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17250" windowHeight="7770" tabRatio="603"/>
  </bookViews>
  <sheets>
    <sheet name="●17.10実績＆計画" sheetId="60" r:id="rId1"/>
    <sheet name="●17.10コメント" sheetId="61" r:id="rId2"/>
  </sheets>
  <definedNames>
    <definedName name="_xlnm.Print_Area" localSheetId="1">●17.10コメント!$A$1:$G$64</definedName>
    <definedName name="_xlnm.Print_Area" localSheetId="0">'●17.10実績＆計画'!$A$1:$DN$261</definedName>
  </definedNames>
  <calcPr calcId="152511"/>
</workbook>
</file>

<file path=xl/calcChain.xml><?xml version="1.0" encoding="utf-8"?>
<calcChain xmlns="http://schemas.openxmlformats.org/spreadsheetml/2006/main">
  <c r="CR162" i="60" l="1"/>
  <c r="CK162" i="60"/>
  <c r="CR114" i="60"/>
  <c r="CK114" i="60"/>
  <c r="CV162" i="60"/>
  <c r="CO162" i="60"/>
  <c r="CV114" i="60"/>
  <c r="CV35" i="60"/>
  <c r="CO35" i="60"/>
  <c r="CV71" i="60"/>
  <c r="CO4" i="60"/>
  <c r="CO114" i="60" s="1"/>
  <c r="CR71" i="60"/>
  <c r="CK71" i="60"/>
  <c r="CR202" i="60"/>
  <c r="CK202" i="60"/>
  <c r="CG202" i="60"/>
  <c r="CC202" i="60"/>
  <c r="BY202" i="60"/>
  <c r="BR202" i="60"/>
  <c r="BN202" i="60"/>
  <c r="BJ202" i="60"/>
  <c r="BV202" i="60"/>
  <c r="BV162" i="60"/>
  <c r="BV71" i="60"/>
  <c r="CG162" i="60"/>
  <c r="CC162" i="60"/>
  <c r="BY162" i="60"/>
  <c r="BR162" i="60"/>
  <c r="BN162" i="60"/>
  <c r="BJ162" i="60"/>
  <c r="CG114" i="60"/>
  <c r="CC114" i="60"/>
  <c r="BY114" i="60"/>
  <c r="BR114" i="60"/>
  <c r="BN114" i="60"/>
  <c r="BJ114" i="60"/>
  <c r="CG71" i="60"/>
  <c r="CC71" i="60"/>
  <c r="BY71" i="60"/>
  <c r="BR71" i="60"/>
  <c r="BN71" i="60"/>
  <c r="BJ71" i="60"/>
  <c r="BH141" i="60"/>
  <c r="BZ141" i="60"/>
  <c r="CG93" i="60"/>
  <c r="CC93" i="60"/>
  <c r="BH17" i="60"/>
  <c r="DE98" i="60"/>
  <c r="DE93" i="60"/>
  <c r="DE90" i="60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93" i="60" s="1"/>
  <c r="CH91" i="60" s="1"/>
  <c r="CH84" i="60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/>
  <c r="BZ84" i="60"/>
  <c r="BZ77" i="60"/>
  <c r="BR182" i="60"/>
  <c r="BR186" i="60"/>
  <c r="BR188" i="60"/>
  <c r="BR192" i="60"/>
  <c r="BR196" i="60"/>
  <c r="BO126" i="60"/>
  <c r="BO214" i="60"/>
  <c r="BO216" i="60" s="1"/>
  <c r="BO184" i="60"/>
  <c r="BO175" i="60"/>
  <c r="BO173" i="60"/>
  <c r="BO146" i="60"/>
  <c r="BO138" i="60"/>
  <c r="BO137" i="60"/>
  <c r="BO135" i="60"/>
  <c r="BO134" i="60" s="1"/>
  <c r="BO132" i="60"/>
  <c r="BO131" i="60"/>
  <c r="BO123" i="60"/>
  <c r="BO124" i="60" s="1"/>
  <c r="BO120" i="60"/>
  <c r="BO122" i="60" s="1"/>
  <c r="BO100" i="60"/>
  <c r="BO98" i="60"/>
  <c r="BO90" i="60"/>
  <c r="BO87" i="60"/>
  <c r="BO84" i="60"/>
  <c r="BO83" i="60"/>
  <c r="BO79" i="60"/>
  <c r="BO127" i="60" s="1"/>
  <c r="BO78" i="60"/>
  <c r="BO77" i="60"/>
  <c r="BK78" i="60"/>
  <c r="BK123" i="60"/>
  <c r="BK214" i="60"/>
  <c r="BK216" i="60" s="1"/>
  <c r="BK184" i="60"/>
  <c r="BK146" i="60"/>
  <c r="BK138" i="60"/>
  <c r="BK135" i="60"/>
  <c r="BK134" i="60" s="1"/>
  <c r="BK132" i="60"/>
  <c r="BK131" i="60" s="1"/>
  <c r="BK126" i="60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243" i="60"/>
  <c r="BG231" i="60"/>
  <c r="BG214" i="60"/>
  <c r="BG191" i="60"/>
  <c r="BG184" i="60"/>
  <c r="BG183" i="60" s="1"/>
  <c r="BG146" i="60"/>
  <c r="BG141" i="60"/>
  <c r="BG139" i="60" s="1"/>
  <c r="BG138" i="60"/>
  <c r="BG134" i="60"/>
  <c r="BG131" i="60"/>
  <c r="BG129" i="60"/>
  <c r="BG120" i="60"/>
  <c r="BG122" i="60" s="1"/>
  <c r="BG158" i="60" s="1"/>
  <c r="BG98" i="60"/>
  <c r="BG90" i="60"/>
  <c r="BG87" i="60"/>
  <c r="BG86" i="60" s="1"/>
  <c r="BG84" i="60"/>
  <c r="BG83" i="60" s="1"/>
  <c r="BG77" i="60"/>
  <c r="CD83" i="60" l="1"/>
  <c r="CD93" i="60"/>
  <c r="CD91" i="60" s="1"/>
  <c r="BZ93" i="60"/>
  <c r="CM93" i="60" s="1"/>
  <c r="BZ83" i="60"/>
  <c r="BO86" i="60"/>
  <c r="BO93" i="60"/>
  <c r="BO91" i="60" s="1"/>
  <c r="CD131" i="60"/>
  <c r="CD141" i="60"/>
  <c r="CM141" i="60" s="1"/>
  <c r="BG216" i="60"/>
  <c r="BO110" i="60"/>
  <c r="BZ91" i="60"/>
  <c r="CD110" i="60"/>
  <c r="CH86" i="60"/>
  <c r="DE91" i="60"/>
  <c r="CH141" i="60"/>
  <c r="CH55" i="60" s="1"/>
  <c r="BK141" i="60"/>
  <c r="CH110" i="60"/>
  <c r="BK93" i="60"/>
  <c r="BO141" i="60"/>
  <c r="BO139" i="60" s="1"/>
  <c r="CH216" i="60"/>
  <c r="CH139" i="60"/>
  <c r="CH129" i="60"/>
  <c r="CH158" i="60" s="1"/>
  <c r="CD124" i="60"/>
  <c r="CD129" i="60" s="1"/>
  <c r="CD158" i="60" s="1"/>
  <c r="CD139" i="60"/>
  <c r="BZ124" i="60"/>
  <c r="BZ129" i="60" s="1"/>
  <c r="BZ158" i="60" s="1"/>
  <c r="BZ139" i="60"/>
  <c r="BZ110" i="60"/>
  <c r="BO129" i="60"/>
  <c r="BO158" i="60" s="1"/>
  <c r="BK129" i="60"/>
  <c r="BK158" i="60" s="1"/>
  <c r="BK139" i="60"/>
  <c r="BK91" i="60"/>
  <c r="BG93" i="60"/>
  <c r="BP93" i="60"/>
  <c r="BN93" i="60"/>
  <c r="BL93" i="60"/>
  <c r="BJ93" i="60"/>
  <c r="BY93" i="60"/>
  <c r="CK93" i="60" s="1"/>
  <c r="CG141" i="60"/>
  <c r="CI141" i="60"/>
  <c r="CE141" i="60"/>
  <c r="CC141" i="60"/>
  <c r="CA141" i="60"/>
  <c r="BY141" i="60"/>
  <c r="BP141" i="60"/>
  <c r="BN141" i="60"/>
  <c r="BL141" i="60"/>
  <c r="BU141" i="60" s="1"/>
  <c r="BJ141" i="60"/>
  <c r="BJ55" i="60" s="1"/>
  <c r="BF141" i="60"/>
  <c r="BF93" i="60"/>
  <c r="BR93" i="60" s="1"/>
  <c r="BG91" i="60" l="1"/>
  <c r="BT93" i="60"/>
  <c r="CT93" i="60" s="1"/>
  <c r="BT141" i="60"/>
  <c r="CT141" i="60" s="1"/>
  <c r="CN141" i="60"/>
  <c r="BK110" i="60"/>
  <c r="BG110" i="60"/>
  <c r="BI136" i="60"/>
  <c r="CN210" i="60" l="1"/>
  <c r="BU136" i="60" l="1"/>
  <c r="BV136" i="60" s="1"/>
  <c r="BT136" i="60"/>
  <c r="BR136" i="60"/>
  <c r="CR136" i="60" s="1"/>
  <c r="CN136" i="60"/>
  <c r="CO136" i="60" s="1"/>
  <c r="CK136" i="60"/>
  <c r="CM136" i="60"/>
  <c r="BP52" i="60"/>
  <c r="BP51" i="60"/>
  <c r="CC55" i="60"/>
  <c r="CR88" i="60"/>
  <c r="CN88" i="60"/>
  <c r="CO88" i="60" s="1"/>
  <c r="CK88" i="60"/>
  <c r="CM88" i="60"/>
  <c r="BT88" i="60"/>
  <c r="BT87" i="60"/>
  <c r="BU88" i="60"/>
  <c r="BV88" i="60" s="1"/>
  <c r="CN87" i="60"/>
  <c r="CN85" i="60"/>
  <c r="BX136" i="60" l="1"/>
  <c r="CN86" i="60"/>
  <c r="BP55" i="60"/>
  <c r="BX88" i="60"/>
  <c r="CU88" i="60"/>
  <c r="CV88" i="60" s="1"/>
  <c r="CT136" i="60"/>
  <c r="CT88" i="60"/>
  <c r="CU136" i="60"/>
  <c r="CV136" i="60" s="1"/>
  <c r="BP19" i="60"/>
  <c r="CG19" i="60"/>
  <c r="CA52" i="60"/>
  <c r="BK19" i="60"/>
  <c r="BK183" i="60" s="1"/>
  <c r="BK16" i="60"/>
  <c r="BK181" i="60" s="1"/>
  <c r="BK15" i="60"/>
  <c r="BK179" i="60" s="1"/>
  <c r="BH184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H87" i="60"/>
  <c r="BH84" i="60"/>
  <c r="BH93" i="60" s="1"/>
  <c r="BU93" i="60" s="1"/>
  <c r="CN93" i="60" l="1"/>
  <c r="CA19" i="60"/>
  <c r="CN19" i="60" s="1"/>
  <c r="CA134" i="60"/>
  <c r="CE139" i="60"/>
  <c r="CA139" i="60"/>
  <c r="DF93" i="60" l="1"/>
  <c r="DF90" i="60"/>
  <c r="DF86" i="60"/>
  <c r="DF83" i="60"/>
  <c r="BH231" i="60"/>
  <c r="CI184" i="60"/>
  <c r="CE184" i="60"/>
  <c r="CA184" i="60"/>
  <c r="BP184" i="60"/>
  <c r="BL184" i="60"/>
  <c r="BH183" i="60"/>
  <c r="CI90" i="60"/>
  <c r="CI91" i="60" s="1"/>
  <c r="CI86" i="60"/>
  <c r="CI83" i="60"/>
  <c r="CE90" i="60"/>
  <c r="CE91" i="60" s="1"/>
  <c r="CE89" i="60"/>
  <c r="CE86" i="60"/>
  <c r="CE83" i="60"/>
  <c r="CA90" i="60"/>
  <c r="CA91" i="60" s="1"/>
  <c r="CA89" i="60"/>
  <c r="CA86" i="60"/>
  <c r="CA83" i="60"/>
  <c r="BP90" i="60"/>
  <c r="BP91" i="60" s="1"/>
  <c r="BP86" i="60"/>
  <c r="BP83" i="60"/>
  <c r="BL90" i="60"/>
  <c r="BL91" i="60" s="1"/>
  <c r="BL86" i="60"/>
  <c r="BL83" i="60"/>
  <c r="BH90" i="60"/>
  <c r="BH86" i="60"/>
  <c r="BH91" i="60"/>
  <c r="DF91" i="60" l="1"/>
  <c r="BH83" i="60"/>
  <c r="BP23" i="60"/>
  <c r="BL23" i="60"/>
  <c r="BL189" i="60" s="1"/>
  <c r="BK23" i="60"/>
  <c r="BK189" i="60" s="1"/>
  <c r="CC129" i="60" l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BH214" i="60"/>
  <c r="BH216" i="60" s="1"/>
  <c r="CI120" i="60"/>
  <c r="CI122" i="60" s="1"/>
  <c r="CE120" i="60"/>
  <c r="CE122" i="60" s="1"/>
  <c r="CA122" i="60"/>
  <c r="BP120" i="60"/>
  <c r="BP122" i="60" s="1"/>
  <c r="BL120" i="60"/>
  <c r="BL122" i="60" s="1"/>
  <c r="BH120" i="60"/>
  <c r="BH122" i="60" s="1"/>
  <c r="CI77" i="60"/>
  <c r="CE77" i="60"/>
  <c r="CA77" i="60"/>
  <c r="BP77" i="60"/>
  <c r="BL77" i="60"/>
  <c r="BH77" i="60"/>
  <c r="BH71" i="60" l="1"/>
  <c r="CF108" i="60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P242" i="60" s="1"/>
  <c r="DS242" i="60" s="1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EM238" i="60" s="1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EL232" i="60" s="1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EL230" i="60" s="1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EN204" i="60" s="1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Q184" i="60" s="1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T178" i="60" s="1"/>
  <c r="DO178" i="60"/>
  <c r="DK178" i="60"/>
  <c r="DG178" i="60"/>
  <c r="DD178" i="60"/>
  <c r="EF177" i="60"/>
  <c r="EB177" i="60"/>
  <c r="DX177" i="60"/>
  <c r="DO177" i="60"/>
  <c r="DK177" i="60"/>
  <c r="DG177" i="60"/>
  <c r="DR174" i="60"/>
  <c r="DQ174" i="60"/>
  <c r="DP174" i="60"/>
  <c r="DO174" i="60"/>
  <c r="DK174" i="60"/>
  <c r="DG174" i="60"/>
  <c r="EE168" i="60"/>
  <c r="ED168" i="60"/>
  <c r="EA168" i="60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G156" i="60"/>
  <c r="EF156" i="60"/>
  <c r="EB156" i="60"/>
  <c r="DX156" i="60"/>
  <c r="DR156" i="60"/>
  <c r="DQ156" i="60"/>
  <c r="EM156" i="60" s="1"/>
  <c r="DP156" i="60"/>
  <c r="EL156" i="60" s="1"/>
  <c r="EQ156" i="60" s="1"/>
  <c r="DO156" i="60"/>
  <c r="DK156" i="60"/>
  <c r="DG156" i="60"/>
  <c r="EK155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DQ153" i="60"/>
  <c r="EM153" i="60" s="1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F148" i="60" s="1"/>
  <c r="ED148" i="60"/>
  <c r="EC148" i="60"/>
  <c r="EA148" i="60"/>
  <c r="DZ148" i="60"/>
  <c r="DW148" i="60"/>
  <c r="DV148" i="60"/>
  <c r="DU148" i="60"/>
  <c r="DR148" i="60"/>
  <c r="DT148" i="60" s="1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EI146" i="60" s="1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EL142" i="60" s="1"/>
  <c r="EQ142" i="60" s="1"/>
  <c r="DO142" i="60"/>
  <c r="DK142" i="60"/>
  <c r="DG142" i="60"/>
  <c r="EE141" i="60"/>
  <c r="ED141" i="60"/>
  <c r="EC141" i="60"/>
  <c r="EA141" i="60"/>
  <c r="DZ141" i="60"/>
  <c r="DY141" i="60"/>
  <c r="DW141" i="60"/>
  <c r="DV141" i="60"/>
  <c r="DU141" i="60"/>
  <c r="DN141" i="60"/>
  <c r="DM141" i="60"/>
  <c r="DL141" i="60"/>
  <c r="DJ141" i="60"/>
  <c r="DI141" i="60"/>
  <c r="DH141" i="60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Y139" i="60" s="1"/>
  <c r="DW138" i="60"/>
  <c r="DV138" i="60"/>
  <c r="DU138" i="60"/>
  <c r="EG138" i="60" s="1"/>
  <c r="DN138" i="60"/>
  <c r="DM138" i="60"/>
  <c r="DM139" i="60" s="1"/>
  <c r="DL138" i="60"/>
  <c r="DJ138" i="60"/>
  <c r="DI138" i="60"/>
  <c r="DI139" i="60" s="1"/>
  <c r="DH138" i="60"/>
  <c r="DH139" i="60" s="1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EM137" i="60" s="1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A129" i="60"/>
  <c r="DZ129" i="60"/>
  <c r="DY129" i="60"/>
  <c r="DW129" i="60"/>
  <c r="DV129" i="60"/>
  <c r="DU129" i="60"/>
  <c r="DN129" i="60"/>
  <c r="DM129" i="60"/>
  <c r="DL129" i="60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V120" i="60"/>
  <c r="DU120" i="60"/>
  <c r="DU122" i="60" s="1"/>
  <c r="DN120" i="60"/>
  <c r="DM120" i="60"/>
  <c r="DM122" i="60" s="1"/>
  <c r="DL120" i="60"/>
  <c r="DL122" i="60" s="1"/>
  <c r="DJ120" i="60"/>
  <c r="DI120" i="60"/>
  <c r="DI122" i="60" s="1"/>
  <c r="DH120" i="60"/>
  <c r="DH122" i="60" s="1"/>
  <c r="DF120" i="60"/>
  <c r="DE120" i="60"/>
  <c r="DD120" i="60"/>
  <c r="DD122" i="60" s="1"/>
  <c r="EI119" i="60"/>
  <c r="EH119" i="60"/>
  <c r="EG119" i="60"/>
  <c r="EJ119" i="60" s="1"/>
  <c r="EF119" i="60"/>
  <c r="EB119" i="60"/>
  <c r="DX119" i="60"/>
  <c r="DR119" i="60"/>
  <c r="EN119" i="60" s="1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D114" i="60"/>
  <c r="EA114" i="60"/>
  <c r="EA35" i="60" s="1"/>
  <c r="DZ114" i="60"/>
  <c r="DZ35" i="60" s="1"/>
  <c r="DW114" i="60"/>
  <c r="DV114" i="60"/>
  <c r="DQ114" i="60"/>
  <c r="DN114" i="60"/>
  <c r="DN35" i="60" s="1"/>
  <c r="DM114" i="60"/>
  <c r="DJ114" i="60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S104" i="60" s="1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F102" i="60"/>
  <c r="EB102" i="60"/>
  <c r="DX102" i="60"/>
  <c r="DR102" i="60"/>
  <c r="DS101" i="60" s="1"/>
  <c r="DQ102" i="60"/>
  <c r="DP102" i="60"/>
  <c r="EL102" i="60" s="1"/>
  <c r="EQ102" i="60" s="1"/>
  <c r="DO102" i="60"/>
  <c r="DK102" i="60"/>
  <c r="DG102" i="60"/>
  <c r="EJ101" i="60"/>
  <c r="EF101" i="60"/>
  <c r="EB101" i="60"/>
  <c r="DX101" i="60"/>
  <c r="DO101" i="60"/>
  <c r="DK101" i="60"/>
  <c r="DG101" i="60"/>
  <c r="EE100" i="60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N100" i="60"/>
  <c r="DN259" i="60" s="1"/>
  <c r="DM100" i="60"/>
  <c r="DM259" i="60" s="1"/>
  <c r="DL100" i="60"/>
  <c r="DJ259" i="60"/>
  <c r="DI259" i="60"/>
  <c r="DD100" i="60"/>
  <c r="EE98" i="60"/>
  <c r="ED98" i="60"/>
  <c r="EC98" i="60"/>
  <c r="EA98" i="60"/>
  <c r="DZ98" i="60"/>
  <c r="DY98" i="60"/>
  <c r="DW98" i="60"/>
  <c r="DV98" i="60"/>
  <c r="DU98" i="60"/>
  <c r="DN98" i="60"/>
  <c r="DM98" i="60"/>
  <c r="DQ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EB100" i="60" s="1"/>
  <c r="DX95" i="60"/>
  <c r="DR95" i="60"/>
  <c r="DQ95" i="60"/>
  <c r="EM95" i="60" s="1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W93" i="60"/>
  <c r="DV93" i="60"/>
  <c r="DV261" i="60" s="1"/>
  <c r="DU93" i="60"/>
  <c r="EG93" i="60" s="1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Y91" i="60" s="1"/>
  <c r="DW90" i="60"/>
  <c r="DV90" i="60"/>
  <c r="DU90" i="60"/>
  <c r="DN90" i="60"/>
  <c r="DN91" i="60" s="1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K83" i="60" s="1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L110" i="60" s="1"/>
  <c r="DJ77" i="60"/>
  <c r="DJ10" i="60" s="1"/>
  <c r="DI77" i="60"/>
  <c r="DH77" i="60"/>
  <c r="DF77" i="60"/>
  <c r="DE77" i="60"/>
  <c r="DE110" i="60" s="1"/>
  <c r="DD77" i="60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EG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V59" i="60"/>
  <c r="DV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H241" i="60" s="1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Y55" i="60"/>
  <c r="DH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EC50" i="60"/>
  <c r="DZ50" i="60"/>
  <c r="DY50" i="60"/>
  <c r="DV50" i="60"/>
  <c r="DU50" i="60"/>
  <c r="DN50" i="60"/>
  <c r="DM50" i="60"/>
  <c r="DL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E226" i="60" s="1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C227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L228" i="60" s="1"/>
  <c r="DL227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L43" i="60"/>
  <c r="DH43" i="60"/>
  <c r="DH215" i="60" s="1"/>
  <c r="DD43" i="60"/>
  <c r="EE41" i="60"/>
  <c r="ED41" i="60"/>
  <c r="EC41" i="60"/>
  <c r="DY41" i="60"/>
  <c r="DW41" i="60"/>
  <c r="DN41" i="60"/>
  <c r="DO41" i="60" s="1"/>
  <c r="DM41" i="60"/>
  <c r="DL41" i="60"/>
  <c r="DL213" i="60" s="1"/>
  <c r="DI41" i="60"/>
  <c r="DH41" i="60"/>
  <c r="DH213" i="60" s="1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DP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E35" i="60"/>
  <c r="ED35" i="60"/>
  <c r="EC35" i="60"/>
  <c r="EB35" i="60"/>
  <c r="DY35" i="60"/>
  <c r="DX35" i="60"/>
  <c r="DW35" i="60"/>
  <c r="DV35" i="60"/>
  <c r="DU35" i="60"/>
  <c r="DT35" i="60"/>
  <c r="DT202" i="60" s="1"/>
  <c r="DR35" i="60"/>
  <c r="DP35" i="60"/>
  <c r="DO35" i="60"/>
  <c r="DM35" i="60"/>
  <c r="DL35" i="60"/>
  <c r="DK35" i="60"/>
  <c r="DJ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EI29" i="60" s="1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O26" i="60" s="1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DP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L25" i="60"/>
  <c r="DL191" i="60" s="1"/>
  <c r="DJ25" i="60"/>
  <c r="DI25" i="60"/>
  <c r="DH25" i="60"/>
  <c r="DH191" i="60" s="1"/>
  <c r="DF25" i="60"/>
  <c r="DE25" i="60"/>
  <c r="DD25" i="60"/>
  <c r="DO24" i="60"/>
  <c r="EE23" i="60"/>
  <c r="EC23" i="60"/>
  <c r="EC189" i="60" s="1"/>
  <c r="DZ23" i="60"/>
  <c r="DY23" i="60"/>
  <c r="DY189" i="60" s="1"/>
  <c r="DW23" i="60"/>
  <c r="DU23" i="60"/>
  <c r="DU189" i="60" s="1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Y19" i="60"/>
  <c r="DY183" i="60" s="1"/>
  <c r="DW19" i="60"/>
  <c r="DV19" i="60"/>
  <c r="DU19" i="60"/>
  <c r="DU183" i="60" s="1"/>
  <c r="DN19" i="60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R17" i="60" s="1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EI12" i="60" s="1"/>
  <c r="DV12" i="60"/>
  <c r="DV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M11" i="60"/>
  <c r="DL11" i="60"/>
  <c r="DJ11" i="60"/>
  <c r="DI11" i="60"/>
  <c r="DH11" i="60"/>
  <c r="DF11" i="60"/>
  <c r="DE11" i="60"/>
  <c r="DD11" i="60"/>
  <c r="EE10" i="60"/>
  <c r="EA10" i="60"/>
  <c r="DZ10" i="60"/>
  <c r="DW10" i="60"/>
  <c r="DN10" i="60"/>
  <c r="DL10" i="60"/>
  <c r="DH10" i="60"/>
  <c r="DF10" i="60"/>
  <c r="DD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DP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11" i="60" l="1"/>
  <c r="DO11" i="60"/>
  <c r="EH176" i="60"/>
  <c r="EF13" i="60"/>
  <c r="EH248" i="60"/>
  <c r="EK85" i="60"/>
  <c r="EK107" i="60"/>
  <c r="DP138" i="60"/>
  <c r="EL138" i="60" s="1"/>
  <c r="EB168" i="60"/>
  <c r="DT174" i="60"/>
  <c r="EF166" i="60"/>
  <c r="DQ17" i="60"/>
  <c r="EM17" i="60" s="1"/>
  <c r="EN153" i="60"/>
  <c r="EB39" i="60"/>
  <c r="EF92" i="60"/>
  <c r="EK95" i="60"/>
  <c r="DP98" i="60"/>
  <c r="DO98" i="60"/>
  <c r="DO99" i="60"/>
  <c r="DP129" i="60"/>
  <c r="DO128" i="60"/>
  <c r="EF134" i="60"/>
  <c r="EH138" i="60"/>
  <c r="EM138" i="60" s="1"/>
  <c r="DR146" i="60"/>
  <c r="EH146" i="60"/>
  <c r="EM146" i="60" s="1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P204" i="60"/>
  <c r="EP203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5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G41" i="60" s="1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P152" i="60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EC213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A250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B110" i="60" s="1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DP193" i="60" s="1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EF41" i="60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247" i="60" s="1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39" i="60" s="1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DQ237" i="60" s="1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U235" i="60" l="1"/>
  <c r="EG172" i="60"/>
  <c r="EM90" i="60"/>
  <c r="EM14" i="60"/>
  <c r="EM177" i="60" s="1"/>
  <c r="DQ241" i="60"/>
  <c r="DS138" i="60"/>
  <c r="DD250" i="60"/>
  <c r="DD249" i="60" s="1"/>
  <c r="EH91" i="60"/>
  <c r="DG193" i="60"/>
  <c r="DG139" i="60"/>
  <c r="DU171" i="60"/>
  <c r="DX188" i="60"/>
  <c r="EB54" i="60"/>
  <c r="DD215" i="60"/>
  <c r="EB30" i="60"/>
  <c r="EH16" i="60"/>
  <c r="EO82" i="60"/>
  <c r="DW190" i="60"/>
  <c r="EF10" i="60"/>
  <c r="EJ166" i="60"/>
  <c r="EJ140" i="60"/>
  <c r="EL134" i="60"/>
  <c r="EK5" i="60"/>
  <c r="DQ196" i="60"/>
  <c r="DT196" i="60" s="1"/>
  <c r="EP94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EF66" i="60" s="1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DR183" i="60"/>
  <c r="EM27" i="60"/>
  <c r="EL23" i="60"/>
  <c r="EQ23" i="60" s="1"/>
  <c r="EH175" i="60"/>
  <c r="EG191" i="60"/>
  <c r="DG195" i="60"/>
  <c r="DS86" i="60"/>
  <c r="EO142" i="60"/>
  <c r="DK22" i="60"/>
  <c r="DM235" i="60"/>
  <c r="EB109" i="60"/>
  <c r="DR23" i="60"/>
  <c r="DT23" i="60" s="1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DT226" i="60" s="1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Q141" i="60" s="1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N243" i="60" s="1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Q247" i="60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EN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G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T195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R225" i="60"/>
  <c r="EN226" i="60"/>
  <c r="DS226" i="60"/>
  <c r="EH228" i="60"/>
  <c r="EH227" i="60" s="1"/>
  <c r="DV227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K25" i="60"/>
  <c r="EK191" i="60" s="1"/>
  <c r="ER264" i="60"/>
  <c r="EP230" i="60"/>
  <c r="EO230" i="60"/>
  <c r="EP229" i="60"/>
  <c r="EI243" i="60"/>
  <c r="EQ242" i="60"/>
  <c r="EL241" i="60"/>
  <c r="DX216" i="60"/>
  <c r="DX250" i="60" s="1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EL219" i="60" s="1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EL165" i="60" l="1"/>
  <c r="DQ195" i="60"/>
  <c r="DR31" i="60"/>
  <c r="EF67" i="60"/>
  <c r="DQ225" i="60"/>
  <c r="DQ198" i="60"/>
  <c r="EM196" i="60"/>
  <c r="EM195" i="60" s="1"/>
  <c r="EM226" i="60"/>
  <c r="EP225" i="60" s="1"/>
  <c r="DK30" i="60"/>
  <c r="EM16" i="60"/>
  <c r="DS22" i="60"/>
  <c r="DR189" i="60"/>
  <c r="DS18" i="60"/>
  <c r="DT19" i="60"/>
  <c r="DS23" i="60"/>
  <c r="DT22" i="60"/>
  <c r="EM91" i="60"/>
  <c r="DO198" i="60"/>
  <c r="DQ171" i="60"/>
  <c r="EM166" i="60"/>
  <c r="EP165" i="60" s="1"/>
  <c r="DT166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N249" i="60" s="1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N165" i="60"/>
  <c r="EO166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E249" i="60"/>
  <c r="EG31" i="60"/>
  <c r="EG197" i="60" s="1"/>
  <c r="EL10" i="60"/>
  <c r="EO10" i="60" s="1"/>
  <c r="DS31" i="60"/>
  <c r="DS30" i="60"/>
  <c r="EN225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O226" i="60" l="1"/>
  <c r="EM225" i="60"/>
  <c r="EP226" i="60"/>
  <c r="EP166" i="60"/>
  <c r="EM165" i="60"/>
  <c r="EP220" i="60"/>
  <c r="EM190" i="60"/>
  <c r="EM189" i="60" s="1"/>
  <c r="EJ198" i="60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BF178" i="60" l="1"/>
  <c r="CY144" i="60"/>
  <c r="CK102" i="60"/>
  <c r="BR102" i="60"/>
  <c r="CY96" i="60"/>
  <c r="CF177" i="60"/>
  <c r="CB177" i="60"/>
  <c r="BM178" i="60"/>
  <c r="BI178" i="60"/>
  <c r="BM177" i="60"/>
  <c r="BI177" i="60"/>
  <c r="CG129" i="60"/>
  <c r="BY129" i="60"/>
  <c r="CF127" i="60"/>
  <c r="CB127" i="60"/>
  <c r="BY127" i="60"/>
  <c r="CK127" i="60" s="1"/>
  <c r="CF126" i="60"/>
  <c r="CB126" i="60"/>
  <c r="CF125" i="60"/>
  <c r="CB125" i="60"/>
  <c r="BN129" i="60"/>
  <c r="BJ129" i="60"/>
  <c r="BH129" i="60"/>
  <c r="BF129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CG184" i="60"/>
  <c r="CC184" i="60"/>
  <c r="BY184" i="60"/>
  <c r="BN184" i="60"/>
  <c r="BM184" i="60"/>
  <c r="BJ184" i="60"/>
  <c r="BI184" i="60"/>
  <c r="BF184" i="60"/>
  <c r="BR184" i="60" s="1"/>
  <c r="BM182" i="60"/>
  <c r="BI182" i="60"/>
  <c r="BM180" i="60"/>
  <c r="BI180" i="60"/>
  <c r="CG138" i="60"/>
  <c r="CC138" i="60"/>
  <c r="BY138" i="60"/>
  <c r="CF135" i="60"/>
  <c r="CB135" i="60"/>
  <c r="CG134" i="60"/>
  <c r="CC134" i="60"/>
  <c r="BY134" i="60"/>
  <c r="CF133" i="60"/>
  <c r="CB133" i="60"/>
  <c r="CF132" i="60"/>
  <c r="CB132" i="60"/>
  <c r="CG131" i="60"/>
  <c r="CC131" i="60"/>
  <c r="BY131" i="60"/>
  <c r="CF130" i="60"/>
  <c r="CB130" i="60"/>
  <c r="BN138" i="60"/>
  <c r="BJ138" i="60"/>
  <c r="BH138" i="60"/>
  <c r="BF138" i="60"/>
  <c r="BM135" i="60"/>
  <c r="BI135" i="60"/>
  <c r="BN134" i="60"/>
  <c r="BJ134" i="60"/>
  <c r="BH134" i="60"/>
  <c r="BF134" i="60"/>
  <c r="BM133" i="60"/>
  <c r="BI133" i="60"/>
  <c r="BM132" i="60"/>
  <c r="BI132" i="60"/>
  <c r="BN131" i="60"/>
  <c r="BJ131" i="60"/>
  <c r="BH131" i="60"/>
  <c r="BI131" i="60" s="1"/>
  <c r="BF131" i="60"/>
  <c r="BM130" i="60"/>
  <c r="BI130" i="60"/>
  <c r="CG90" i="60"/>
  <c r="CC90" i="60"/>
  <c r="BY90" i="60"/>
  <c r="CF89" i="60"/>
  <c r="CB89" i="60"/>
  <c r="CF87" i="60"/>
  <c r="CB87" i="60"/>
  <c r="CG86" i="60"/>
  <c r="CC86" i="60"/>
  <c r="BY86" i="60"/>
  <c r="CF85" i="60"/>
  <c r="CB85" i="60"/>
  <c r="CF84" i="60"/>
  <c r="CB84" i="60"/>
  <c r="CG83" i="60"/>
  <c r="CC83" i="60"/>
  <c r="BY83" i="60"/>
  <c r="CF82" i="60"/>
  <c r="CB82" i="60"/>
  <c r="BI92" i="60"/>
  <c r="BF19" i="60"/>
  <c r="BN90" i="60"/>
  <c r="BM90" i="60"/>
  <c r="BJ90" i="60"/>
  <c r="BI90" i="60"/>
  <c r="BF90" i="60"/>
  <c r="BM89" i="60"/>
  <c r="BI89" i="60"/>
  <c r="BM87" i="60"/>
  <c r="BI87" i="60"/>
  <c r="BN86" i="60"/>
  <c r="BJ86" i="60"/>
  <c r="BF86" i="60"/>
  <c r="BM85" i="60"/>
  <c r="BI85" i="60"/>
  <c r="BM84" i="60"/>
  <c r="BI84" i="60"/>
  <c r="BN83" i="60"/>
  <c r="BM83" i="60"/>
  <c r="BJ83" i="60"/>
  <c r="BI83" i="60"/>
  <c r="BF83" i="60"/>
  <c r="BM82" i="60"/>
  <c r="BI82" i="60"/>
  <c r="BN139" i="60" l="1"/>
  <c r="BJ139" i="60"/>
  <c r="BY139" i="60"/>
  <c r="CF131" i="60"/>
  <c r="CB183" i="60"/>
  <c r="BN91" i="60"/>
  <c r="CF83" i="60"/>
  <c r="CB83" i="60"/>
  <c r="CF86" i="60"/>
  <c r="CB90" i="60"/>
  <c r="CB131" i="60"/>
  <c r="CB138" i="60"/>
  <c r="CB93" i="60"/>
  <c r="BM131" i="60"/>
  <c r="BF139" i="60"/>
  <c r="BM183" i="60"/>
  <c r="BM91" i="60"/>
  <c r="CC91" i="60"/>
  <c r="CF184" i="60"/>
  <c r="BY91" i="60"/>
  <c r="CB184" i="60"/>
  <c r="CF90" i="60"/>
  <c r="CF138" i="60"/>
  <c r="CG139" i="60"/>
  <c r="BI183" i="60"/>
  <c r="CF183" i="60"/>
  <c r="BJ91" i="60"/>
  <c r="CG91" i="60"/>
  <c r="CC139" i="60"/>
  <c r="CB140" i="60"/>
  <c r="BI140" i="60"/>
  <c r="BM139" i="60"/>
  <c r="BM138" i="60"/>
  <c r="BH139" i="60"/>
  <c r="BI139" i="60" s="1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BF18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93" i="60"/>
  <c r="AI90" i="60"/>
  <c r="AI86" i="60"/>
  <c r="AI83" i="60"/>
  <c r="AI91" i="60" l="1"/>
  <c r="AI139" i="60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BF120" i="60"/>
  <c r="BF122" i="60" s="1"/>
  <c r="BJ120" i="60"/>
  <c r="BJ122" i="60" s="1"/>
  <c r="BN120" i="60"/>
  <c r="BN122" i="60" s="1"/>
  <c r="CG120" i="60"/>
  <c r="CG122" i="60" s="1"/>
  <c r="CC120" i="60"/>
  <c r="CC122" i="60" s="1"/>
  <c r="BY120" i="60"/>
  <c r="BY122" i="60" s="1"/>
  <c r="CF119" i="60"/>
  <c r="CB119" i="60"/>
  <c r="CF118" i="60"/>
  <c r="CB118" i="60"/>
  <c r="CF117" i="60"/>
  <c r="CB117" i="60"/>
  <c r="CF116" i="60"/>
  <c r="CB116" i="60"/>
  <c r="CF115" i="60"/>
  <c r="CB115" i="60"/>
  <c r="CG77" i="60"/>
  <c r="CC77" i="60"/>
  <c r="BY77" i="60"/>
  <c r="CF75" i="60"/>
  <c r="CB75" i="60"/>
  <c r="CF72" i="60"/>
  <c r="CB72" i="60"/>
  <c r="BN77" i="60"/>
  <c r="BM77" i="60"/>
  <c r="BJ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BH110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G214" i="60"/>
  <c r="CG216" i="60" s="1"/>
  <c r="CC214" i="60"/>
  <c r="CC216" i="60" s="1"/>
  <c r="BY214" i="60"/>
  <c r="BY216" i="60" s="1"/>
  <c r="CF212" i="60"/>
  <c r="CB212" i="60"/>
  <c r="CF210" i="60"/>
  <c r="CB210" i="60"/>
  <c r="CF208" i="60"/>
  <c r="CB208" i="60"/>
  <c r="CF206" i="60"/>
  <c r="CB206" i="60"/>
  <c r="CF204" i="60"/>
  <c r="CB204" i="60"/>
  <c r="BN214" i="60"/>
  <c r="BN216" i="60" s="1"/>
  <c r="BM214" i="60"/>
  <c r="BJ214" i="60"/>
  <c r="BJ216" i="60" s="1"/>
  <c r="BF214" i="60"/>
  <c r="BF216" i="60" s="1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AI77" i="60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39" i="60" s="1"/>
  <c r="AH146" i="60"/>
  <c r="AH98" i="60"/>
  <c r="AH93" i="60"/>
  <c r="AH90" i="60"/>
  <c r="AH86" i="60"/>
  <c r="AH83" i="60"/>
  <c r="AH77" i="60"/>
  <c r="AH110" i="60" s="1"/>
  <c r="AH71" i="60"/>
  <c r="AH91" i="60" l="1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202" i="60"/>
  <c r="AH162" i="60"/>
  <c r="AH41" i="60"/>
  <c r="AH114" i="60"/>
  <c r="AH35" i="60" s="1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AH198" i="60" s="1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272" i="60"/>
  <c r="AH261" i="60"/>
  <c r="AD67" i="60"/>
  <c r="AD272" i="60"/>
  <c r="Z214" i="60"/>
  <c r="Z266" i="60"/>
  <c r="Z229" i="60"/>
  <c r="Z91" i="60"/>
  <c r="Z204" i="60"/>
  <c r="Z272" i="60" s="1"/>
  <c r="AH197" i="60" l="1"/>
  <c r="Z171" i="60"/>
  <c r="AH250" i="60"/>
  <c r="AD215" i="60"/>
  <c r="AD250" i="60"/>
  <c r="Z183" i="60"/>
  <c r="Z267" i="60"/>
  <c r="AD171" i="60"/>
  <c r="AD197" i="60"/>
  <c r="Z31" i="60"/>
  <c r="AH171" i="60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G208" i="60" s="1"/>
  <c r="CE38" i="60"/>
  <c r="CE207" i="60" s="1"/>
  <c r="CD38" i="60"/>
  <c r="CD207" i="60" s="1"/>
  <c r="CC38" i="60"/>
  <c r="CC208" i="60" s="1"/>
  <c r="CA38" i="60"/>
  <c r="CA207" i="60" s="1"/>
  <c r="BZ38" i="60"/>
  <c r="BZ207" i="60" s="1"/>
  <c r="BY38" i="60"/>
  <c r="BY208" i="60" s="1"/>
  <c r="BP38" i="60"/>
  <c r="BP207" i="60" s="1"/>
  <c r="BO38" i="60"/>
  <c r="BO207" i="60" s="1"/>
  <c r="BN38" i="60"/>
  <c r="BN208" i="60" s="1"/>
  <c r="BL38" i="60"/>
  <c r="BL207" i="60" s="1"/>
  <c r="BK38" i="60"/>
  <c r="BK207" i="60" s="1"/>
  <c r="BJ38" i="60"/>
  <c r="BJ208" i="60" s="1"/>
  <c r="BH38" i="60"/>
  <c r="BH207" i="60" s="1"/>
  <c r="BG38" i="60"/>
  <c r="BG207" i="60" s="1"/>
  <c r="BF38" i="60"/>
  <c r="BF208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09" i="60" s="1"/>
  <c r="CH39" i="60"/>
  <c r="CH209" i="60" s="1"/>
  <c r="CG39" i="60"/>
  <c r="CG209" i="60" s="1"/>
  <c r="CE39" i="60"/>
  <c r="CE209" i="60" s="1"/>
  <c r="CD39" i="60"/>
  <c r="CD209" i="60" s="1"/>
  <c r="CC39" i="60"/>
  <c r="CC209" i="60" s="1"/>
  <c r="CA39" i="60"/>
  <c r="CA209" i="60" s="1"/>
  <c r="BZ39" i="60"/>
  <c r="BZ209" i="60" s="1"/>
  <c r="BY39" i="60"/>
  <c r="BY209" i="60" s="1"/>
  <c r="BP39" i="60"/>
  <c r="BP209" i="60" s="1"/>
  <c r="BO39" i="60"/>
  <c r="BO209" i="60" s="1"/>
  <c r="BN39" i="60"/>
  <c r="BN209" i="60" s="1"/>
  <c r="BL39" i="60"/>
  <c r="BL209" i="60" s="1"/>
  <c r="BK39" i="60"/>
  <c r="BK209" i="60" s="1"/>
  <c r="BJ39" i="60"/>
  <c r="BJ209" i="60" s="1"/>
  <c r="BH39" i="60"/>
  <c r="BH209" i="60" s="1"/>
  <c r="BG39" i="60"/>
  <c r="BG209" i="60" s="1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G166" i="60" s="1"/>
  <c r="CE6" i="60"/>
  <c r="CE166" i="60" s="1"/>
  <c r="CD6" i="60"/>
  <c r="CD166" i="60" s="1"/>
  <c r="CC6" i="60"/>
  <c r="CC166" i="60" s="1"/>
  <c r="CA6" i="60"/>
  <c r="CA166" i="60" s="1"/>
  <c r="BZ6" i="60"/>
  <c r="BZ166" i="60" s="1"/>
  <c r="BY6" i="60"/>
  <c r="BY166" i="60" s="1"/>
  <c r="BP6" i="60"/>
  <c r="BP166" i="60" s="1"/>
  <c r="BO6" i="60"/>
  <c r="BO166" i="60" s="1"/>
  <c r="BN6" i="60"/>
  <c r="BN166" i="60" s="1"/>
  <c r="BL6" i="60"/>
  <c r="BL166" i="60" s="1"/>
  <c r="BK6" i="60"/>
  <c r="BK166" i="60" s="1"/>
  <c r="BJ6" i="60"/>
  <c r="BJ166" i="60" s="1"/>
  <c r="BH6" i="60"/>
  <c r="BH166" i="60" s="1"/>
  <c r="BG6" i="60"/>
  <c r="BG166" i="60" s="1"/>
  <c r="BF6" i="60"/>
  <c r="BF166" i="60" s="1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G168" i="60" s="1"/>
  <c r="CE7" i="60"/>
  <c r="CE168" i="60" s="1"/>
  <c r="CD7" i="60"/>
  <c r="CD168" i="60" s="1"/>
  <c r="CC7" i="60"/>
  <c r="CC168" i="60" s="1"/>
  <c r="CA7" i="60"/>
  <c r="CA168" i="60" s="1"/>
  <c r="BZ7" i="60"/>
  <c r="BZ168" i="60" s="1"/>
  <c r="BY7" i="60"/>
  <c r="BY168" i="60" s="1"/>
  <c r="BP7" i="60"/>
  <c r="BP168" i="60" s="1"/>
  <c r="BO7" i="60"/>
  <c r="BO168" i="60" s="1"/>
  <c r="BN7" i="60"/>
  <c r="BN168" i="60" s="1"/>
  <c r="BL7" i="60"/>
  <c r="BL168" i="60" s="1"/>
  <c r="BK7" i="60"/>
  <c r="BK168" i="60" s="1"/>
  <c r="BJ7" i="60"/>
  <c r="BJ168" i="60" s="1"/>
  <c r="BH7" i="60"/>
  <c r="BH168" i="60" s="1"/>
  <c r="BG7" i="60"/>
  <c r="BG168" i="60" s="1"/>
  <c r="BF7" i="60"/>
  <c r="BF168" i="60" s="1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G170" i="60" s="1"/>
  <c r="CE8" i="60"/>
  <c r="CE170" i="60" s="1"/>
  <c r="CD8" i="60"/>
  <c r="CD170" i="60" s="1"/>
  <c r="CC8" i="60"/>
  <c r="CC170" i="60" s="1"/>
  <c r="CC172" i="60" s="1"/>
  <c r="CA8" i="60"/>
  <c r="CA170" i="60" s="1"/>
  <c r="BZ8" i="60"/>
  <c r="BZ170" i="60" s="1"/>
  <c r="BY8" i="60"/>
  <c r="BY170" i="60" s="1"/>
  <c r="BP8" i="60"/>
  <c r="BP170" i="60" s="1"/>
  <c r="BO8" i="60"/>
  <c r="BO170" i="60" s="1"/>
  <c r="BN8" i="60"/>
  <c r="BN170" i="60" s="1"/>
  <c r="BL8" i="60"/>
  <c r="BL170" i="60" s="1"/>
  <c r="BK8" i="60"/>
  <c r="BK170" i="60" s="1"/>
  <c r="BJ8" i="60"/>
  <c r="BJ170" i="60" s="1"/>
  <c r="BH8" i="60"/>
  <c r="BG8" i="60"/>
  <c r="BF8" i="60"/>
  <c r="BF170" i="60" s="1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V118" i="60" s="1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AS167" i="60" s="1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BV8" i="60" l="1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CQ166" i="60" l="1"/>
  <c r="AV39" i="60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216" i="60" s="1"/>
  <c r="O55" i="60"/>
  <c r="O229" i="60"/>
  <c r="O198" i="60"/>
  <c r="O228" i="60"/>
  <c r="O227" i="60" s="1"/>
  <c r="T242" i="60"/>
  <c r="O241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P184" i="60" s="1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S91" i="60" l="1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G242" i="60"/>
  <c r="BY242" i="60"/>
  <c r="BJ242" i="60"/>
  <c r="BF242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BR226" i="60"/>
  <c r="CK224" i="60"/>
  <c r="BR224" i="60"/>
  <c r="CK222" i="60"/>
  <c r="BR222" i="60"/>
  <c r="CN212" i="60"/>
  <c r="CM212" i="60"/>
  <c r="CK212" i="60"/>
  <c r="CJ212" i="60"/>
  <c r="BU212" i="60"/>
  <c r="BV212" i="60" s="1"/>
  <c r="BT212" i="60"/>
  <c r="BR212" i="60"/>
  <c r="BQ212" i="60"/>
  <c r="CN206" i="60"/>
  <c r="CM206" i="60"/>
  <c r="CK206" i="60"/>
  <c r="CJ206" i="60"/>
  <c r="BU206" i="60"/>
  <c r="BV206" i="60" s="1"/>
  <c r="BT206" i="60"/>
  <c r="BR206" i="60"/>
  <c r="BQ206" i="60"/>
  <c r="CN204" i="60"/>
  <c r="CM204" i="60"/>
  <c r="CK204" i="60"/>
  <c r="CJ204" i="60"/>
  <c r="BU204" i="60"/>
  <c r="BV204" i="60" s="1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G190" i="60"/>
  <c r="CC190" i="60"/>
  <c r="BY190" i="60"/>
  <c r="BN190" i="60"/>
  <c r="BJ190" i="60"/>
  <c r="BF190" i="60"/>
  <c r="BR190" i="60" s="1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148" i="60"/>
  <c r="CG59" i="60" s="1"/>
  <c r="CE59" i="60"/>
  <c r="CD59" i="60"/>
  <c r="CD241" i="60" s="1"/>
  <c r="CC59" i="60"/>
  <c r="BZ59" i="60"/>
  <c r="BZ241" i="60" s="1"/>
  <c r="BY148" i="60"/>
  <c r="BP59" i="60"/>
  <c r="BO59" i="60"/>
  <c r="BO241" i="60" s="1"/>
  <c r="BN59" i="60"/>
  <c r="BL59" i="60"/>
  <c r="BJ148" i="60"/>
  <c r="BF59" i="60"/>
  <c r="BF241" i="60" s="1"/>
  <c r="CI146" i="60"/>
  <c r="CG146" i="60"/>
  <c r="CE146" i="60"/>
  <c r="CC146" i="60"/>
  <c r="CA146" i="60"/>
  <c r="BY146" i="60"/>
  <c r="BP146" i="60"/>
  <c r="BN146" i="60"/>
  <c r="BL146" i="60"/>
  <c r="BJ146" i="60"/>
  <c r="BH146" i="60"/>
  <c r="BF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V135" i="60" s="1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V127" i="60" s="1"/>
  <c r="BT127" i="60"/>
  <c r="BR127" i="60"/>
  <c r="BQ127" i="60"/>
  <c r="CN126" i="60"/>
  <c r="CM126" i="60"/>
  <c r="CK126" i="60"/>
  <c r="CJ126" i="60"/>
  <c r="BU126" i="60"/>
  <c r="BV126" i="60" s="1"/>
  <c r="BT126" i="60"/>
  <c r="BR126" i="60"/>
  <c r="BQ126" i="60"/>
  <c r="CN125" i="60"/>
  <c r="CM125" i="60"/>
  <c r="CK125" i="60"/>
  <c r="CJ125" i="60"/>
  <c r="BU125" i="60"/>
  <c r="BV125" i="60" s="1"/>
  <c r="BT125" i="60"/>
  <c r="BR125" i="60"/>
  <c r="BQ125" i="60"/>
  <c r="CN124" i="60"/>
  <c r="CM124" i="60"/>
  <c r="CK124" i="60"/>
  <c r="CJ124" i="60"/>
  <c r="BU124" i="60"/>
  <c r="BV124" i="60" s="1"/>
  <c r="BT124" i="60"/>
  <c r="BR124" i="60"/>
  <c r="BQ124" i="60"/>
  <c r="CN123" i="60"/>
  <c r="CM123" i="60"/>
  <c r="CK123" i="60"/>
  <c r="CJ123" i="60"/>
  <c r="BU123" i="60"/>
  <c r="BV123" i="60" s="1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Y213" i="60" s="1"/>
  <c r="BN43" i="60"/>
  <c r="BN215" i="60" s="1"/>
  <c r="BL43" i="60"/>
  <c r="BL215" i="60" s="1"/>
  <c r="BK41" i="60"/>
  <c r="BK213" i="60" s="1"/>
  <c r="BG41" i="60"/>
  <c r="BG213" i="60" s="1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100" i="60"/>
  <c r="CG23" i="60" s="1"/>
  <c r="CE259" i="60"/>
  <c r="CD259" i="60"/>
  <c r="CC100" i="60"/>
  <c r="CC23" i="60" s="1"/>
  <c r="CA259" i="60"/>
  <c r="BZ259" i="60"/>
  <c r="BY100" i="60"/>
  <c r="BY23" i="60" s="1"/>
  <c r="BN100" i="60"/>
  <c r="BN23" i="60" s="1"/>
  <c r="BL259" i="60"/>
  <c r="BJ100" i="60"/>
  <c r="BJ23" i="60" s="1"/>
  <c r="BH23" i="60"/>
  <c r="BG23" i="60"/>
  <c r="BG189" i="60" s="1"/>
  <c r="BF100" i="60"/>
  <c r="BF110" i="60" s="1"/>
  <c r="CG98" i="60"/>
  <c r="CC98" i="60"/>
  <c r="BY98" i="60"/>
  <c r="BN98" i="60"/>
  <c r="BJ98" i="60"/>
  <c r="BH98" i="60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V95" i="60" s="1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V94" i="60" s="1"/>
  <c r="BT94" i="60"/>
  <c r="BR94" i="60"/>
  <c r="BQ94" i="60"/>
  <c r="BM94" i="60"/>
  <c r="BI94" i="60"/>
  <c r="CI261" i="60"/>
  <c r="CH19" i="60"/>
  <c r="CH183" i="60" s="1"/>
  <c r="CG183" i="60"/>
  <c r="CE261" i="60"/>
  <c r="CD19" i="60"/>
  <c r="CD183" i="60" s="1"/>
  <c r="CA261" i="60"/>
  <c r="BY19" i="60"/>
  <c r="BP183" i="60"/>
  <c r="BO261" i="60"/>
  <c r="BL19" i="60"/>
  <c r="BJ19" i="60"/>
  <c r="BJ183" i="60" s="1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V82" i="60" s="1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C171" i="60" s="1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V75" i="60" s="1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G248" i="60" s="1"/>
  <c r="CE65" i="60"/>
  <c r="CE248" i="60" s="1"/>
  <c r="CD65" i="60"/>
  <c r="CD248" i="60" s="1"/>
  <c r="CC65" i="60"/>
  <c r="CC248" i="60" s="1"/>
  <c r="CA65" i="60"/>
  <c r="CA248" i="60" s="1"/>
  <c r="BZ65" i="60"/>
  <c r="BZ248" i="60" s="1"/>
  <c r="BY65" i="60"/>
  <c r="BY248" i="60" s="1"/>
  <c r="BP65" i="60"/>
  <c r="BP248" i="60" s="1"/>
  <c r="BO65" i="60"/>
  <c r="BO248" i="60" s="1"/>
  <c r="BN65" i="60"/>
  <c r="BN248" i="60" s="1"/>
  <c r="BL65" i="60"/>
  <c r="BL248" i="60" s="1"/>
  <c r="BK65" i="60"/>
  <c r="BK248" i="60" s="1"/>
  <c r="BJ65" i="60"/>
  <c r="BJ248" i="60" s="1"/>
  <c r="BH65" i="60"/>
  <c r="BH248" i="60" s="1"/>
  <c r="BG65" i="60"/>
  <c r="BG248" i="60" s="1"/>
  <c r="BF65" i="60"/>
  <c r="BF248" i="60" s="1"/>
  <c r="CI63" i="60"/>
  <c r="CH63" i="60"/>
  <c r="CH245" i="60" s="1"/>
  <c r="CG63" i="60"/>
  <c r="CG245" i="60" s="1"/>
  <c r="CE63" i="60"/>
  <c r="CD63" i="60"/>
  <c r="CD245" i="60" s="1"/>
  <c r="CC63" i="60"/>
  <c r="CC245" i="60" s="1"/>
  <c r="CA63" i="60"/>
  <c r="BZ63" i="60"/>
  <c r="BZ245" i="60" s="1"/>
  <c r="BY63" i="60"/>
  <c r="BY245" i="60" s="1"/>
  <c r="BP63" i="60"/>
  <c r="BO63" i="60"/>
  <c r="BO245" i="60" s="1"/>
  <c r="BN63" i="60"/>
  <c r="BN245" i="60" s="1"/>
  <c r="BL63" i="60"/>
  <c r="BK63" i="60"/>
  <c r="BK245" i="60" s="1"/>
  <c r="BJ63" i="60"/>
  <c r="BJ245" i="60" s="1"/>
  <c r="BH63" i="60"/>
  <c r="BG63" i="60"/>
  <c r="BG245" i="60" s="1"/>
  <c r="BF63" i="60"/>
  <c r="BF245" i="60" s="1"/>
  <c r="CI61" i="60"/>
  <c r="CH61" i="60"/>
  <c r="CH243" i="60" s="1"/>
  <c r="CG61" i="60"/>
  <c r="CG243" i="60" s="1"/>
  <c r="CE61" i="60"/>
  <c r="CE243" i="60" s="1"/>
  <c r="CD61" i="60"/>
  <c r="CD243" i="60" s="1"/>
  <c r="CC61" i="60"/>
  <c r="CC243" i="60" s="1"/>
  <c r="CA61" i="60"/>
  <c r="CA243" i="60" s="1"/>
  <c r="BZ61" i="60"/>
  <c r="BZ243" i="60" s="1"/>
  <c r="BY61" i="60"/>
  <c r="BY243" i="60" s="1"/>
  <c r="BP61" i="60"/>
  <c r="BP243" i="60" s="1"/>
  <c r="BO61" i="60"/>
  <c r="BO243" i="60" s="1"/>
  <c r="BN61" i="60"/>
  <c r="BN243" i="60" s="1"/>
  <c r="BL61" i="60"/>
  <c r="BL243" i="60" s="1"/>
  <c r="BK61" i="60"/>
  <c r="BK243" i="60" s="1"/>
  <c r="BJ61" i="60"/>
  <c r="BJ243" i="60" s="1"/>
  <c r="BH243" i="60"/>
  <c r="BF61" i="60"/>
  <c r="BF243" i="60" s="1"/>
  <c r="BK59" i="60"/>
  <c r="BK241" i="60" s="1"/>
  <c r="CT58" i="60"/>
  <c r="CI57" i="60"/>
  <c r="CH57" i="60"/>
  <c r="CH239" i="60" s="1"/>
  <c r="CG57" i="60"/>
  <c r="CG239" i="60" s="1"/>
  <c r="CE57" i="60"/>
  <c r="CD57" i="60"/>
  <c r="CD239" i="60" s="1"/>
  <c r="CC57" i="60"/>
  <c r="CC239" i="60" s="1"/>
  <c r="CA57" i="60"/>
  <c r="BZ57" i="60"/>
  <c r="BZ239" i="60" s="1"/>
  <c r="BY57" i="60"/>
  <c r="BY239" i="60" s="1"/>
  <c r="BP57" i="60"/>
  <c r="BO57" i="60"/>
  <c r="BO239" i="60" s="1"/>
  <c r="BN57" i="60"/>
  <c r="BN239" i="60" s="1"/>
  <c r="BL57" i="60"/>
  <c r="BK57" i="60"/>
  <c r="BK239" i="60" s="1"/>
  <c r="BJ57" i="60"/>
  <c r="BJ239" i="60" s="1"/>
  <c r="BH57" i="60"/>
  <c r="BG57" i="60"/>
  <c r="BG239" i="60" s="1"/>
  <c r="BF57" i="60"/>
  <c r="BF239" i="60" s="1"/>
  <c r="CI56" i="60"/>
  <c r="CI237" i="60" s="1"/>
  <c r="CH56" i="60"/>
  <c r="CH237" i="60" s="1"/>
  <c r="CG56" i="60"/>
  <c r="CG237" i="60" s="1"/>
  <c r="CE56" i="60"/>
  <c r="CE237" i="60" s="1"/>
  <c r="CD56" i="60"/>
  <c r="CD237" i="60" s="1"/>
  <c r="CC56" i="60"/>
  <c r="CC237" i="60" s="1"/>
  <c r="CA56" i="60"/>
  <c r="CA237" i="60" s="1"/>
  <c r="BZ56" i="60"/>
  <c r="BZ237" i="60" s="1"/>
  <c r="BY56" i="60"/>
  <c r="BY237" i="60" s="1"/>
  <c r="BP56" i="60"/>
  <c r="BO56" i="60"/>
  <c r="BO237" i="60" s="1"/>
  <c r="BN56" i="60"/>
  <c r="BN237" i="60" s="1"/>
  <c r="BL56" i="60"/>
  <c r="BK56" i="60"/>
  <c r="BK237" i="60" s="1"/>
  <c r="BJ56" i="60"/>
  <c r="BJ237" i="60" s="1"/>
  <c r="BH56" i="60"/>
  <c r="BG56" i="60"/>
  <c r="BG237" i="60" s="1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G234" i="60" s="1"/>
  <c r="CG236" i="60" s="1"/>
  <c r="CE53" i="60"/>
  <c r="CE234" i="60" s="1"/>
  <c r="CE236" i="60" s="1"/>
  <c r="CD53" i="60"/>
  <c r="CD234" i="60" s="1"/>
  <c r="CD236" i="60" s="1"/>
  <c r="CD235" i="60" s="1"/>
  <c r="CC53" i="60"/>
  <c r="CC234" i="60" s="1"/>
  <c r="CC236" i="60" s="1"/>
  <c r="CC235" i="60" s="1"/>
  <c r="CA53" i="60"/>
  <c r="CA234" i="60" s="1"/>
  <c r="CA236" i="60" s="1"/>
  <c r="BZ53" i="60"/>
  <c r="BZ234" i="60" s="1"/>
  <c r="BZ236" i="60" s="1"/>
  <c r="BY53" i="60"/>
  <c r="BY234" i="60" s="1"/>
  <c r="BY236" i="60" s="1"/>
  <c r="BP53" i="60"/>
  <c r="BP234" i="60" s="1"/>
  <c r="BP236" i="60" s="1"/>
  <c r="BO53" i="60"/>
  <c r="BO234" i="60" s="1"/>
  <c r="BO236" i="60" s="1"/>
  <c r="BN53" i="60"/>
  <c r="BN234" i="60" s="1"/>
  <c r="BN236" i="60" s="1"/>
  <c r="BL53" i="60"/>
  <c r="BL234" i="60" s="1"/>
  <c r="BL236" i="60" s="1"/>
  <c r="BK53" i="60"/>
  <c r="BK234" i="60" s="1"/>
  <c r="BK236" i="60" s="1"/>
  <c r="BJ53" i="60"/>
  <c r="BJ234" i="60" s="1"/>
  <c r="BJ236" i="60" s="1"/>
  <c r="BH53" i="60"/>
  <c r="BG53" i="60"/>
  <c r="BG234" i="60" s="1"/>
  <c r="BG236" i="60" s="1"/>
  <c r="BF53" i="60"/>
  <c r="BF234" i="60" s="1"/>
  <c r="BF236" i="60" s="1"/>
  <c r="CI52" i="60"/>
  <c r="CH52" i="60"/>
  <c r="CH231" i="60" s="1"/>
  <c r="CG52" i="60"/>
  <c r="CG231" i="60" s="1"/>
  <c r="CE52" i="60"/>
  <c r="CD52" i="60"/>
  <c r="CD231" i="60" s="1"/>
  <c r="CC52" i="60"/>
  <c r="CC231" i="60" s="1"/>
  <c r="CA231" i="60"/>
  <c r="BZ52" i="60"/>
  <c r="BY52" i="60"/>
  <c r="BP231" i="60"/>
  <c r="BO52" i="60"/>
  <c r="BO231" i="60" s="1"/>
  <c r="BN52" i="60"/>
  <c r="BN231" i="60" s="1"/>
  <c r="BL52" i="60"/>
  <c r="BK52" i="60"/>
  <c r="BK231" i="60" s="1"/>
  <c r="BJ52" i="60"/>
  <c r="BJ231" i="60" s="1"/>
  <c r="BF52" i="60"/>
  <c r="CI51" i="60"/>
  <c r="CI229" i="60" s="1"/>
  <c r="CH51" i="60"/>
  <c r="CH229" i="60" s="1"/>
  <c r="CG51" i="60"/>
  <c r="CG229" i="60" s="1"/>
  <c r="CE51" i="60"/>
  <c r="CE229" i="60" s="1"/>
  <c r="CD51" i="60"/>
  <c r="CD229" i="60" s="1"/>
  <c r="CC51" i="60"/>
  <c r="CC229" i="60" s="1"/>
  <c r="CA51" i="60"/>
  <c r="BZ51" i="60"/>
  <c r="BZ229" i="60" s="1"/>
  <c r="BY51" i="60"/>
  <c r="BY229" i="60" s="1"/>
  <c r="BP229" i="60"/>
  <c r="BO51" i="60"/>
  <c r="BN51" i="60"/>
  <c r="BL51" i="60"/>
  <c r="BK51" i="60"/>
  <c r="BJ51" i="60"/>
  <c r="BJ229" i="60" s="1"/>
  <c r="BH51" i="60"/>
  <c r="BG51" i="60"/>
  <c r="BG229" i="60" s="1"/>
  <c r="BF51" i="60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N225" i="60" s="1"/>
  <c r="BL48" i="60"/>
  <c r="BL226" i="60" s="1"/>
  <c r="BK48" i="60"/>
  <c r="BK226" i="60" s="1"/>
  <c r="BJ48" i="60"/>
  <c r="BJ225" i="60" s="1"/>
  <c r="BH48" i="60"/>
  <c r="BG48" i="60"/>
  <c r="BF48" i="60"/>
  <c r="BF225" i="60" s="1"/>
  <c r="CI47" i="60"/>
  <c r="CI224" i="60" s="1"/>
  <c r="CH47" i="60"/>
  <c r="CH224" i="60" s="1"/>
  <c r="CG47" i="60"/>
  <c r="CG223" i="60" s="1"/>
  <c r="CE47" i="60"/>
  <c r="CE224" i="60" s="1"/>
  <c r="CD47" i="60"/>
  <c r="CD224" i="60" s="1"/>
  <c r="CC47" i="60"/>
  <c r="CC223" i="60" s="1"/>
  <c r="CA47" i="60"/>
  <c r="CA224" i="60" s="1"/>
  <c r="BZ47" i="60"/>
  <c r="BZ224" i="60" s="1"/>
  <c r="BY47" i="60"/>
  <c r="BY223" i="60" s="1"/>
  <c r="BP47" i="60"/>
  <c r="BP224" i="60" s="1"/>
  <c r="BO47" i="60"/>
  <c r="BO224" i="60" s="1"/>
  <c r="BO174" i="60" s="1"/>
  <c r="BN47" i="60"/>
  <c r="BN223" i="60" s="1"/>
  <c r="BL47" i="60"/>
  <c r="BL224" i="60" s="1"/>
  <c r="BK47" i="60"/>
  <c r="BK224" i="60" s="1"/>
  <c r="BJ47" i="60"/>
  <c r="BJ223" i="60" s="1"/>
  <c r="BH47" i="60"/>
  <c r="BG47" i="60"/>
  <c r="BF47" i="60"/>
  <c r="BF223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H228" i="60" s="1"/>
  <c r="BH227" i="60" s="1"/>
  <c r="BG46" i="60"/>
  <c r="BG222" i="60" s="1"/>
  <c r="BG228" i="60" s="1"/>
  <c r="BF46" i="60"/>
  <c r="CI45" i="60"/>
  <c r="CI220" i="60" s="1"/>
  <c r="CH45" i="60"/>
  <c r="CH220" i="60" s="1"/>
  <c r="CG45" i="60"/>
  <c r="CE45" i="60"/>
  <c r="CE220" i="60" s="1"/>
  <c r="CF220" i="60" s="1"/>
  <c r="CD45" i="60"/>
  <c r="CD220" i="60" s="1"/>
  <c r="CC45" i="60"/>
  <c r="CA45" i="60"/>
  <c r="CA220" i="60" s="1"/>
  <c r="BZ45" i="60"/>
  <c r="BZ220" i="60" s="1"/>
  <c r="CM220" i="60" s="1"/>
  <c r="BY45" i="60"/>
  <c r="BY220" i="60" s="1"/>
  <c r="BP45" i="60"/>
  <c r="BP220" i="60" s="1"/>
  <c r="BO45" i="60"/>
  <c r="BO220" i="60" s="1"/>
  <c r="BN45" i="60"/>
  <c r="BN220" i="60" s="1"/>
  <c r="BL45" i="60"/>
  <c r="BL220" i="60" s="1"/>
  <c r="BK45" i="60"/>
  <c r="BK220" i="60" s="1"/>
  <c r="BJ45" i="60"/>
  <c r="BJ220" i="60" s="1"/>
  <c r="BH45" i="60"/>
  <c r="BG45" i="60"/>
  <c r="BF45" i="60"/>
  <c r="BF220" i="60" s="1"/>
  <c r="CI44" i="60"/>
  <c r="CI218" i="60" s="1"/>
  <c r="CH44" i="60"/>
  <c r="CH218" i="60" s="1"/>
  <c r="CH228" i="60" s="1"/>
  <c r="CG44" i="60"/>
  <c r="CG218" i="60" s="1"/>
  <c r="CE44" i="60"/>
  <c r="CE218" i="60" s="1"/>
  <c r="CD44" i="60"/>
  <c r="CD218" i="60" s="1"/>
  <c r="CD228" i="60" s="1"/>
  <c r="CC44" i="60"/>
  <c r="CC218" i="60" s="1"/>
  <c r="CA44" i="60"/>
  <c r="CA218" i="60" s="1"/>
  <c r="BZ44" i="60"/>
  <c r="BZ218" i="60" s="1"/>
  <c r="BY44" i="60"/>
  <c r="BY218" i="60" s="1"/>
  <c r="BP44" i="60"/>
  <c r="BP218" i="60" s="1"/>
  <c r="BO44" i="60"/>
  <c r="BO218" i="60" s="1"/>
  <c r="BO228" i="60" s="1"/>
  <c r="BN44" i="60"/>
  <c r="BN218" i="60" s="1"/>
  <c r="BL44" i="60"/>
  <c r="BL218" i="60" s="1"/>
  <c r="BK44" i="60"/>
  <c r="BK218" i="60" s="1"/>
  <c r="BK228" i="60" s="1"/>
  <c r="BJ44" i="60"/>
  <c r="BJ218" i="60" s="1"/>
  <c r="BH44" i="60"/>
  <c r="BG44" i="60"/>
  <c r="BF44" i="60"/>
  <c r="BF21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G211" i="60" s="1"/>
  <c r="CE40" i="60"/>
  <c r="CE211" i="60" s="1"/>
  <c r="CD40" i="60"/>
  <c r="CD211" i="60" s="1"/>
  <c r="CC40" i="60"/>
  <c r="CC211" i="60" s="1"/>
  <c r="CA40" i="60"/>
  <c r="CA211" i="60" s="1"/>
  <c r="BZ40" i="60"/>
  <c r="BZ211" i="60" s="1"/>
  <c r="BY40" i="60"/>
  <c r="BY211" i="60" s="1"/>
  <c r="BP40" i="60"/>
  <c r="BP211" i="60" s="1"/>
  <c r="BO40" i="60"/>
  <c r="BO211" i="60" s="1"/>
  <c r="BN40" i="60"/>
  <c r="BN211" i="60" s="1"/>
  <c r="BL40" i="60"/>
  <c r="BL211" i="60" s="1"/>
  <c r="BK40" i="60"/>
  <c r="BK211" i="60" s="1"/>
  <c r="BJ40" i="60"/>
  <c r="BJ211" i="60" s="1"/>
  <c r="BH40" i="60"/>
  <c r="BH211" i="60" s="1"/>
  <c r="BG40" i="60"/>
  <c r="BG211" i="60" s="1"/>
  <c r="BF40" i="60"/>
  <c r="BF211" i="60" s="1"/>
  <c r="CI37" i="60"/>
  <c r="CI205" i="60" s="1"/>
  <c r="CH37" i="60"/>
  <c r="CH205" i="60" s="1"/>
  <c r="CG37" i="60"/>
  <c r="CG205" i="60" s="1"/>
  <c r="CE37" i="60"/>
  <c r="CE205" i="60" s="1"/>
  <c r="CD37" i="60"/>
  <c r="CD205" i="60" s="1"/>
  <c r="CC37" i="60"/>
  <c r="CC205" i="60" s="1"/>
  <c r="CA37" i="60"/>
  <c r="CA205" i="60" s="1"/>
  <c r="BZ37" i="60"/>
  <c r="BZ205" i="60" s="1"/>
  <c r="BY37" i="60"/>
  <c r="BY205" i="60" s="1"/>
  <c r="BP37" i="60"/>
  <c r="BP205" i="60" s="1"/>
  <c r="BO37" i="60"/>
  <c r="BO205" i="60" s="1"/>
  <c r="BN37" i="60"/>
  <c r="BN205" i="60" s="1"/>
  <c r="BL37" i="60"/>
  <c r="BL205" i="60" s="1"/>
  <c r="BK37" i="60"/>
  <c r="BK205" i="60" s="1"/>
  <c r="BJ37" i="60"/>
  <c r="BJ205" i="60" s="1"/>
  <c r="BH37" i="60"/>
  <c r="BH205" i="60" s="1"/>
  <c r="BG37" i="60"/>
  <c r="BG205" i="60" s="1"/>
  <c r="BF37" i="60"/>
  <c r="BF205" i="60" s="1"/>
  <c r="CI36" i="60"/>
  <c r="CI203" i="60" s="1"/>
  <c r="CH36" i="60"/>
  <c r="CH203" i="60" s="1"/>
  <c r="CG36" i="60"/>
  <c r="CG203" i="60" s="1"/>
  <c r="CE36" i="60"/>
  <c r="CE203" i="60" s="1"/>
  <c r="CD36" i="60"/>
  <c r="CD203" i="60" s="1"/>
  <c r="CC36" i="60"/>
  <c r="CC203" i="60" s="1"/>
  <c r="CA36" i="60"/>
  <c r="CA203" i="60" s="1"/>
  <c r="BZ36" i="60"/>
  <c r="BZ203" i="60" s="1"/>
  <c r="BY36" i="60"/>
  <c r="BY203" i="60" s="1"/>
  <c r="BP36" i="60"/>
  <c r="BP203" i="60" s="1"/>
  <c r="BO36" i="60"/>
  <c r="BO203" i="60" s="1"/>
  <c r="BN36" i="60"/>
  <c r="BN203" i="60" s="1"/>
  <c r="BL36" i="60"/>
  <c r="BL203" i="60" s="1"/>
  <c r="BK36" i="60"/>
  <c r="BK203" i="60" s="1"/>
  <c r="BJ36" i="60"/>
  <c r="BJ203" i="60" s="1"/>
  <c r="BH36" i="60"/>
  <c r="BH203" i="60" s="1"/>
  <c r="BG36" i="60"/>
  <c r="BG203" i="60" s="1"/>
  <c r="BF36" i="60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G195" i="60" s="1"/>
  <c r="CE29" i="60"/>
  <c r="CE196" i="60" s="1"/>
  <c r="CD29" i="60"/>
  <c r="CD196" i="60" s="1"/>
  <c r="CC29" i="60"/>
  <c r="CC195" i="60" s="1"/>
  <c r="CA29" i="60"/>
  <c r="CA196" i="60" s="1"/>
  <c r="BZ29" i="60"/>
  <c r="BZ196" i="60" s="1"/>
  <c r="BY29" i="60"/>
  <c r="BY195" i="60" s="1"/>
  <c r="BP29" i="60"/>
  <c r="BO29" i="60"/>
  <c r="BN29" i="60"/>
  <c r="BN195" i="60" s="1"/>
  <c r="BL29" i="60"/>
  <c r="BK29" i="60"/>
  <c r="BJ29" i="60"/>
  <c r="BJ195" i="60" s="1"/>
  <c r="BH29" i="60"/>
  <c r="BH196" i="60" s="1"/>
  <c r="BG29" i="60"/>
  <c r="BG196" i="60" s="1"/>
  <c r="BF29" i="60"/>
  <c r="BF195" i="60" s="1"/>
  <c r="CI27" i="60"/>
  <c r="CI194" i="60" s="1"/>
  <c r="CH27" i="60"/>
  <c r="CH194" i="60" s="1"/>
  <c r="CG27" i="60"/>
  <c r="CG194" i="60" s="1"/>
  <c r="CE27" i="60"/>
  <c r="CE194" i="60" s="1"/>
  <c r="CD27" i="60"/>
  <c r="CD194" i="60" s="1"/>
  <c r="CC27" i="60"/>
  <c r="CC194" i="60" s="1"/>
  <c r="CA27" i="60"/>
  <c r="CA194" i="60" s="1"/>
  <c r="BZ27" i="60"/>
  <c r="BZ194" i="60" s="1"/>
  <c r="BY27" i="60"/>
  <c r="BY194" i="60" s="1"/>
  <c r="BP27" i="60"/>
  <c r="BP194" i="60" s="1"/>
  <c r="BN27" i="60"/>
  <c r="BN194" i="60" s="1"/>
  <c r="BL27" i="60"/>
  <c r="BK27" i="60"/>
  <c r="BK194" i="60" s="1"/>
  <c r="BJ27" i="60"/>
  <c r="BJ194" i="60" s="1"/>
  <c r="BH27" i="60"/>
  <c r="BH194" i="60" s="1"/>
  <c r="BG27" i="60"/>
  <c r="BG194" i="60" s="1"/>
  <c r="BF27" i="60"/>
  <c r="BF194" i="60" s="1"/>
  <c r="CI25" i="60"/>
  <c r="CI191" i="60" s="1"/>
  <c r="CH25" i="60"/>
  <c r="CH191" i="60" s="1"/>
  <c r="CG25" i="60"/>
  <c r="CG191" i="60" s="1"/>
  <c r="CE25" i="60"/>
  <c r="CE191" i="60" s="1"/>
  <c r="CD25" i="60"/>
  <c r="CD191" i="60" s="1"/>
  <c r="CC25" i="60"/>
  <c r="CC191" i="60" s="1"/>
  <c r="CA25" i="60"/>
  <c r="CA191" i="60" s="1"/>
  <c r="BZ25" i="60"/>
  <c r="BZ191" i="60" s="1"/>
  <c r="BY25" i="60"/>
  <c r="BY191" i="60" s="1"/>
  <c r="BQ25" i="60"/>
  <c r="BN25" i="60"/>
  <c r="BN191" i="60" s="1"/>
  <c r="BL25" i="60"/>
  <c r="BL191" i="60" s="1"/>
  <c r="BK25" i="60"/>
  <c r="BK191" i="60" s="1"/>
  <c r="BJ25" i="60"/>
  <c r="BJ191" i="60" s="1"/>
  <c r="BH191" i="60"/>
  <c r="BF25" i="60"/>
  <c r="BF191" i="60" s="1"/>
  <c r="BQ24" i="60"/>
  <c r="CI21" i="60"/>
  <c r="CI188" i="60" s="1"/>
  <c r="CH21" i="60"/>
  <c r="CH188" i="60" s="1"/>
  <c r="CG21" i="60"/>
  <c r="CG187" i="60" s="1"/>
  <c r="CE21" i="60"/>
  <c r="CE188" i="60" s="1"/>
  <c r="CD21" i="60"/>
  <c r="CD188" i="60" s="1"/>
  <c r="CC21" i="60"/>
  <c r="CC187" i="60" s="1"/>
  <c r="CA21" i="60"/>
  <c r="CA188" i="60" s="1"/>
  <c r="BZ21" i="60"/>
  <c r="BZ188" i="60" s="1"/>
  <c r="BY21" i="60"/>
  <c r="BY187" i="60" s="1"/>
  <c r="BN21" i="60"/>
  <c r="BN187" i="60" s="1"/>
  <c r="BL21" i="60"/>
  <c r="BL188" i="60" s="1"/>
  <c r="BK21" i="60"/>
  <c r="BK188" i="60" s="1"/>
  <c r="BJ21" i="60"/>
  <c r="BJ187" i="60" s="1"/>
  <c r="BH21" i="60"/>
  <c r="BH188" i="60" s="1"/>
  <c r="BG21" i="60"/>
  <c r="BG188" i="60" s="1"/>
  <c r="BF21" i="60"/>
  <c r="BF187" i="60" s="1"/>
  <c r="CI20" i="60"/>
  <c r="CI186" i="60" s="1"/>
  <c r="CH20" i="60"/>
  <c r="CH186" i="60" s="1"/>
  <c r="CH190" i="60" s="1"/>
  <c r="CG20" i="60"/>
  <c r="CG185" i="60" s="1"/>
  <c r="CE20" i="60"/>
  <c r="CE186" i="60" s="1"/>
  <c r="CD20" i="60"/>
  <c r="CD186" i="60" s="1"/>
  <c r="CD190" i="60" s="1"/>
  <c r="CC20" i="60"/>
  <c r="CC185" i="60" s="1"/>
  <c r="CA20" i="60"/>
  <c r="CA186" i="60" s="1"/>
  <c r="BZ20" i="60"/>
  <c r="BZ186" i="60" s="1"/>
  <c r="BZ190" i="60" s="1"/>
  <c r="BY20" i="60"/>
  <c r="BY185" i="60" s="1"/>
  <c r="BP20" i="60"/>
  <c r="BP186" i="60" s="1"/>
  <c r="BO20" i="60"/>
  <c r="BO186" i="60" s="1"/>
  <c r="BN20" i="60"/>
  <c r="BN185" i="60" s="1"/>
  <c r="BL20" i="60"/>
  <c r="BL186" i="60" s="1"/>
  <c r="BK20" i="60"/>
  <c r="BK186" i="60" s="1"/>
  <c r="BJ20" i="60"/>
  <c r="BJ185" i="60" s="1"/>
  <c r="BH20" i="60"/>
  <c r="BH186" i="60" s="1"/>
  <c r="BG20" i="60"/>
  <c r="BG186" i="60" s="1"/>
  <c r="BF20" i="60"/>
  <c r="BF185" i="60" s="1"/>
  <c r="CC19" i="60"/>
  <c r="CC183" i="60" s="1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G181" i="60" s="1"/>
  <c r="CC16" i="60"/>
  <c r="CC181" i="60" s="1"/>
  <c r="BY16" i="60"/>
  <c r="BY181" i="60" s="1"/>
  <c r="BN16" i="60"/>
  <c r="BN181" i="60" s="1"/>
  <c r="BL16" i="60"/>
  <c r="BJ16" i="60"/>
  <c r="BJ181" i="60" s="1"/>
  <c r="BF16" i="60"/>
  <c r="BF181" i="60" s="1"/>
  <c r="CI15" i="60"/>
  <c r="CI179" i="60" s="1"/>
  <c r="CH15" i="60"/>
  <c r="CH179" i="60" s="1"/>
  <c r="CG15" i="60"/>
  <c r="CG179" i="60" s="1"/>
  <c r="CE15" i="60"/>
  <c r="CE179" i="60" s="1"/>
  <c r="CD15" i="60"/>
  <c r="CD179" i="60" s="1"/>
  <c r="CC15" i="60"/>
  <c r="CC179" i="60" s="1"/>
  <c r="CA15" i="60"/>
  <c r="CA179" i="60" s="1"/>
  <c r="BZ15" i="60"/>
  <c r="BZ179" i="60" s="1"/>
  <c r="BY15" i="60"/>
  <c r="BY179" i="60" s="1"/>
  <c r="BP15" i="60"/>
  <c r="BP179" i="60" s="1"/>
  <c r="BO15" i="60"/>
  <c r="BO179" i="60" s="1"/>
  <c r="BN15" i="60"/>
  <c r="BN179" i="60" s="1"/>
  <c r="BL15" i="60"/>
  <c r="BJ15" i="60"/>
  <c r="BJ179" i="60" s="1"/>
  <c r="BH15" i="60"/>
  <c r="BG15" i="60"/>
  <c r="BF15" i="60"/>
  <c r="BF179" i="60" s="1"/>
  <c r="CI14" i="60"/>
  <c r="CI177" i="60" s="1"/>
  <c r="CH14" i="60"/>
  <c r="CH177" i="60" s="1"/>
  <c r="CG14" i="60"/>
  <c r="CG177" i="60" s="1"/>
  <c r="CE14" i="60"/>
  <c r="CE177" i="60" s="1"/>
  <c r="CD14" i="60"/>
  <c r="CD177" i="60" s="1"/>
  <c r="CC14" i="60"/>
  <c r="CC177" i="60" s="1"/>
  <c r="CA14" i="60"/>
  <c r="CA177" i="60" s="1"/>
  <c r="BZ14" i="60"/>
  <c r="BZ177" i="60" s="1"/>
  <c r="BY14" i="60"/>
  <c r="BY177" i="60" s="1"/>
  <c r="BP14" i="60"/>
  <c r="BP177" i="60" s="1"/>
  <c r="BO14" i="60"/>
  <c r="BO177" i="60" s="1"/>
  <c r="BN14" i="60"/>
  <c r="BN177" i="60" s="1"/>
  <c r="BL14" i="60"/>
  <c r="BL177" i="60" s="1"/>
  <c r="BK14" i="60"/>
  <c r="BK177" i="60" s="1"/>
  <c r="BJ14" i="60"/>
  <c r="BJ177" i="60" s="1"/>
  <c r="BH14" i="60"/>
  <c r="BH177" i="60" s="1"/>
  <c r="BG14" i="60"/>
  <c r="BG177" i="60" s="1"/>
  <c r="BF14" i="60"/>
  <c r="BF177" i="60" s="1"/>
  <c r="CI12" i="60"/>
  <c r="CI176" i="60" s="1"/>
  <c r="CH12" i="60"/>
  <c r="CH176" i="60" s="1"/>
  <c r="CG12" i="60"/>
  <c r="CG176" i="60" s="1"/>
  <c r="CE12" i="60"/>
  <c r="CE176" i="60" s="1"/>
  <c r="CD12" i="60"/>
  <c r="CD176" i="60" s="1"/>
  <c r="CC12" i="60"/>
  <c r="CC176" i="60" s="1"/>
  <c r="CA12" i="60"/>
  <c r="CA176" i="60" s="1"/>
  <c r="BZ12" i="60"/>
  <c r="BZ176" i="60" s="1"/>
  <c r="BY12" i="60"/>
  <c r="BP12" i="60"/>
  <c r="BO12" i="60"/>
  <c r="BN12" i="60"/>
  <c r="BN176" i="60" s="1"/>
  <c r="BL12" i="60"/>
  <c r="BL176" i="60" s="1"/>
  <c r="BK12" i="60"/>
  <c r="BK176" i="60" s="1"/>
  <c r="BJ12" i="60"/>
  <c r="BJ176" i="60" s="1"/>
  <c r="BH12" i="60"/>
  <c r="BG12" i="60"/>
  <c r="BF12" i="60"/>
  <c r="BF176" i="60" s="1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Y174" i="60" s="1"/>
  <c r="BP11" i="60"/>
  <c r="BO11" i="60"/>
  <c r="BN11" i="60"/>
  <c r="BL11" i="60"/>
  <c r="BL174" i="60" s="1"/>
  <c r="BK11" i="60"/>
  <c r="BK174" i="60" s="1"/>
  <c r="BJ11" i="60"/>
  <c r="BH11" i="60"/>
  <c r="BG11" i="60"/>
  <c r="BI174" i="60" s="1"/>
  <c r="BF11" i="60"/>
  <c r="BP10" i="60"/>
  <c r="CI5" i="60"/>
  <c r="CI164" i="60" s="1"/>
  <c r="CI172" i="60" s="1"/>
  <c r="CH5" i="60"/>
  <c r="CH164" i="60" s="1"/>
  <c r="CH172" i="60" s="1"/>
  <c r="CG5" i="60"/>
  <c r="CG164" i="60" s="1"/>
  <c r="CG172" i="60" s="1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Y164" i="60" s="1"/>
  <c r="BY172" i="60" s="1"/>
  <c r="BN5" i="60"/>
  <c r="BN164" i="60" s="1"/>
  <c r="BN172" i="60" s="1"/>
  <c r="BJ5" i="60"/>
  <c r="BJ164" i="60" s="1"/>
  <c r="BJ172" i="60" s="1"/>
  <c r="BF5" i="60"/>
  <c r="BF164" i="60" s="1"/>
  <c r="BF172" i="60" s="1"/>
  <c r="CY4" i="60"/>
  <c r="CZ2" i="60"/>
  <c r="CH171" i="60" l="1"/>
  <c r="CH198" i="60"/>
  <c r="BH55" i="60"/>
  <c r="BH229" i="60"/>
  <c r="CD198" i="60"/>
  <c r="BR194" i="60"/>
  <c r="CD227" i="60"/>
  <c r="CD250" i="60"/>
  <c r="CB220" i="60"/>
  <c r="BG227" i="60"/>
  <c r="BG250" i="60"/>
  <c r="BO229" i="60"/>
  <c r="BO55" i="60"/>
  <c r="BG235" i="60"/>
  <c r="BG267" i="60"/>
  <c r="CH227" i="60"/>
  <c r="CH250" i="60"/>
  <c r="BZ198" i="60"/>
  <c r="BG16" i="60"/>
  <c r="BG181" i="60" s="1"/>
  <c r="BG179" i="60"/>
  <c r="BZ228" i="60"/>
  <c r="BF229" i="60"/>
  <c r="BR51" i="60"/>
  <c r="BK55" i="60"/>
  <c r="BT55" i="60" s="1"/>
  <c r="BK229" i="60"/>
  <c r="BV89" i="60"/>
  <c r="BV142" i="60"/>
  <c r="BV143" i="60"/>
  <c r="BV145" i="60"/>
  <c r="BV180" i="60"/>
  <c r="BV230" i="60"/>
  <c r="BV232" i="60"/>
  <c r="BV240" i="60"/>
  <c r="BK227" i="60"/>
  <c r="BK250" i="60"/>
  <c r="BN229" i="60"/>
  <c r="BN55" i="60"/>
  <c r="BZ231" i="60"/>
  <c r="BZ55" i="60"/>
  <c r="CM55" i="60" s="1"/>
  <c r="BH16" i="60"/>
  <c r="BH179" i="60"/>
  <c r="BO227" i="60"/>
  <c r="BO250" i="60"/>
  <c r="CJ220" i="60"/>
  <c r="BY55" i="60"/>
  <c r="BO235" i="60"/>
  <c r="BV78" i="60"/>
  <c r="BV115" i="60"/>
  <c r="BV116" i="60"/>
  <c r="BV119" i="60"/>
  <c r="BV130" i="60"/>
  <c r="CU238" i="60"/>
  <c r="BV238" i="60"/>
  <c r="CU264" i="60"/>
  <c r="CX264" i="60" s="1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BY183" i="60"/>
  <c r="CK19" i="60"/>
  <c r="BU53" i="60"/>
  <c r="BH234" i="60"/>
  <c r="BH236" i="60" s="1"/>
  <c r="BH235" i="60" s="1"/>
  <c r="CA171" i="60"/>
  <c r="BM174" i="60"/>
  <c r="CA228" i="60"/>
  <c r="BY231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F231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CC198" i="60"/>
  <c r="BT220" i="60"/>
  <c r="CF218" i="60"/>
  <c r="BQ220" i="60"/>
  <c r="BJ228" i="60"/>
  <c r="BJ227" i="60" s="1"/>
  <c r="BM220" i="60"/>
  <c r="CF226" i="60"/>
  <c r="BK266" i="60"/>
  <c r="BI220" i="60"/>
  <c r="BI226" i="60"/>
  <c r="BY171" i="60"/>
  <c r="CB196" i="60"/>
  <c r="BY228" i="60"/>
  <c r="BY227" i="60" s="1"/>
  <c r="BM226" i="60"/>
  <c r="CJ60" i="60"/>
  <c r="BM248" i="60"/>
  <c r="BM247" i="60"/>
  <c r="BF171" i="60"/>
  <c r="CG171" i="60"/>
  <c r="BX243" i="60"/>
  <c r="CF164" i="60"/>
  <c r="CB164" i="60"/>
  <c r="CF196" i="60"/>
  <c r="CF195" i="60"/>
  <c r="BJ59" i="60"/>
  <c r="BJ241" i="60" s="1"/>
  <c r="BR148" i="60"/>
  <c r="CG198" i="60"/>
  <c r="BN228" i="60"/>
  <c r="BN227" i="60" s="1"/>
  <c r="BR220" i="60"/>
  <c r="CC228" i="60"/>
  <c r="CC227" i="60" s="1"/>
  <c r="BI248" i="60"/>
  <c r="BI247" i="60"/>
  <c r="CB247" i="60"/>
  <c r="CF248" i="60"/>
  <c r="CF247" i="60"/>
  <c r="CK148" i="60"/>
  <c r="BY198" i="60"/>
  <c r="CG228" i="60"/>
  <c r="CG227" i="60" s="1"/>
  <c r="CK220" i="60"/>
  <c r="CB218" i="60"/>
  <c r="BM224" i="60"/>
  <c r="CB226" i="60"/>
  <c r="BF228" i="60"/>
  <c r="BI224" i="60"/>
  <c r="BM218" i="60"/>
  <c r="BH266" i="60"/>
  <c r="BI218" i="60"/>
  <c r="BI176" i="60"/>
  <c r="BY176" i="60"/>
  <c r="CK176" i="60" s="1"/>
  <c r="BY226" i="60"/>
  <c r="CK226" i="60" s="1"/>
  <c r="CR226" i="60" s="1"/>
  <c r="BM176" i="60"/>
  <c r="BM195" i="60"/>
  <c r="BM196" i="60"/>
  <c r="BI196" i="60"/>
  <c r="BI195" i="60"/>
  <c r="BM236" i="60"/>
  <c r="BM235" i="60"/>
  <c r="CF235" i="60"/>
  <c r="BJ235" i="60"/>
  <c r="CB235" i="60"/>
  <c r="BP259" i="60"/>
  <c r="BP21" i="60"/>
  <c r="BP188" i="60" s="1"/>
  <c r="BU188" i="60" s="1"/>
  <c r="BV188" i="60" s="1"/>
  <c r="CO192" i="60"/>
  <c r="BU220" i="60"/>
  <c r="BM51" i="60"/>
  <c r="CC158" i="60"/>
  <c r="BU50" i="60"/>
  <c r="BM28" i="60"/>
  <c r="BJ189" i="60"/>
  <c r="CG189" i="60"/>
  <c r="CJ148" i="60"/>
  <c r="BG10" i="60"/>
  <c r="BQ59" i="60"/>
  <c r="BO19" i="60"/>
  <c r="BO183" i="60" s="1"/>
  <c r="BN241" i="60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CC215" i="60" s="1"/>
  <c r="BU77" i="60"/>
  <c r="BU98" i="60"/>
  <c r="BV98" i="60" s="1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BN198" i="60"/>
  <c r="CJ164" i="60"/>
  <c r="CK174" i="60"/>
  <c r="CJ174" i="60"/>
  <c r="CM194" i="60"/>
  <c r="BJ110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N15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BJ213" i="60" s="1"/>
  <c r="CG43" i="60"/>
  <c r="CG215" i="60" s="1"/>
  <c r="CG41" i="60"/>
  <c r="CG213" i="60" s="1"/>
  <c r="BR129" i="60"/>
  <c r="BF50" i="60"/>
  <c r="BR50" i="60" s="1"/>
  <c r="BQ50" i="60"/>
  <c r="BX143" i="60"/>
  <c r="CK146" i="60"/>
  <c r="CJ146" i="60"/>
  <c r="CM148" i="60"/>
  <c r="CF148" i="60"/>
  <c r="BT17" i="60"/>
  <c r="CT17" i="60" s="1"/>
  <c r="CK17" i="60"/>
  <c r="BJ198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CC213" i="60" s="1"/>
  <c r="BT222" i="60"/>
  <c r="BQ60" i="60"/>
  <c r="BI60" i="60"/>
  <c r="BI61" i="60"/>
  <c r="CQ78" i="60"/>
  <c r="CO78" i="60"/>
  <c r="CM83" i="60"/>
  <c r="CI259" i="60"/>
  <c r="CJ99" i="60"/>
  <c r="CJ100" i="60"/>
  <c r="BG43" i="60"/>
  <c r="BG215" i="60" s="1"/>
  <c r="BM148" i="60"/>
  <c r="BM147" i="60"/>
  <c r="CQ206" i="60"/>
  <c r="CT220" i="60"/>
  <c r="BX230" i="60"/>
  <c r="BR242" i="60"/>
  <c r="BT196" i="60"/>
  <c r="CJ36" i="60"/>
  <c r="CJ224" i="60"/>
  <c r="CG241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BN189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C241" i="60"/>
  <c r="BN110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BN171" i="60" s="1"/>
  <c r="CD10" i="60"/>
  <c r="CD171" i="60" s="1"/>
  <c r="BT174" i="60"/>
  <c r="BR176" i="60"/>
  <c r="BQ176" i="60"/>
  <c r="BQ14" i="60"/>
  <c r="BM16" i="60"/>
  <c r="BN19" i="60"/>
  <c r="BN183" i="60" s="1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U229" i="60"/>
  <c r="BH59" i="60"/>
  <c r="BH67" i="60" s="1"/>
  <c r="BM59" i="60"/>
  <c r="BY59" i="60"/>
  <c r="BY241" i="60" s="1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BN213" i="60" s="1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BY189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H158" i="60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V180" i="60" s="1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BY235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H181" i="60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C110" i="60"/>
  <c r="CH253" i="60"/>
  <c r="CR82" i="60"/>
  <c r="BT131" i="60"/>
  <c r="CT132" i="60"/>
  <c r="BI54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BV20" i="60" s="1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BV86" i="60" s="1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H239" i="60"/>
  <c r="BU57" i="60"/>
  <c r="BV57" i="60" s="1"/>
  <c r="BI57" i="60"/>
  <c r="BQ62" i="60"/>
  <c r="BH245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CG235" i="60" s="1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G110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CC189" i="60"/>
  <c r="BL241" i="60"/>
  <c r="BQ224" i="60"/>
  <c r="CM47" i="60"/>
  <c r="CN226" i="60"/>
  <c r="CJ226" i="60"/>
  <c r="CN48" i="60"/>
  <c r="BN235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BY110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BV131" i="60" s="1"/>
  <c r="CU132" i="60"/>
  <c r="CJ141" i="60"/>
  <c r="CJ140" i="60"/>
  <c r="CQ145" i="60"/>
  <c r="CO145" i="60"/>
  <c r="BI148" i="60"/>
  <c r="BG59" i="60"/>
  <c r="BG241" i="60" s="1"/>
  <c r="CQ156" i="60"/>
  <c r="CO156" i="60"/>
  <c r="CO155" i="60"/>
  <c r="CE158" i="60"/>
  <c r="CN231" i="60"/>
  <c r="CJ235" i="60"/>
  <c r="CH267" i="60"/>
  <c r="BH23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Z227" i="60" l="1"/>
  <c r="BZ250" i="60"/>
  <c r="CH249" i="60"/>
  <c r="CX156" i="60"/>
  <c r="BV146" i="60"/>
  <c r="CT55" i="60"/>
  <c r="CH189" i="60"/>
  <c r="BR193" i="60"/>
  <c r="BU55" i="60"/>
  <c r="BV54" i="60" s="1"/>
  <c r="BU237" i="60"/>
  <c r="BV56" i="60"/>
  <c r="BV214" i="60"/>
  <c r="BZ235" i="60"/>
  <c r="BK235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C250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CJ18" i="60"/>
  <c r="CI183" i="60"/>
  <c r="BF227" i="60"/>
  <c r="BJ250" i="60"/>
  <c r="CQ17" i="60"/>
  <c r="CO17" i="60"/>
  <c r="BM10" i="60"/>
  <c r="CX152" i="60"/>
  <c r="CV238" i="60"/>
  <c r="CY238" i="60"/>
  <c r="CB172" i="60"/>
  <c r="CB171" i="60"/>
  <c r="CR100" i="60"/>
  <c r="CY100" i="60" s="1"/>
  <c r="BN250" i="60"/>
  <c r="BR59" i="60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BJ197" i="60" s="1"/>
  <c r="BJ17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J215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C249" i="60" s="1"/>
  <c r="CK203" i="60"/>
  <c r="BF250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BR241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G158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BJ158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H241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BN197" i="60" s="1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BY197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BY25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H250" i="60"/>
  <c r="BU216" i="60"/>
  <c r="CG250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F189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BY158" i="60"/>
  <c r="CK122" i="60"/>
  <c r="CK158" i="60" s="1"/>
  <c r="BY43" i="60"/>
  <c r="BY215" i="60" s="1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F158" i="60"/>
  <c r="BR122" i="60"/>
  <c r="BR158" i="60" s="1"/>
  <c r="BF43" i="60"/>
  <c r="BF215" i="60" s="1"/>
  <c r="BR219" i="60"/>
  <c r="CR45" i="60"/>
  <c r="CR219" i="60" s="1"/>
  <c r="CO20" i="60"/>
  <c r="CQ20" i="60"/>
  <c r="BX86" i="60"/>
  <c r="BU41" i="60"/>
  <c r="CU37" i="60"/>
  <c r="CU205" i="60" s="1"/>
  <c r="BX37" i="60"/>
  <c r="BU110" i="60"/>
  <c r="CG197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BH189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BV216" i="60" l="1"/>
  <c r="BV215" i="60"/>
  <c r="BV23" i="60"/>
  <c r="BV22" i="60"/>
  <c r="BV248" i="60"/>
  <c r="BV247" i="60"/>
  <c r="BV59" i="60"/>
  <c r="BV58" i="60"/>
  <c r="BI66" i="60"/>
  <c r="BG249" i="60"/>
  <c r="BV139" i="60"/>
  <c r="BV91" i="60"/>
  <c r="CR55" i="60"/>
  <c r="BJ249" i="60"/>
  <c r="CR164" i="60"/>
  <c r="CU55" i="60"/>
  <c r="BV228" i="60"/>
  <c r="BV227" i="60"/>
  <c r="BV109" i="60"/>
  <c r="BV110" i="60"/>
  <c r="BV111" i="60" s="1"/>
  <c r="BV235" i="60"/>
  <c r="BV236" i="60"/>
  <c r="BN249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G249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BF198" i="60"/>
  <c r="BF197" i="60" s="1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R163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BY249" i="60" s="1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BH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I98" i="60"/>
  <c r="AJ98" i="60" s="1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I71" i="60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AE216" i="60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E164" i="60"/>
  <c r="AE172" i="60" s="1"/>
  <c r="AE171" i="60" s="1"/>
  <c r="L171" i="60"/>
  <c r="AA171" i="60"/>
  <c r="AI171" i="60"/>
  <c r="AA241" i="60"/>
  <c r="AA268" i="60"/>
  <c r="AE235" i="60"/>
  <c r="P220" i="60"/>
  <c r="Q220" i="60" s="1"/>
  <c r="AE215" i="60"/>
  <c r="P218" i="60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U224" i="60" s="1"/>
  <c r="W224" i="60" s="1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V57" i="60" l="1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AX190" i="60" s="1"/>
  <c r="BE190" i="60" s="1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W31" i="60" l="1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/>
  <c r="AV210" i="60" l="1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H171" i="60" s="1"/>
  <c r="BG5" i="60"/>
  <c r="BG164" i="60" s="1"/>
  <c r="BG172" i="60" s="1"/>
  <c r="BO171" i="60" l="1"/>
  <c r="BO198" i="60"/>
  <c r="BO197" i="60" s="1"/>
  <c r="BV72" i="60"/>
  <c r="CU72" i="60"/>
  <c r="CV72" i="60" s="1"/>
  <c r="BK198" i="60"/>
  <c r="BK197" i="60" s="1"/>
  <c r="BK171" i="60"/>
  <c r="BG171" i="60"/>
  <c r="BG198" i="60"/>
  <c r="BG197" i="60" s="1"/>
  <c r="BM164" i="60"/>
  <c r="BI164" i="60"/>
  <c r="BM5" i="60"/>
  <c r="CX72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H198" i="60"/>
  <c r="BI5" i="60"/>
  <c r="CU5" i="60" l="1"/>
  <c r="CV5" i="60" s="1"/>
  <c r="BM171" i="60"/>
  <c r="BM172" i="60"/>
  <c r="BI171" i="60"/>
  <c r="BI172" i="60"/>
  <c r="BX5" i="60"/>
  <c r="BU172" i="60"/>
  <c r="BU164" i="60"/>
  <c r="BV164" i="60" s="1"/>
  <c r="BH197" i="60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C197" i="60"/>
  <c r="CR196" i="60" l="1"/>
  <c r="CR195" i="60" s="1"/>
  <c r="CO195" i="60"/>
  <c r="CO196" i="60"/>
  <c r="CO198" i="60" s="1"/>
  <c r="CK195" i="60"/>
  <c r="CY196" i="60" l="1"/>
  <c r="CR198" i="60"/>
  <c r="CR197" i="60" s="1"/>
  <c r="CV196" i="60"/>
  <c r="CV198" i="60" s="1"/>
  <c r="CV195" i="60"/>
  <c r="DB196" i="60"/>
  <c r="DA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<sst xmlns="http://schemas.openxmlformats.org/spreadsheetml/2006/main" count="699" uniqueCount="186">
  <si>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</si>
  <si>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</si>
  <si>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</si>
  <si>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</si>
  <si>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</si>
  <si>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</si>
  <si>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</si>
  <si>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</si>
  <si>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</si>
  <si>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</si>
  <si>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</si>
  <si>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</si>
  <si>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</si>
  <si>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</si>
  <si>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</si>
  <si>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</si>
  <si>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</si>
  <si>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</si>
  <si>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</si>
  <si>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</si>
  <si>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</si>
  <si>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</si>
  <si>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</si>
  <si>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</si>
  <si>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</si>
  <si>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</si>
  <si>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</si>
  <si>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</si>
  <si>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</si>
  <si>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</si>
  <si>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</si>
  <si>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</si>
  <si>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</si>
  <si>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</si>
  <si>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</si>
  <si>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</si>
  <si>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</si>
  <si>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</si>
  <si>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</si>
  <si>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</si>
  <si>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</si>
  <si>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</si>
  <si>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</si>
  <si>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</si>
  <si>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</si>
  <si>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</si>
  <si>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</si>
  <si>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</si>
  <si>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</si>
  <si>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</si>
  <si>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</si>
  <si>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</si>
  <si>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</si>
  <si>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</si>
  <si>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</si>
  <si>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</si>
  <si>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</si>
  <si>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</si>
  <si>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</si>
  <si>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</si>
  <si>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</si>
  <si>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</si>
  <si>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</si>
  <si>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</si>
  <si>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</si>
  <si>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</si>
  <si>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</si>
  <si>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</si>
  <si>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</si>
  <si>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</si>
  <si>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</si>
  <si>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</si>
  <si>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</si>
  <si>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</si>
  <si>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</si>
  <si>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</si>
  <si>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</si>
  <si>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</si>
  <si>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</si>
  <si>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</si>
  <si>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</si>
  <si>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</si>
  <si>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</si>
  <si>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</si>
  <si>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</si>
  <si>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</si>
  <si>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</si>
  <si>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</si>
  <si>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</si>
  <si>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</si>
  <si>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</si>
  <si>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</si>
  <si>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</si>
  <si>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</si>
  <si>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</si>
  <si>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</si>
  <si>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</si>
  <si>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</si>
  <si>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</si>
  <si>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</si>
  <si>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</si>
  <si>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</si>
  <si>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</si>
  <si>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</si>
  <si>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</si>
  <si>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</si>
  <si>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</si>
  <si>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</si>
  <si>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</si>
  <si>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</si>
  <si>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</si>
  <si>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</si>
  <si>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</si>
  <si>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</si>
  <si>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</si>
  <si>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</si>
  <si>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</si>
  <si>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</si>
  <si>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</si>
  <si>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</si>
  <si>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</si>
  <si>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</si>
  <si>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</si>
  <si>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</si>
  <si>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</si>
  <si>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</si>
  <si>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</si>
  <si>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</si>
  <si>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</si>
  <si>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</si>
  <si>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</si>
  <si>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</si>
  <si>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</si>
  <si>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</si>
  <si>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</si>
  <si>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</si>
  <si>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</si>
  <si>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</si>
  <si>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</si>
  <si>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</si>
  <si>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</si>
  <si>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</si>
  <si>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</si>
  <si>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</si>
  <si>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</si>
  <si>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</si>
  <si>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</si>
  <si>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</si>
  <si>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</si>
  <si>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</si>
  <si>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</si>
  <si>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</si>
  <si>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</si>
  <si>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</si>
  <si>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</si>
  <si>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</si>
  <si>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</si>
  <si>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</si>
  <si>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17/下
今回見通と前回見通
差異要因・市場動向</t>
    <phoneticPr fontId="6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</si>
  <si>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</si>
  <si>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</si>
  <si>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</si>
  <si>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</si>
  <si>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</si>
  <si>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</si>
  <si>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</si>
  <si>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</si>
  <si>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</si>
  <si>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</si>
  <si>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</si>
  <si>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</si>
  <si>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</si>
  <si>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</si>
  <si>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</si>
  <si>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</si>
  <si>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</si>
  <si>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</si>
  <si>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</si>
  <si>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17/10月度前回計画との差異要因・市場動向</t>
    <phoneticPr fontId="10" type="noConversion"/>
  </si>
  <si>
    <t>レビュー</t>
    <phoneticPr fontId="2"/>
  </si>
  <si>
    <t>レビュー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</si>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</sst>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091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179" fontId="29" fillId="10" borderId="43" xfId="377" applyNumberFormat="1" applyFont="1" applyFill="1" applyBorder="1" applyAlignment="1">
      <alignment horizontal="right" vertical="center" shrinkToFit="1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83" zoomScaleNormal="81" zoomScaleSheetLayoutView="83" workbookViewId="0">
      <pane xSplit="57" ySplit="4" topLeftCell="BH66" activePane="bottomRight" state="frozen"/>
      <selection pane="topRight" activeCell="BF1" sqref="BF1"/>
      <selection pane="bottomLeft" activeCell="A5" sqref="A5"/>
      <selection pane="bottomRight" activeCell="BL71" sqref="BL71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hidden="1" customWidth="1"/>
    <col min="22" max="23" width="8.5" style="3" hidden="1" customWidth="1"/>
    <col min="24" max="24" width="8.875" style="2" hidden="1" customWidth="1"/>
    <col min="25" max="25" width="9" style="2" hidden="1" customWidth="1"/>
    <col min="26" max="27" width="9.25" style="2" hidden="1" customWidth="1"/>
    <col min="28" max="28" width="9" style="3" hidden="1" customWidth="1"/>
    <col min="29" max="29" width="9" style="2" hidden="1" customWidth="1"/>
    <col min="30" max="31" width="9.25" style="2" hidden="1" customWidth="1"/>
    <col min="32" max="32" width="8.875" style="2" hidden="1" customWidth="1"/>
    <col min="33" max="33" width="9" style="2" hidden="1" customWidth="1"/>
    <col min="34" max="35" width="9.25" style="2" hidden="1" customWidth="1"/>
    <col min="36" max="36" width="8.875" style="2" hidden="1" customWidth="1"/>
    <col min="37" max="38" width="9" style="3" hidden="1" customWidth="1"/>
    <col min="39" max="39" width="8.875" style="3" hidden="1" customWidth="1"/>
    <col min="40" max="40" width="9.25" style="3" hidden="1" customWidth="1"/>
    <col min="41" max="41" width="9" style="3" hidden="1" customWidth="1"/>
    <col min="42" max="42" width="8.5" style="3" hidden="1" customWidth="1"/>
    <col min="43" max="43" width="8.875" style="2" hidden="1" customWidth="1"/>
    <col min="44" max="44" width="9" style="3" hidden="1" customWidth="1"/>
    <col min="45" max="45" width="9" style="2" hidden="1" customWidth="1"/>
    <col min="46" max="46" width="8.375" style="4" hidden="1" customWidth="1"/>
    <col min="47" max="47" width="9" style="4" hidden="1" customWidth="1"/>
    <col min="48" max="48" width="9.25" style="4" hidden="1" customWidth="1"/>
    <col min="49" max="49" width="8.5" style="3" hidden="1" customWidth="1"/>
    <col min="50" max="50" width="9.75" style="5" hidden="1" customWidth="1"/>
    <col min="51" max="53" width="10.625" style="4" hidden="1" customWidth="1"/>
    <col min="54" max="56" width="10.625" style="6" hidden="1" customWidth="1"/>
    <col min="57" max="57" width="9" style="6" hidden="1" customWidth="1"/>
    <col min="58" max="58" width="9" style="2" hidden="1" customWidth="1"/>
    <col min="59" max="59" width="9.25" style="2" hidden="1" customWidth="1"/>
    <col min="60" max="60" width="9.25" style="2" customWidth="1"/>
    <col min="61" max="61" width="9" style="3" hidden="1" customWidth="1"/>
    <col min="62" max="62" width="9" style="2" customWidth="1"/>
    <col min="63" max="64" width="9.25" style="2" customWidth="1"/>
    <col min="65" max="65" width="9" style="3" customWidth="1"/>
    <col min="66" max="66" width="9" style="2" customWidth="1"/>
    <col min="67" max="68" width="9.25" style="2" customWidth="1"/>
    <col min="69" max="69" width="8.875" style="3" customWidth="1"/>
    <col min="70" max="70" width="9" style="3" customWidth="1"/>
    <col min="71" max="71" width="9" style="3" hidden="1" customWidth="1"/>
    <col min="72" max="72" width="8.875" style="3" customWidth="1"/>
    <col min="73" max="73" width="9.25" style="3" customWidth="1"/>
    <col min="74" max="74" width="8.5" style="3" customWidth="1"/>
    <col min="75" max="75" width="8.5" style="3" hidden="1" customWidth="1"/>
    <col min="76" max="76" width="8.875" style="2" customWidth="1"/>
    <col min="77" max="77" width="9" style="2" customWidth="1"/>
    <col min="78" max="79" width="9.25" style="2" customWidth="1"/>
    <col min="80" max="80" width="8.875" style="2" customWidth="1"/>
    <col min="81" max="81" width="9" style="2" customWidth="1"/>
    <col min="82" max="83" width="9.25" style="2" customWidth="1"/>
    <col min="84" max="84" width="8.875" style="2" customWidth="1"/>
    <col min="85" max="85" width="9" style="2" customWidth="1"/>
    <col min="86" max="86" width="9.25" style="2" customWidth="1"/>
    <col min="87" max="87" width="9.25" style="3" customWidth="1"/>
    <col min="88" max="88" width="8.875" style="2" customWidth="1"/>
    <col min="89" max="89" width="9" style="3" customWidth="1"/>
    <col min="90" max="90" width="9" style="3" hidden="1" customWidth="1"/>
    <col min="91" max="91" width="9.625" style="3" customWidth="1"/>
    <col min="92" max="92" width="9.25" style="3" customWidth="1"/>
    <col min="93" max="93" width="10" style="3" customWidth="1"/>
    <col min="94" max="94" width="9" style="3" hidden="1" customWidth="1"/>
    <col min="95" max="95" width="10.5" style="2" customWidth="1"/>
    <col min="96" max="96" width="9" style="3" customWidth="1"/>
    <col min="97" max="97" width="9" style="3" hidden="1" customWidth="1"/>
    <col min="98" max="98" width="9.125" style="4" customWidth="1"/>
    <col min="99" max="99" width="9" style="4" customWidth="1"/>
    <col min="100" max="100" width="10" style="4" customWidth="1"/>
    <col min="101" max="101" width="9.25" style="4" hidden="1" customWidth="1"/>
    <col min="102" max="102" width="10.75" style="5" customWidth="1"/>
    <col min="103" max="103" width="9" style="4" customWidth="1"/>
    <col min="104" max="104" width="8.75" style="4" customWidth="1"/>
    <col min="105" max="105" width="9.5" style="6" customWidth="1"/>
    <col min="106" max="106" width="10.5" style="6" customWidth="1"/>
    <col min="107" max="107" width="10.75" style="6" customWidth="1"/>
    <col min="108" max="108" width="9" style="2" hidden="1" customWidth="1"/>
    <col min="109" max="109" width="9.25" style="2" hidden="1" customWidth="1"/>
    <col min="110" max="110" width="9.25" style="2" customWidth="1"/>
    <col min="111" max="111" width="9" style="3" hidden="1" customWidth="1"/>
    <col min="112" max="112" width="9" style="2" hidden="1" customWidth="1"/>
    <col min="113" max="113" width="9.25" style="2" hidden="1" customWidth="1"/>
    <col min="114" max="114" width="9.25" style="2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1" width="9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43">
        <f ca="1">NOW()</f>
        <v>43105.474401851854</v>
      </c>
      <c r="BC2" s="1043"/>
      <c r="BD2" s="1043"/>
      <c r="BE2" s="1043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43">
        <f ca="1">NOW()</f>
        <v>43105.474401851854</v>
      </c>
      <c r="DA2" s="1043"/>
      <c r="DB2" s="1043"/>
      <c r="DC2" s="1043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43">
        <f ca="1">NOW()</f>
        <v>43105.474401851854</v>
      </c>
      <c r="EU2" s="1043"/>
    </row>
    <row r="3" spans="1:152" s="20" customFormat="1" ht="20.100000000000001" customHeight="1">
      <c r="A3" s="15"/>
      <c r="B3" s="16"/>
      <c r="C3" s="16"/>
      <c r="D3" s="829"/>
      <c r="E3" s="17"/>
      <c r="F3" s="1047" t="s">
        <v>104</v>
      </c>
      <c r="G3" s="1044"/>
      <c r="H3" s="1044"/>
      <c r="I3" s="1046">
        <v>0</v>
      </c>
      <c r="J3" s="1047" t="s">
        <v>105</v>
      </c>
      <c r="K3" s="1044"/>
      <c r="L3" s="1044"/>
      <c r="M3" s="1046">
        <v>0</v>
      </c>
      <c r="N3" s="1047" t="s">
        <v>134</v>
      </c>
      <c r="O3" s="1044"/>
      <c r="P3" s="1044"/>
      <c r="Q3" s="1046">
        <v>0</v>
      </c>
      <c r="R3" s="1047" t="s">
        <v>110</v>
      </c>
      <c r="S3" s="1044"/>
      <c r="T3" s="1044"/>
      <c r="U3" s="1044"/>
      <c r="V3" s="1044"/>
      <c r="W3" s="1044"/>
      <c r="X3" s="1046"/>
      <c r="Y3" s="1047" t="s">
        <v>138</v>
      </c>
      <c r="Z3" s="1044"/>
      <c r="AA3" s="1044"/>
      <c r="AB3" s="1046">
        <v>0</v>
      </c>
      <c r="AC3" s="1047" t="s">
        <v>106</v>
      </c>
      <c r="AD3" s="1044"/>
      <c r="AE3" s="1044"/>
      <c r="AF3" s="1046">
        <v>0</v>
      </c>
      <c r="AG3" s="1047" t="s">
        <v>107</v>
      </c>
      <c r="AH3" s="1044"/>
      <c r="AI3" s="1044"/>
      <c r="AJ3" s="1046">
        <v>0</v>
      </c>
      <c r="AK3" s="1047" t="s">
        <v>108</v>
      </c>
      <c r="AL3" s="1044"/>
      <c r="AM3" s="1044"/>
      <c r="AN3" s="1045"/>
      <c r="AO3" s="1044"/>
      <c r="AP3" s="1044"/>
      <c r="AQ3" s="1046"/>
      <c r="AR3" s="1055" t="s">
        <v>109</v>
      </c>
      <c r="AS3" s="1056"/>
      <c r="AT3" s="1056"/>
      <c r="AU3" s="1056"/>
      <c r="AV3" s="1056"/>
      <c r="AW3" s="1056"/>
      <c r="AX3" s="1057"/>
      <c r="AY3" s="18"/>
      <c r="AZ3" s="754"/>
      <c r="BA3" s="19"/>
      <c r="BF3" s="1047" t="s">
        <v>143</v>
      </c>
      <c r="BG3" s="1044"/>
      <c r="BH3" s="1044"/>
      <c r="BI3" s="1046">
        <v>0</v>
      </c>
      <c r="BJ3" s="1047" t="s">
        <v>144</v>
      </c>
      <c r="BK3" s="1044"/>
      <c r="BL3" s="1044"/>
      <c r="BM3" s="1046">
        <v>0</v>
      </c>
      <c r="BN3" s="1047" t="s">
        <v>145</v>
      </c>
      <c r="BO3" s="1044"/>
      <c r="BP3" s="1044"/>
      <c r="BQ3" s="1046">
        <v>0</v>
      </c>
      <c r="BR3" s="1047" t="s">
        <v>146</v>
      </c>
      <c r="BS3" s="1044"/>
      <c r="BT3" s="1044"/>
      <c r="BU3" s="1045"/>
      <c r="BV3" s="1044"/>
      <c r="BW3" s="1044"/>
      <c r="BX3" s="1046"/>
      <c r="BY3" s="1047" t="s">
        <v>148</v>
      </c>
      <c r="BZ3" s="1044"/>
      <c r="CA3" s="1044"/>
      <c r="CB3" s="1046">
        <v>0</v>
      </c>
      <c r="CC3" s="1047" t="s">
        <v>149</v>
      </c>
      <c r="CD3" s="1044"/>
      <c r="CE3" s="1044"/>
      <c r="CF3" s="1046">
        <v>0</v>
      </c>
      <c r="CG3" s="1047" t="s">
        <v>150</v>
      </c>
      <c r="CH3" s="1044"/>
      <c r="CI3" s="1044"/>
      <c r="CJ3" s="1046">
        <v>0</v>
      </c>
      <c r="CK3" s="1047" t="s">
        <v>156</v>
      </c>
      <c r="CL3" s="1044"/>
      <c r="CM3" s="1044"/>
      <c r="CN3" s="1045"/>
      <c r="CO3" s="1044"/>
      <c r="CP3" s="1044"/>
      <c r="CQ3" s="1046"/>
      <c r="CR3" s="1055" t="s">
        <v>157</v>
      </c>
      <c r="CS3" s="1056"/>
      <c r="CT3" s="1056"/>
      <c r="CU3" s="1056"/>
      <c r="CV3" s="1056"/>
      <c r="CW3" s="1056"/>
      <c r="CX3" s="1057"/>
      <c r="CY3" s="18"/>
      <c r="CZ3" s="19"/>
      <c r="DB3" s="1009"/>
      <c r="DC3" s="1010"/>
      <c r="DD3" s="1047" t="s">
        <v>162</v>
      </c>
      <c r="DE3" s="1044"/>
      <c r="DF3" s="1044"/>
      <c r="DG3" s="1046">
        <v>0</v>
      </c>
      <c r="DH3" s="1047" t="s">
        <v>163</v>
      </c>
      <c r="DI3" s="1044"/>
      <c r="DJ3" s="1044"/>
      <c r="DK3" s="1046">
        <v>0</v>
      </c>
      <c r="DL3" s="1047" t="s">
        <v>164</v>
      </c>
      <c r="DM3" s="1044"/>
      <c r="DN3" s="1044"/>
      <c r="DO3" s="1046">
        <v>0</v>
      </c>
      <c r="DP3" s="1047" t="s">
        <v>168</v>
      </c>
      <c r="DQ3" s="1044"/>
      <c r="DR3" s="1045"/>
      <c r="DS3" s="1044"/>
      <c r="DT3" s="1046"/>
      <c r="DU3" s="1047" t="s">
        <v>165</v>
      </c>
      <c r="DV3" s="1044"/>
      <c r="DW3" s="1044"/>
      <c r="DX3" s="1046">
        <v>0</v>
      </c>
      <c r="DY3" s="1047" t="s">
        <v>166</v>
      </c>
      <c r="DZ3" s="1044"/>
      <c r="EA3" s="1044"/>
      <c r="EB3" s="1046">
        <v>0</v>
      </c>
      <c r="EC3" s="1047" t="s">
        <v>167</v>
      </c>
      <c r="ED3" s="1044"/>
      <c r="EE3" s="1044"/>
      <c r="EF3" s="1046">
        <v>0</v>
      </c>
      <c r="EG3" s="1047" t="s">
        <v>169</v>
      </c>
      <c r="EH3" s="1044"/>
      <c r="EI3" s="1045"/>
      <c r="EJ3" s="1044"/>
      <c r="EK3" s="1046"/>
      <c r="EL3" s="1055" t="s">
        <v>170</v>
      </c>
      <c r="EM3" s="1056"/>
      <c r="EN3" s="1056"/>
      <c r="EO3" s="1056"/>
      <c r="EP3" s="1057"/>
      <c r="EQ3" s="18"/>
      <c r="ER3" s="19"/>
      <c r="EV3" s="912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141</v>
      </c>
      <c r="AE4" s="26" t="s">
        <v>10</v>
      </c>
      <c r="AF4" s="33" t="s">
        <v>18</v>
      </c>
      <c r="AG4" s="24" t="s">
        <v>0</v>
      </c>
      <c r="AH4" s="25" t="s">
        <v>142</v>
      </c>
      <c r="AI4" s="26" t="s">
        <v>10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10</v>
      </c>
      <c r="BI4" s="27" t="s">
        <v>18</v>
      </c>
      <c r="BJ4" s="24" t="s">
        <v>179</v>
      </c>
      <c r="BK4" s="25" t="s">
        <v>102</v>
      </c>
      <c r="BL4" s="26" t="s">
        <v>10</v>
      </c>
      <c r="BM4" s="27" t="s">
        <v>18</v>
      </c>
      <c r="BN4" s="24" t="s">
        <v>180</v>
      </c>
      <c r="BO4" s="25" t="s">
        <v>102</v>
      </c>
      <c r="BP4" s="26" t="s">
        <v>29</v>
      </c>
      <c r="BQ4" s="27" t="s">
        <v>18</v>
      </c>
      <c r="BR4" s="28" t="s">
        <v>180</v>
      </c>
      <c r="BS4" s="34" t="s">
        <v>171</v>
      </c>
      <c r="BT4" s="34" t="s">
        <v>95</v>
      </c>
      <c r="BU4" s="31" t="s">
        <v>185</v>
      </c>
      <c r="BV4" s="30" t="s">
        <v>182</v>
      </c>
      <c r="BW4" s="32" t="s">
        <v>172</v>
      </c>
      <c r="BX4" s="27" t="s">
        <v>86</v>
      </c>
      <c r="BY4" s="24" t="s">
        <v>181</v>
      </c>
      <c r="BZ4" s="25" t="s">
        <v>102</v>
      </c>
      <c r="CA4" s="26" t="s">
        <v>29</v>
      </c>
      <c r="CB4" s="33" t="s">
        <v>18</v>
      </c>
      <c r="CC4" s="24" t="s">
        <v>179</v>
      </c>
      <c r="CD4" s="25" t="s">
        <v>102</v>
      </c>
      <c r="CE4" s="26" t="s">
        <v>29</v>
      </c>
      <c r="CF4" s="33" t="s">
        <v>18</v>
      </c>
      <c r="CG4" s="24" t="s">
        <v>179</v>
      </c>
      <c r="CH4" s="25" t="s">
        <v>102</v>
      </c>
      <c r="CI4" s="26" t="s">
        <v>29</v>
      </c>
      <c r="CJ4" s="33" t="s">
        <v>18</v>
      </c>
      <c r="CK4" s="28" t="s">
        <v>180</v>
      </c>
      <c r="CL4" s="34" t="s">
        <v>173</v>
      </c>
      <c r="CM4" s="34" t="s">
        <v>85</v>
      </c>
      <c r="CN4" s="31" t="s">
        <v>87</v>
      </c>
      <c r="CO4" s="34" t="str">
        <f>CO71</f>
        <v>レビュー差異</v>
      </c>
      <c r="CP4" s="34" t="s">
        <v>174</v>
      </c>
      <c r="CQ4" s="27" t="s">
        <v>86</v>
      </c>
      <c r="CR4" s="35" t="s">
        <v>180</v>
      </c>
      <c r="CS4" s="954" t="s">
        <v>175</v>
      </c>
      <c r="CT4" s="43" t="s">
        <v>59</v>
      </c>
      <c r="CU4" s="37" t="s">
        <v>57</v>
      </c>
      <c r="CV4" s="38" t="s">
        <v>184</v>
      </c>
      <c r="CW4" s="38" t="s">
        <v>176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11" t="s">
        <v>75</v>
      </c>
      <c r="DD4" s="24" t="s">
        <v>147</v>
      </c>
      <c r="DE4" s="25" t="s">
        <v>177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66" t="s">
        <v>56</v>
      </c>
      <c r="D5" s="1067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6120.6245811965819</v>
      </c>
      <c r="AF5" s="55">
        <f>AE5-AD5</f>
        <v>0</v>
      </c>
      <c r="AG5" s="46">
        <f>AG72/1.17</f>
        <v>6666.666666666667</v>
      </c>
      <c r="AH5" s="49">
        <f>AH72/1.17</f>
        <v>6666.666666666667</v>
      </c>
      <c r="AI5" s="47">
        <f>AI72/1.17</f>
        <v>4651.554700854701</v>
      </c>
      <c r="AJ5" s="55">
        <f>AI5-AH5</f>
        <v>-2015.111965811966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18676.640888888887</v>
      </c>
      <c r="AO5" s="56">
        <f>AN5-AK5</f>
        <v>-2349.00013675214</v>
      </c>
      <c r="AP5" s="53">
        <f>AN5-AL5</f>
        <v>-2349.00013675214</v>
      </c>
      <c r="AQ5" s="57">
        <f>AN5-AM5</f>
        <v>-2015.1119658119678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46375.62851282052</v>
      </c>
      <c r="AV5" s="60">
        <f>AU5-AR5</f>
        <v>5606.3977435897468</v>
      </c>
      <c r="AW5" s="53">
        <f>AU5-AS5</f>
        <v>5606.3977435897468</v>
      </c>
      <c r="AX5" s="61">
        <f>AU5-AT5</f>
        <v>-2015.1119658119642</v>
      </c>
      <c r="AY5" s="62"/>
      <c r="AZ5" s="63"/>
      <c r="BA5" s="63"/>
      <c r="BF5" s="46">
        <f>BF72/1.17</f>
        <v>7008.5470085470088</v>
      </c>
      <c r="BG5" s="47">
        <f>BG72/1.17</f>
        <v>7014.1977094017102</v>
      </c>
      <c r="BH5" s="47">
        <f>BH72/1.17</f>
        <v>7014.1977094017102</v>
      </c>
      <c r="BI5" s="48">
        <f>BH5-BG5</f>
        <v>0</v>
      </c>
      <c r="BJ5" s="46">
        <f>BJ72/1.17</f>
        <v>5555.5555555555557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5384.6153846153848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17948.717948717949</v>
      </c>
      <c r="BS5" s="56"/>
      <c r="BT5" s="56">
        <f t="shared" ref="BT5:BU8" si="1">BG5+BK5+BO5</f>
        <v>16843.257538461541</v>
      </c>
      <c r="BU5" s="52">
        <f t="shared" si="1"/>
        <v>7014.1977094017102</v>
      </c>
      <c r="BV5" s="52">
        <f>BU5-BR5</f>
        <v>-10934.52023931624</v>
      </c>
      <c r="BW5" s="71"/>
      <c r="BX5" s="54">
        <f>BU5-BT5</f>
        <v>-9829.0598290598318</v>
      </c>
      <c r="BY5" s="46">
        <f>BY72/1.17</f>
        <v>5384.6153846153848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4700.8547008547012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2991.4529914529917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13076.923076923078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-13076.923076923078</v>
      </c>
      <c r="CP5" s="806"/>
      <c r="CQ5" s="57">
        <f>CN5-CM5</f>
        <v>-13675.213675213676</v>
      </c>
      <c r="CR5" s="35">
        <f>SUM(BR5,CK5)</f>
        <v>31025.641025641027</v>
      </c>
      <c r="CS5" s="955"/>
      <c r="CT5" s="65">
        <f>BT5+CM5</f>
        <v>30518.471213675217</v>
      </c>
      <c r="CU5" s="59">
        <f>SUM(BU5,CN5)</f>
        <v>7014.1977094017102</v>
      </c>
      <c r="CV5" s="60">
        <f>CU5-CR5</f>
        <v>-24011.443316239318</v>
      </c>
      <c r="CW5" s="982"/>
      <c r="CX5" s="61">
        <f>CU5-CT5</f>
        <v>-23504.273504273508</v>
      </c>
      <c r="CY5" s="62"/>
      <c r="CZ5" s="63"/>
      <c r="DB5" s="1012"/>
      <c r="DC5" s="1013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1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5016.8307692307699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8301.1299145299145</v>
      </c>
      <c r="AJ6" s="142">
        <f>AI6-AH6</f>
        <v>-2382.6307692307691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19201.758974358978</v>
      </c>
      <c r="AO6" s="801">
        <f>AN6-AK6</f>
        <v>-34302.51452991453</v>
      </c>
      <c r="AP6" s="819">
        <f>AN6-AL6</f>
        <v>-44046.104273504272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21094.672649572654</v>
      </c>
      <c r="AV6" s="149">
        <f>AU6-AR6</f>
        <v>-52580.541025641032</v>
      </c>
      <c r="AW6" s="819">
        <f>AU6-AS6</f>
        <v>-69213.019658119651</v>
      </c>
      <c r="AX6" s="854">
        <f>AU6-AT6</f>
        <v>-2382.6307692307673</v>
      </c>
      <c r="AY6" s="74"/>
      <c r="AZ6" s="75"/>
      <c r="BA6" s="75"/>
      <c r="BC6" s="6"/>
      <c r="BD6" s="6"/>
      <c r="BF6" s="68">
        <f t="shared" ref="BF6:BH8" si="17">BF73/1.17</f>
        <v>16666.666666666668</v>
      </c>
      <c r="BG6" s="47">
        <f t="shared" si="17"/>
        <v>7120.1162393162394</v>
      </c>
      <c r="BH6" s="47">
        <f t="shared" si="17"/>
        <v>7120.1162393162394</v>
      </c>
      <c r="BI6" s="48">
        <f>BH6-BG6</f>
        <v>0</v>
      </c>
      <c r="BJ6" s="68">
        <f t="shared" ref="BJ6:BL8" si="18">BJ73/1.17</f>
        <v>17948.717948717949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17948.717948717949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52564.102564102563</v>
      </c>
      <c r="BS6" s="134"/>
      <c r="BT6" s="56">
        <f t="shared" si="1"/>
        <v>30197.039316239316</v>
      </c>
      <c r="BU6" s="52">
        <f t="shared" si="1"/>
        <v>7120.1162393162394</v>
      </c>
      <c r="BV6" s="52">
        <f>BU6-BR6</f>
        <v>-45443.986324786325</v>
      </c>
      <c r="BW6" s="71"/>
      <c r="BX6" s="54">
        <f>BU6-BT6</f>
        <v>-23076.923076923078</v>
      </c>
      <c r="BY6" s="68">
        <f t="shared" ref="BY6:CA8" si="20">BY73/1.17</f>
        <v>19316.239316239316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13675.213675213676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8547.0085470085469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41538.461538461539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-41538.461538461539</v>
      </c>
      <c r="CP6" s="806"/>
      <c r="CQ6" s="57">
        <f>CN6-CM6</f>
        <v>-40170.940170940172</v>
      </c>
      <c r="CR6" s="72">
        <f>SUM(BR6,CK6)</f>
        <v>94102.564102564094</v>
      </c>
      <c r="CS6" s="519"/>
      <c r="CT6" s="76">
        <f>BT6+CM6</f>
        <v>70367.979487179487</v>
      </c>
      <c r="CU6" s="59">
        <f>SUM(BU6,CN6)</f>
        <v>7120.1162393162394</v>
      </c>
      <c r="CV6" s="60">
        <f>CU6-CR6</f>
        <v>-86982.447863247857</v>
      </c>
      <c r="CW6" s="982"/>
      <c r="CX6" s="61">
        <f>CU6-CT6</f>
        <v>-63247.86324786325</v>
      </c>
      <c r="CY6" s="74"/>
      <c r="CZ6" s="75"/>
      <c r="DB6" s="266"/>
      <c r="DC6" s="1014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13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1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481.7034188034188</v>
      </c>
      <c r="AF7" s="142">
        <f>AE7-AD7</f>
        <v>0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754.11196581196589</v>
      </c>
      <c r="AJ7" s="142">
        <f>AI7-AH7</f>
        <v>-2664.6914529914529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1457.4811965811966</v>
      </c>
      <c r="AO7" s="801">
        <f>AN7-AK7</f>
        <v>-22115.168376068377</v>
      </c>
      <c r="AP7" s="819">
        <f>AN7-AL7</f>
        <v>-32730.552991452991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1490.7119658119659</v>
      </c>
      <c r="AV7" s="149">
        <f>AU7-AR7</f>
        <v>-33329.800854700858</v>
      </c>
      <c r="AW7" s="819">
        <f>AU7-AS7</f>
        <v>-47398.176923076928</v>
      </c>
      <c r="AX7" s="854">
        <f>AU7-AT7</f>
        <v>-2664.6914529914534</v>
      </c>
      <c r="AY7" s="74"/>
      <c r="AZ7" s="75"/>
      <c r="BA7" s="75"/>
      <c r="BC7" s="6"/>
      <c r="BD7" s="6"/>
      <c r="BF7" s="68">
        <f t="shared" si="17"/>
        <v>5982.9059829059834</v>
      </c>
      <c r="BG7" s="47">
        <f t="shared" si="17"/>
        <v>884.41965811965815</v>
      </c>
      <c r="BH7" s="47">
        <f t="shared" si="17"/>
        <v>884.41965811965815</v>
      </c>
      <c r="BI7" s="48">
        <f>BH7-BG7</f>
        <v>0</v>
      </c>
      <c r="BJ7" s="68">
        <f t="shared" si="18"/>
        <v>7692.3076923076924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7606.8376068376074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21282.051282051281</v>
      </c>
      <c r="BS7" s="134"/>
      <c r="BT7" s="56">
        <f t="shared" si="1"/>
        <v>3619.4623931623933</v>
      </c>
      <c r="BU7" s="52">
        <f t="shared" si="1"/>
        <v>884.41965811965815</v>
      </c>
      <c r="BV7" s="52">
        <f>BU7-BR7</f>
        <v>-20397.631623931622</v>
      </c>
      <c r="BW7" s="71"/>
      <c r="BX7" s="54">
        <f>BU7-BT7</f>
        <v>-2735.0427350427353</v>
      </c>
      <c r="BY7" s="68">
        <f t="shared" si="20"/>
        <v>7692.3076923076924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5982.9059829059834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3760.6837606837607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17435.897435897437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-17435.897435897437</v>
      </c>
      <c r="CP7" s="806"/>
      <c r="CQ7" s="57">
        <f>CN7-CM7</f>
        <v>-5726.4957264957266</v>
      </c>
      <c r="CR7" s="72">
        <f>SUM(BR7,CK7)</f>
        <v>38717.948717948719</v>
      </c>
      <c r="CS7" s="519"/>
      <c r="CT7" s="76">
        <f>BT7+CM7</f>
        <v>9345.9581196581203</v>
      </c>
      <c r="CU7" s="59">
        <f>SUM(BU7,CN7)</f>
        <v>884.41965811965815</v>
      </c>
      <c r="CV7" s="60">
        <f>CU7-CR7</f>
        <v>-37833.529059829059</v>
      </c>
      <c r="CW7" s="982"/>
      <c r="CX7" s="61">
        <f>CU7-CT7</f>
        <v>-8461.5384615384628</v>
      </c>
      <c r="CY7" s="74"/>
      <c r="CZ7" s="75"/>
      <c r="DB7" s="266"/>
      <c r="DC7" s="1014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13"/>
    </row>
    <row r="8" spans="1:152" s="5" customFormat="1" ht="20.100000000000001" customHeight="1">
      <c r="A8" s="66"/>
      <c r="B8" s="67"/>
      <c r="C8" s="1058" t="s">
        <v>54</v>
      </c>
      <c r="D8" s="1059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52">
        <f>U8-T8</f>
        <v>0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72981.156777777767</v>
      </c>
      <c r="AF8" s="55">
        <f>AE8-AD8</f>
        <v>0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73935.713478632475</v>
      </c>
      <c r="AJ8" s="55">
        <f>AI8-AH8</f>
        <v>5559.6451025640999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233569.27189743589</v>
      </c>
      <c r="AO8" s="56">
        <f>AN8-AK8</f>
        <v>33312.861641025636</v>
      </c>
      <c r="AP8" s="71">
        <f>AN8-AL8</f>
        <v>25364.143692307669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450809.99358119664</v>
      </c>
      <c r="AV8" s="60">
        <f>AU8-AR8</f>
        <v>74656.147427350515</v>
      </c>
      <c r="AW8" s="71">
        <f>AU8-AS8</f>
        <v>51579.224350427394</v>
      </c>
      <c r="AX8" s="853">
        <f>AU8-AT8</f>
        <v>5559.645102564129</v>
      </c>
      <c r="AY8" s="74"/>
      <c r="AZ8" s="75"/>
      <c r="BA8" s="75"/>
      <c r="BC8" s="6"/>
      <c r="BD8" s="6"/>
      <c r="BF8" s="68">
        <f t="shared" si="17"/>
        <v>74017.094017094016</v>
      </c>
      <c r="BG8" s="47">
        <f t="shared" si="17"/>
        <v>74129.278290598289</v>
      </c>
      <c r="BH8" s="47">
        <f t="shared" si="17"/>
        <v>74129.278290598289</v>
      </c>
      <c r="BI8" s="48">
        <f>BH8-BG8</f>
        <v>0</v>
      </c>
      <c r="BJ8" s="68">
        <f t="shared" si="18"/>
        <v>79487.179487179499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72649.572649572656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226153.84615384616</v>
      </c>
      <c r="BS8" s="134"/>
      <c r="BT8" s="56">
        <f t="shared" si="1"/>
        <v>217719.0218803419</v>
      </c>
      <c r="BU8" s="52">
        <f t="shared" si="1"/>
        <v>74129.278290598289</v>
      </c>
      <c r="BV8" s="52">
        <f>BU8-BR8</f>
        <v>-152024.56786324788</v>
      </c>
      <c r="BW8" s="71"/>
      <c r="BX8" s="54">
        <f>BU8-BT8</f>
        <v>-143589.74358974362</v>
      </c>
      <c r="BY8" s="68">
        <f t="shared" si="20"/>
        <v>73846.153846153844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50683.760683760687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31880.341880341883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156410.25641025641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-156410.25641025641</v>
      </c>
      <c r="CP8" s="806"/>
      <c r="CQ8" s="57">
        <f>CN8-CM8</f>
        <v>-156581.19658119659</v>
      </c>
      <c r="CR8" s="72">
        <f>SUM(BR8,CK8)</f>
        <v>382564.10256410256</v>
      </c>
      <c r="CS8" s="519"/>
      <c r="CT8" s="76">
        <f>BT8+CM8</f>
        <v>374300.21846153849</v>
      </c>
      <c r="CU8" s="59">
        <f>SUM(BU8,CN8)</f>
        <v>74129.278290598289</v>
      </c>
      <c r="CV8" s="60">
        <f>CU8-CR8</f>
        <v>-308434.82427350426</v>
      </c>
      <c r="CW8" s="982"/>
      <c r="CX8" s="61">
        <f>CU8-CT8</f>
        <v>-300170.94017094019</v>
      </c>
      <c r="CY8" s="74"/>
      <c r="CZ8" s="75"/>
      <c r="DB8" s="266"/>
      <c r="DC8" s="1014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13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1.0472335281321183</v>
      </c>
      <c r="AK9" s="82"/>
      <c r="AL9" s="83"/>
      <c r="AM9" s="84"/>
      <c r="AN9" s="84"/>
      <c r="AO9" s="90">
        <f>AN10/AK10</f>
        <v>1.1399293857087676</v>
      </c>
      <c r="AP9" s="86">
        <f>AN10/AL10</f>
        <v>1.1004016329604771</v>
      </c>
      <c r="AQ9" s="91">
        <f>AN10/AM10</f>
        <v>1.0142521651538341</v>
      </c>
      <c r="AR9" s="92"/>
      <c r="AS9" s="83"/>
      <c r="AT9" s="93"/>
      <c r="AU9" s="93"/>
      <c r="AV9" s="94">
        <f>AU10/AR10</f>
        <v>1.1925116397088968</v>
      </c>
      <c r="AW9" s="86">
        <f>AU10/AS10</f>
        <v>1.1299673229409479</v>
      </c>
      <c r="AX9" s="95">
        <f>AU10/AT10</f>
        <v>1.0071803851341454</v>
      </c>
      <c r="AY9" s="96"/>
      <c r="AZ9" s="97"/>
      <c r="BA9" s="97"/>
      <c r="BF9" s="78"/>
      <c r="BG9" s="79"/>
      <c r="BH9" s="79"/>
      <c r="BI9" s="80">
        <f>BH10/BG10</f>
        <v>1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46"/>
      <c r="BT9" s="99"/>
      <c r="BU9" s="84"/>
      <c r="BV9" s="85">
        <f>BU10/BR10</f>
        <v>0.33241550042016804</v>
      </c>
      <c r="BW9" s="86"/>
      <c r="BX9" s="87">
        <f>BU10/BT10</f>
        <v>0.34593574124985765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6"/>
      <c r="CM9" s="99"/>
      <c r="CN9" s="84"/>
      <c r="CO9" s="90">
        <f>CN10/CK10</f>
        <v>0</v>
      </c>
      <c r="CP9" s="952"/>
      <c r="CQ9" s="91">
        <f>CN10/CM10</f>
        <v>0</v>
      </c>
      <c r="CR9" s="92"/>
      <c r="CS9" s="956"/>
      <c r="CT9" s="102"/>
      <c r="CU9" s="93"/>
      <c r="CV9" s="94">
        <f>CU10/CR10</f>
        <v>0.19619315337879725</v>
      </c>
      <c r="CW9" s="94"/>
      <c r="CX9" s="95">
        <f>CU10/CT10</f>
        <v>0.20044399645950503</v>
      </c>
      <c r="CY9" s="96"/>
      <c r="CZ9" s="97"/>
      <c r="DB9" s="261"/>
      <c r="DC9" s="1015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4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78683.979794871819</v>
      </c>
      <c r="M10" s="109">
        <f>L10-K10</f>
        <v>0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26">U10-S10</f>
        <v>34170.478538461583</v>
      </c>
      <c r="X10" s="109">
        <f>U10-T10</f>
        <v>0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94556.86324786325</v>
      </c>
      <c r="AB10" s="109">
        <f>AA10-Z10</f>
        <v>0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79101.781358974345</v>
      </c>
      <c r="AF10" s="117">
        <f>AE10-AD10</f>
        <v>0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78587.268179487175</v>
      </c>
      <c r="AJ10" s="117">
        <f>AI10-AH10</f>
        <v>3544.5331367521285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252245.91278632477</v>
      </c>
      <c r="AO10" s="118">
        <f>AN10-AK10</f>
        <v>30963.86150427346</v>
      </c>
      <c r="AP10" s="116">
        <f>AN10-AL10</f>
        <v>23015.143555555522</v>
      </c>
      <c r="AQ10" s="109">
        <f>AN10-AM10</f>
        <v>3544.5331367521139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497185.6220940171</v>
      </c>
      <c r="AV10" s="121">
        <f>AU10-AR10</f>
        <v>80262.54517094011</v>
      </c>
      <c r="AW10" s="116">
        <f t="shared" ref="AW10:AW29" si="31">AU10-AS10</f>
        <v>57185.622094017104</v>
      </c>
      <c r="AX10" s="122">
        <f>AU10-AT10</f>
        <v>3544.5331367520848</v>
      </c>
      <c r="AY10" s="96">
        <f>AR10/6</f>
        <v>69487.179487179499</v>
      </c>
      <c r="AZ10" s="97">
        <f>AS10/6</f>
        <v>73333.333333333328</v>
      </c>
      <c r="BA10" s="97">
        <f>AU10/6</f>
        <v>82864.270349002851</v>
      </c>
      <c r="BB10" s="123">
        <f>BA10/AY10</f>
        <v>1.1925116397088968</v>
      </c>
      <c r="BC10" s="98">
        <f>BA10-AY10</f>
        <v>13377.090861823352</v>
      </c>
      <c r="BD10" s="98">
        <f>BA10-AZ10</f>
        <v>9530.9370156695222</v>
      </c>
      <c r="BE10" s="98">
        <f>AX10/6</f>
        <v>590.75552279201418</v>
      </c>
      <c r="BF10" s="107">
        <f t="shared" ref="BF10:BH12" si="32">BF77/1.17</f>
        <v>81025.641025641031</v>
      </c>
      <c r="BG10" s="108">
        <f t="shared" si="32"/>
        <v>81143.475999999995</v>
      </c>
      <c r="BH10" s="108">
        <f t="shared" si="32"/>
        <v>81143.475999999995</v>
      </c>
      <c r="BI10" s="109">
        <f>BH10-BG10</f>
        <v>0</v>
      </c>
      <c r="BJ10" s="107">
        <f t="shared" ref="BJ10:BL12" si="33">BJ77/1.17</f>
        <v>85042.735042735047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78034.188034188046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244102.56410256412</v>
      </c>
      <c r="BS10" s="112"/>
      <c r="BT10" s="112">
        <f t="shared" ref="BT10:BU12" si="35">BG10+BK10+BO10</f>
        <v>234562.27941880343</v>
      </c>
      <c r="BU10" s="114">
        <f t="shared" si="35"/>
        <v>81143.475999999995</v>
      </c>
      <c r="BV10" s="115">
        <f>BU10-BR10</f>
        <v>-162959.08810256413</v>
      </c>
      <c r="BW10" s="116"/>
      <c r="BX10" s="109">
        <f>BU10-BT10</f>
        <v>-153418.80341880344</v>
      </c>
      <c r="BY10" s="107">
        <f t="shared" ref="BY10:CA12" si="36">BY77/1.17</f>
        <v>79230.769230769234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55384.61538461539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34871.794871794875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169487.1794871795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-169487.1794871795</v>
      </c>
      <c r="CP10" s="118"/>
      <c r="CQ10" s="109">
        <f>CN10-CM10</f>
        <v>-170256.41025641025</v>
      </c>
      <c r="CR10" s="119">
        <f>SUM(BR10,CK10)</f>
        <v>413589.74358974362</v>
      </c>
      <c r="CS10" s="957"/>
      <c r="CT10" s="124">
        <f>BT10+CM10</f>
        <v>404818.68967521365</v>
      </c>
      <c r="CU10" s="120">
        <f>SUM(BU10,CN10)</f>
        <v>81143.475999999995</v>
      </c>
      <c r="CV10" s="121">
        <f>CU10-CR10</f>
        <v>-332446.2675897436</v>
      </c>
      <c r="CW10" s="121"/>
      <c r="CX10" s="122">
        <f>CU10-CT10</f>
        <v>-323675.21367521363</v>
      </c>
      <c r="CY10" s="96">
        <f>CR10/6</f>
        <v>68931.623931623937</v>
      </c>
      <c r="CZ10" s="97">
        <f>CU10/6</f>
        <v>13523.912666666665</v>
      </c>
      <c r="DA10" s="123">
        <f>CZ10/CY10</f>
        <v>0.19619315337879722</v>
      </c>
      <c r="DB10" s="261">
        <f>CZ10-CY10</f>
        <v>-55407.711264957274</v>
      </c>
      <c r="DC10" s="1015">
        <f>CX10/6</f>
        <v>-53945.868945868941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14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10335.897435897437</v>
      </c>
      <c r="M11" s="55">
        <f>L11-K11</f>
        <v>0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26"/>
        <v>634.38119658119831</v>
      </c>
      <c r="X11" s="55">
        <f>U11-T11</f>
        <v>0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7063.1025641025644</v>
      </c>
      <c r="AB11" s="55">
        <f>AA11-Z11</f>
        <v>0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5805.8752136752137</v>
      </c>
      <c r="AF11" s="55">
        <f>AE11-AD11</f>
        <v>0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7569.305982905983</v>
      </c>
      <c r="AJ11" s="55">
        <f>AI11-AH11</f>
        <v>3184.6905982905982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20438.28376068376</v>
      </c>
      <c r="AO11" s="134">
        <f>AN11-AK11</f>
        <v>1310.0786324786313</v>
      </c>
      <c r="AP11" s="128">
        <f>AN11-AL11</f>
        <v>2959.6512820512798</v>
      </c>
      <c r="AQ11" s="55">
        <f>AN11-AM11</f>
        <v>3184.6905982905992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47055.570940170946</v>
      </c>
      <c r="AV11" s="60">
        <f>AU11-AR11</f>
        <v>3594.0324786324782</v>
      </c>
      <c r="AW11" s="128">
        <f t="shared" si="31"/>
        <v>3594.0324786324854</v>
      </c>
      <c r="AX11" s="136">
        <f>AU11-AT11</f>
        <v>3184.6905982906028</v>
      </c>
      <c r="AY11" s="137"/>
      <c r="AZ11" s="138"/>
      <c r="BA11" s="138"/>
      <c r="BF11" s="127">
        <f t="shared" si="32"/>
        <v>6529.9145299145302</v>
      </c>
      <c r="BG11" s="128">
        <f t="shared" si="32"/>
        <v>11464.528205128205</v>
      </c>
      <c r="BH11" s="128">
        <f t="shared" si="32"/>
        <v>11464.528205128205</v>
      </c>
      <c r="BI11" s="55">
        <f>BH11-BG11</f>
        <v>0</v>
      </c>
      <c r="BJ11" s="127">
        <f t="shared" si="33"/>
        <v>5076.9230769230771</v>
      </c>
      <c r="BK11" s="128">
        <f t="shared" si="33"/>
        <v>4316.2393162393164</v>
      </c>
      <c r="BL11" s="128">
        <f t="shared" si="33"/>
        <v>0</v>
      </c>
      <c r="BM11" s="55">
        <f>BL11-BK11</f>
        <v>-4316.2393162393164</v>
      </c>
      <c r="BN11" s="127">
        <f t="shared" si="34"/>
        <v>6162.393162393163</v>
      </c>
      <c r="BO11" s="129">
        <f t="shared" si="34"/>
        <v>6162.393162393163</v>
      </c>
      <c r="BP11" s="128">
        <f t="shared" si="34"/>
        <v>0</v>
      </c>
      <c r="BQ11" s="55">
        <f>BP11-BO11</f>
        <v>-6162.393162393163</v>
      </c>
      <c r="BR11" s="130">
        <f>BF11+BJ11+BN11</f>
        <v>17769.23076923077</v>
      </c>
      <c r="BS11" s="131"/>
      <c r="BT11" s="131">
        <f t="shared" si="35"/>
        <v>21943.160683760685</v>
      </c>
      <c r="BU11" s="133">
        <f t="shared" si="35"/>
        <v>11464.528205128205</v>
      </c>
      <c r="BV11" s="129">
        <f>BU11-BR11</f>
        <v>-6304.7025641025648</v>
      </c>
      <c r="BW11" s="128"/>
      <c r="BX11" s="55">
        <f>BU11-BT11</f>
        <v>-10478.63247863248</v>
      </c>
      <c r="BY11" s="127">
        <f t="shared" si="36"/>
        <v>6615.3846153846162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5880.3418803418808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5521.3675213675215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18017.094017094016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-18017.094017094016</v>
      </c>
      <c r="CP11" s="134"/>
      <c r="CQ11" s="55">
        <f>CN11-CM11</f>
        <v>-20820.51282051282</v>
      </c>
      <c r="CR11" s="135">
        <f>SUM(BR11,CK11)</f>
        <v>35786.324786324782</v>
      </c>
      <c r="CS11" s="958"/>
      <c r="CT11" s="140">
        <f>BT11+CM11</f>
        <v>42763.673504273509</v>
      </c>
      <c r="CU11" s="59">
        <f>SUM(BU11,CN11)</f>
        <v>11464.528205128205</v>
      </c>
      <c r="CV11" s="60">
        <f>CU11-CR11</f>
        <v>-24321.796581196577</v>
      </c>
      <c r="CW11" s="60"/>
      <c r="CX11" s="136">
        <f>CU11-CT11</f>
        <v>-31299.145299145304</v>
      </c>
      <c r="CY11" s="137"/>
      <c r="CZ11" s="138"/>
      <c r="DB11" s="266"/>
      <c r="DC11" s="1011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244577.77777777778</v>
      </c>
      <c r="M12" s="142">
        <f>L12-K12</f>
        <v>0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26"/>
        <v>186342.39649572643</v>
      </c>
      <c r="X12" s="142">
        <f>U12-T12</f>
        <v>0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194049.69059829062</v>
      </c>
      <c r="AB12" s="142">
        <f>AA12-Z12</f>
        <v>0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157762.82230769232</v>
      </c>
      <c r="AF12" s="142">
        <f>AE12-AD12</f>
        <v>0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136409.97435897437</v>
      </c>
      <c r="AJ12" s="142">
        <f>AI12-AH12</f>
        <v>-5359.2564102564065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488222.48726495728</v>
      </c>
      <c r="AO12" s="146">
        <f>AN12-AK12</f>
        <v>144914.79495726491</v>
      </c>
      <c r="AP12" s="141">
        <f t="shared" ref="AP12:AP29" si="48">AN12-AL12</f>
        <v>134974.62401709403</v>
      </c>
      <c r="AQ12" s="142">
        <f>AN12-AM12</f>
        <v>-5359.2564102563774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1166530.6957264957</v>
      </c>
      <c r="AV12" s="149">
        <f>AU12-AR12</f>
        <v>386274.28547008533</v>
      </c>
      <c r="AW12" s="141">
        <f t="shared" si="31"/>
        <v>321317.02051282045</v>
      </c>
      <c r="AX12" s="150">
        <f>AU12-AT12</f>
        <v>-5359.2564102564938</v>
      </c>
      <c r="AY12" s="137"/>
      <c r="AZ12" s="138"/>
      <c r="BA12" s="138">
        <f>AU12/6</f>
        <v>194421.78262108262</v>
      </c>
      <c r="BF12" s="72">
        <f t="shared" si="32"/>
        <v>135393.16239316241</v>
      </c>
      <c r="BG12" s="141">
        <f t="shared" si="32"/>
        <v>73433.021367521374</v>
      </c>
      <c r="BH12" s="141">
        <f t="shared" si="32"/>
        <v>73433.021367521374</v>
      </c>
      <c r="BI12" s="142">
        <f>BH12-BG12</f>
        <v>0</v>
      </c>
      <c r="BJ12" s="72">
        <f t="shared" si="33"/>
        <v>105307.69230769231</v>
      </c>
      <c r="BK12" s="141">
        <f t="shared" si="33"/>
        <v>89512.820512820515</v>
      </c>
      <c r="BL12" s="141">
        <f t="shared" si="33"/>
        <v>0</v>
      </c>
      <c r="BM12" s="142">
        <f>BL12-BK12</f>
        <v>-89512.820512820515</v>
      </c>
      <c r="BN12" s="72">
        <f t="shared" si="34"/>
        <v>127871.79487179487</v>
      </c>
      <c r="BO12" s="47">
        <f t="shared" si="34"/>
        <v>127871.79487179487</v>
      </c>
      <c r="BP12" s="141">
        <f t="shared" si="34"/>
        <v>0</v>
      </c>
      <c r="BQ12" s="142">
        <f>BP12-BO12</f>
        <v>-127871.79487179487</v>
      </c>
      <c r="BR12" s="143">
        <f>BF12+BJ12+BN12</f>
        <v>368572.64957264962</v>
      </c>
      <c r="BS12" s="144"/>
      <c r="BT12" s="144">
        <f t="shared" si="35"/>
        <v>290817.63675213675</v>
      </c>
      <c r="BU12" s="145">
        <f t="shared" si="35"/>
        <v>73433.021367521374</v>
      </c>
      <c r="BV12" s="47">
        <f>BU12-BR12</f>
        <v>-295139.62820512825</v>
      </c>
      <c r="BW12" s="141"/>
      <c r="BX12" s="142">
        <f>BU12-BT12</f>
        <v>-217384.61538461538</v>
      </c>
      <c r="BY12" s="72">
        <f t="shared" si="36"/>
        <v>135299.14529914531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120264.95726495727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112752.13675213676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368316.23931623931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-368316.23931623931</v>
      </c>
      <c r="CP12" s="146"/>
      <c r="CQ12" s="142">
        <f>CN12-CM12</f>
        <v>-426470.0854700855</v>
      </c>
      <c r="CR12" s="147">
        <f>SUM(BR12,CK12)</f>
        <v>736888.88888888899</v>
      </c>
      <c r="CS12" s="959"/>
      <c r="CT12" s="152">
        <f>BT12+CM12</f>
        <v>717287.72222222225</v>
      </c>
      <c r="CU12" s="148">
        <f>SUM(BU12,CN12)</f>
        <v>73433.021367521374</v>
      </c>
      <c r="CV12" s="149">
        <f>CU12-CR12</f>
        <v>-663455.86752136762</v>
      </c>
      <c r="CW12" s="149"/>
      <c r="CX12" s="150">
        <f>CU12-CT12</f>
        <v>-643854.70085470087</v>
      </c>
      <c r="CY12" s="137"/>
      <c r="CZ12" s="138">
        <f>CU12/6</f>
        <v>12238.836894586895</v>
      </c>
      <c r="DB12" s="266"/>
      <c r="DC12" s="1011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1.0002121916666666</v>
      </c>
      <c r="AK13" s="157"/>
      <c r="AL13" s="158"/>
      <c r="AM13" s="159"/>
      <c r="AN13" s="100"/>
      <c r="AO13" s="90">
        <f>AN14/AK14</f>
        <v>1.3735565487608696</v>
      </c>
      <c r="AP13" s="86">
        <f>AN14/AL14</f>
        <v>1.3163250258958332</v>
      </c>
      <c r="AQ13" s="101">
        <f>AN14/AM14</f>
        <v>1.0000604536750777</v>
      </c>
      <c r="AR13" s="157"/>
      <c r="AS13" s="158"/>
      <c r="AT13" s="162"/>
      <c r="AU13" s="162"/>
      <c r="AV13" s="94">
        <f>AU14/AR14</f>
        <v>1.4548714730384615</v>
      </c>
      <c r="AW13" s="86">
        <f>AU14/AS14</f>
        <v>1.3557942042652329</v>
      </c>
      <c r="AX13" s="163">
        <f>AU14/AT14</f>
        <v>1.0000252437473265</v>
      </c>
      <c r="AY13" s="96"/>
      <c r="AZ13" s="97"/>
      <c r="BA13" s="97"/>
      <c r="BF13" s="154"/>
      <c r="BG13" s="155"/>
      <c r="BH13" s="155"/>
      <c r="BI13" s="80">
        <f>BH14/BG14</f>
        <v>1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>
        <f>BU14/BR14</f>
        <v>0.23728234897959183</v>
      </c>
      <c r="BW13" s="161"/>
      <c r="BX13" s="80">
        <f>BU14/BT14</f>
        <v>0.2861860903361384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>
        <f>CN14/CK14</f>
        <v>0</v>
      </c>
      <c r="CP13" s="255"/>
      <c r="CQ13" s="101">
        <f>CN14/CM14</f>
        <v>0</v>
      </c>
      <c r="CR13" s="157"/>
      <c r="CS13" s="960"/>
      <c r="CT13" s="164"/>
      <c r="CU13" s="162"/>
      <c r="CV13" s="94">
        <f>CU14/CR14</f>
        <v>0.1186411744897959</v>
      </c>
      <c r="CW13" s="94"/>
      <c r="CX13" s="163">
        <f>CU14/CT14</f>
        <v>0.11860869616099641</v>
      </c>
      <c r="CY13" s="96"/>
      <c r="CZ13" s="97"/>
      <c r="DB13" s="261"/>
      <c r="DC13" s="1015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4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26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153878.79871794872</v>
      </c>
      <c r="AJ14" s="117">
        <f>AI14-AH14</f>
        <v>32.644871794880601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540030.7798547009</v>
      </c>
      <c r="AO14" s="118">
        <f>AN14-AK14</f>
        <v>146868.38669230771</v>
      </c>
      <c r="AP14" s="116">
        <f t="shared" si="48"/>
        <v>129774.36959829059</v>
      </c>
      <c r="AQ14" s="109">
        <f>AN14-AM14</f>
        <v>32.644871794851497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1293219.0871452992</v>
      </c>
      <c r="AV14" s="121">
        <f>AU14-AR14</f>
        <v>404330.19825641031</v>
      </c>
      <c r="AW14" s="116">
        <f t="shared" si="31"/>
        <v>339372.93329914531</v>
      </c>
      <c r="AX14" s="122">
        <f>AU14-AT14</f>
        <v>32.644871794851497</v>
      </c>
      <c r="AY14" s="96">
        <f>AR14/6</f>
        <v>148148.14814814815</v>
      </c>
      <c r="AZ14" s="97">
        <f>AS14/6</f>
        <v>158974.35897435897</v>
      </c>
      <c r="BA14" s="97">
        <f>AU14/6</f>
        <v>215536.51452421653</v>
      </c>
      <c r="BB14" s="123">
        <f>BA14/AY14</f>
        <v>1.4548714730384615</v>
      </c>
      <c r="BC14" s="98">
        <f>BA14-AY14</f>
        <v>67388.366376068385</v>
      </c>
      <c r="BD14" s="98">
        <f>BA14-AZ14</f>
        <v>56562.155549857562</v>
      </c>
      <c r="BE14" s="98">
        <f>AX14/6</f>
        <v>5.4408119658085825</v>
      </c>
      <c r="BF14" s="107">
        <f>BF81/1.17</f>
        <v>153846.15384615384</v>
      </c>
      <c r="BG14" s="108">
        <f>BG81/1.17</f>
        <v>99374.658974358972</v>
      </c>
      <c r="BH14" s="108">
        <f>BH81/1.17</f>
        <v>99374.658974358972</v>
      </c>
      <c r="BI14" s="109">
        <f>BH14-BG14</f>
        <v>0</v>
      </c>
      <c r="BJ14" s="107">
        <f>BJ81/1.17</f>
        <v>119658.11965811967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145299.14529914531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418803.41880341881</v>
      </c>
      <c r="BS14" s="112"/>
      <c r="BT14" s="112">
        <f t="shared" ref="BT14:BU17" si="50">BG14+BK14+BO14</f>
        <v>347237.90683760686</v>
      </c>
      <c r="BU14" s="114">
        <f t="shared" si="50"/>
        <v>99374.658974358972</v>
      </c>
      <c r="BV14" s="115">
        <f>BU14-BR14</f>
        <v>-319428.75982905983</v>
      </c>
      <c r="BW14" s="116"/>
      <c r="BX14" s="109">
        <f>BU14-BT14</f>
        <v>-247863.24786324787</v>
      </c>
      <c r="BY14" s="107">
        <f>BY81/1.17</f>
        <v>153846.15384615384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136752.13675213675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128205.12820512822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418803.41880341887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-418803.41880341887</v>
      </c>
      <c r="CP14" s="118"/>
      <c r="CQ14" s="109">
        <f>CN14-CM14</f>
        <v>-490598.29059829062</v>
      </c>
      <c r="CR14" s="119">
        <f>SUM(BR14,CK14)</f>
        <v>837606.83760683774</v>
      </c>
      <c r="CS14" s="957"/>
      <c r="CT14" s="124">
        <f>BT14+CM14</f>
        <v>837836.19743589754</v>
      </c>
      <c r="CU14" s="120">
        <f>SUM(BU14,CN14)</f>
        <v>99374.658974358972</v>
      </c>
      <c r="CV14" s="121">
        <f>CU14-CR14</f>
        <v>-738232.17863247881</v>
      </c>
      <c r="CW14" s="121"/>
      <c r="CX14" s="122">
        <f>CU14-CT14</f>
        <v>-738461.53846153861</v>
      </c>
      <c r="CY14" s="96">
        <f>CR14/6</f>
        <v>139601.13960113961</v>
      </c>
      <c r="CZ14" s="97">
        <f>CU14/6</f>
        <v>16562.443162393163</v>
      </c>
      <c r="DA14" s="123">
        <f>CZ14/CY14</f>
        <v>0.11864117448979591</v>
      </c>
      <c r="DB14" s="261">
        <f>CZ14-CY14</f>
        <v>-123038.69643874645</v>
      </c>
      <c r="DC14" s="1015">
        <f>CX14/6</f>
        <v>-123076.92307692311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14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26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43409.558119658119</v>
      </c>
      <c r="AJ15" s="55">
        <f>AI15-AH15</f>
        <v>-3598.9888888888891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141099.72905982906</v>
      </c>
      <c r="AO15" s="167">
        <f>AN15-AK15</f>
        <v>26784.344444444432</v>
      </c>
      <c r="AP15" s="166">
        <f t="shared" si="48"/>
        <v>26784.344444444432</v>
      </c>
      <c r="AQ15" s="48">
        <f>AN15-AM15</f>
        <v>-3598.9888888888818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308724.5153846154</v>
      </c>
      <c r="AV15" s="169">
        <f>AU15-AR15</f>
        <v>80093.74615384615</v>
      </c>
      <c r="AW15" s="166">
        <f t="shared" si="31"/>
        <v>80093.74615384615</v>
      </c>
      <c r="AX15" s="136">
        <f>AU15-AT15</f>
        <v>-3598.9888888888527</v>
      </c>
      <c r="AY15" s="137"/>
      <c r="AZ15" s="138"/>
      <c r="BA15" s="138"/>
      <c r="BF15" s="127">
        <f>BF84/1.17</f>
        <v>47961.538461538461</v>
      </c>
      <c r="BG15" s="128">
        <f>BG84/1.17</f>
        <v>37575.570940170939</v>
      </c>
      <c r="BH15" s="128">
        <f>BH84/1.17</f>
        <v>37575.570940170939</v>
      </c>
      <c r="BI15" s="48">
        <f>BH15-BG15</f>
        <v>0</v>
      </c>
      <c r="BJ15" s="127">
        <f>BJ84/1.17</f>
        <v>47961.538461538461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47961.538461538461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143884.61538461538</v>
      </c>
      <c r="BS15" s="131"/>
      <c r="BT15" s="131">
        <f t="shared" si="50"/>
        <v>123900.35726495727</v>
      </c>
      <c r="BU15" s="133">
        <f t="shared" si="50"/>
        <v>37575.570940170939</v>
      </c>
      <c r="BV15" s="139">
        <f>BU15-BR15</f>
        <v>-106309.04444444444</v>
      </c>
      <c r="BW15" s="166"/>
      <c r="BX15" s="48">
        <f>BU15-BT15</f>
        <v>-86324.786324786342</v>
      </c>
      <c r="BY15" s="127">
        <f>BY84/1.17</f>
        <v>48141.025641025641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48141.025641025641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48141.025641025641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144423.07692307694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-144423.07692307694</v>
      </c>
      <c r="CP15" s="167"/>
      <c r="CQ15" s="48">
        <f>CN15-CM15</f>
        <v>-144444.44444444447</v>
      </c>
      <c r="CR15" s="130">
        <f>SUM(BR15,CK15)</f>
        <v>288307.69230769231</v>
      </c>
      <c r="CS15" s="540"/>
      <c r="CT15" s="170">
        <f>BT15+CM15</f>
        <v>268344.80170940177</v>
      </c>
      <c r="CU15" s="168">
        <f>SUM(BU15,CN15)</f>
        <v>37575.570940170939</v>
      </c>
      <c r="CV15" s="169">
        <f>CU15-CR15</f>
        <v>-250732.12136752138</v>
      </c>
      <c r="CW15" s="169"/>
      <c r="CX15" s="136">
        <f>CU15-CT15</f>
        <v>-230769.23076923084</v>
      </c>
      <c r="CY15" s="137"/>
      <c r="CZ15" s="138"/>
      <c r="DB15" s="266"/>
      <c r="DC15" s="1011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26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757">
        <f>AI19-AI15</f>
        <v>90038.464880341868</v>
      </c>
      <c r="AJ16" s="55">
        <f>AI16-AH16</f>
        <v>21662.396504273493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233596.24265811968</v>
      </c>
      <c r="AO16" s="167">
        <f>AN16-AK16</f>
        <v>58383.422145299148</v>
      </c>
      <c r="AP16" s="166">
        <f t="shared" si="48"/>
        <v>9852.6529145299282</v>
      </c>
      <c r="AQ16" s="48">
        <f>AN16-AM16</f>
        <v>21662.396504273493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472244.16171794874</v>
      </c>
      <c r="AV16" s="169">
        <f>AU16-AR16</f>
        <v>150877.49505128205</v>
      </c>
      <c r="AW16" s="166">
        <f t="shared" si="31"/>
        <v>24756.982230769238</v>
      </c>
      <c r="AX16" s="136">
        <f>AU16-AT16</f>
        <v>21662.396504273522</v>
      </c>
      <c r="AY16" s="137"/>
      <c r="AZ16" s="138"/>
      <c r="BA16" s="138"/>
      <c r="BF16" s="127">
        <f>BF87/1.17</f>
        <v>76923.076923076922</v>
      </c>
      <c r="BG16" s="750">
        <f>BG19-BG15</f>
        <v>92542.263059829071</v>
      </c>
      <c r="BH16" s="750">
        <f>BH19-BH15</f>
        <v>92542.263059829071</v>
      </c>
      <c r="BI16" s="48">
        <f>BH16-BG16</f>
        <v>0</v>
      </c>
      <c r="BJ16" s="127">
        <f>BJ87/1.17</f>
        <v>76923.076923076922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76923.076923076922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230769.23076923075</v>
      </c>
      <c r="BS16" s="131"/>
      <c r="BT16" s="131">
        <f t="shared" si="50"/>
        <v>249807.22032478632</v>
      </c>
      <c r="BU16" s="133">
        <f t="shared" si="50"/>
        <v>92542.263059829071</v>
      </c>
      <c r="BV16" s="139">
        <f>BU16-BR16</f>
        <v>-138226.96770940168</v>
      </c>
      <c r="BW16" s="166"/>
      <c r="BX16" s="48">
        <f>BU16-BT16</f>
        <v>-157264.95726495725</v>
      </c>
      <c r="BY16" s="127">
        <f>BY87/1.17</f>
        <v>76923.076923076922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76923.076923076922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76923.076923076922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230769.23076923075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-230769.23076923075</v>
      </c>
      <c r="CP16" s="167"/>
      <c r="CQ16" s="48">
        <f>CN16-CM16</f>
        <v>-232051.28205128209</v>
      </c>
      <c r="CR16" s="130">
        <f>SUM(BR16,CK16)</f>
        <v>461538.4615384615</v>
      </c>
      <c r="CS16" s="540"/>
      <c r="CT16" s="170">
        <f>BT16+CM16</f>
        <v>481858.50237606838</v>
      </c>
      <c r="CU16" s="168">
        <f>SUM(BU16,CN16)</f>
        <v>92542.263059829071</v>
      </c>
      <c r="CV16" s="169">
        <f>CU16-CR16</f>
        <v>-368996.19847863243</v>
      </c>
      <c r="CW16" s="169"/>
      <c r="CX16" s="136">
        <f>CU16-CT16</f>
        <v>-389316.23931623931</v>
      </c>
      <c r="CY16" s="137"/>
      <c r="CZ16" s="138"/>
      <c r="DB16" s="266"/>
      <c r="DC16" s="1011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160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3095.4700854700855</v>
      </c>
      <c r="BH17" s="128">
        <f>BH89/1.17</f>
        <v>3095.4700854700855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35531.367521367523</v>
      </c>
      <c r="BU17" s="133">
        <f t="shared" si="50"/>
        <v>3095.4700854700855</v>
      </c>
      <c r="BV17" s="139">
        <f>BU17-BR17</f>
        <v>3095.4700854700855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24337.60683760684</v>
      </c>
      <c r="CB17" s="55">
        <f>CA17-BZ17</f>
        <v>0</v>
      </c>
      <c r="CC17" s="127">
        <f>CC89/1.17</f>
        <v>0</v>
      </c>
      <c r="CD17" s="129">
        <f>CD89/1.17</f>
        <v>24337.60683760684</v>
      </c>
      <c r="CE17" s="128">
        <f>CE89/1.17</f>
        <v>24337.60683760684</v>
      </c>
      <c r="CF17" s="55">
        <f>CE17-CD17</f>
        <v>0</v>
      </c>
      <c r="CG17" s="127">
        <f>CG89/1.17</f>
        <v>0</v>
      </c>
      <c r="CH17" s="129">
        <f>CH89/1.17</f>
        <v>9508.5470085470097</v>
      </c>
      <c r="CI17" s="128">
        <f>CI89/1.17</f>
        <v>9508.5470085470097</v>
      </c>
      <c r="CJ17" s="55">
        <f>CI17-CH17</f>
        <v>0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58183.760683760687</v>
      </c>
      <c r="CO17" s="167">
        <f>CN17-CK17</f>
        <v>58183.760683760687</v>
      </c>
      <c r="CP17" s="167"/>
      <c r="CQ17" s="48">
        <f>CN17-CM17</f>
        <v>0</v>
      </c>
      <c r="CR17" s="130">
        <f>SUM(BR17,CK17)</f>
        <v>0</v>
      </c>
      <c r="CS17" s="540"/>
      <c r="CT17" s="170">
        <f>BT17+CM17</f>
        <v>93715.128205128218</v>
      </c>
      <c r="CU17" s="168">
        <f>SUM(BU17,CN17)</f>
        <v>61279.230769230773</v>
      </c>
      <c r="CV17" s="169">
        <f>CU17-CR17</f>
        <v>61279.230769230773</v>
      </c>
      <c r="CW17" s="169"/>
      <c r="CX17" s="136">
        <f>CU17-CT17</f>
        <v>-32435.897435897445</v>
      </c>
      <c r="CY17" s="137"/>
      <c r="CZ17" s="138"/>
      <c r="DB17" s="266"/>
      <c r="DC17" s="1011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1.0506499109548217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1.0236771304876773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47"/>
      <c r="BT18" s="182"/>
      <c r="BU18" s="84"/>
      <c r="BV18" s="85">
        <f>BU19/BR19</f>
        <v>0.3473014766451083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7"/>
      <c r="CM18" s="182"/>
      <c r="CN18" s="84"/>
      <c r="CO18" s="90">
        <f>CN19/CK19</f>
        <v>0</v>
      </c>
      <c r="CP18" s="952"/>
      <c r="CQ18" s="91">
        <f>CN19/CM19</f>
        <v>0</v>
      </c>
      <c r="CR18" s="179"/>
      <c r="CS18" s="961"/>
      <c r="CT18" s="183"/>
      <c r="CU18" s="180"/>
      <c r="CV18" s="94">
        <f>CU19/CR19</f>
        <v>0.17352604041854736</v>
      </c>
      <c r="CW18" s="94"/>
      <c r="CX18" s="181">
        <f>CU19/CT19</f>
        <v>0.17344342965620393</v>
      </c>
      <c r="CY18" s="96"/>
      <c r="CZ18" s="97"/>
      <c r="DB18" s="261"/>
      <c r="DC18" s="1015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4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26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374695.97171794873</v>
      </c>
      <c r="AO19" s="186">
        <f>AN19-AK19</f>
        <v>85167.766589743609</v>
      </c>
      <c r="AP19" s="108">
        <f t="shared" si="48"/>
        <v>36636.99735897436</v>
      </c>
      <c r="AQ19" s="109">
        <f>AN19-AM19</f>
        <v>18063.407615384611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780968.67710256414</v>
      </c>
      <c r="AV19" s="188">
        <f>AU19-AR19</f>
        <v>230971.24120512826</v>
      </c>
      <c r="AW19" s="108">
        <f t="shared" si="31"/>
        <v>104850.72838461539</v>
      </c>
      <c r="AX19" s="122">
        <f>AU19-AT19</f>
        <v>18063.407615384553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3010.5679358974253</v>
      </c>
      <c r="BF19" s="107">
        <f>BF93/1.17</f>
        <v>124884.61538461539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124884.61538461539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124884.61538461539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374653.84615384619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-244536.01215384618</v>
      </c>
      <c r="BW19" s="108"/>
      <c r="BX19" s="109">
        <f>BU19-BT19</f>
        <v>-243589.74358974359</v>
      </c>
      <c r="BY19" s="107">
        <f>BY93/1.17</f>
        <v>125064.10256410258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125064.10256410258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125064.10256410258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375192.30769230775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-375192.30769230775</v>
      </c>
      <c r="CP19" s="186"/>
      <c r="CQ19" s="109">
        <f>CN19-CM19</f>
        <v>-376495.7264957265</v>
      </c>
      <c r="CR19" s="111">
        <f>SUM(BR19,CK19)</f>
        <v>749846.15384615399</v>
      </c>
      <c r="CS19" s="962"/>
      <c r="CT19" s="189">
        <f>BT19+CM19</f>
        <v>750203.30408547004</v>
      </c>
      <c r="CU19" s="187">
        <f>SUM(BU19,CN19)</f>
        <v>130117.834</v>
      </c>
      <c r="CV19" s="188">
        <f>CU19-CR19</f>
        <v>-619728.31984615396</v>
      </c>
      <c r="CW19" s="188"/>
      <c r="CX19" s="122">
        <f>CU19-CT19</f>
        <v>-620085.47008547001</v>
      </c>
      <c r="CY19" s="96">
        <f>CR19/6</f>
        <v>124974.358974359</v>
      </c>
      <c r="CZ19" s="97">
        <f>CU19/6</f>
        <v>21686.305666666667</v>
      </c>
      <c r="DA19" s="123">
        <f>CZ19/CY19</f>
        <v>0.17352604041854736</v>
      </c>
      <c r="DB19" s="261">
        <f>CZ19-CY19</f>
        <v>-103288.05330769233</v>
      </c>
      <c r="DC19" s="1015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14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11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3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11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61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15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4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26"/>
        <v>9927.3504273504295</v>
      </c>
      <c r="X23" s="109">
        <f>U23-T23</f>
        <v>0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31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57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15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4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47"/>
      <c r="BT24" s="182"/>
      <c r="BU24" s="84"/>
      <c r="BV24" s="85">
        <f>BU25/BR25</f>
        <v>0.7148353555108754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7"/>
      <c r="CM24" s="182"/>
      <c r="CN24" s="84"/>
      <c r="CO24" s="90">
        <f>CN25/CK25</f>
        <v>0</v>
      </c>
      <c r="CP24" s="952"/>
      <c r="CQ24" s="91">
        <f>CN25/CM25</f>
        <v>0</v>
      </c>
      <c r="CR24" s="157"/>
      <c r="CS24" s="960"/>
      <c r="CT24" s="164"/>
      <c r="CU24" s="162"/>
      <c r="CV24" s="94">
        <f>CU25/CR25</f>
        <v>0.35258422556797686</v>
      </c>
      <c r="CW24" s="94"/>
      <c r="CX24" s="95">
        <f>CU25/CT25</f>
        <v>0.29883890909747746</v>
      </c>
      <c r="CY24" s="96"/>
      <c r="CZ24" s="97"/>
      <c r="DB24" s="261"/>
      <c r="DC24" s="1015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4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1637.6068376068376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1458.1196581196582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1580.3418803418804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4676.0683760683769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-1333.4493760683768</v>
      </c>
      <c r="BW25" s="116"/>
      <c r="BX25" s="109">
        <f>BU25-BT25</f>
        <v>-3038.4615384615395</v>
      </c>
      <c r="BY25" s="107">
        <f>BY102/1.17</f>
        <v>1656.4102564102566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1810.2564102564104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1337.6068376068376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4804.2735042735048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-4804.2735042735048</v>
      </c>
      <c r="CP25" s="118"/>
      <c r="CQ25" s="109">
        <f>CN25-CM25</f>
        <v>-4804.2735042735048</v>
      </c>
      <c r="CR25" s="119">
        <f>SUM(BR25,CK25)</f>
        <v>9480.3418803418826</v>
      </c>
      <c r="CS25" s="957"/>
      <c r="CT25" s="124">
        <f>BT25+CM25</f>
        <v>11185.354042735045</v>
      </c>
      <c r="CU25" s="120">
        <f>SUM(BU25,CN25)</f>
        <v>3342.6190000000001</v>
      </c>
      <c r="CV25" s="121">
        <f>CU25-CR25</f>
        <v>-6137.722880341882</v>
      </c>
      <c r="CW25" s="121"/>
      <c r="CX25" s="122">
        <f>CU25-CT25</f>
        <v>-7842.7350427350448</v>
      </c>
      <c r="CY25" s="96">
        <f>CR25/6</f>
        <v>1580.0569800569804</v>
      </c>
      <c r="CZ25" s="97">
        <f>CU25/6</f>
        <v>557.10316666666665</v>
      </c>
      <c r="DA25" s="123">
        <f>CZ25/CY25</f>
        <v>0.35258422556797686</v>
      </c>
      <c r="DB25" s="261">
        <f>CZ25-CY25</f>
        <v>-1022.9538133903137</v>
      </c>
      <c r="DC25" s="1015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4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>
        <f>AI27/AH27</f>
        <v>1.4153333333333331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1.1245999999999998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1.082153846153846</v>
      </c>
      <c r="AY26" s="96"/>
      <c r="AZ26" s="97"/>
      <c r="BA26" s="97"/>
      <c r="BF26" s="171"/>
      <c r="BG26" s="172"/>
      <c r="BH26" s="172"/>
      <c r="BI26" s="80">
        <f>BH27/BG27</f>
        <v>1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47"/>
      <c r="BT26" s="182"/>
      <c r="BU26" s="84"/>
      <c r="BV26" s="85" t="e">
        <f>BU27/BR27</f>
        <v>#DIV/0!</v>
      </c>
      <c r="BW26" s="86"/>
      <c r="BX26" s="87">
        <f>BU27/BT27</f>
        <v>1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7"/>
      <c r="CM26" s="182"/>
      <c r="CN26" s="84"/>
      <c r="CO26" s="90" t="e">
        <f>CN27/CK27</f>
        <v>#DIV/0!</v>
      </c>
      <c r="CP26" s="952"/>
      <c r="CQ26" s="91" t="e">
        <f>CN27/CM27</f>
        <v>#DIV/0!</v>
      </c>
      <c r="CR26" s="157"/>
      <c r="CS26" s="960"/>
      <c r="CT26" s="164"/>
      <c r="CU26" s="162"/>
      <c r="CV26" s="94" t="e">
        <f>CU27/CR27</f>
        <v>#DIV/0!</v>
      </c>
      <c r="CW26" s="94"/>
      <c r="CX26" s="95">
        <f>CU27/CT27</f>
        <v>1</v>
      </c>
      <c r="CY26" s="96"/>
      <c r="CZ26" s="97"/>
      <c r="DB26" s="261"/>
      <c r="DC26" s="1015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4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26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76.923076923076934</v>
      </c>
      <c r="AI27" s="108">
        <f>AI105/1.17</f>
        <v>108.87179487179488</v>
      </c>
      <c r="AJ27" s="117">
        <f>AI27-AH27</f>
        <v>31.948717948717942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288.35897435897436</v>
      </c>
      <c r="AO27" s="118">
        <f>AN27-AK27</f>
        <v>288.35897435897436</v>
      </c>
      <c r="AP27" s="116">
        <f t="shared" si="48"/>
        <v>288.35897435897436</v>
      </c>
      <c r="AQ27" s="109">
        <f>AN27-AM27</f>
        <v>31.948717948717899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420.83760683760681</v>
      </c>
      <c r="AV27" s="121">
        <f>AU27-AR27</f>
        <v>420.83760683760681</v>
      </c>
      <c r="AW27" s="116">
        <f t="shared" si="31"/>
        <v>420.83760683760681</v>
      </c>
      <c r="AX27" s="122">
        <f>AU27-AT27</f>
        <v>31.948717948717899</v>
      </c>
      <c r="AY27" s="96">
        <f>AR27/6</f>
        <v>0</v>
      </c>
      <c r="AZ27" s="97">
        <f>AS27/6</f>
        <v>0</v>
      </c>
      <c r="BA27" s="97">
        <f>AU27/6</f>
        <v>70.13960113960114</v>
      </c>
      <c r="BB27" s="123" t="e">
        <f>BA27/AY27</f>
        <v>#DIV/0!</v>
      </c>
      <c r="BC27" s="98">
        <f>BA27-AY27</f>
        <v>70.13960113960114</v>
      </c>
      <c r="BD27" s="98">
        <f>BA27-AZ27</f>
        <v>70.13960113960114</v>
      </c>
      <c r="BE27" s="98">
        <f>AX27/6</f>
        <v>5.3247863247863165</v>
      </c>
      <c r="BF27" s="107">
        <f>BF105/1.17</f>
        <v>0</v>
      </c>
      <c r="BG27" s="108">
        <f>BG105/1.17</f>
        <v>141.02564102564102</v>
      </c>
      <c r="BH27" s="108">
        <f>BH105/1.17</f>
        <v>141.02564102564102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141.02564102564102</v>
      </c>
      <c r="BU27" s="114">
        <f>BH27+BL27+BP27</f>
        <v>141.02564102564102</v>
      </c>
      <c r="BV27" s="115">
        <f>BU27-BR27</f>
        <v>141.02564102564102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7"/>
      <c r="CT27" s="124">
        <f>BT27+CM27</f>
        <v>141.02564102564102</v>
      </c>
      <c r="CU27" s="120">
        <f>SUM(BU27,CN27)</f>
        <v>141.02564102564102</v>
      </c>
      <c r="CV27" s="121">
        <f>CU27-CR27</f>
        <v>141.02564102564102</v>
      </c>
      <c r="CW27" s="121"/>
      <c r="CX27" s="122">
        <f>CU27-CT27</f>
        <v>0</v>
      </c>
      <c r="CY27" s="96">
        <f>CR27/6</f>
        <v>0</v>
      </c>
      <c r="CZ27" s="97">
        <f>CU27/6</f>
        <v>23.504273504273502</v>
      </c>
      <c r="DA27" s="123" t="e">
        <f>CZ27/CY27</f>
        <v>#DIV/0!</v>
      </c>
      <c r="DB27" s="261">
        <f>CZ27-CY27</f>
        <v>23.504273504273502</v>
      </c>
      <c r="DC27" s="1015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4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>
        <f>AI29/AH29</f>
        <v>0.15533333333333335</v>
      </c>
      <c r="AK28" s="174"/>
      <c r="AL28" s="175"/>
      <c r="AM28" s="176"/>
      <c r="AN28" s="84"/>
      <c r="AO28" s="90">
        <f>AN29/AK29</f>
        <v>3.322222222222222</v>
      </c>
      <c r="AP28" s="86">
        <f>AN29/AL29</f>
        <v>3.322222222222222</v>
      </c>
      <c r="AQ28" s="91">
        <f>AN29/AM29</f>
        <v>0.28228851963746227</v>
      </c>
      <c r="AR28" s="157"/>
      <c r="AS28" s="175"/>
      <c r="AT28" s="162"/>
      <c r="AU28" s="162"/>
      <c r="AV28" s="94">
        <f>AU29/AR29</f>
        <v>3.1311914323962515</v>
      </c>
      <c r="AW28" s="86">
        <f>AU29/AS29</f>
        <v>3.131191432396252</v>
      </c>
      <c r="AX28" s="95">
        <f>AU29/AT29</f>
        <v>0.38094462540716612</v>
      </c>
      <c r="AY28" s="96"/>
      <c r="AZ28" s="97"/>
      <c r="BA28" s="97"/>
      <c r="BF28" s="171"/>
      <c r="BG28" s="172"/>
      <c r="BH28" s="172"/>
      <c r="BI28" s="80">
        <f>BH29/BG29</f>
        <v>1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47"/>
      <c r="BT28" s="182"/>
      <c r="BU28" s="84"/>
      <c r="BV28" s="85">
        <f>BU29/BR29</f>
        <v>2.0192982456140353E-2</v>
      </c>
      <c r="BW28" s="86"/>
      <c r="BX28" s="87">
        <f>BU29/BT29</f>
        <v>2.9398993640009197E-2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7"/>
      <c r="CM28" s="182"/>
      <c r="CN28" s="84"/>
      <c r="CO28" s="90">
        <f>CN29/CK29</f>
        <v>0</v>
      </c>
      <c r="CP28" s="952"/>
      <c r="CQ28" s="91">
        <f>CN29/CM29</f>
        <v>0</v>
      </c>
      <c r="CR28" s="157"/>
      <c r="CS28" s="960"/>
      <c r="CT28" s="164"/>
      <c r="CU28" s="162"/>
      <c r="CV28" s="94">
        <f>CU29/CR29</f>
        <v>1.211578947368421E-2</v>
      </c>
      <c r="CW28" s="94"/>
      <c r="CX28" s="95">
        <f>CU29/CT29</f>
        <v>1.4918795608611684E-2</v>
      </c>
      <c r="CY28" s="96"/>
      <c r="CZ28" s="97"/>
      <c r="DB28" s="261"/>
      <c r="DC28" s="1015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4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26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3846.1538461538462</v>
      </c>
      <c r="AI29" s="108">
        <f>AI108/1.17</f>
        <v>597.43589743589746</v>
      </c>
      <c r="AJ29" s="117">
        <f>AI29-AH29</f>
        <v>-3248.7179487179487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1277.7777777777778</v>
      </c>
      <c r="AO29" s="118">
        <f>AN29-AK29</f>
        <v>893.16239316239319</v>
      </c>
      <c r="AP29" s="116">
        <f t="shared" si="48"/>
        <v>893.16239316239319</v>
      </c>
      <c r="AQ29" s="109">
        <f>AN29-AM29</f>
        <v>-3248.7179487179487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1999.1452991452993</v>
      </c>
      <c r="AV29" s="121">
        <f>AU29-AR29</f>
        <v>1360.6837606837607</v>
      </c>
      <c r="AW29" s="116">
        <f t="shared" si="31"/>
        <v>1360.6837606837607</v>
      </c>
      <c r="AX29" s="122">
        <f>AU29-AT29</f>
        <v>-3248.7179487179487</v>
      </c>
      <c r="AY29" s="96">
        <f>AR29/6</f>
        <v>106.41025641025642</v>
      </c>
      <c r="AZ29" s="97">
        <f>AS29/6</f>
        <v>106.41025641025641</v>
      </c>
      <c r="BA29" s="97">
        <f>AU29/6</f>
        <v>333.1908831908832</v>
      </c>
      <c r="BB29" s="123">
        <f>BA29/AY29</f>
        <v>3.1311914323962515</v>
      </c>
      <c r="BC29" s="98">
        <f>BA29-AY29</f>
        <v>226.78062678062679</v>
      </c>
      <c r="BD29" s="98">
        <f>BA29-AZ29</f>
        <v>226.78062678062679</v>
      </c>
      <c r="BE29" s="98">
        <f>AX29/6</f>
        <v>-541.45299145299145</v>
      </c>
      <c r="BF29" s="107">
        <f>BF108/1.17</f>
        <v>16239.31623931624</v>
      </c>
      <c r="BG29" s="108">
        <f>BG108/1.17</f>
        <v>983.76068376068383</v>
      </c>
      <c r="BH29" s="108">
        <f>BH108/1.17</f>
        <v>983.76068376068383</v>
      </c>
      <c r="BI29" s="109">
        <f>BH29-BG29</f>
        <v>0</v>
      </c>
      <c r="BJ29" s="107">
        <f>BJ108/1.17</f>
        <v>16239.31623931624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16239.31623931624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48717.948717948719</v>
      </c>
      <c r="BS29" s="112"/>
      <c r="BT29" s="112">
        <f>BG29+BK29+BO29</f>
        <v>33462.393162393164</v>
      </c>
      <c r="BU29" s="114">
        <f>BH29+BL29+BP29</f>
        <v>983.76068376068383</v>
      </c>
      <c r="BV29" s="115">
        <f>BU29-BR29</f>
        <v>-47734.188034188031</v>
      </c>
      <c r="BW29" s="116"/>
      <c r="BX29" s="109">
        <f>BU29-BT29</f>
        <v>-32478.63247863248</v>
      </c>
      <c r="BY29" s="107">
        <f>BY108/1.17</f>
        <v>16239.31623931624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9743.5897435897441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6495.7264957264961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32478.63247863248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-32478.63247863248</v>
      </c>
      <c r="CP29" s="118"/>
      <c r="CQ29" s="109">
        <f>CN29-CM29</f>
        <v>-32478.63247863248</v>
      </c>
      <c r="CR29" s="119">
        <f>SUM(BR29,CK29)</f>
        <v>81196.581196581203</v>
      </c>
      <c r="CS29" s="957"/>
      <c r="CT29" s="124">
        <f>BT29+CM29</f>
        <v>65941.025641025641</v>
      </c>
      <c r="CU29" s="120">
        <f>SUM(BU29,CN29)</f>
        <v>983.76068376068383</v>
      </c>
      <c r="CV29" s="121">
        <f>CU29-CR29</f>
        <v>-80212.820512820515</v>
      </c>
      <c r="CW29" s="121"/>
      <c r="CX29" s="122">
        <f>CU29-CT29</f>
        <v>-64957.264957264953</v>
      </c>
      <c r="CY29" s="96">
        <f>CR29/6</f>
        <v>13532.763532763534</v>
      </c>
      <c r="CZ29" s="97">
        <f>CU29/6</f>
        <v>163.96011396011397</v>
      </c>
      <c r="DA29" s="123">
        <f>CZ29/CY29</f>
        <v>1.211578947368421E-2</v>
      </c>
      <c r="DB29" s="261">
        <f>CZ29-CY29</f>
        <v>-13368.80341880342</v>
      </c>
      <c r="DC29" s="1015">
        <f>CX29/6</f>
        <v>-10826.210826210825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4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>
        <f>AI31/AH31</f>
        <v>1.0566710949395541</v>
      </c>
      <c r="AK30" s="198"/>
      <c r="AL30" s="199"/>
      <c r="AM30" s="200"/>
      <c r="AN30" s="201"/>
      <c r="AO30" s="90">
        <f>AN31/AK31</f>
        <v>1.2945565504800343</v>
      </c>
      <c r="AP30" s="86">
        <f>AN31/AL31</f>
        <v>1.1975729117965999</v>
      </c>
      <c r="AQ30" s="203">
        <f>AN31/AM31</f>
        <v>1.0171453380603044</v>
      </c>
      <c r="AR30" s="204"/>
      <c r="AS30" s="199"/>
      <c r="AT30" s="205"/>
      <c r="AU30" s="162"/>
      <c r="AV30" s="94">
        <f>AU31/AR31</f>
        <v>1.3927932201750326</v>
      </c>
      <c r="AW30" s="86">
        <f>AU31/AS31</f>
        <v>1.2492906815780938</v>
      </c>
      <c r="AX30" s="206">
        <f>AU31/AT31</f>
        <v>1.0076934165355318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>
        <f>BU31/BR31</f>
        <v>0.28883291021892543</v>
      </c>
      <c r="BW30" s="86"/>
      <c r="BX30" s="87">
        <f>BU31/BT31</f>
        <v>0.31650330685753403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>
        <f>CN31/CK31</f>
        <v>0</v>
      </c>
      <c r="CP30" s="952"/>
      <c r="CQ30" s="203">
        <f>CN31/CM31</f>
        <v>0</v>
      </c>
      <c r="CR30" s="204"/>
      <c r="CS30" s="964"/>
      <c r="CT30" s="209"/>
      <c r="CU30" s="162"/>
      <c r="CV30" s="94">
        <f>CU31/CR31</f>
        <v>0.15064321505799008</v>
      </c>
      <c r="CW30" s="94"/>
      <c r="CX30" s="206">
        <f>CU31/CT31</f>
        <v>0.15219915834088199</v>
      </c>
      <c r="CY30" s="137"/>
      <c r="CZ30" s="138"/>
      <c r="DB30" s="266"/>
      <c r="DC30" s="1011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369647.03058974358</v>
      </c>
      <c r="AJ31" s="216">
        <f>AI31-AH31</f>
        <v>19824.808367521327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1176104.6261111111</v>
      </c>
      <c r="AO31" s="215">
        <f>AN31-AK31</f>
        <v>267604.62611111114</v>
      </c>
      <c r="AP31" s="211">
        <f>AN31-AL31</f>
        <v>194031.12183760689</v>
      </c>
      <c r="AQ31" s="216">
        <f>AN31-AM31</f>
        <v>19824.808367521036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2596678.443675214</v>
      </c>
      <c r="AV31" s="217">
        <f>AU31-AR31</f>
        <v>732310.92230769247</v>
      </c>
      <c r="AW31" s="211">
        <f>AU31-AS31</f>
        <v>518156.22145299171</v>
      </c>
      <c r="AX31" s="218">
        <f>AU31-AT31</f>
        <v>19824.808367521502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432779.74061253562</v>
      </c>
      <c r="BB31" s="123">
        <f>BA31/AY31</f>
        <v>1.3927932201750324</v>
      </c>
      <c r="BC31" s="98">
        <f>BA31-AY31</f>
        <v>122051.82038461539</v>
      </c>
      <c r="BD31" s="98">
        <f>BA31-AZ31</f>
        <v>86359.370242165227</v>
      </c>
      <c r="BE31" s="98">
        <f>AX31/6</f>
        <v>3304.1347279202505</v>
      </c>
      <c r="BF31" s="210">
        <f>BF10+BF14+BF25+BF19+BF23+BF27+BF29</f>
        <v>377633.33333333337</v>
      </c>
      <c r="BG31" s="211">
        <f>BG10+BG14+BG25+BG19+BG23+BG27+BG29</f>
        <v>315103.37429914525</v>
      </c>
      <c r="BH31" s="211">
        <f>BH10+BH14+BH25+BH19+BH23+BH27+BH29</f>
        <v>315103.37429914525</v>
      </c>
      <c r="BI31" s="212">
        <f>BH31-BG31</f>
        <v>0</v>
      </c>
      <c r="BJ31" s="210">
        <f>BJ10+BJ14+BJ25+BJ19+BJ23+BJ27+BJ29</f>
        <v>347282.905982906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366037.60683760687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1090953.8461538462</v>
      </c>
      <c r="BS31" s="292"/>
      <c r="BT31" s="215">
        <f>BT10+BT14+BT25+BT19+BT23+BT27+BT29</f>
        <v>995576.87857264967</v>
      </c>
      <c r="BU31" s="213">
        <f>BU10+BU14+BU25+BU19+BU23+BU27+BU29</f>
        <v>315103.37429914525</v>
      </c>
      <c r="BV31" s="213">
        <f>BU31-BR31</f>
        <v>-775850.47185470094</v>
      </c>
      <c r="BW31" s="211"/>
      <c r="BX31" s="216">
        <f>BU31-BT31</f>
        <v>-680473.50427350448</v>
      </c>
      <c r="BY31" s="210">
        <f>BY10+BY14+BY25+BY19+BY23+BY27+BY29</f>
        <v>376036.75213675213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328754.70085470087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302470.0854700855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1000765.8119658121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-968287.17948717962</v>
      </c>
      <c r="CP31" s="215"/>
      <c r="CQ31" s="216">
        <f>CQ10+CQ14+CQ25+CQ19+CQ23+CQ27</f>
        <v>-1042280.3418803419</v>
      </c>
      <c r="CR31" s="214">
        <f>CR10+CR14+CR25+CR19+CR23+CR27+CR29</f>
        <v>2091719.6581196587</v>
      </c>
      <c r="CS31" s="292"/>
      <c r="CT31" s="215">
        <f>CT10+CT14+CT25+CT19+CT23+CT27+CT29</f>
        <v>2070335.852931624</v>
      </c>
      <c r="CU31" s="213">
        <f>CU10+CU14+CU25+CU19+CU23+CU27+CU29</f>
        <v>315103.37429914525</v>
      </c>
      <c r="CV31" s="217">
        <f>CV10+CV14+CV25+CV19+CV23+CV27</f>
        <v>-1696403.4633076924</v>
      </c>
      <c r="CW31" s="217"/>
      <c r="CX31" s="218">
        <f>CU31-CT31</f>
        <v>-1755232.4786324787</v>
      </c>
      <c r="CY31" s="96">
        <f>CY10+CY14+CY25+CY19+CY23+CY27+CY29</f>
        <v>348619.94301994302</v>
      </c>
      <c r="CZ31" s="97">
        <f>CZ10+CZ14+CZ25+CZ19+CZ23+CZ27+CZ29</f>
        <v>52517.229049857553</v>
      </c>
      <c r="DA31" s="123">
        <f>CZ31/CY31</f>
        <v>0.15064321505799017</v>
      </c>
      <c r="DB31" s="261">
        <f>CZ31-CY31</f>
        <v>-296102.71397008549</v>
      </c>
      <c r="DC31" s="1015">
        <f>CX31/6</f>
        <v>-292538.74643874646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14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47" t="str">
        <f>F3</f>
        <v>17/3</v>
      </c>
      <c r="G34" s="1044"/>
      <c r="H34" s="1044"/>
      <c r="I34" s="1046">
        <v>0</v>
      </c>
      <c r="J34" s="1047" t="str">
        <f>J3</f>
        <v>17/4</v>
      </c>
      <c r="K34" s="1044"/>
      <c r="L34" s="1044"/>
      <c r="M34" s="1046">
        <v>0</v>
      </c>
      <c r="N34" s="1047" t="str">
        <f>N3</f>
        <v>17/5</v>
      </c>
      <c r="O34" s="1044"/>
      <c r="P34" s="1044"/>
      <c r="Q34" s="1046">
        <v>0</v>
      </c>
      <c r="R34" s="1047" t="str">
        <f>R3</f>
        <v>17/3-17/5累計</v>
      </c>
      <c r="S34" s="1044"/>
      <c r="T34" s="1044"/>
      <c r="U34" s="1045"/>
      <c r="V34" s="1044"/>
      <c r="W34" s="1044"/>
      <c r="X34" s="1046"/>
      <c r="Y34" s="1047" t="str">
        <f>Y3</f>
        <v>17/6</v>
      </c>
      <c r="Z34" s="1044"/>
      <c r="AA34" s="1044"/>
      <c r="AB34" s="1046">
        <v>0</v>
      </c>
      <c r="AC34" s="1047" t="str">
        <f>AC3</f>
        <v>17/7</v>
      </c>
      <c r="AD34" s="1044"/>
      <c r="AE34" s="1044"/>
      <c r="AF34" s="1046">
        <v>0</v>
      </c>
      <c r="AG34" s="1047" t="str">
        <f>AG3</f>
        <v>17/8</v>
      </c>
      <c r="AH34" s="1044"/>
      <c r="AI34" s="1044"/>
      <c r="AJ34" s="1046">
        <v>0</v>
      </c>
      <c r="AK34" s="1047" t="str">
        <f>AK3</f>
        <v>17/6-17/8累計</v>
      </c>
      <c r="AL34" s="1044"/>
      <c r="AM34" s="1044"/>
      <c r="AN34" s="1045"/>
      <c r="AO34" s="1044"/>
      <c r="AP34" s="1044"/>
      <c r="AQ34" s="1046"/>
      <c r="AR34" s="1055" t="str">
        <f>AR3</f>
        <v>17/上(17/3-17/8)累計</v>
      </c>
      <c r="AS34" s="1056"/>
      <c r="AT34" s="1056"/>
      <c r="AU34" s="1056"/>
      <c r="AV34" s="1056"/>
      <c r="AW34" s="1056"/>
      <c r="AX34" s="1057"/>
      <c r="AY34" s="18"/>
      <c r="AZ34" s="754"/>
      <c r="BA34" s="19"/>
      <c r="BF34" s="1047" t="str">
        <f>BF3</f>
        <v>17/9</v>
      </c>
      <c r="BG34" s="1044"/>
      <c r="BH34" s="1044"/>
      <c r="BI34" s="1046">
        <v>0</v>
      </c>
      <c r="BJ34" s="1047" t="str">
        <f>BJ3</f>
        <v>17/10</v>
      </c>
      <c r="BK34" s="1044"/>
      <c r="BL34" s="1044"/>
      <c r="BM34" s="1046">
        <v>0</v>
      </c>
      <c r="BN34" s="1047" t="str">
        <f>BN3</f>
        <v>17/11</v>
      </c>
      <c r="BO34" s="1044"/>
      <c r="BP34" s="1044"/>
      <c r="BQ34" s="1046">
        <v>0</v>
      </c>
      <c r="BR34" s="1047" t="str">
        <f>BR3</f>
        <v>17/9-17/11累計</v>
      </c>
      <c r="BS34" s="1044"/>
      <c r="BT34" s="1044"/>
      <c r="BU34" s="1045"/>
      <c r="BV34" s="1044"/>
      <c r="BW34" s="1044"/>
      <c r="BX34" s="1046"/>
      <c r="BY34" s="1047" t="str">
        <f>BY3</f>
        <v>17/12</v>
      </c>
      <c r="BZ34" s="1044"/>
      <c r="CA34" s="1044"/>
      <c r="CB34" s="1046">
        <v>0</v>
      </c>
      <c r="CC34" s="1047" t="str">
        <f>CC3</f>
        <v>18/1</v>
      </c>
      <c r="CD34" s="1044"/>
      <c r="CE34" s="1044"/>
      <c r="CF34" s="1046">
        <v>0</v>
      </c>
      <c r="CG34" s="1047" t="str">
        <f>CG3</f>
        <v>18/2</v>
      </c>
      <c r="CH34" s="1044"/>
      <c r="CI34" s="1044"/>
      <c r="CJ34" s="1046">
        <v>0</v>
      </c>
      <c r="CK34" s="1047" t="str">
        <f>CK3</f>
        <v>17/12-18/2累計</v>
      </c>
      <c r="CL34" s="1044"/>
      <c r="CM34" s="1044"/>
      <c r="CN34" s="1045"/>
      <c r="CO34" s="1044"/>
      <c r="CP34" s="1044"/>
      <c r="CQ34" s="1046"/>
      <c r="CR34" s="1055" t="str">
        <f>CR3</f>
        <v>17/下(17/12-18/2)累計</v>
      </c>
      <c r="CS34" s="1056"/>
      <c r="CT34" s="1056"/>
      <c r="CU34" s="1056"/>
      <c r="CV34" s="1056"/>
      <c r="CW34" s="1056"/>
      <c r="CX34" s="1057"/>
      <c r="CY34" s="18"/>
      <c r="CZ34" s="19"/>
      <c r="DB34" s="1009"/>
      <c r="DC34" s="911"/>
      <c r="DD34" s="1044" t="str">
        <f>DD3</f>
        <v>18/3</v>
      </c>
      <c r="DE34" s="1044"/>
      <c r="DF34" s="1044"/>
      <c r="DG34" s="1046">
        <v>0</v>
      </c>
      <c r="DH34" s="1047" t="str">
        <f>DH3</f>
        <v>18/4</v>
      </c>
      <c r="DI34" s="1044"/>
      <c r="DJ34" s="1044"/>
      <c r="DK34" s="1046">
        <v>0</v>
      </c>
      <c r="DL34" s="1047" t="str">
        <f>DL3</f>
        <v>18/5</v>
      </c>
      <c r="DM34" s="1044"/>
      <c r="DN34" s="1044"/>
      <c r="DO34" s="1046">
        <v>0</v>
      </c>
      <c r="DP34" s="1047" t="str">
        <f>DP3</f>
        <v>18/3-18/5累計</v>
      </c>
      <c r="DQ34" s="1044"/>
      <c r="DR34" s="1045"/>
      <c r="DS34" s="1044"/>
      <c r="DT34" s="1046"/>
      <c r="DU34" s="1047" t="str">
        <f>DU3</f>
        <v>18/6</v>
      </c>
      <c r="DV34" s="1044"/>
      <c r="DW34" s="1044"/>
      <c r="DX34" s="1046">
        <v>0</v>
      </c>
      <c r="DY34" s="1047" t="str">
        <f>DY3</f>
        <v>18/7</v>
      </c>
      <c r="DZ34" s="1044"/>
      <c r="EA34" s="1044"/>
      <c r="EB34" s="1046">
        <v>0</v>
      </c>
      <c r="EC34" s="1047" t="str">
        <f>EC3</f>
        <v>18/8</v>
      </c>
      <c r="ED34" s="1044"/>
      <c r="EE34" s="1044"/>
      <c r="EF34" s="1046">
        <v>0</v>
      </c>
      <c r="EG34" s="1047" t="str">
        <f>EG3</f>
        <v>18/6-18/8累計</v>
      </c>
      <c r="EH34" s="1044"/>
      <c r="EI34" s="1045"/>
      <c r="EJ34" s="1044"/>
      <c r="EK34" s="1046"/>
      <c r="EL34" s="1055" t="str">
        <f>EL3</f>
        <v>18/下(18/6-18/8)累計</v>
      </c>
      <c r="EM34" s="1056"/>
      <c r="EN34" s="1056"/>
      <c r="EO34" s="1056"/>
      <c r="EP34" s="1057"/>
      <c r="EQ34" s="18"/>
      <c r="ER34" s="19"/>
      <c r="EV34" s="912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実績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実績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実績</v>
      </c>
      <c r="AA35" s="221" t="str">
        <f t="shared" si="60"/>
        <v>実績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今回計画</v>
      </c>
      <c r="AE35" s="221" t="str">
        <f t="shared" si="60"/>
        <v>実績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実績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実績</v>
      </c>
      <c r="BI35" s="33" t="str">
        <f t="shared" si="61"/>
        <v>計画差異</v>
      </c>
      <c r="BJ35" s="24" t="str">
        <f t="shared" si="61"/>
        <v>レビュー</v>
      </c>
      <c r="BK35" s="221" t="str">
        <f t="shared" si="61"/>
        <v>前回計画</v>
      </c>
      <c r="BL35" s="221" t="str">
        <f t="shared" si="61"/>
        <v>実績</v>
      </c>
      <c r="BM35" s="33" t="str">
        <f t="shared" si="61"/>
        <v>計画差異</v>
      </c>
      <c r="BN35" s="24" t="str">
        <f t="shared" si="61"/>
        <v>レビュー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レビュー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レビュー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レビュー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5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68" t="s">
        <v>56</v>
      </c>
      <c r="D36" s="1069"/>
      <c r="E36" s="797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7420.5501794871798</v>
      </c>
      <c r="M36" s="227">
        <f t="shared" ref="M36:M41" si="68">L36-K36</f>
        <v>0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10744.897435897437</v>
      </c>
      <c r="Q36" s="227">
        <f t="shared" ref="Q36:Q41" si="70">P36-O36</f>
        <v>0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25890.921358974359</v>
      </c>
      <c r="U36" s="47">
        <f>H36+L36+P36</f>
        <v>25890.921358974359</v>
      </c>
      <c r="V36" s="230">
        <f t="shared" ref="V36:V41" si="74">U36-R36</f>
        <v>6147.3316153846135</v>
      </c>
      <c r="W36" s="231">
        <f>U36-S36</f>
        <v>6147.3316153846135</v>
      </c>
      <c r="X36" s="227">
        <f t="shared" ref="X36:X41" si="75">U36-T36</f>
        <v>0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8520.4577777777795</v>
      </c>
      <c r="AB36" s="227">
        <f t="shared" ref="AB36:AB41" si="78">AA36-Z36</f>
        <v>0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7677.9127521367509</v>
      </c>
      <c r="AF36" s="232">
        <f t="shared" ref="AF36:AF41" si="81">AE36-AD36</f>
        <v>0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5426.5881367521379</v>
      </c>
      <c r="AJ36" s="232">
        <f t="shared" ref="AJ36:AJ41" si="84">AI36-AH36</f>
        <v>-385.37767521367459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21624.958666666666</v>
      </c>
      <c r="AO36" s="233">
        <f t="shared" ref="AO36:AO41" si="88">AN36-AK36</f>
        <v>599.3176410256383</v>
      </c>
      <c r="AP36" s="231">
        <f>AN36-AL36</f>
        <v>599.3176410256383</v>
      </c>
      <c r="AQ36" s="232">
        <f t="shared" ref="AQ36:AQ41" si="89">AN36-AM36</f>
        <v>-385.37767521367641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47901.257700854701</v>
      </c>
      <c r="AU36" s="234">
        <f t="shared" si="92"/>
        <v>47515.880025641025</v>
      </c>
      <c r="AV36" s="149">
        <f t="shared" ref="AV36:AV41" si="93">AU36-AR36</f>
        <v>6746.6492564102518</v>
      </c>
      <c r="AW36" s="231">
        <f>AU36-AS36</f>
        <v>6746.6492564102518</v>
      </c>
      <c r="AX36" s="235">
        <f t="shared" ref="AX36:AX41" si="94">AU36-AT36</f>
        <v>-385.37767521367641</v>
      </c>
      <c r="AY36" s="62"/>
      <c r="AZ36" s="63"/>
      <c r="BA36" s="63"/>
      <c r="BF36" s="68">
        <f t="shared" ref="BF36:BH37" si="95">BF115/1.17</f>
        <v>7008.5470085470088</v>
      </c>
      <c r="BG36" s="226">
        <f t="shared" si="95"/>
        <v>5470.5776752136762</v>
      </c>
      <c r="BH36" s="226">
        <f t="shared" si="95"/>
        <v>5470.5776752136762</v>
      </c>
      <c r="BI36" s="227">
        <f t="shared" ref="BI36:BI41" si="96">BH36-BG36</f>
        <v>0</v>
      </c>
      <c r="BJ36" s="68">
        <f t="shared" ref="BJ36:BL37" si="97">BJ115/1.17</f>
        <v>5555.5555555555557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5384.6153846153848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17948.717948717949</v>
      </c>
      <c r="BS36" s="229"/>
      <c r="BT36" s="141">
        <f t="shared" ref="BT36:BU38" si="102">BG36+BK36+BO36</f>
        <v>16581.688786324787</v>
      </c>
      <c r="BU36" s="47">
        <f t="shared" si="102"/>
        <v>5470.5776752136762</v>
      </c>
      <c r="BV36" s="230">
        <f t="shared" ref="BV36:BV41" si="103">BU36-BR36</f>
        <v>-12478.140273504272</v>
      </c>
      <c r="BW36" s="231"/>
      <c r="BX36" s="227">
        <f t="shared" ref="BX36:BX41" si="104">BU36-BT36</f>
        <v>-11111.111111111109</v>
      </c>
      <c r="BY36" s="68">
        <f t="shared" ref="BY36:CA37" si="105">BY115/1.17</f>
        <v>5384.6153846153848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4700.8547008547012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2991.4529914529917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13076.923076923078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-13076.923076923078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31025.641025641027</v>
      </c>
      <c r="CS36" s="965"/>
      <c r="CT36" s="140">
        <f t="shared" ref="CT36:CU38" si="116">BT36+CM36</f>
        <v>30256.902461538462</v>
      </c>
      <c r="CU36" s="234">
        <f t="shared" si="116"/>
        <v>5470.5776752136762</v>
      </c>
      <c r="CV36" s="149">
        <f t="shared" ref="CV36:CV41" si="117">CU36-CR36</f>
        <v>-25555.06335042735</v>
      </c>
      <c r="CW36" s="983"/>
      <c r="CX36" s="235">
        <f t="shared" ref="CX36:CX41" si="118">CU36-CT36</f>
        <v>-24786.324786324785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118.9664188034188</v>
      </c>
      <c r="M37" s="227">
        <f t="shared" si="68"/>
        <v>0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261.20905128205129</v>
      </c>
      <c r="Q37" s="227">
        <f t="shared" si="70"/>
        <v>0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812.14555555555557</v>
      </c>
      <c r="U37" s="239">
        <f>H37+L37+P37</f>
        <v>812.14555555555557</v>
      </c>
      <c r="V37" s="239">
        <f t="shared" si="74"/>
        <v>-213.49547008547029</v>
      </c>
      <c r="W37" s="240">
        <f t="shared" ref="W37:W65" si="142">U37-S37</f>
        <v>-213.49547008547006</v>
      </c>
      <c r="X37" s="241">
        <f t="shared" si="75"/>
        <v>0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205.86516239316239</v>
      </c>
      <c r="AB37" s="227">
        <f t="shared" si="78"/>
        <v>0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256.8566153846154</v>
      </c>
      <c r="AF37" s="232">
        <f t="shared" si="81"/>
        <v>0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324.31292307692308</v>
      </c>
      <c r="AJ37" s="232">
        <f t="shared" si="84"/>
        <v>110.6377094017094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787.03470085470087</v>
      </c>
      <c r="AO37" s="70">
        <f t="shared" si="88"/>
        <v>-495.01658119658134</v>
      </c>
      <c r="AP37" s="240">
        <f t="shared" ref="AP37:AP65" si="143">AN37-AL37</f>
        <v>-495.01658119658134</v>
      </c>
      <c r="AQ37" s="241">
        <f t="shared" si="89"/>
        <v>110.63770940170946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1488.542547008547</v>
      </c>
      <c r="AU37" s="234">
        <f t="shared" si="92"/>
        <v>1599.1802564102563</v>
      </c>
      <c r="AV37" s="149">
        <f t="shared" si="93"/>
        <v>-708.51205128205174</v>
      </c>
      <c r="AW37" s="240">
        <f t="shared" ref="AW37:AW65" si="144">AU37-AS37</f>
        <v>-708.51205128205129</v>
      </c>
      <c r="AX37" s="235">
        <f t="shared" si="94"/>
        <v>110.63770940170934</v>
      </c>
      <c r="AY37" s="62"/>
      <c r="AZ37" s="63"/>
      <c r="BA37" s="63"/>
      <c r="BF37" s="236">
        <f t="shared" si="95"/>
        <v>213.67521367521368</v>
      </c>
      <c r="BG37" s="226">
        <f t="shared" si="95"/>
        <v>192.27018803418804</v>
      </c>
      <c r="BH37" s="226">
        <f t="shared" si="95"/>
        <v>192.27018803418804</v>
      </c>
      <c r="BI37" s="227">
        <f t="shared" si="96"/>
        <v>0</v>
      </c>
      <c r="BJ37" s="236">
        <f t="shared" si="97"/>
        <v>213.67521367521368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213.67521367521368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641.02564102564111</v>
      </c>
      <c r="BS37" s="238"/>
      <c r="BT37" s="70">
        <f t="shared" si="102"/>
        <v>619.62061538461535</v>
      </c>
      <c r="BU37" s="239">
        <f t="shared" si="102"/>
        <v>192.27018803418804</v>
      </c>
      <c r="BV37" s="239">
        <f t="shared" si="103"/>
        <v>-448.75545299145307</v>
      </c>
      <c r="BW37" s="240"/>
      <c r="BX37" s="241">
        <f t="shared" si="104"/>
        <v>-427.35042735042731</v>
      </c>
      <c r="BY37" s="236">
        <f t="shared" si="105"/>
        <v>205.12820512820514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128.2051282051282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128.2051282051282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461.53846153846155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-461.53846153846155</v>
      </c>
      <c r="CP37" s="70"/>
      <c r="CQ37" s="241">
        <f t="shared" si="114"/>
        <v>-470.08547008547009</v>
      </c>
      <c r="CR37" s="228">
        <f t="shared" si="115"/>
        <v>1102.5641025641025</v>
      </c>
      <c r="CS37" s="965"/>
      <c r="CT37" s="140">
        <f t="shared" si="116"/>
        <v>1089.7060854700853</v>
      </c>
      <c r="CU37" s="234">
        <f t="shared" si="116"/>
        <v>192.27018803418804</v>
      </c>
      <c r="CV37" s="149">
        <f t="shared" si="117"/>
        <v>-910.29391452991445</v>
      </c>
      <c r="CW37" s="983"/>
      <c r="CX37" s="235">
        <f t="shared" si="118"/>
        <v>-897.43589743589723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54.142735042735048</v>
      </c>
      <c r="M38" s="243">
        <f t="shared" si="68"/>
        <v>0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1438.5384615384617</v>
      </c>
      <c r="Q38" s="243">
        <f t="shared" si="70"/>
        <v>0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1492.6811965811967</v>
      </c>
      <c r="V38" s="47">
        <f t="shared" si="74"/>
        <v>-18678.258974358974</v>
      </c>
      <c r="W38" s="141">
        <f t="shared" si="142"/>
        <v>-25567.147863247865</v>
      </c>
      <c r="X38" s="142">
        <f t="shared" si="75"/>
        <v>0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4025.5333333333333</v>
      </c>
      <c r="AB38" s="243">
        <f t="shared" si="78"/>
        <v>0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5604.393162393163</v>
      </c>
      <c r="AF38" s="244">
        <f t="shared" si="81"/>
        <v>0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5945.6538461538466</v>
      </c>
      <c r="AJ38" s="244">
        <f t="shared" si="84"/>
        <v>-4738.106837606837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15575.580341880344</v>
      </c>
      <c r="AO38" s="146">
        <f t="shared" si="88"/>
        <v>-37928.69316239316</v>
      </c>
      <c r="AP38" s="141">
        <f t="shared" si="143"/>
        <v>-47672.282905982909</v>
      </c>
      <c r="AQ38" s="142">
        <f t="shared" si="89"/>
        <v>-4738.1068376068361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17068.261538461542</v>
      </c>
      <c r="AV38" s="149">
        <f t="shared" si="93"/>
        <v>-56606.952136752145</v>
      </c>
      <c r="AW38" s="141">
        <f t="shared" si="144"/>
        <v>-73239.430769230763</v>
      </c>
      <c r="AX38" s="235">
        <f t="shared" si="94"/>
        <v>-4738.1068376068361</v>
      </c>
      <c r="AY38" s="62"/>
      <c r="AZ38" s="63"/>
      <c r="BA38" s="63"/>
      <c r="BF38" s="68">
        <f t="shared" ref="BF38:BH41" si="151">BF117/1.17</f>
        <v>15384.615384615385</v>
      </c>
      <c r="BG38" s="230">
        <f t="shared" si="151"/>
        <v>7610.5897435897432</v>
      </c>
      <c r="BH38" s="230">
        <f t="shared" si="151"/>
        <v>7610.5897435897432</v>
      </c>
      <c r="BI38" s="243">
        <f t="shared" si="96"/>
        <v>0</v>
      </c>
      <c r="BJ38" s="68">
        <f t="shared" ref="BJ38:BL41" si="152">BJ117/1.17</f>
        <v>17094.017094017094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18803.418803418805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51282.051282051281</v>
      </c>
      <c r="BS38" s="229"/>
      <c r="BT38" s="229">
        <f t="shared" si="102"/>
        <v>30687.51282051282</v>
      </c>
      <c r="BU38" s="47">
        <f t="shared" si="102"/>
        <v>7610.5897435897432</v>
      </c>
      <c r="BV38" s="47">
        <f t="shared" si="103"/>
        <v>-43671.461538461539</v>
      </c>
      <c r="BW38" s="141"/>
      <c r="BX38" s="142">
        <f t="shared" si="104"/>
        <v>-23076.923076923078</v>
      </c>
      <c r="BY38" s="68">
        <f t="shared" ref="BY38:CA41" si="154">BY117/1.17</f>
        <v>18803.418803418805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13675.213675213676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8547.0085470085469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41025.641025641031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-41025.641025641031</v>
      </c>
      <c r="CP38" s="146"/>
      <c r="CQ38" s="142">
        <f t="shared" si="114"/>
        <v>-40170.940170940172</v>
      </c>
      <c r="CR38" s="228">
        <f t="shared" si="115"/>
        <v>92307.692307692312</v>
      </c>
      <c r="CS38" s="965"/>
      <c r="CT38" s="140">
        <f t="shared" si="116"/>
        <v>70858.452991452999</v>
      </c>
      <c r="CU38" s="234">
        <f t="shared" si="116"/>
        <v>7610.5897435897432</v>
      </c>
      <c r="CV38" s="149">
        <f t="shared" si="117"/>
        <v>-84697.102564102563</v>
      </c>
      <c r="CW38" s="983"/>
      <c r="CX38" s="235">
        <f t="shared" si="118"/>
        <v>-63247.863247863257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33.230769230769234</v>
      </c>
      <c r="Q39" s="243">
        <f t="shared" si="70"/>
        <v>0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33.230769230769234</v>
      </c>
      <c r="V39" s="47">
        <f t="shared" si="74"/>
        <v>-11214.632478632479</v>
      </c>
      <c r="W39" s="141">
        <f>U39-S39</f>
        <v>-14667.623931623932</v>
      </c>
      <c r="X39" s="142">
        <f t="shared" si="75"/>
        <v>0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516.77692307692314</v>
      </c>
      <c r="AB39" s="243">
        <f t="shared" si="78"/>
        <v>0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442.66923076923081</v>
      </c>
      <c r="AF39" s="244">
        <f t="shared" si="81"/>
        <v>0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823.73589743589741</v>
      </c>
      <c r="AJ39" s="244">
        <f t="shared" si="84"/>
        <v>-2595.0675213675213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1783.1820512820514</v>
      </c>
      <c r="AO39" s="146">
        <f t="shared" si="88"/>
        <v>-21789.467521367522</v>
      </c>
      <c r="AP39" s="141">
        <f>AN39-AL39</f>
        <v>-32404.852136752135</v>
      </c>
      <c r="AQ39" s="142">
        <f t="shared" si="89"/>
        <v>-2595.0675213675213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1816.4128205128206</v>
      </c>
      <c r="AV39" s="149">
        <f t="shared" si="93"/>
        <v>-33004.1</v>
      </c>
      <c r="AW39" s="141">
        <f>AU39-AS39</f>
        <v>-47072.476068376069</v>
      </c>
      <c r="AX39" s="235">
        <f t="shared" si="94"/>
        <v>-2595.0675213675213</v>
      </c>
      <c r="AY39" s="62"/>
      <c r="AZ39" s="63"/>
      <c r="BA39" s="63"/>
      <c r="BF39" s="68">
        <f t="shared" si="151"/>
        <v>5982.9059829059834</v>
      </c>
      <c r="BG39" s="230">
        <f t="shared" si="151"/>
        <v>598.31367521367531</v>
      </c>
      <c r="BH39" s="230">
        <f t="shared" si="151"/>
        <v>598.31367521367531</v>
      </c>
      <c r="BI39" s="243">
        <f t="shared" si="96"/>
        <v>0</v>
      </c>
      <c r="BJ39" s="68">
        <f t="shared" si="152"/>
        <v>7777.7777777777783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7777.7777777777783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21538.461538461539</v>
      </c>
      <c r="BS39" s="229"/>
      <c r="BT39" s="229">
        <f>BG39+BK39+BO39</f>
        <v>3333.3564102564105</v>
      </c>
      <c r="BU39" s="47">
        <f>BH39+BL39+BP39</f>
        <v>598.31367521367531</v>
      </c>
      <c r="BV39" s="47">
        <f t="shared" si="103"/>
        <v>-20940.147863247865</v>
      </c>
      <c r="BW39" s="141"/>
      <c r="BX39" s="142">
        <f t="shared" si="104"/>
        <v>-2735.0427350427353</v>
      </c>
      <c r="BY39" s="68">
        <f t="shared" si="154"/>
        <v>7692.3076923076924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5982.9059829059834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3760.6837606837607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17435.897435897437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-17435.897435897437</v>
      </c>
      <c r="CP39" s="146"/>
      <c r="CQ39" s="142">
        <f t="shared" si="114"/>
        <v>-5726.4957264957266</v>
      </c>
      <c r="CR39" s="228">
        <f t="shared" si="115"/>
        <v>38974.358974358976</v>
      </c>
      <c r="CS39" s="965"/>
      <c r="CT39" s="140">
        <f t="shared" ref="CT39:CU41" si="157">BT39+CM39</f>
        <v>9059.8521367521371</v>
      </c>
      <c r="CU39" s="234">
        <f t="shared" si="157"/>
        <v>598.31367521367531</v>
      </c>
      <c r="CV39" s="149">
        <f t="shared" si="117"/>
        <v>-38376.045299145298</v>
      </c>
      <c r="CW39" s="983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70953.846153846156</v>
      </c>
      <c r="M40" s="243">
        <f t="shared" si="68"/>
        <v>0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71248.097982905994</v>
      </c>
      <c r="Q40" s="243">
        <f t="shared" si="70"/>
        <v>0</v>
      </c>
      <c r="R40" s="228">
        <f t="shared" si="71"/>
        <v>174871.79487179487</v>
      </c>
      <c r="S40" s="229">
        <f t="shared" si="72"/>
        <v>190000</v>
      </c>
      <c r="T40" s="151">
        <f t="shared" si="73"/>
        <v>204229.71982905985</v>
      </c>
      <c r="U40" s="47">
        <f>H40+L40+P40</f>
        <v>204229.71982905985</v>
      </c>
      <c r="V40" s="47">
        <f t="shared" si="74"/>
        <v>29357.924957264971</v>
      </c>
      <c r="W40" s="141">
        <f t="shared" si="142"/>
        <v>14229.719829059846</v>
      </c>
      <c r="X40" s="142">
        <f t="shared" si="75"/>
        <v>0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70830.389264957252</v>
      </c>
      <c r="AB40" s="243">
        <f t="shared" si="78"/>
        <v>0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68742.850555555546</v>
      </c>
      <c r="AF40" s="244">
        <f t="shared" si="81"/>
        <v>0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72985.083760683759</v>
      </c>
      <c r="AJ40" s="244">
        <f t="shared" si="84"/>
        <v>549.18632478632207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212558.32358119654</v>
      </c>
      <c r="AO40" s="146">
        <f t="shared" si="88"/>
        <v>13583.964606837544</v>
      </c>
      <c r="AP40" s="141">
        <f t="shared" si="143"/>
        <v>5635.2466581196059</v>
      </c>
      <c r="AQ40" s="142">
        <f t="shared" si="89"/>
        <v>549.18632478630752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416238.85708547011</v>
      </c>
      <c r="AU40" s="234">
        <f t="shared" si="92"/>
        <v>416788.04341025639</v>
      </c>
      <c r="AV40" s="149">
        <f t="shared" si="93"/>
        <v>42941.889564102516</v>
      </c>
      <c r="AW40" s="141">
        <f t="shared" si="144"/>
        <v>19864.966487179452</v>
      </c>
      <c r="AX40" s="235">
        <f t="shared" si="94"/>
        <v>549.18632478627842</v>
      </c>
      <c r="AY40" s="62"/>
      <c r="AZ40" s="63"/>
      <c r="BA40" s="63"/>
      <c r="BF40" s="68">
        <f t="shared" si="151"/>
        <v>78461.538461538468</v>
      </c>
      <c r="BG40" s="230">
        <f t="shared" si="151"/>
        <v>80002.635606837604</v>
      </c>
      <c r="BH40" s="230">
        <f t="shared" si="151"/>
        <v>80002.635606837604</v>
      </c>
      <c r="BI40" s="243">
        <f t="shared" si="96"/>
        <v>0</v>
      </c>
      <c r="BJ40" s="68">
        <f t="shared" si="152"/>
        <v>76794.871794871797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74230.769230769234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229487.1794871795</v>
      </c>
      <c r="BS40" s="229"/>
      <c r="BT40" s="229">
        <f>BG40+BK40+BO40</f>
        <v>230857.33646153848</v>
      </c>
      <c r="BU40" s="47">
        <f>BH40+BL40+BP40</f>
        <v>80002.635606837604</v>
      </c>
      <c r="BV40" s="47">
        <f t="shared" si="103"/>
        <v>-149484.54388034189</v>
      </c>
      <c r="BW40" s="141"/>
      <c r="BX40" s="142">
        <f t="shared" si="104"/>
        <v>-150854.70085470087</v>
      </c>
      <c r="BY40" s="68">
        <f t="shared" si="154"/>
        <v>74017.094017094016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62222.222222222226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31965.811965811969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168205.12820512822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-168205.12820512822</v>
      </c>
      <c r="CP40" s="146"/>
      <c r="CQ40" s="142">
        <f t="shared" si="114"/>
        <v>-168247.86324786328</v>
      </c>
      <c r="CR40" s="228">
        <f t="shared" si="115"/>
        <v>397692.30769230775</v>
      </c>
      <c r="CS40" s="965"/>
      <c r="CT40" s="140">
        <f t="shared" si="157"/>
        <v>399105.19970940176</v>
      </c>
      <c r="CU40" s="234">
        <f t="shared" si="157"/>
        <v>80002.635606837604</v>
      </c>
      <c r="CV40" s="149">
        <f t="shared" si="117"/>
        <v>-317689.67208547017</v>
      </c>
      <c r="CW40" s="983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062" t="s">
        <v>54</v>
      </c>
      <c r="D41" s="1063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6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70"/>
        <v>0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205041.8653846154</v>
      </c>
      <c r="U41" s="129">
        <f>U37+U40</f>
        <v>205041.8653846154</v>
      </c>
      <c r="V41" s="47">
        <f t="shared" si="74"/>
        <v>29144.429487179499</v>
      </c>
      <c r="W41" s="141">
        <f t="shared" si="142"/>
        <v>14016.224358974374</v>
      </c>
      <c r="X41" s="142">
        <f t="shared" si="75"/>
        <v>0</v>
      </c>
      <c r="Y41" s="68">
        <f>Y120/1.17</f>
        <v>60683.760683760687</v>
      </c>
      <c r="Z41" s="230">
        <f t="shared" si="77"/>
        <v>71036.254427350417</v>
      </c>
      <c r="AA41" s="230">
        <f>AA120/1.17</f>
        <v>71036.254427350417</v>
      </c>
      <c r="AB41" s="243">
        <f t="shared" si="78"/>
        <v>0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68999.707170940164</v>
      </c>
      <c r="AF41" s="244">
        <f t="shared" si="81"/>
        <v>0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73309.396683760671</v>
      </c>
      <c r="AJ41" s="244">
        <f t="shared" si="84"/>
        <v>659.8240341880155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213345.35828205125</v>
      </c>
      <c r="AO41" s="146">
        <f t="shared" si="88"/>
        <v>13088.948025641002</v>
      </c>
      <c r="AP41" s="141">
        <f t="shared" si="143"/>
        <v>5140.2300769230351</v>
      </c>
      <c r="AQ41" s="142">
        <f t="shared" si="89"/>
        <v>659.82403418800095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417727.39963247866</v>
      </c>
      <c r="AU41" s="234">
        <f t="shared" si="92"/>
        <v>418387.22366666666</v>
      </c>
      <c r="AV41" s="149">
        <f t="shared" si="93"/>
        <v>42233.377512820531</v>
      </c>
      <c r="AW41" s="141">
        <f t="shared" si="144"/>
        <v>19156.454435897409</v>
      </c>
      <c r="AX41" s="235">
        <f t="shared" si="94"/>
        <v>659.82403418800095</v>
      </c>
      <c r="AY41" s="74"/>
      <c r="AZ41" s="75"/>
      <c r="BA41" s="75"/>
      <c r="BF41" s="68">
        <f t="shared" si="151"/>
        <v>78675.213675213687</v>
      </c>
      <c r="BG41" s="230">
        <f t="shared" si="151"/>
        <v>80194.905794871796</v>
      </c>
      <c r="BH41" s="230">
        <f t="shared" si="151"/>
        <v>80194.905794871796</v>
      </c>
      <c r="BI41" s="243">
        <f t="shared" si="96"/>
        <v>0</v>
      </c>
      <c r="BJ41" s="68">
        <f t="shared" si="152"/>
        <v>77008.547008547015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74444.444444444453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230128.20512820513</v>
      </c>
      <c r="BS41" s="167"/>
      <c r="BT41" s="134">
        <f>BG41+BK41+BO41</f>
        <v>231476.95707692311</v>
      </c>
      <c r="BU41" s="129">
        <f>BU37+BU40</f>
        <v>80194.905794871796</v>
      </c>
      <c r="BV41" s="47">
        <f t="shared" si="103"/>
        <v>-149933.29933333333</v>
      </c>
      <c r="BW41" s="141"/>
      <c r="BX41" s="142">
        <f t="shared" si="104"/>
        <v>-151282.05128205131</v>
      </c>
      <c r="BY41" s="68">
        <f t="shared" si="154"/>
        <v>74222.222222222234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62350.427350427351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32094.017094017097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168666.66666666669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-168666.66666666669</v>
      </c>
      <c r="CP41" s="146"/>
      <c r="CQ41" s="142">
        <f t="shared" si="114"/>
        <v>-168717.94871794872</v>
      </c>
      <c r="CR41" s="228">
        <f t="shared" si="115"/>
        <v>398794.87179487181</v>
      </c>
      <c r="CS41" s="966"/>
      <c r="CT41" s="76">
        <f t="shared" si="157"/>
        <v>400194.90579487185</v>
      </c>
      <c r="CU41" s="234">
        <f t="shared" si="157"/>
        <v>80194.905794871796</v>
      </c>
      <c r="CV41" s="149">
        <f t="shared" si="117"/>
        <v>-318599.96600000001</v>
      </c>
      <c r="CW41" s="983"/>
      <c r="CX41" s="235">
        <f t="shared" si="118"/>
        <v>-320000.00000000006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13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>
        <f>AI43/AH43</f>
        <v>1.0034978457516339</v>
      </c>
      <c r="AK42" s="250"/>
      <c r="AL42" s="251"/>
      <c r="AM42" s="252"/>
      <c r="AN42" s="81"/>
      <c r="AO42" s="255">
        <f>AN43/AK43</f>
        <v>1.0618589062572419</v>
      </c>
      <c r="AP42" s="86">
        <f>AN43/AL43</f>
        <v>1.0250382954138701</v>
      </c>
      <c r="AQ42" s="256">
        <f>AN43/AM43</f>
        <v>1.0011693702078555</v>
      </c>
      <c r="AR42" s="250"/>
      <c r="AS42" s="257"/>
      <c r="AT42" s="258"/>
      <c r="AU42" s="93"/>
      <c r="AV42" s="94">
        <f>AU43/AR43</f>
        <v>1.1174797690036899</v>
      </c>
      <c r="AW42" s="86">
        <f>AU43/AS43</f>
        <v>1.0588706902097902</v>
      </c>
      <c r="AX42" s="259">
        <f>AU43/AT43</f>
        <v>1.0005894103695123</v>
      </c>
      <c r="AY42" s="137"/>
      <c r="AZ42" s="138"/>
      <c r="BA42" s="138"/>
      <c r="BF42" s="247"/>
      <c r="BG42" s="248"/>
      <c r="BH42" s="248"/>
      <c r="BI42" s="80">
        <f>BH43/BG43</f>
        <v>1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>
        <f>BU43/BR43</f>
        <v>0.3453182279414298</v>
      </c>
      <c r="BW42" s="161"/>
      <c r="BX42" s="80">
        <f>BU43/BT43</f>
        <v>0.34534367134017147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>
        <f>CN43/CK43</f>
        <v>0</v>
      </c>
      <c r="CP42" s="255"/>
      <c r="CQ42" s="256">
        <f>CN43/CM43</f>
        <v>0</v>
      </c>
      <c r="CR42" s="250"/>
      <c r="CS42" s="967"/>
      <c r="CT42" s="260"/>
      <c r="CU42" s="93"/>
      <c r="CV42" s="94">
        <f>CU43/CR43</f>
        <v>0.199305246992384</v>
      </c>
      <c r="CW42" s="94"/>
      <c r="CX42" s="259">
        <f>CU43/CT43</f>
        <v>0.19901294831837832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78493.362752136745</v>
      </c>
      <c r="M43" s="109">
        <f t="shared" ref="M43:M48" si="163">L43-K43</f>
        <v>0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82254.204470085475</v>
      </c>
      <c r="Q43" s="109">
        <f t="shared" ref="Q43:Q48" si="166">P43-O43</f>
        <v>0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230932.78674358976</v>
      </c>
      <c r="U43" s="114">
        <f t="shared" ref="U43:U48" si="170">H43+L43+P43</f>
        <v>230932.78674358976</v>
      </c>
      <c r="V43" s="110">
        <f t="shared" ref="V43:V48" si="171">U43-R43</f>
        <v>35291.761102564109</v>
      </c>
      <c r="W43" s="108">
        <f t="shared" si="142"/>
        <v>20163.555974358984</v>
      </c>
      <c r="X43" s="109">
        <f t="shared" ref="X43:X48" si="172">U43-T43</f>
        <v>0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79556.712205128191</v>
      </c>
      <c r="AB43" s="109">
        <f t="shared" ref="AB43:AB48" si="175">AA43-Z43</f>
        <v>0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76677.619923076927</v>
      </c>
      <c r="AF43" s="117">
        <f t="shared" ref="AF43:AF48" si="177">AE43-AD43</f>
        <v>0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78735.984820512822</v>
      </c>
      <c r="AJ43" s="117">
        <f t="shared" ref="AJ43:AJ48" si="180">AI43-AH43</f>
        <v>274.44635897435364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234970.31694871793</v>
      </c>
      <c r="AO43" s="186">
        <f t="shared" ref="AO43:AO48" si="185">AN43-AK43</f>
        <v>13688.265666666615</v>
      </c>
      <c r="AP43" s="108">
        <f t="shared" si="143"/>
        <v>5739.547717948677</v>
      </c>
      <c r="AQ43" s="109">
        <f t="shared" ref="AQ43:AQ48" si="186">AN43-AM43</f>
        <v>274.44635897435364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465628.65733333334</v>
      </c>
      <c r="AU43" s="120">
        <f t="shared" ref="AU43:AU48" si="190">U43+AN43</f>
        <v>465903.10369230772</v>
      </c>
      <c r="AV43" s="121">
        <f t="shared" ref="AV43:AV48" si="191">AU43-AR43</f>
        <v>48980.026769230724</v>
      </c>
      <c r="AW43" s="108">
        <f t="shared" si="144"/>
        <v>25903.103692307719</v>
      </c>
      <c r="AX43" s="122">
        <f t="shared" ref="AX43:AX48" si="192">AU43-AT43</f>
        <v>274.44635897438275</v>
      </c>
      <c r="AY43" s="96">
        <f>AR43/6</f>
        <v>69487.179487179499</v>
      </c>
      <c r="AZ43" s="97">
        <f>AS43/6</f>
        <v>73333.333333333328</v>
      </c>
      <c r="BA43" s="97">
        <f>AU43/6</f>
        <v>77650.517282051282</v>
      </c>
      <c r="BB43" s="123">
        <f>BA43/AY43</f>
        <v>1.1174797690036899</v>
      </c>
      <c r="BC43" s="98">
        <f>BA43-AY43</f>
        <v>8163.3377948717825</v>
      </c>
      <c r="BD43" s="98">
        <f>BA43-AZ43</f>
        <v>4317.1839487179532</v>
      </c>
      <c r="BE43" s="98">
        <f>AX43/6</f>
        <v>45.741059829063794</v>
      </c>
      <c r="BF43" s="107">
        <f t="shared" ref="BF43:BH48" si="193">BF122/1.17</f>
        <v>85683.760683760687</v>
      </c>
      <c r="BG43" s="108">
        <f t="shared" si="193"/>
        <v>85665.48347008547</v>
      </c>
      <c r="BH43" s="108">
        <f t="shared" si="193"/>
        <v>85665.48347008547</v>
      </c>
      <c r="BI43" s="109">
        <f t="shared" ref="BI43:BI48" si="194">BH43-BG43</f>
        <v>0</v>
      </c>
      <c r="BJ43" s="107">
        <f t="shared" ref="BJ43:BL48" si="195">BJ122/1.17</f>
        <v>82564.102564102563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79829.059829059828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248076.92307692306</v>
      </c>
      <c r="BS43" s="112"/>
      <c r="BT43" s="108">
        <f t="shared" ref="BT43:BT48" si="200">BG43+BK43+BO43</f>
        <v>248058.64586324789</v>
      </c>
      <c r="BU43" s="114">
        <f t="shared" ref="BU43:BU48" si="201">BH43+BL43+BP43</f>
        <v>85665.48347008547</v>
      </c>
      <c r="BV43" s="110">
        <f t="shared" ref="BV43:BV48" si="202">BU43-BR43</f>
        <v>-162411.43960683758</v>
      </c>
      <c r="BW43" s="108"/>
      <c r="BX43" s="109">
        <f t="shared" ref="BX43:BX48" si="203">BU43-BT43</f>
        <v>-162393.16239316243</v>
      </c>
      <c r="BY43" s="107">
        <f t="shared" ref="BY43:CA48" si="204">BY122/1.17</f>
        <v>79606.837606837609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67051.282051282062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35085.470085470086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181743.58974358978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-181743.58974358978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429820.51282051287</v>
      </c>
      <c r="CS43" s="962"/>
      <c r="CT43" s="124">
        <f t="shared" ref="CT43:CT48" si="216">BT43+CM43</f>
        <v>430451.8082564103</v>
      </c>
      <c r="CU43" s="120">
        <f t="shared" ref="CU43:CU48" si="217">BU43+CN43</f>
        <v>85665.48347008547</v>
      </c>
      <c r="CV43" s="121">
        <f t="shared" ref="CV43:CV48" si="218">CU43-CR43</f>
        <v>-344155.02935042739</v>
      </c>
      <c r="CW43" s="121"/>
      <c r="CX43" s="122">
        <f t="shared" ref="CX43:CX48" si="219">CU43-CT43</f>
        <v>-344786.32478632481</v>
      </c>
      <c r="CY43" s="96">
        <f>CR43/6</f>
        <v>71636.75213675214</v>
      </c>
      <c r="CZ43" s="97">
        <f>CU43/6</f>
        <v>14277.580578347579</v>
      </c>
      <c r="DA43" s="123">
        <f>CZ43/CY43</f>
        <v>0.19930524699238403</v>
      </c>
      <c r="DB43" s="98">
        <f>CZ43-CY43</f>
        <v>-57359.17155840456</v>
      </c>
      <c r="DC43" s="98">
        <f>CX43/6</f>
        <v>-57464.387464387466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14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10490.940170940172</v>
      </c>
      <c r="M44" s="191">
        <f t="shared" si="163"/>
        <v>0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10690.583760683761</v>
      </c>
      <c r="Q44" s="191">
        <f t="shared" si="166"/>
        <v>0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37002.241880341884</v>
      </c>
      <c r="U44" s="133">
        <f t="shared" si="170"/>
        <v>37002.241880341884</v>
      </c>
      <c r="V44" s="47">
        <f t="shared" si="171"/>
        <v>2557.7974358974388</v>
      </c>
      <c r="W44" s="141">
        <f t="shared" si="142"/>
        <v>11361.21623931624</v>
      </c>
      <c r="X44" s="191">
        <f t="shared" si="172"/>
        <v>0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18570.859829059831</v>
      </c>
      <c r="AB44" s="191">
        <f t="shared" si="175"/>
        <v>0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8955.1811965811976</v>
      </c>
      <c r="AF44" s="142">
        <f t="shared" si="177"/>
        <v>0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10117.361538461539</v>
      </c>
      <c r="AJ44" s="142">
        <f t="shared" si="180"/>
        <v>-139.04871794871906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37643.402564102566</v>
      </c>
      <c r="AO44" s="146">
        <f t="shared" si="185"/>
        <v>6916.9068376068353</v>
      </c>
      <c r="AP44" s="141">
        <f t="shared" si="143"/>
        <v>-1886.5119658119656</v>
      </c>
      <c r="AQ44" s="191">
        <f t="shared" si="186"/>
        <v>-139.04871794872452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74784.693162393174</v>
      </c>
      <c r="AU44" s="59">
        <f t="shared" si="190"/>
        <v>74645.64444444445</v>
      </c>
      <c r="AV44" s="149">
        <f t="shared" si="191"/>
        <v>9474.7042735042778</v>
      </c>
      <c r="AW44" s="141">
        <f t="shared" si="144"/>
        <v>9474.7042735042778</v>
      </c>
      <c r="AX44" s="150">
        <f t="shared" si="192"/>
        <v>-139.04871794872452</v>
      </c>
      <c r="AY44" s="137"/>
      <c r="AZ44" s="138"/>
      <c r="BA44" s="138"/>
      <c r="BF44" s="264">
        <f t="shared" si="193"/>
        <v>16564.102564102566</v>
      </c>
      <c r="BG44" s="47">
        <f t="shared" si="193"/>
        <v>11901.711111111112</v>
      </c>
      <c r="BH44" s="47">
        <f t="shared" si="193"/>
        <v>11901.711111111112</v>
      </c>
      <c r="BI44" s="191">
        <f t="shared" si="194"/>
        <v>0</v>
      </c>
      <c r="BJ44" s="264">
        <f t="shared" si="195"/>
        <v>9273.5042735042734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11923.076923076924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37760.683760683765</v>
      </c>
      <c r="BS44" s="948"/>
      <c r="BT44" s="267">
        <f t="shared" si="200"/>
        <v>31730.770940170944</v>
      </c>
      <c r="BU44" s="133">
        <f t="shared" si="201"/>
        <v>11901.711111111112</v>
      </c>
      <c r="BV44" s="47">
        <f t="shared" si="202"/>
        <v>-25858.972649572654</v>
      </c>
      <c r="BW44" s="141"/>
      <c r="BX44" s="191">
        <f t="shared" si="203"/>
        <v>-19829.059829059832</v>
      </c>
      <c r="BY44" s="264">
        <f t="shared" si="204"/>
        <v>10017.094017094018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8905.9829059829062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8350.4273504273515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27273.504273504273</v>
      </c>
      <c r="CL44" s="948"/>
      <c r="CM44" s="267">
        <f t="shared" si="211"/>
        <v>40136.75213675214</v>
      </c>
      <c r="CN44" s="133">
        <f t="shared" si="212"/>
        <v>0</v>
      </c>
      <c r="CO44" s="146">
        <f t="shared" si="213"/>
        <v>-27273.504273504273</v>
      </c>
      <c r="CP44" s="146"/>
      <c r="CQ44" s="191">
        <f t="shared" si="214"/>
        <v>-40136.75213675214</v>
      </c>
      <c r="CR44" s="147">
        <f t="shared" si="215"/>
        <v>65034.188034188039</v>
      </c>
      <c r="CS44" s="958"/>
      <c r="CT44" s="140">
        <f t="shared" si="216"/>
        <v>71867.523076923084</v>
      </c>
      <c r="CU44" s="59">
        <f t="shared" si="217"/>
        <v>11901.711111111112</v>
      </c>
      <c r="CV44" s="149">
        <f t="shared" si="218"/>
        <v>-53132.476923076931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220663.58974358975</v>
      </c>
      <c r="M45" s="191">
        <f t="shared" si="163"/>
        <v>0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159827.00341880345</v>
      </c>
      <c r="Q45" s="191">
        <f t="shared" si="166"/>
        <v>0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585794.8047008547</v>
      </c>
      <c r="U45" s="133">
        <f t="shared" si="170"/>
        <v>585794.8047008547</v>
      </c>
      <c r="V45" s="47">
        <f t="shared" si="171"/>
        <v>124512.75341880345</v>
      </c>
      <c r="W45" s="141">
        <f t="shared" si="142"/>
        <v>67846.086752136704</v>
      </c>
      <c r="X45" s="191">
        <f t="shared" si="172"/>
        <v>0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170057.2811965812</v>
      </c>
      <c r="AB45" s="191">
        <f t="shared" si="175"/>
        <v>0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195189.14230769232</v>
      </c>
      <c r="AJ45" s="142">
        <f t="shared" si="180"/>
        <v>317.34743589744903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557136.46550427354</v>
      </c>
      <c r="AO45" s="146">
        <f t="shared" si="185"/>
        <v>194700.56806837604</v>
      </c>
      <c r="AP45" s="141">
        <f t="shared" si="143"/>
        <v>186409.96977777779</v>
      </c>
      <c r="AQ45" s="191">
        <f t="shared" si="186"/>
        <v>317.34743589744903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1142613.9227692308</v>
      </c>
      <c r="AU45" s="59">
        <f t="shared" si="190"/>
        <v>1142931.2702051282</v>
      </c>
      <c r="AV45" s="149">
        <f t="shared" si="191"/>
        <v>319213.32148717949</v>
      </c>
      <c r="AW45" s="141">
        <f t="shared" si="144"/>
        <v>254256.05652991449</v>
      </c>
      <c r="AX45" s="150">
        <f t="shared" si="192"/>
        <v>317.34743589744903</v>
      </c>
      <c r="AY45" s="137"/>
      <c r="AZ45" s="138"/>
      <c r="BA45" s="138"/>
      <c r="BF45" s="264">
        <f t="shared" si="193"/>
        <v>197111.11111111112</v>
      </c>
      <c r="BG45" s="47">
        <f t="shared" si="193"/>
        <v>144522.71282051282</v>
      </c>
      <c r="BH45" s="47">
        <f t="shared" si="193"/>
        <v>144522.71282051282</v>
      </c>
      <c r="BI45" s="191">
        <f t="shared" si="194"/>
        <v>0</v>
      </c>
      <c r="BJ45" s="264">
        <f t="shared" si="195"/>
        <v>110384.61538461539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141923.07692307694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449418.80341880344</v>
      </c>
      <c r="BS45" s="948"/>
      <c r="BT45" s="267">
        <f t="shared" si="200"/>
        <v>372556.90085470089</v>
      </c>
      <c r="BU45" s="133">
        <f t="shared" si="201"/>
        <v>144522.71282051282</v>
      </c>
      <c r="BV45" s="47">
        <f t="shared" si="202"/>
        <v>-304896.09059829061</v>
      </c>
      <c r="BW45" s="141"/>
      <c r="BX45" s="191">
        <f t="shared" si="203"/>
        <v>-228034.18803418806</v>
      </c>
      <c r="BY45" s="264">
        <f t="shared" si="204"/>
        <v>143829.05982905984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127846.15384615386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119854.70085470086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391529.91452991456</v>
      </c>
      <c r="CL45" s="948"/>
      <c r="CM45" s="267">
        <f t="shared" si="211"/>
        <v>461572.64957264956</v>
      </c>
      <c r="CN45" s="133">
        <f t="shared" si="212"/>
        <v>0</v>
      </c>
      <c r="CO45" s="146">
        <f t="shared" si="213"/>
        <v>-391529.91452991456</v>
      </c>
      <c r="CP45" s="146"/>
      <c r="CQ45" s="191">
        <f t="shared" si="214"/>
        <v>-461572.64957264956</v>
      </c>
      <c r="CR45" s="147">
        <f t="shared" si="215"/>
        <v>840948.717948718</v>
      </c>
      <c r="CS45" s="958"/>
      <c r="CT45" s="140">
        <f t="shared" si="216"/>
        <v>834129.55042735045</v>
      </c>
      <c r="CU45" s="59">
        <f t="shared" si="217"/>
        <v>144522.71282051282</v>
      </c>
      <c r="CV45" s="149">
        <f t="shared" si="218"/>
        <v>-696426.00512820517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8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8040.1709401709404</v>
      </c>
      <c r="M47" s="270">
        <f t="shared" si="163"/>
        <v>0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7012.8418803418808</v>
      </c>
      <c r="Q47" s="270">
        <f t="shared" si="166"/>
        <v>0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22422.337606837609</v>
      </c>
      <c r="U47" s="192">
        <f t="shared" si="170"/>
        <v>22422.337606837609</v>
      </c>
      <c r="V47" s="47">
        <f t="shared" si="171"/>
        <v>-1910.9957264957266</v>
      </c>
      <c r="W47" s="141">
        <f t="shared" si="142"/>
        <v>-3560.5683760683751</v>
      </c>
      <c r="X47" s="191">
        <f t="shared" si="172"/>
        <v>0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8136.5213675213672</v>
      </c>
      <c r="AB47" s="270">
        <f t="shared" si="175"/>
        <v>0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177"/>
        <v>0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6086.9743589743593</v>
      </c>
      <c r="AJ47" s="270">
        <f t="shared" si="180"/>
        <v>300.64957264957229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21753.042735042734</v>
      </c>
      <c r="AO47" s="146">
        <f t="shared" si="185"/>
        <v>2624.8376068376056</v>
      </c>
      <c r="AP47" s="141">
        <f t="shared" si="143"/>
        <v>4274.4102564102541</v>
      </c>
      <c r="AQ47" s="191">
        <f t="shared" si="186"/>
        <v>300.64957264957047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43874.730769230773</v>
      </c>
      <c r="AU47" s="272">
        <f t="shared" si="190"/>
        <v>44175.380341880344</v>
      </c>
      <c r="AV47" s="234">
        <f t="shared" si="191"/>
        <v>713.84188034187537</v>
      </c>
      <c r="AW47" s="141">
        <f t="shared" si="144"/>
        <v>713.84188034188264</v>
      </c>
      <c r="AX47" s="235">
        <f t="shared" si="192"/>
        <v>300.64957264957047</v>
      </c>
      <c r="AY47" s="137"/>
      <c r="AZ47" s="138"/>
      <c r="BA47" s="138"/>
      <c r="BF47" s="269">
        <f t="shared" si="193"/>
        <v>9068.3760683760684</v>
      </c>
      <c r="BG47" s="197">
        <f t="shared" si="193"/>
        <v>9732.3427350427355</v>
      </c>
      <c r="BH47" s="197">
        <f t="shared" si="193"/>
        <v>9732.3427350427355</v>
      </c>
      <c r="BI47" s="270">
        <f t="shared" si="194"/>
        <v>0</v>
      </c>
      <c r="BJ47" s="269">
        <f t="shared" si="195"/>
        <v>5076.9230769230771</v>
      </c>
      <c r="BK47" s="197">
        <f t="shared" si="195"/>
        <v>4316.2393162393164</v>
      </c>
      <c r="BL47" s="197">
        <f t="shared" si="195"/>
        <v>0</v>
      </c>
      <c r="BM47" s="270">
        <f t="shared" si="196"/>
        <v>-4316.2393162393164</v>
      </c>
      <c r="BN47" s="269">
        <f t="shared" si="197"/>
        <v>6521.3675213675215</v>
      </c>
      <c r="BO47" s="197">
        <f t="shared" si="197"/>
        <v>6162.393162393163</v>
      </c>
      <c r="BP47" s="197">
        <f t="shared" si="197"/>
        <v>0</v>
      </c>
      <c r="BQ47" s="270">
        <f t="shared" si="198"/>
        <v>-6162.393162393163</v>
      </c>
      <c r="BR47" s="198">
        <f t="shared" si="199"/>
        <v>20666.666666666664</v>
      </c>
      <c r="BS47" s="291"/>
      <c r="BT47" s="271">
        <f t="shared" si="200"/>
        <v>20210.975213675214</v>
      </c>
      <c r="BU47" s="192">
        <f t="shared" si="201"/>
        <v>9732.3427350427355</v>
      </c>
      <c r="BV47" s="47">
        <f t="shared" si="202"/>
        <v>-10934.323931623929</v>
      </c>
      <c r="BW47" s="141"/>
      <c r="BX47" s="191">
        <f t="shared" si="203"/>
        <v>-10478.632478632479</v>
      </c>
      <c r="BY47" s="269">
        <f t="shared" si="204"/>
        <v>5392.3076923076924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5392.3076923076924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5392.3076923076924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16176.923076923078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-16176.923076923078</v>
      </c>
      <c r="CP47" s="146"/>
      <c r="CQ47" s="191">
        <f t="shared" si="214"/>
        <v>-20905.982905982906</v>
      </c>
      <c r="CR47" s="147">
        <f t="shared" si="215"/>
        <v>36843.589743589742</v>
      </c>
      <c r="CS47" s="959"/>
      <c r="CT47" s="152">
        <f t="shared" si="216"/>
        <v>41116.95811965812</v>
      </c>
      <c r="CU47" s="272">
        <f t="shared" si="217"/>
        <v>9732.3427350427355</v>
      </c>
      <c r="CV47" s="234">
        <f t="shared" si="218"/>
        <v>-27111.247008547005</v>
      </c>
      <c r="CW47" s="983"/>
      <c r="CX47" s="235">
        <f t="shared" si="219"/>
        <v>-31384.615384615383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211329.91452991453</v>
      </c>
      <c r="M48" s="142">
        <f t="shared" si="163"/>
        <v>0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151742.78034188037</v>
      </c>
      <c r="Q48" s="142">
        <f t="shared" si="166"/>
        <v>0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560871.89401709405</v>
      </c>
      <c r="U48" s="273">
        <f t="shared" si="170"/>
        <v>560871.89401709405</v>
      </c>
      <c r="V48" s="47">
        <f t="shared" si="171"/>
        <v>259931.72307692311</v>
      </c>
      <c r="W48" s="141">
        <f t="shared" si="142"/>
        <v>68906.08205128205</v>
      </c>
      <c r="X48" s="142">
        <f t="shared" si="172"/>
        <v>0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161929.31538461539</v>
      </c>
      <c r="AB48" s="142">
        <f t="shared" si="175"/>
        <v>0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184512.45811965814</v>
      </c>
      <c r="AF48" s="270">
        <f t="shared" si="177"/>
        <v>0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189224.69914529915</v>
      </c>
      <c r="AJ48" s="270">
        <f t="shared" si="180"/>
        <v>2190.5111111111182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535666.47264957265</v>
      </c>
      <c r="AO48" s="47">
        <f t="shared" si="185"/>
        <v>192358.78034188028</v>
      </c>
      <c r="AP48" s="141">
        <f t="shared" si="143"/>
        <v>182418.6094017094</v>
      </c>
      <c r="AQ48" s="241">
        <f t="shared" si="186"/>
        <v>2190.5111111111473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1094347.8555555556</v>
      </c>
      <c r="AU48" s="272">
        <f t="shared" si="190"/>
        <v>1096538.3666666667</v>
      </c>
      <c r="AV48" s="234">
        <f t="shared" si="191"/>
        <v>452290.50341880345</v>
      </c>
      <c r="AW48" s="141">
        <f t="shared" si="144"/>
        <v>251324.69145299145</v>
      </c>
      <c r="AX48" s="235">
        <f t="shared" si="192"/>
        <v>2190.5111111111473</v>
      </c>
      <c r="AY48" s="137"/>
      <c r="AZ48" s="138"/>
      <c r="BA48" s="138"/>
      <c r="BF48" s="269">
        <f t="shared" si="193"/>
        <v>188051.28205128206</v>
      </c>
      <c r="BG48" s="197">
        <f t="shared" si="193"/>
        <v>134002.53675213674</v>
      </c>
      <c r="BH48" s="197">
        <f t="shared" si="193"/>
        <v>134002.53675213674</v>
      </c>
      <c r="BI48" s="142">
        <f t="shared" si="194"/>
        <v>0</v>
      </c>
      <c r="BJ48" s="269">
        <f t="shared" si="195"/>
        <v>105307.69230769231</v>
      </c>
      <c r="BK48" s="197">
        <f t="shared" si="195"/>
        <v>89512.820512820515</v>
      </c>
      <c r="BL48" s="197">
        <f t="shared" si="195"/>
        <v>0</v>
      </c>
      <c r="BM48" s="142">
        <f t="shared" si="196"/>
        <v>-89512.820512820515</v>
      </c>
      <c r="BN48" s="269">
        <f t="shared" si="197"/>
        <v>135393.16239316241</v>
      </c>
      <c r="BO48" s="197">
        <f t="shared" si="197"/>
        <v>127871.79487179487</v>
      </c>
      <c r="BP48" s="197">
        <f t="shared" si="197"/>
        <v>0</v>
      </c>
      <c r="BQ48" s="270">
        <f t="shared" si="198"/>
        <v>-127871.79487179487</v>
      </c>
      <c r="BR48" s="198">
        <f t="shared" si="199"/>
        <v>428752.13675213675</v>
      </c>
      <c r="BS48" s="948"/>
      <c r="BT48" s="70">
        <f t="shared" si="200"/>
        <v>351387.15213675215</v>
      </c>
      <c r="BU48" s="273">
        <f t="shared" si="201"/>
        <v>134002.53675213674</v>
      </c>
      <c r="BV48" s="47">
        <f t="shared" si="202"/>
        <v>-294749.59999999998</v>
      </c>
      <c r="BW48" s="141"/>
      <c r="BX48" s="142">
        <f t="shared" si="203"/>
        <v>-217384.6153846154</v>
      </c>
      <c r="BY48" s="269">
        <f t="shared" si="204"/>
        <v>135299.14529914531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127299.14529914531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112752.13675213676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375350.42735042737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-375350.42735042737</v>
      </c>
      <c r="CP48" s="240"/>
      <c r="CQ48" s="241">
        <f t="shared" si="214"/>
        <v>-435829.05982905987</v>
      </c>
      <c r="CR48" s="147">
        <f t="shared" si="215"/>
        <v>804102.56410256412</v>
      </c>
      <c r="CS48" s="959"/>
      <c r="CT48" s="152">
        <f t="shared" si="216"/>
        <v>787216.21196581202</v>
      </c>
      <c r="CU48" s="272">
        <f t="shared" si="217"/>
        <v>134002.53675213674</v>
      </c>
      <c r="CV48" s="234">
        <f t="shared" si="218"/>
        <v>-670100.02735042735</v>
      </c>
      <c r="CW48" s="983"/>
      <c r="CX48" s="235">
        <f t="shared" si="219"/>
        <v>-653213.67521367525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>
        <f>AI50/AH50</f>
        <v>1.00086920625</v>
      </c>
      <c r="AK49" s="198"/>
      <c r="AL49" s="278"/>
      <c r="AM49" s="275"/>
      <c r="AN49" s="276"/>
      <c r="AO49" s="255">
        <f>AN50/AK50</f>
        <v>1.5128096644347826</v>
      </c>
      <c r="AP49" s="86">
        <f>AN50/AL50</f>
        <v>1.4497759284166665</v>
      </c>
      <c r="AQ49" s="203">
        <f>AN50/AM50</f>
        <v>1.0002998625081725</v>
      </c>
      <c r="AR49" s="204"/>
      <c r="AS49" s="279"/>
      <c r="AT49" s="205"/>
      <c r="AU49" s="205"/>
      <c r="AV49" s="94">
        <f>AU50/AR50</f>
        <v>1.3697740289807694</v>
      </c>
      <c r="AW49" s="86">
        <f>AU50/AS50</f>
        <v>1.2764919266487456</v>
      </c>
      <c r="AX49" s="206">
        <f>AU50/AT50</f>
        <v>1.000146458781549</v>
      </c>
      <c r="AY49" s="137"/>
      <c r="AZ49" s="138"/>
      <c r="BA49" s="138"/>
      <c r="BF49" s="46"/>
      <c r="BG49" s="197"/>
      <c r="BH49" s="197"/>
      <c r="BI49" s="80">
        <f>BH50/BG50</f>
        <v>1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>
        <f>BU50/BR50</f>
        <v>0.32108171228070176</v>
      </c>
      <c r="BW49" s="161"/>
      <c r="BX49" s="80">
        <f>BU50/BT50</f>
        <v>0.38691366283113088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>
        <f>CN50/CK50</f>
        <v>0</v>
      </c>
      <c r="CP49" s="255"/>
      <c r="CQ49" s="203">
        <f>CN50/CM50</f>
        <v>0</v>
      </c>
      <c r="CR49" s="204"/>
      <c r="CS49" s="964"/>
      <c r="CT49" s="209"/>
      <c r="CU49" s="205"/>
      <c r="CV49" s="94">
        <f>CU50/CR50</f>
        <v>0.17265714716981131</v>
      </c>
      <c r="CW49" s="94"/>
      <c r="CX49" s="206">
        <f>CU50/CT50</f>
        <v>0.17265444724517215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42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205128.20512820515</v>
      </c>
      <c r="AI50" s="110">
        <f>AI129/1.17</f>
        <v>205306.50384615385</v>
      </c>
      <c r="AJ50" s="117">
        <f>AI50-AH50</f>
        <v>178.29871794869541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594779.86806837609</v>
      </c>
      <c r="AO50" s="186">
        <f>AN50-AK50</f>
        <v>201617.4749059829</v>
      </c>
      <c r="AP50" s="108">
        <f t="shared" si="143"/>
        <v>184523.45781196578</v>
      </c>
      <c r="AQ50" s="109">
        <f>AN50-AM50</f>
        <v>178.29871794872452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1217398.6159316241</v>
      </c>
      <c r="AU50" s="120">
        <f t="shared" si="248"/>
        <v>1217576.9146495727</v>
      </c>
      <c r="AV50" s="121">
        <f>AU50-AR50</f>
        <v>328688.02576068381</v>
      </c>
      <c r="AW50" s="108">
        <f t="shared" si="144"/>
        <v>263730.76080341882</v>
      </c>
      <c r="AX50" s="122">
        <f>AU50-AT50</f>
        <v>178.2987179486081</v>
      </c>
      <c r="AY50" s="96">
        <f>AR50/6</f>
        <v>148148.14814814815</v>
      </c>
      <c r="AZ50" s="97">
        <f>AS50/6</f>
        <v>158974.35897435897</v>
      </c>
      <c r="BA50" s="97">
        <f>AU50/6</f>
        <v>202929.48577492879</v>
      </c>
      <c r="BB50" s="123">
        <f>BA50/AY50</f>
        <v>1.3697740289807694</v>
      </c>
      <c r="BC50" s="98">
        <f>BA50-AY50</f>
        <v>54781.337626780645</v>
      </c>
      <c r="BD50" s="98">
        <f>BA50-AZ50</f>
        <v>43955.126800569822</v>
      </c>
      <c r="BE50" s="98">
        <f>AX50/6</f>
        <v>29.716452991434682</v>
      </c>
      <c r="BF50" s="107">
        <f>BF129/1.17</f>
        <v>213675.21367521369</v>
      </c>
      <c r="BG50" s="110">
        <f>BG129/1.17</f>
        <v>156424.42393162395</v>
      </c>
      <c r="BH50" s="110">
        <f>BH129/1.17</f>
        <v>156424.42393162395</v>
      </c>
      <c r="BI50" s="109">
        <f>BH50-BG50</f>
        <v>0</v>
      </c>
      <c r="BJ50" s="107">
        <f>BJ129/1.17</f>
        <v>119658.11965811967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153846.15384615384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487179.48717948725</v>
      </c>
      <c r="BS50" s="112"/>
      <c r="BT50" s="108">
        <f t="shared" ref="BT50:BU53" si="249">BG50+BK50+BO50</f>
        <v>404287.67179487186</v>
      </c>
      <c r="BU50" s="114">
        <f t="shared" si="249"/>
        <v>156424.42393162395</v>
      </c>
      <c r="BV50" s="110">
        <f>BU50-BR50</f>
        <v>-330755.06324786332</v>
      </c>
      <c r="BW50" s="108"/>
      <c r="BX50" s="109">
        <f>BU50-BT50</f>
        <v>-247863.2478632479</v>
      </c>
      <c r="BY50" s="107">
        <f>BY129/1.17</f>
        <v>153846.15384615384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136752.13675213675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128205.12820512822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418803.41880341887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-418803.41880341887</v>
      </c>
      <c r="CP50" s="186"/>
      <c r="CQ50" s="109">
        <f>CN50-CM50</f>
        <v>-501709.40170940175</v>
      </c>
      <c r="CR50" s="111">
        <f>SUM(BR50,CK50)</f>
        <v>905982.90598290612</v>
      </c>
      <c r="CS50" s="962"/>
      <c r="CT50" s="124">
        <f t="shared" ref="CT50:CU53" si="251">BT50+CM50</f>
        <v>905997.07350427355</v>
      </c>
      <c r="CU50" s="120">
        <f t="shared" si="251"/>
        <v>156424.42393162395</v>
      </c>
      <c r="CV50" s="121">
        <f>CU50-CR50</f>
        <v>-749558.48205128219</v>
      </c>
      <c r="CW50" s="121"/>
      <c r="CX50" s="122">
        <f>CU50-CT50</f>
        <v>-749572.64957264962</v>
      </c>
      <c r="CY50" s="96">
        <f>CR50/6</f>
        <v>150997.15099715101</v>
      </c>
      <c r="CZ50" s="97">
        <f>CU50/6</f>
        <v>26070.737321937326</v>
      </c>
      <c r="DA50" s="123">
        <f>CZ50/CY50</f>
        <v>0.17265714716981134</v>
      </c>
      <c r="DB50" s="98">
        <f>CZ50-CY50</f>
        <v>-124926.41367521368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14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42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55555.555555555562</v>
      </c>
      <c r="AI51" s="47">
        <f>AI132/1.17</f>
        <v>49536.925660000008</v>
      </c>
      <c r="AJ51" s="142">
        <f>AI51-AH51</f>
        <v>-6018.629895555554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147163.34109059832</v>
      </c>
      <c r="AO51" s="146">
        <f>AN51-AK51</f>
        <v>32847.956475213694</v>
      </c>
      <c r="AP51" s="141">
        <f t="shared" si="143"/>
        <v>32847.956475213694</v>
      </c>
      <c r="AQ51" s="191">
        <f>AN51-AM51</f>
        <v>-6018.629895555554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296347.0675417094</v>
      </c>
      <c r="AU51" s="272">
        <f t="shared" si="248"/>
        <v>290328.43764615385</v>
      </c>
      <c r="AV51" s="149">
        <f>AU51-AR51</f>
        <v>61697.6684153846</v>
      </c>
      <c r="AW51" s="141">
        <f t="shared" si="144"/>
        <v>61697.6684153846</v>
      </c>
      <c r="AX51" s="150">
        <f>AU51-AT51</f>
        <v>-6018.629895555554</v>
      </c>
      <c r="AY51" s="137"/>
      <c r="AZ51" s="138"/>
      <c r="BA51" s="138"/>
      <c r="BF51" s="72">
        <f>BF132/1.17</f>
        <v>47961.538461538461</v>
      </c>
      <c r="BG51" s="47">
        <f>BG132/1.17</f>
        <v>49031.730769230773</v>
      </c>
      <c r="BH51" s="47">
        <f>BH132/1.17</f>
        <v>49031.730769230773</v>
      </c>
      <c r="BI51" s="191">
        <f>BH51-BG51</f>
        <v>0</v>
      </c>
      <c r="BJ51" s="72">
        <f>BJ132/1.17</f>
        <v>47961.538461538461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47961.538461538461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143884.61538461538</v>
      </c>
      <c r="BS51" s="291"/>
      <c r="BT51" s="267">
        <f t="shared" si="249"/>
        <v>140484.72222222225</v>
      </c>
      <c r="BU51" s="192">
        <f t="shared" si="249"/>
        <v>49031.730769230773</v>
      </c>
      <c r="BV51" s="47">
        <f>BU51-BR51</f>
        <v>-94852.884615384595</v>
      </c>
      <c r="BW51" s="141"/>
      <c r="BX51" s="191">
        <f>BU51-BT51</f>
        <v>-91452.991452991468</v>
      </c>
      <c r="BY51" s="72">
        <f>BY132/1.17</f>
        <v>48141.025641025641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48141.025641025641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48141.025641025641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144423.07692307694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-144423.07692307694</v>
      </c>
      <c r="CP51" s="146"/>
      <c r="CQ51" s="191">
        <f>CN51-CM51</f>
        <v>-146581.19658119659</v>
      </c>
      <c r="CR51" s="147">
        <f>SUM(BR51,CK51)</f>
        <v>288307.69230769231</v>
      </c>
      <c r="CS51" s="959"/>
      <c r="CT51" s="152">
        <f t="shared" si="251"/>
        <v>287065.91880341887</v>
      </c>
      <c r="CU51" s="272">
        <f t="shared" si="251"/>
        <v>49031.730769230773</v>
      </c>
      <c r="CV51" s="149">
        <f>CU51-CR51</f>
        <v>-239275.96153846153</v>
      </c>
      <c r="CW51" s="149"/>
      <c r="CX51" s="150">
        <f>CU51-CT51</f>
        <v>-238034.18803418809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42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68814.830820000003</v>
      </c>
      <c r="AF52" s="142">
        <f>AE52-AD52</f>
        <v>0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192481.74382</v>
      </c>
      <c r="AO52" s="134">
        <f>AN52-AK52</f>
        <v>3166.359204615379</v>
      </c>
      <c r="AP52" s="128">
        <f t="shared" si="143"/>
        <v>-9459.2818210256519</v>
      </c>
      <c r="AQ52" s="48">
        <f>AN52-AM52</f>
        <v>-3602.7016495726712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377429.63686273503</v>
      </c>
      <c r="AV52" s="284">
        <f>AU52-AR52</f>
        <v>56062.970196068345</v>
      </c>
      <c r="AW52" s="128">
        <f t="shared" si="144"/>
        <v>-26452.414419316279</v>
      </c>
      <c r="AX52" s="285">
        <f>AU52-AT52</f>
        <v>-3602.7016495727003</v>
      </c>
      <c r="AY52" s="137"/>
      <c r="AZ52" s="138"/>
      <c r="BA52" s="138"/>
      <c r="BF52" s="72">
        <f>BF135/1.17</f>
        <v>83076.923076923078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83076.923076923078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83076.923076923078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249230.76923076925</v>
      </c>
      <c r="BS52" s="948"/>
      <c r="BT52" s="267">
        <f t="shared" si="249"/>
        <v>249709.64206837607</v>
      </c>
      <c r="BU52" s="133">
        <f t="shared" si="249"/>
        <v>73641.266000000003</v>
      </c>
      <c r="BV52" s="129">
        <f>BU52-BR52</f>
        <v>-175589.50323076925</v>
      </c>
      <c r="BW52" s="128"/>
      <c r="BX52" s="48">
        <f>BU52-BT52</f>
        <v>-176068.37606837606</v>
      </c>
      <c r="BY52" s="72">
        <f>BY135/1.17</f>
        <v>90598.290598290609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90598.290598290609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90598.290598290609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271794.87179487181</v>
      </c>
      <c r="CL52" s="948"/>
      <c r="CM52" s="267">
        <f t="shared" si="250"/>
        <v>272649.57264957268</v>
      </c>
      <c r="CN52" s="133">
        <f t="shared" si="250"/>
        <v>0</v>
      </c>
      <c r="CO52" s="134">
        <f>CN52-CK52</f>
        <v>-271794.87179487181</v>
      </c>
      <c r="CP52" s="134"/>
      <c r="CQ52" s="48">
        <f>CN52-CM52</f>
        <v>-272649.57264957268</v>
      </c>
      <c r="CR52" s="282">
        <f>SUM(BR52,CK52)</f>
        <v>521025.64102564106</v>
      </c>
      <c r="CS52" s="968"/>
      <c r="CT52" s="286">
        <f t="shared" si="251"/>
        <v>522359.21471794875</v>
      </c>
      <c r="CU52" s="283">
        <f t="shared" si="251"/>
        <v>73641.266000000003</v>
      </c>
      <c r="CV52" s="284">
        <f>CU52-CR52</f>
        <v>-447384.37502564106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160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4028.7822393162396</v>
      </c>
      <c r="BH53" s="47">
        <f>BH137/1.17</f>
        <v>4028.7822393162396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8"/>
      <c r="BT53" s="267">
        <f t="shared" si="249"/>
        <v>27746.730957264957</v>
      </c>
      <c r="BU53" s="133">
        <f t="shared" si="249"/>
        <v>4028.7822393162396</v>
      </c>
      <c r="BV53" s="129">
        <f>BU53-BR53</f>
        <v>4028.7822393162396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8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8"/>
      <c r="CT53" s="286">
        <f t="shared" si="251"/>
        <v>89862.115572649578</v>
      </c>
      <c r="CU53" s="283">
        <f t="shared" si="251"/>
        <v>4028.7822393162396</v>
      </c>
      <c r="CV53" s="284">
        <f>CU53-CR53</f>
        <v>4028.7822393162396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>
        <f>AI55/AH55</f>
        <v>0.92495361394800002</v>
      </c>
      <c r="AK54" s="198"/>
      <c r="AL54" s="279"/>
      <c r="AM54" s="200"/>
      <c r="AN54" s="84"/>
      <c r="AO54" s="255">
        <f>AN55/AK55</f>
        <v>1.1186122070930731</v>
      </c>
      <c r="AP54" s="86">
        <f>AN55/AL55</f>
        <v>1.0739547844586781</v>
      </c>
      <c r="AQ54" s="203">
        <f>AN55/AM55</f>
        <v>0.97245274354527655</v>
      </c>
      <c r="AR54" s="287"/>
      <c r="AS54" s="279"/>
      <c r="AT54" s="288"/>
      <c r="AU54" s="180"/>
      <c r="AV54" s="94">
        <f>AU55/AR55</f>
        <v>1.2141112502084701</v>
      </c>
      <c r="AW54" s="86">
        <f>AU55/AS55</f>
        <v>1.0557225922590672</v>
      </c>
      <c r="AX54" s="289">
        <f>AU55/AT55</f>
        <v>0.98579624438071412</v>
      </c>
      <c r="AY54" s="137"/>
      <c r="AZ54" s="138"/>
      <c r="BA54" s="138"/>
      <c r="BF54" s="46"/>
      <c r="BG54" s="173"/>
      <c r="BH54" s="173"/>
      <c r="BI54" s="80">
        <f>BH55/BG55</f>
        <v>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>
        <f>BU55/BR55</f>
        <v>0.3120534112122102</v>
      </c>
      <c r="BW54" s="161"/>
      <c r="BX54" s="80">
        <f>BU55/BT55</f>
        <v>0.31438946329288792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>
        <f>CN55/CK55</f>
        <v>0</v>
      </c>
      <c r="CP54" s="255"/>
      <c r="CQ54" s="203">
        <f>CN55/CM55</f>
        <v>0</v>
      </c>
      <c r="CR54" s="287"/>
      <c r="CS54" s="541"/>
      <c r="CT54" s="290"/>
      <c r="CU54" s="180"/>
      <c r="CV54" s="94">
        <f>CU55/CR55</f>
        <v>0.15157289551387657</v>
      </c>
      <c r="CW54" s="94"/>
      <c r="CX54" s="289">
        <f>CU55/CT55</f>
        <v>0.15155570501690185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42"/>
        <v>11856.579341880395</v>
      </c>
      <c r="X55" s="109">
        <f>U55-T55</f>
        <v>0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128205.12820512822</v>
      </c>
      <c r="AI55" s="760">
        <f>AI51+AI52</f>
        <v>118583.79666000001</v>
      </c>
      <c r="AJ55" s="117">
        <f>AI55-AH55</f>
        <v>-9621.3315451282106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339645.08491059835</v>
      </c>
      <c r="AO55" s="186">
        <f>AN55-AK55</f>
        <v>36014.315679829102</v>
      </c>
      <c r="AP55" s="108">
        <f t="shared" si="143"/>
        <v>23388.6746541881</v>
      </c>
      <c r="AQ55" s="109">
        <f>AN55-AM55</f>
        <v>-9621.3315451281378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667758.07450888888</v>
      </c>
      <c r="AV55" s="121">
        <f>AU55-AR55</f>
        <v>117760.63861145289</v>
      </c>
      <c r="AW55" s="108">
        <f t="shared" si="144"/>
        <v>35245.253996068379</v>
      </c>
      <c r="AX55" s="122">
        <f>AU55-AT55</f>
        <v>-9621.3315451282542</v>
      </c>
      <c r="AY55" s="96">
        <f>AR55/6</f>
        <v>91666.239316239327</v>
      </c>
      <c r="AZ55" s="97">
        <f>AS55/6</f>
        <v>105418.80341880342</v>
      </c>
      <c r="BA55" s="97">
        <f>AU55/6</f>
        <v>111293.01241814815</v>
      </c>
      <c r="BB55" s="123">
        <f>BA55/AY55</f>
        <v>1.2141112502084701</v>
      </c>
      <c r="BC55" s="98">
        <f>BA55-AY55</f>
        <v>19626.773101908824</v>
      </c>
      <c r="BD55" s="98">
        <f>BA55-AZ55</f>
        <v>5874.2089993447298</v>
      </c>
      <c r="BE55" s="98">
        <f>AX55/6</f>
        <v>-1603.5552575213758</v>
      </c>
      <c r="BF55" s="107">
        <f>BF141/1.17</f>
        <v>131038.46153846155</v>
      </c>
      <c r="BG55" s="749">
        <v>122672.99676923078</v>
      </c>
      <c r="BH55" s="749">
        <f>BH51+BH52</f>
        <v>122672.99676923078</v>
      </c>
      <c r="BI55" s="109">
        <f>BH55-BG55</f>
        <v>0</v>
      </c>
      <c r="BJ55" s="107">
        <f>BJ141/1.17</f>
        <v>131038.46153846155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131038.46153846153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393115.38461538462</v>
      </c>
      <c r="BS55" s="112"/>
      <c r="BT55" s="108">
        <f>BG55+BK55+BO55</f>
        <v>390194.36429059831</v>
      </c>
      <c r="BU55" s="114">
        <f>BH55+BL55+BP55</f>
        <v>122672.99676923078</v>
      </c>
      <c r="BV55" s="110">
        <f>BU55-BR55</f>
        <v>-270442.38784615381</v>
      </c>
      <c r="BW55" s="108"/>
      <c r="BX55" s="109">
        <f>BU55-BT55</f>
        <v>-267521.3675213675</v>
      </c>
      <c r="BY55" s="107">
        <f>BY52+BY51</f>
        <v>138739.31623931625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138739.31623931625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138739.31623931625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416217.94871794875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-416217.94871794875</v>
      </c>
      <c r="CP55" s="186"/>
      <c r="CQ55" s="109">
        <f>CN55-CM55</f>
        <v>-419230.76923076925</v>
      </c>
      <c r="CR55" s="111">
        <f>CR52+CR51</f>
        <v>809333.33333333337</v>
      </c>
      <c r="CS55" s="962"/>
      <c r="CT55" s="124">
        <f>BT55+CM55</f>
        <v>809425.13352136756</v>
      </c>
      <c r="CU55" s="120">
        <f>CU52+CU51</f>
        <v>122672.99676923078</v>
      </c>
      <c r="CV55" s="121">
        <f>CU55-CR55</f>
        <v>-686660.33656410256</v>
      </c>
      <c r="CW55" s="121"/>
      <c r="CX55" s="122">
        <f>CU55-CT55</f>
        <v>-686752.13675213675</v>
      </c>
      <c r="CY55" s="96">
        <f>CR55/6</f>
        <v>134888.88888888891</v>
      </c>
      <c r="CZ55" s="97">
        <f>CU55/6</f>
        <v>20445.499461538464</v>
      </c>
      <c r="DA55" s="123">
        <f>CZ55/CY55</f>
        <v>0.15157289551387657</v>
      </c>
      <c r="DB55" s="98">
        <f>CZ55-CY55</f>
        <v>-114443.38942735044</v>
      </c>
      <c r="DC55" s="98">
        <f>CX55/6</f>
        <v>-114458.68945868946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14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3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0.69948326333798161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0.76125985136140351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>
        <f>BU59/BR59</f>
        <v>0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>
        <f>CN59/CK59</f>
        <v>0</v>
      </c>
      <c r="CP58" s="255"/>
      <c r="CQ58" s="203">
        <f>CN59/CM59</f>
        <v>0</v>
      </c>
      <c r="CR58" s="204"/>
      <c r="CS58" s="964"/>
      <c r="CT58" s="209">
        <f>BT58+CM58</f>
        <v>0</v>
      </c>
      <c r="CU58" s="162"/>
      <c r="CV58" s="94">
        <f>CU59/CR59</f>
        <v>0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42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6">
        <f>AN59-AK59</f>
        <v>5811.6068376068379</v>
      </c>
      <c r="AP59" s="108">
        <f t="shared" si="143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144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16247.008547008549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16247.008547008549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-16247.008547008549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3868.3760683760688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3868.3760683760688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-3868.3760683760688</v>
      </c>
      <c r="CP59" s="186"/>
      <c r="CQ59" s="109">
        <f>CN59-CM59</f>
        <v>-24447.695726495727</v>
      </c>
      <c r="CR59" s="111">
        <f>SUM(BR59,CK59)</f>
        <v>20115.384615384617</v>
      </c>
      <c r="CS59" s="962"/>
      <c r="CT59" s="124">
        <f>BT59+CM59</f>
        <v>29109.234188034188</v>
      </c>
      <c r="CU59" s="120">
        <f>BU59+CN59</f>
        <v>0</v>
      </c>
      <c r="CV59" s="121">
        <f>CU59-CR59</f>
        <v>-20115.384615384617</v>
      </c>
      <c r="CW59" s="121"/>
      <c r="CX59" s="122">
        <f>CU59-CT59</f>
        <v>-29109.234188034188</v>
      </c>
      <c r="CY59" s="96">
        <f>CR59/6</f>
        <v>3352.564102564103</v>
      </c>
      <c r="CZ59" s="97">
        <f>CU59/6</f>
        <v>0</v>
      </c>
      <c r="DA59" s="123">
        <f>CZ59/CY59</f>
        <v>0</v>
      </c>
      <c r="DB59" s="98">
        <f>CZ59-CY59</f>
        <v>-3352.564102564103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14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>
        <f>BU61/BR61</f>
        <v>0.51887757082800201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>
        <f>CN61/CK61</f>
        <v>0</v>
      </c>
      <c r="CP60" s="255"/>
      <c r="CQ60" s="203">
        <f>CN61/CM61</f>
        <v>0</v>
      </c>
      <c r="CR60" s="204"/>
      <c r="CS60" s="964"/>
      <c r="CT60" s="209"/>
      <c r="CU60" s="162"/>
      <c r="CV60" s="94">
        <f>CU61/CR61</f>
        <v>0.25593032726289211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1637.6068376068376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1458.1196581196582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1580.3418803418804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4676.0683760683769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-2249.7613760683771</v>
      </c>
      <c r="BW61" s="108"/>
      <c r="BX61" s="109">
        <f>BU61-BT61</f>
        <v>-3252.9914529914531</v>
      </c>
      <c r="BY61" s="107">
        <f>BY150/1.17</f>
        <v>1656.4102564102566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1810.2564102564104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1337.6068376068376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4804.2735042735048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-4804.2735042735048</v>
      </c>
      <c r="CP61" s="186"/>
      <c r="CQ61" s="109">
        <f>CN61-CM61</f>
        <v>-4804.2735042735048</v>
      </c>
      <c r="CR61" s="111">
        <f>SUM(BR61,CK61)</f>
        <v>9480.3418803418826</v>
      </c>
      <c r="CS61" s="962"/>
      <c r="CT61" s="124">
        <f>BT61+CM61</f>
        <v>10483.571957264958</v>
      </c>
      <c r="CU61" s="120">
        <f>BU61+CN61</f>
        <v>2426.3069999999998</v>
      </c>
      <c r="CV61" s="121">
        <f>CU61-CR61</f>
        <v>-7054.0348803418829</v>
      </c>
      <c r="CW61" s="121"/>
      <c r="CX61" s="122">
        <f>CU61-CT61</f>
        <v>-8057.264957264958</v>
      </c>
      <c r="CY61" s="96">
        <f>CR61/6</f>
        <v>1580.0569800569804</v>
      </c>
      <c r="CZ61" s="97">
        <f>CU61/6</f>
        <v>404.38449999999995</v>
      </c>
      <c r="DA61" s="123">
        <f>CZ61/CY61</f>
        <v>0.25593032726289211</v>
      </c>
      <c r="DB61" s="98">
        <f>CZ61-CY61</f>
        <v>-1175.6724800569805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14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>
        <f>BH63/BG63</f>
        <v>1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0.1278473219782475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4"/>
      <c r="CT62" s="209"/>
      <c r="CU62" s="162"/>
      <c r="CV62" s="94" t="e">
        <f>CU63/CR63</f>
        <v>#DIV/0!</v>
      </c>
      <c r="CW62" s="94"/>
      <c r="CX62" s="206">
        <f>CU63/CT63</f>
        <v>0.1278473219782475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42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143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44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31.948717948717952</v>
      </c>
      <c r="BH63" s="110">
        <f>BH153/1.17</f>
        <v>31.948717948717952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249.89743589743591</v>
      </c>
      <c r="BU63" s="114">
        <f>BH63+BL63+BP63</f>
        <v>31.948717948717952</v>
      </c>
      <c r="BV63" s="110">
        <f>BU63-BR63</f>
        <v>31.948717948717952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62"/>
      <c r="CT63" s="124">
        <f>BT63+CM63</f>
        <v>249.89743589743591</v>
      </c>
      <c r="CU63" s="120">
        <f>BU63+CN63</f>
        <v>31.948717948717952</v>
      </c>
      <c r="CV63" s="121">
        <f>CU63-CR63</f>
        <v>31.948717948717952</v>
      </c>
      <c r="CW63" s="121"/>
      <c r="CX63" s="122">
        <f>CU63-CT63</f>
        <v>-217.94871794871796</v>
      </c>
      <c r="CY63" s="96">
        <f>CR63/6</f>
        <v>0</v>
      </c>
      <c r="CZ63" s="97">
        <f>CU63/6</f>
        <v>5.3247863247863254</v>
      </c>
      <c r="DA63" s="123" t="e">
        <f>CZ63/CY63</f>
        <v>#DIV/0!</v>
      </c>
      <c r="DB63" s="98">
        <f>CZ63-CY63</f>
        <v>5.3247863247863254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4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>
        <f>AI65/AH65</f>
        <v>0.58933333333333338</v>
      </c>
      <c r="AK64" s="198"/>
      <c r="AL64" s="291"/>
      <c r="AM64" s="200"/>
      <c r="AN64" s="84"/>
      <c r="AO64" s="255">
        <f>AN65/AK65</f>
        <v>1.1749244712990936</v>
      </c>
      <c r="AP64" s="86">
        <f>AN65/AL65</f>
        <v>1.1749244712990936</v>
      </c>
      <c r="AQ64" s="203">
        <f>AN65/AM65</f>
        <v>0.79114396148369148</v>
      </c>
      <c r="AR64" s="204"/>
      <c r="AS64" s="199"/>
      <c r="AT64" s="205"/>
      <c r="AU64" s="162"/>
      <c r="AV64" s="94">
        <f>AU65/AR65</f>
        <v>1.3202416918429003</v>
      </c>
      <c r="AW64" s="86">
        <f>AU65/AS65</f>
        <v>1.3202416918429003</v>
      </c>
      <c r="AX64" s="206">
        <f>AU65/AT65</f>
        <v>0.80975911056207539</v>
      </c>
      <c r="AY64" s="137"/>
      <c r="AZ64" s="138"/>
      <c r="BA64" s="138"/>
      <c r="BF64" s="46"/>
      <c r="BG64" s="173"/>
      <c r="BH64" s="173"/>
      <c r="BI64" s="80">
        <f>BH65/BG65</f>
        <v>1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>
        <f>BU65/BR65</f>
        <v>1.6118721461187216E-2</v>
      </c>
      <c r="BW64" s="161"/>
      <c r="BX64" s="80">
        <f>BU65/BT65</f>
        <v>1.8240066139616599E-2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>
        <f>CN65/CK65</f>
        <v>0</v>
      </c>
      <c r="CP64" s="255"/>
      <c r="CQ64" s="203">
        <f>CN65/CM65</f>
        <v>0</v>
      </c>
      <c r="CR64" s="204"/>
      <c r="CS64" s="964"/>
      <c r="CT64" s="209"/>
      <c r="CU64" s="162"/>
      <c r="CV64" s="94">
        <f>CU65/CR65</f>
        <v>7.7141608391608401E-3</v>
      </c>
      <c r="CW64" s="94"/>
      <c r="CX64" s="206">
        <f>CU65/CT65</f>
        <v>8.1688380811329939E-3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42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1282.0512820512822</v>
      </c>
      <c r="AI65" s="110">
        <f>AI156/1.17</f>
        <v>755.55555555555566</v>
      </c>
      <c r="AJ65" s="117">
        <f>AI65-AH65</f>
        <v>-526.49572649572656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1994.3589743589744</v>
      </c>
      <c r="AO65" s="186">
        <f>AN65-AK65</f>
        <v>296.92307692307691</v>
      </c>
      <c r="AP65" s="108">
        <f t="shared" si="143"/>
        <v>296.92307692307691</v>
      </c>
      <c r="AQ65" s="109">
        <f>AN65-AM65</f>
        <v>-526.49572649572679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2241.0256410256411</v>
      </c>
      <c r="AV65" s="121">
        <f>AU65-AR65</f>
        <v>543.58974358974365</v>
      </c>
      <c r="AW65" s="108">
        <f t="shared" si="144"/>
        <v>543.58974358974365</v>
      </c>
      <c r="AX65" s="122">
        <f>AU65-AT65</f>
        <v>-526.49572649572656</v>
      </c>
      <c r="AY65" s="96">
        <f>AR65/6</f>
        <v>282.90598290598291</v>
      </c>
      <c r="AZ65" s="97">
        <f>AS65/6</f>
        <v>282.90598290598291</v>
      </c>
      <c r="BA65" s="97">
        <f>AU65/6</f>
        <v>373.5042735042735</v>
      </c>
      <c r="BB65" s="123">
        <f>BA65/AY65</f>
        <v>1.3202416918429003</v>
      </c>
      <c r="BC65" s="98">
        <f>BA65-AY65</f>
        <v>90.598290598290589</v>
      </c>
      <c r="BD65" s="98">
        <f>BA65-AZ65</f>
        <v>90.598290598290589</v>
      </c>
      <c r="BE65" s="98">
        <f>AX65/6</f>
        <v>-87.74928774928776</v>
      </c>
      <c r="BF65" s="107">
        <f>BF156/1.17</f>
        <v>4957.264957264958</v>
      </c>
      <c r="BG65" s="110">
        <f>BG156/1.17</f>
        <v>603.41880341880346</v>
      </c>
      <c r="BH65" s="110">
        <f>BH156/1.17</f>
        <v>603.41880341880346</v>
      </c>
      <c r="BI65" s="109">
        <f>BH65-BG65</f>
        <v>0</v>
      </c>
      <c r="BJ65" s="107">
        <f>BJ156/1.17</f>
        <v>16239.31623931624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16239.31623931624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37435.897435897437</v>
      </c>
      <c r="BS65" s="112"/>
      <c r="BT65" s="108">
        <f>BG65+BK65+BO65</f>
        <v>33082.051282051281</v>
      </c>
      <c r="BU65" s="114">
        <f>BH65+BL65+BP65</f>
        <v>603.41880341880346</v>
      </c>
      <c r="BV65" s="110">
        <f>BU65-BR65</f>
        <v>-36832.478632478633</v>
      </c>
      <c r="BW65" s="108"/>
      <c r="BX65" s="109">
        <f>BU65-BT65</f>
        <v>-32478.632478632477</v>
      </c>
      <c r="BY65" s="107">
        <f>BY156/1.17</f>
        <v>16239.31623931624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15282.051282051283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9264.9572649572656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40786.324786324789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-40786.324786324789</v>
      </c>
      <c r="CP65" s="186"/>
      <c r="CQ65" s="109">
        <f>CN65-CM65</f>
        <v>-40786.324786324789</v>
      </c>
      <c r="CR65" s="111">
        <f>SUM(BR65,CK65)</f>
        <v>78222.222222222219</v>
      </c>
      <c r="CS65" s="962"/>
      <c r="CT65" s="124">
        <f>BT65+CM65</f>
        <v>73868.376068376063</v>
      </c>
      <c r="CU65" s="120">
        <f>BU65+CN65</f>
        <v>603.41880341880346</v>
      </c>
      <c r="CV65" s="121">
        <f>CU65-CR65</f>
        <v>-77618.803418803422</v>
      </c>
      <c r="CW65" s="121"/>
      <c r="CX65" s="122">
        <f>CU65-CT65</f>
        <v>-73264.957264957266</v>
      </c>
      <c r="CY65" s="96">
        <f>CR65/6</f>
        <v>13037.037037037036</v>
      </c>
      <c r="CZ65" s="97">
        <f>CU65/6</f>
        <v>100.56980056980058</v>
      </c>
      <c r="DA65" s="123">
        <f>CZ65/CY65</f>
        <v>7.7141608391608401E-3</v>
      </c>
      <c r="DB65" s="98">
        <f>CZ65-CY65</f>
        <v>-12936.467236467235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14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>
        <f>AI67/AH67</f>
        <v>0.96882954127548981</v>
      </c>
      <c r="AK66" s="198"/>
      <c r="AL66" s="291"/>
      <c r="AM66" s="200"/>
      <c r="AN66" s="201"/>
      <c r="AO66" s="255">
        <f>AN67/AK67</f>
        <v>1.2789178795218237</v>
      </c>
      <c r="AP66" s="86">
        <f>AN67/AL67</f>
        <v>1.2290502634876961</v>
      </c>
      <c r="AQ66" s="203">
        <f>AN67/AM67</f>
        <v>0.98912216507331618</v>
      </c>
      <c r="AR66" s="204"/>
      <c r="AS66" s="199"/>
      <c r="AT66" s="205"/>
      <c r="AU66" s="162"/>
      <c r="AV66" s="94">
        <f>AU67/AR67</f>
        <v>1.2667105614223404</v>
      </c>
      <c r="AW66" s="86">
        <f>AU67/AS67</f>
        <v>1.1612195014803031</v>
      </c>
      <c r="AX66" s="206">
        <f>AU67/AT67</f>
        <v>0.99453917415415405</v>
      </c>
      <c r="AY66" s="137"/>
      <c r="AZ66" s="138"/>
      <c r="BA66" s="138"/>
      <c r="BF66" s="69"/>
      <c r="BG66" s="173"/>
      <c r="BH66" s="173"/>
      <c r="BI66" s="80">
        <f>BH67/BG67</f>
        <v>1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>
        <f>BU67/BR67</f>
        <v>0.30994778953168045</v>
      </c>
      <c r="BW66" s="161"/>
      <c r="BX66" s="80">
        <f>BU67/BT67</f>
        <v>0.33863010326265547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>
        <f>CN67/CK67</f>
        <v>0</v>
      </c>
      <c r="CP66" s="255"/>
      <c r="CQ66" s="203">
        <f>CN67/CM67</f>
        <v>0</v>
      </c>
      <c r="CR66" s="204"/>
      <c r="CS66" s="964"/>
      <c r="CT66" s="209"/>
      <c r="CU66" s="162"/>
      <c r="CV66" s="94">
        <f>CU67/CR67</f>
        <v>0.16326319324253014</v>
      </c>
      <c r="CW66" s="94"/>
      <c r="CX66" s="206">
        <f>CU67/CT67</f>
        <v>0.16278412329651085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405851.63788222225</v>
      </c>
      <c r="AJ67" s="212">
        <f>AI67-AH67</f>
        <v>-13057.592887008621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1187327.6836883761</v>
      </c>
      <c r="AO67" s="213">
        <f>AN67-AK67</f>
        <v>258943.06830376072</v>
      </c>
      <c r="AP67" s="211">
        <f>AN67-AL67</f>
        <v>221274.69223538472</v>
      </c>
      <c r="AQ67" s="212">
        <f>AN67-AM67</f>
        <v>-13057.592887008796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2378081.2669875212</v>
      </c>
      <c r="AV67" s="217">
        <f>AU67-AR67</f>
        <v>500713.74561999948</v>
      </c>
      <c r="AW67" s="211">
        <f>AU67-AS67</f>
        <v>330164.17297042697</v>
      </c>
      <c r="AX67" s="294">
        <f>AU67-AT67</f>
        <v>-13057.592887009494</v>
      </c>
      <c r="AY67" s="96">
        <f>AR67/6</f>
        <v>312894.58689458697</v>
      </c>
      <c r="AZ67" s="97">
        <f>AS67/6</f>
        <v>341319.51566951571</v>
      </c>
      <c r="BA67" s="97">
        <f>AU67/6</f>
        <v>396346.87783125351</v>
      </c>
      <c r="BB67" s="123">
        <f>BA67/AY67</f>
        <v>1.2667105614223404</v>
      </c>
      <c r="BC67" s="98">
        <f>BA67-AY67</f>
        <v>83452.290936666541</v>
      </c>
      <c r="BD67" s="98">
        <f>BA67-AZ67</f>
        <v>55027.362161737808</v>
      </c>
      <c r="BE67" s="98">
        <f>AX67/6</f>
        <v>-2176.2654811682492</v>
      </c>
      <c r="BF67" s="210">
        <f>BF43+BF50+BF61+BF55+BF59+BF63+BF65</f>
        <v>436992.30769230769</v>
      </c>
      <c r="BG67" s="881">
        <f>BG43+BG50+BG61+BG55+BG59+BG63+BG65</f>
        <v>367824.5786923077</v>
      </c>
      <c r="BH67" s="881">
        <f>BH43+BH50+BH61+BH55+BH59+BH63+BH65</f>
        <v>367824.5786923077</v>
      </c>
      <c r="BI67" s="212">
        <f>BH67-BG67</f>
        <v>0</v>
      </c>
      <c r="BJ67" s="210">
        <f>BJ43+BJ50+BJ61+BJ55+BJ59+BJ63+BJ65</f>
        <v>350958.11965811969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398780.34188034193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1186730.7692307692</v>
      </c>
      <c r="BS67" s="292"/>
      <c r="BT67" s="215">
        <f>BT43+BT50+BT61+BT55+BT59+BT63+BT65</f>
        <v>1086213.4675811967</v>
      </c>
      <c r="BU67" s="213">
        <f>BU43+BU50+BU61+BU55+BU59+BU63+BU65</f>
        <v>367824.5786923077</v>
      </c>
      <c r="BV67" s="213">
        <f>BU67-BR67</f>
        <v>-818906.19053846155</v>
      </c>
      <c r="BW67" s="211"/>
      <c r="BX67" s="212">
        <f>BU67-BT67</f>
        <v>-718388.88888888899</v>
      </c>
      <c r="BY67" s="210">
        <f>BY43+BY50+BY61+BY55+BY59+BY63+BY65</f>
        <v>390088.03418803419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363503.41880341887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312632.47863247863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1066223.9316239317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-1066223.9316239317</v>
      </c>
      <c r="CP67" s="211"/>
      <c r="CQ67" s="212">
        <f>CQ43+CQ50+CQ61+CQ55+CQ59+CQ63</f>
        <v>-1132585.3025641027</v>
      </c>
      <c r="CR67" s="214">
        <f>CR43+CR50+CR61+CR55+CR59+CR63+CR65</f>
        <v>2252954.700854701</v>
      </c>
      <c r="CS67" s="969"/>
      <c r="CT67" s="295">
        <f>CT43+CT50+CT61+CT55+CT59+CT63+CT65</f>
        <v>2259585.0949316244</v>
      </c>
      <c r="CU67" s="293">
        <f>CU43+CU50+CU61+CU55+CU59+CU63+CU65</f>
        <v>367824.5786923077</v>
      </c>
      <c r="CV67" s="217">
        <f>CV43+CV50+CV61+CV55+CV59+CV63</f>
        <v>-1807511.31874359</v>
      </c>
      <c r="CW67" s="217"/>
      <c r="CX67" s="294">
        <f>CU67-CT67</f>
        <v>-1891760.5162393167</v>
      </c>
      <c r="CY67" s="96">
        <f>CR67/6</f>
        <v>375492.45014245017</v>
      </c>
      <c r="CZ67" s="97">
        <f>CU67/6</f>
        <v>61304.096448717952</v>
      </c>
      <c r="DA67" s="123">
        <f>CZ67/CY67</f>
        <v>0.16326319324253014</v>
      </c>
      <c r="DB67" s="98">
        <f>CZ67-CY67</f>
        <v>-314188.35369373224</v>
      </c>
      <c r="DC67" s="98">
        <f>CX67/6</f>
        <v>-315293.41937321943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14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395775.89456279203</v>
      </c>
      <c r="AO68" s="10"/>
      <c r="AP68" s="10"/>
      <c r="AS68" s="219"/>
      <c r="AT68" s="4">
        <f>AT67/6</f>
        <v>398523.1433124218</v>
      </c>
      <c r="AU68" s="4">
        <f>AU67/6</f>
        <v>396346.87783125351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43">
        <f ca="1">NOW()</f>
        <v>43105.474401851854</v>
      </c>
      <c r="BC69" s="1043"/>
      <c r="BD69" s="1043"/>
      <c r="BE69" s="1043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43">
        <f ca="1">NOW()</f>
        <v>43105.474401851854</v>
      </c>
      <c r="DA69" s="1043"/>
      <c r="DB69" s="1043"/>
      <c r="DC69" s="1043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43">
        <f ca="1">NOW()</f>
        <v>43105.474401851854</v>
      </c>
      <c r="EU69" s="1043"/>
    </row>
    <row r="70" spans="1:152" s="20" customFormat="1" ht="20.100000000000001" customHeight="1" thickBot="1">
      <c r="A70" s="15"/>
      <c r="B70" s="16"/>
      <c r="C70" s="16"/>
      <c r="D70" s="829"/>
      <c r="E70" s="17"/>
      <c r="F70" s="1047" t="str">
        <f>F3</f>
        <v>17/3</v>
      </c>
      <c r="G70" s="1045"/>
      <c r="H70" s="1045"/>
      <c r="I70" s="1046">
        <v>0</v>
      </c>
      <c r="J70" s="1047" t="str">
        <f>J3</f>
        <v>17/4</v>
      </c>
      <c r="K70" s="1044"/>
      <c r="L70" s="1045"/>
      <c r="M70" s="1046">
        <v>0</v>
      </c>
      <c r="N70" s="1047" t="str">
        <f>N3</f>
        <v>17/5</v>
      </c>
      <c r="O70" s="1044"/>
      <c r="P70" s="1045"/>
      <c r="Q70" s="1046">
        <v>0</v>
      </c>
      <c r="R70" s="1047" t="str">
        <f>R3</f>
        <v>17/3-17/5累計</v>
      </c>
      <c r="S70" s="1045"/>
      <c r="T70" s="1044"/>
      <c r="U70" s="1045"/>
      <c r="V70" s="1044"/>
      <c r="W70" s="1044"/>
      <c r="X70" s="1046"/>
      <c r="Y70" s="1047" t="str">
        <f>Y3</f>
        <v>17/6</v>
      </c>
      <c r="Z70" s="1044"/>
      <c r="AA70" s="1045"/>
      <c r="AB70" s="1046">
        <v>0</v>
      </c>
      <c r="AC70" s="1047" t="str">
        <f>AC3</f>
        <v>17/7</v>
      </c>
      <c r="AD70" s="1044"/>
      <c r="AE70" s="1045"/>
      <c r="AF70" s="1046">
        <v>0</v>
      </c>
      <c r="AG70" s="1047" t="str">
        <f>AG3</f>
        <v>17/8</v>
      </c>
      <c r="AH70" s="1044"/>
      <c r="AI70" s="1045"/>
      <c r="AJ70" s="1046">
        <v>0</v>
      </c>
      <c r="AK70" s="1047" t="str">
        <f>AK3</f>
        <v>17/6-17/8累計</v>
      </c>
      <c r="AL70" s="1044"/>
      <c r="AM70" s="1044"/>
      <c r="AN70" s="1045"/>
      <c r="AO70" s="1044"/>
      <c r="AP70" s="1044"/>
      <c r="AQ70" s="1046"/>
      <c r="AR70" s="1055" t="str">
        <f>AR3</f>
        <v>17/上(17/3-17/8)累計</v>
      </c>
      <c r="AS70" s="1056"/>
      <c r="AT70" s="1056"/>
      <c r="AU70" s="1056"/>
      <c r="AV70" s="1056"/>
      <c r="AW70" s="1056"/>
      <c r="AX70" s="1057"/>
      <c r="AY70" s="18"/>
      <c r="AZ70" s="754"/>
      <c r="BA70" s="19"/>
      <c r="BF70" s="1047" t="str">
        <f>BF3</f>
        <v>17/9</v>
      </c>
      <c r="BG70" s="1045"/>
      <c r="BH70" s="1045"/>
      <c r="BI70" s="1046">
        <v>0</v>
      </c>
      <c r="BJ70" s="1047" t="str">
        <f>BJ3</f>
        <v>17/10</v>
      </c>
      <c r="BK70" s="1044"/>
      <c r="BL70" s="1045"/>
      <c r="BM70" s="1046">
        <v>0</v>
      </c>
      <c r="BN70" s="1047" t="str">
        <f>BN3</f>
        <v>17/11</v>
      </c>
      <c r="BO70" s="1044"/>
      <c r="BP70" s="1045"/>
      <c r="BQ70" s="1046">
        <v>0</v>
      </c>
      <c r="BR70" s="1047" t="str">
        <f>BR3</f>
        <v>17/9-17/11累計</v>
      </c>
      <c r="BS70" s="1044"/>
      <c r="BT70" s="1044"/>
      <c r="BU70" s="1045"/>
      <c r="BV70" s="1044"/>
      <c r="BW70" s="1044"/>
      <c r="BX70" s="1046"/>
      <c r="BY70" s="1047" t="str">
        <f>BY3</f>
        <v>17/12</v>
      </c>
      <c r="BZ70" s="1044"/>
      <c r="CA70" s="1045"/>
      <c r="CB70" s="1046">
        <v>0</v>
      </c>
      <c r="CC70" s="1053" t="str">
        <f>CC3</f>
        <v>18/1</v>
      </c>
      <c r="CD70" s="1045"/>
      <c r="CE70" s="1045"/>
      <c r="CF70" s="1054">
        <v>0</v>
      </c>
      <c r="CG70" s="1047" t="str">
        <f>CG3</f>
        <v>18/2</v>
      </c>
      <c r="CH70" s="1044"/>
      <c r="CI70" s="1045"/>
      <c r="CJ70" s="1046">
        <v>0</v>
      </c>
      <c r="CK70" s="1047" t="str">
        <f>CK3</f>
        <v>17/12-18/2累計</v>
      </c>
      <c r="CL70" s="1044"/>
      <c r="CM70" s="1044"/>
      <c r="CN70" s="1045"/>
      <c r="CO70" s="1044"/>
      <c r="CP70" s="1044"/>
      <c r="CQ70" s="1046"/>
      <c r="CR70" s="1055" t="str">
        <f>CR3</f>
        <v>17/下(17/12-18/2)累計</v>
      </c>
      <c r="CS70" s="1056"/>
      <c r="CT70" s="1056"/>
      <c r="CU70" s="1056"/>
      <c r="CV70" s="1056"/>
      <c r="CW70" s="1056"/>
      <c r="CX70" s="1057"/>
      <c r="CY70" s="18"/>
      <c r="CZ70" s="19"/>
      <c r="DB70" s="1009"/>
      <c r="DC70" s="916"/>
      <c r="DD70" s="1048" t="str">
        <f>DD3</f>
        <v>18/3</v>
      </c>
      <c r="DE70" s="1048"/>
      <c r="DF70" s="1048"/>
      <c r="DG70" s="1049">
        <v>0</v>
      </c>
      <c r="DH70" s="1047" t="str">
        <f>DH3</f>
        <v>18/4</v>
      </c>
      <c r="DI70" s="1044"/>
      <c r="DJ70" s="1045"/>
      <c r="DK70" s="1046">
        <v>0</v>
      </c>
      <c r="DL70" s="1047" t="str">
        <f>DL3</f>
        <v>18/5</v>
      </c>
      <c r="DM70" s="1044"/>
      <c r="DN70" s="1045"/>
      <c r="DO70" s="1046">
        <v>0</v>
      </c>
      <c r="DP70" s="1047" t="str">
        <f>DP3</f>
        <v>18/3-18/5累計</v>
      </c>
      <c r="DQ70" s="1044"/>
      <c r="DR70" s="1045"/>
      <c r="DS70" s="1044"/>
      <c r="DT70" s="1046"/>
      <c r="DU70" s="1047" t="str">
        <f>DU3</f>
        <v>18/6</v>
      </c>
      <c r="DV70" s="1044"/>
      <c r="DW70" s="1045"/>
      <c r="DX70" s="1046">
        <v>0</v>
      </c>
      <c r="DY70" s="1053" t="str">
        <f>DY3</f>
        <v>18/7</v>
      </c>
      <c r="DZ70" s="1045"/>
      <c r="EA70" s="1045"/>
      <c r="EB70" s="1054">
        <v>0</v>
      </c>
      <c r="EC70" s="1047" t="str">
        <f>EC3</f>
        <v>18/8</v>
      </c>
      <c r="ED70" s="1044"/>
      <c r="EE70" s="1045"/>
      <c r="EF70" s="1046">
        <v>0</v>
      </c>
      <c r="EG70" s="1047" t="str">
        <f>EG3</f>
        <v>18/6-18/8累計</v>
      </c>
      <c r="EH70" s="1044"/>
      <c r="EI70" s="1045"/>
      <c r="EJ70" s="1044"/>
      <c r="EK70" s="1046"/>
      <c r="EL70" s="1055" t="str">
        <f>EL3</f>
        <v>18/下(18/6-18/8)累計</v>
      </c>
      <c r="EM70" s="1056"/>
      <c r="EN70" s="1056"/>
      <c r="EO70" s="1056"/>
      <c r="EP70" s="1057"/>
      <c r="EQ70" s="18"/>
      <c r="ER70" s="19"/>
      <c r="EV70" s="917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61" t="str">
        <f>Z4</f>
        <v>実績</v>
      </c>
      <c r="AA71" s="761" t="str">
        <f>AA4</f>
        <v>実績</v>
      </c>
      <c r="AB71" s="309" t="s">
        <v>139</v>
      </c>
      <c r="AC71" s="304" t="s">
        <v>0</v>
      </c>
      <c r="AD71" s="305" t="str">
        <f>AD4</f>
        <v>今回計画</v>
      </c>
      <c r="AE71" s="761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306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304" t="s">
        <v>0</v>
      </c>
      <c r="BG71" s="305" t="str">
        <f>BG4</f>
        <v>前回計画</v>
      </c>
      <c r="BH71" s="761" t="str">
        <f>BH4</f>
        <v>実績</v>
      </c>
      <c r="BI71" s="309" t="s">
        <v>21</v>
      </c>
      <c r="BJ71" s="304" t="str">
        <f>BJ4</f>
        <v>レビュー</v>
      </c>
      <c r="BK71" s="305" t="str">
        <f>BK4</f>
        <v>前回計画</v>
      </c>
      <c r="BL71" s="306" t="str">
        <f>BL4</f>
        <v>実績</v>
      </c>
      <c r="BM71" s="309" t="s">
        <v>21</v>
      </c>
      <c r="BN71" s="304" t="str">
        <f>BN4</f>
        <v>レビュー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304" t="str">
        <f>BY4</f>
        <v>レビュー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304" t="str">
        <f>CC4</f>
        <v>レビュー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304" t="str">
        <f>CG4</f>
        <v>レビュー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183</v>
      </c>
      <c r="CP71" s="34"/>
      <c r="CQ71" s="312" t="s">
        <v>86</v>
      </c>
      <c r="CR71" s="28" t="str">
        <f>CR4</f>
        <v>レビュー</v>
      </c>
      <c r="CS71" s="954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92" t="str">
        <f>DE4</f>
        <v>計画</v>
      </c>
      <c r="DF71" s="915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68" t="s">
        <v>56</v>
      </c>
      <c r="D72" s="1069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762">
        <v>7761</v>
      </c>
      <c r="Q72" s="317">
        <f>P72-O72</f>
        <v>0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32407.81552</v>
      </c>
      <c r="V72" s="80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62">
        <v>9248.2200799999991</v>
      </c>
      <c r="AA72" s="762">
        <v>9248.2200799999991</v>
      </c>
      <c r="AB72" s="319">
        <f>AA72-Z72</f>
        <v>0</v>
      </c>
      <c r="AC72" s="314">
        <v>8400</v>
      </c>
      <c r="AD72" s="315">
        <v>7161.13076</v>
      </c>
      <c r="AE72" s="762">
        <v>7161.13076</v>
      </c>
      <c r="AF72" s="317">
        <f>AE72-AD72</f>
        <v>0</v>
      </c>
      <c r="AG72" s="314">
        <v>7800</v>
      </c>
      <c r="AH72" s="315">
        <v>7800</v>
      </c>
      <c r="AI72" s="316">
        <v>5442.3189999999995</v>
      </c>
      <c r="AJ72" s="317">
        <f>AI72-AH72</f>
        <v>-2357.6810000000005</v>
      </c>
      <c r="AK72" s="808">
        <f>Y72+AC72+AG72</f>
        <v>24600</v>
      </c>
      <c r="AL72" s="805">
        <v>24600</v>
      </c>
      <c r="AM72" s="809">
        <f t="shared" ref="AM72:AN75" si="257">Z72+AD72+AH72</f>
        <v>24209.350839999999</v>
      </c>
      <c r="AN72" s="807">
        <f t="shared" si="257"/>
        <v>21851.669839999999</v>
      </c>
      <c r="AO72" s="806">
        <f>AN72-AK72</f>
        <v>-2748.3301600000013</v>
      </c>
      <c r="AP72" s="71">
        <f>AN72-AL72</f>
        <v>-2748.3301600000013</v>
      </c>
      <c r="AQ72" s="322">
        <f>AN72-AM72</f>
        <v>-2357.6810000000005</v>
      </c>
      <c r="AR72" s="479">
        <f t="shared" ref="AR72:AS75" si="258">AK72+R72</f>
        <v>47700</v>
      </c>
      <c r="AS72" s="810">
        <f t="shared" si="258"/>
        <v>47700</v>
      </c>
      <c r="AT72" s="811">
        <f>T72+AM72</f>
        <v>56617.166360000003</v>
      </c>
      <c r="AU72" s="812">
        <f>SUM(U72,AN72)</f>
        <v>54259.485359999999</v>
      </c>
      <c r="AV72" s="802">
        <f>AU72-AR72</f>
        <v>6559.4853599999988</v>
      </c>
      <c r="AW72" s="71">
        <f>AU72-AS72</f>
        <v>6559.4853599999988</v>
      </c>
      <c r="AX72" s="235">
        <f>AU72-AT72</f>
        <v>-2357.6810000000041</v>
      </c>
      <c r="AY72" s="62"/>
      <c r="AZ72" s="63"/>
      <c r="BA72" s="63"/>
      <c r="BF72" s="423">
        <v>8200</v>
      </c>
      <c r="BG72" s="424">
        <v>8206.61132</v>
      </c>
      <c r="BH72" s="772">
        <v>8206.61132</v>
      </c>
      <c r="BI72" s="426">
        <f>BH72-BG72</f>
        <v>0</v>
      </c>
      <c r="BJ72" s="423">
        <v>6500</v>
      </c>
      <c r="BK72" s="424">
        <v>5500</v>
      </c>
      <c r="BL72" s="425"/>
      <c r="BM72" s="426">
        <f>BL72-BK72</f>
        <v>-5500</v>
      </c>
      <c r="BN72" s="423">
        <v>6300</v>
      </c>
      <c r="BO72" s="424">
        <v>6000</v>
      </c>
      <c r="BP72" s="427"/>
      <c r="BQ72" s="816">
        <f>BP72-BO72</f>
        <v>-6000</v>
      </c>
      <c r="BR72" s="820">
        <f>BF72+BJ72+BN72</f>
        <v>21000</v>
      </c>
      <c r="BS72" s="801"/>
      <c r="BT72" s="801">
        <f t="shared" ref="BT72:BU75" si="259">BG72+BK72+BO72</f>
        <v>19706.61132</v>
      </c>
      <c r="BU72" s="53">
        <f t="shared" si="259"/>
        <v>8206.61132</v>
      </c>
      <c r="BV72" s="53">
        <f>BU72-BR72</f>
        <v>-12793.38868</v>
      </c>
      <c r="BW72" s="819"/>
      <c r="BX72" s="232">
        <f>BU72-BT72</f>
        <v>-11500</v>
      </c>
      <c r="BY72" s="423">
        <v>6300</v>
      </c>
      <c r="BZ72" s="424">
        <v>7000</v>
      </c>
      <c r="CA72" s="427"/>
      <c r="CB72" s="426">
        <f>CA72-BZ72</f>
        <v>-7000</v>
      </c>
      <c r="CC72" s="423">
        <v>5500</v>
      </c>
      <c r="CD72" s="424">
        <v>5000</v>
      </c>
      <c r="CE72" s="427"/>
      <c r="CF72" s="426">
        <f>CE72-CD72</f>
        <v>-5000</v>
      </c>
      <c r="CG72" s="423">
        <v>3500</v>
      </c>
      <c r="CH72" s="424">
        <v>4000</v>
      </c>
      <c r="CI72" s="427"/>
      <c r="CJ72" s="426">
        <f>CI72-CH72</f>
        <v>-4000</v>
      </c>
      <c r="CK72" s="820">
        <f>BY72+CC72+CG72</f>
        <v>15300</v>
      </c>
      <c r="CL72" s="950"/>
      <c r="CM72" s="53">
        <f t="shared" ref="CM72:CN75" si="260">BZ72+CD72+CH72</f>
        <v>16000</v>
      </c>
      <c r="CN72" s="52">
        <f t="shared" si="260"/>
        <v>0</v>
      </c>
      <c r="CO72" s="56">
        <f>CN72-CK72</f>
        <v>-15300</v>
      </c>
      <c r="CP72" s="806"/>
      <c r="CQ72" s="322">
        <f>CN72-CM72</f>
        <v>-16000</v>
      </c>
      <c r="CR72" s="228">
        <f>CK72+BR72</f>
        <v>36300</v>
      </c>
      <c r="CS72" s="965"/>
      <c r="CT72" s="65">
        <f>BT72+CM72</f>
        <v>35706.611319999996</v>
      </c>
      <c r="CU72" s="324">
        <f>SUM(BU72,CN72)</f>
        <v>8206.61132</v>
      </c>
      <c r="CV72" s="325">
        <f>CU72-CR72</f>
        <v>-28093.38868</v>
      </c>
      <c r="CW72" s="802"/>
      <c r="CX72" s="235">
        <f>CU72-CT72</f>
        <v>-27499.999999999996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261">DD72+DH72+DL72</f>
        <v>21000</v>
      </c>
      <c r="DQ72" s="801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772">
        <v>2042.9970000000001</v>
      </c>
      <c r="Q73" s="816">
        <f>P73-O73</f>
        <v>0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19">
        <f>U73-S73</f>
        <v>-29445.291000000001</v>
      </c>
      <c r="X73" s="232">
        <f>U73-T73</f>
        <v>0</v>
      </c>
      <c r="Y73" s="423">
        <v>18100</v>
      </c>
      <c r="Z73" s="772">
        <v>6884.0439999999999</v>
      </c>
      <c r="AA73" s="772">
        <v>6884.0439999999999</v>
      </c>
      <c r="AB73" s="426">
        <f>AA73-Z73</f>
        <v>0</v>
      </c>
      <c r="AC73" s="423">
        <v>20800</v>
      </c>
      <c r="AD73" s="424">
        <v>5869.692</v>
      </c>
      <c r="AE73" s="772">
        <v>5869.692</v>
      </c>
      <c r="AF73" s="816">
        <f>AE73-AD73</f>
        <v>0</v>
      </c>
      <c r="AG73" s="423">
        <v>23700</v>
      </c>
      <c r="AH73" s="424">
        <v>12500</v>
      </c>
      <c r="AI73" s="425">
        <v>9712.3220000000001</v>
      </c>
      <c r="AJ73" s="816">
        <f>AI73-AH73</f>
        <v>-2787.6779999999999</v>
      </c>
      <c r="AK73" s="820">
        <f>Y73+AC73+AG73</f>
        <v>62600</v>
      </c>
      <c r="AL73" s="818">
        <v>74000</v>
      </c>
      <c r="AM73" s="801">
        <f t="shared" si="257"/>
        <v>25253.736000000001</v>
      </c>
      <c r="AN73" s="53">
        <f t="shared" si="257"/>
        <v>22466.058000000001</v>
      </c>
      <c r="AO73" s="801">
        <f>AN73-AK73</f>
        <v>-40133.941999999995</v>
      </c>
      <c r="AP73" s="819">
        <f>AN73-AL73</f>
        <v>-51533.941999999995</v>
      </c>
      <c r="AQ73" s="232">
        <f>AN73-AM73</f>
        <v>-2787.6779999999999</v>
      </c>
      <c r="AR73" s="228">
        <f t="shared" si="258"/>
        <v>86200</v>
      </c>
      <c r="AS73" s="230">
        <f t="shared" si="258"/>
        <v>105660</v>
      </c>
      <c r="AT73" s="821">
        <f>T73+AM73</f>
        <v>27468.445</v>
      </c>
      <c r="AU73" s="324">
        <f>SUM(U73,AN73)</f>
        <v>24680.767</v>
      </c>
      <c r="AV73" s="822">
        <f>AU73-AR73</f>
        <v>-61519.233</v>
      </c>
      <c r="AW73" s="819">
        <f>AU73-AS73</f>
        <v>-80979.233000000007</v>
      </c>
      <c r="AX73" s="372">
        <f>AU73-AT73</f>
        <v>-2787.6779999999999</v>
      </c>
      <c r="AY73" s="62"/>
      <c r="AZ73" s="63"/>
      <c r="BA73" s="63"/>
      <c r="BF73" s="423">
        <v>19500</v>
      </c>
      <c r="BG73" s="424">
        <v>8330.5360000000001</v>
      </c>
      <c r="BH73" s="772">
        <v>8330.5360000000001</v>
      </c>
      <c r="BI73" s="426"/>
      <c r="BJ73" s="423">
        <v>21000</v>
      </c>
      <c r="BK73" s="424">
        <v>12000</v>
      </c>
      <c r="BL73" s="425"/>
      <c r="BM73" s="426"/>
      <c r="BN73" s="423">
        <v>21000</v>
      </c>
      <c r="BO73" s="424">
        <v>15000</v>
      </c>
      <c r="BP73" s="427"/>
      <c r="BQ73" s="816"/>
      <c r="BR73" s="820">
        <f>BF73+BJ73+BN73</f>
        <v>61500</v>
      </c>
      <c r="BS73" s="801"/>
      <c r="BT73" s="801">
        <f t="shared" si="259"/>
        <v>35330.536</v>
      </c>
      <c r="BU73" s="53">
        <f t="shared" si="259"/>
        <v>8330.5360000000001</v>
      </c>
      <c r="BV73" s="53">
        <f>BU73-BR73</f>
        <v>-53169.464</v>
      </c>
      <c r="BW73" s="819"/>
      <c r="BX73" s="232"/>
      <c r="BY73" s="423">
        <v>22600</v>
      </c>
      <c r="BZ73" s="424">
        <v>20000</v>
      </c>
      <c r="CA73" s="427"/>
      <c r="CB73" s="426"/>
      <c r="CC73" s="896">
        <v>16000</v>
      </c>
      <c r="CD73" s="894">
        <v>16000</v>
      </c>
      <c r="CE73" s="427"/>
      <c r="CF73" s="426"/>
      <c r="CG73" s="423">
        <v>10000</v>
      </c>
      <c r="CH73" s="424">
        <v>11000</v>
      </c>
      <c r="CI73" s="427"/>
      <c r="CJ73" s="426"/>
      <c r="CK73" s="820">
        <f>BY73+CC73+CG73</f>
        <v>48600</v>
      </c>
      <c r="CL73" s="950"/>
      <c r="CM73" s="53">
        <f t="shared" si="260"/>
        <v>47000</v>
      </c>
      <c r="CN73" s="52">
        <f t="shared" si="260"/>
        <v>0</v>
      </c>
      <c r="CO73" s="56">
        <f>CN73-CK73</f>
        <v>-48600</v>
      </c>
      <c r="CP73" s="806"/>
      <c r="CQ73" s="322">
        <f>CN73-CM73</f>
        <v>-47000</v>
      </c>
      <c r="CR73" s="228">
        <f>CK73+BR73</f>
        <v>110100</v>
      </c>
      <c r="CS73" s="965"/>
      <c r="CT73" s="65">
        <f>BT73+CM73</f>
        <v>82330.535999999993</v>
      </c>
      <c r="CU73" s="324">
        <f>SUM(BU73,CN73)</f>
        <v>8330.5360000000001</v>
      </c>
      <c r="CV73" s="822">
        <f>CU73-CR73</f>
        <v>-101769.46400000001</v>
      </c>
      <c r="CW73" s="822"/>
      <c r="CX73" s="372">
        <f>CU73-CT73</f>
        <v>-74000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261"/>
        <v>61500</v>
      </c>
      <c r="DQ73" s="801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772">
        <v>38.880000000000003</v>
      </c>
      <c r="Q74" s="816">
        <f>P74-O74</f>
        <v>0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38.880000000000003</v>
      </c>
      <c r="V74" s="53">
        <f>U74-R74</f>
        <v>-13121.12</v>
      </c>
      <c r="W74" s="819">
        <f>U74-S74</f>
        <v>-17161.12</v>
      </c>
      <c r="X74" s="232">
        <f>U74-T74</f>
        <v>0</v>
      </c>
      <c r="Y74" s="423">
        <v>7600</v>
      </c>
      <c r="Z74" s="772">
        <v>259.34899999999999</v>
      </c>
      <c r="AA74" s="772">
        <v>259.34899999999999</v>
      </c>
      <c r="AB74" s="426">
        <f>AA74-Z74</f>
        <v>0</v>
      </c>
      <c r="AC74" s="423">
        <v>9200</v>
      </c>
      <c r="AD74" s="424">
        <v>563.59299999999996</v>
      </c>
      <c r="AE74" s="772">
        <v>563.59299999999996</v>
      </c>
      <c r="AF74" s="816">
        <f>AE74-AD74</f>
        <v>0</v>
      </c>
      <c r="AG74" s="423">
        <v>10780</v>
      </c>
      <c r="AH74" s="424">
        <v>4000</v>
      </c>
      <c r="AI74" s="425">
        <v>882.31100000000004</v>
      </c>
      <c r="AJ74" s="816">
        <f>AI74-AH74</f>
        <v>-3117.6889999999999</v>
      </c>
      <c r="AK74" s="820">
        <f>Y74+AC74+AG74</f>
        <v>27580</v>
      </c>
      <c r="AL74" s="818">
        <v>40000</v>
      </c>
      <c r="AM74" s="801">
        <f t="shared" si="257"/>
        <v>4822.942</v>
      </c>
      <c r="AN74" s="53">
        <f t="shared" si="257"/>
        <v>1705.2530000000002</v>
      </c>
      <c r="AO74" s="801">
        <f>AN74-AK74</f>
        <v>-25874.746999999999</v>
      </c>
      <c r="AP74" s="819">
        <f>AN74-AL74</f>
        <v>-38294.747000000003</v>
      </c>
      <c r="AQ74" s="232">
        <f>AN74-AM74</f>
        <v>-3117.6889999999999</v>
      </c>
      <c r="AR74" s="228">
        <f t="shared" si="258"/>
        <v>40740</v>
      </c>
      <c r="AS74" s="230">
        <f t="shared" si="258"/>
        <v>57200</v>
      </c>
      <c r="AT74" s="821">
        <f>T74+AM74</f>
        <v>4861.8220000000001</v>
      </c>
      <c r="AU74" s="324">
        <f>SUM(U74,AN74)</f>
        <v>1744.1330000000003</v>
      </c>
      <c r="AV74" s="822">
        <f>AU74-AR74</f>
        <v>-38995.866999999998</v>
      </c>
      <c r="AW74" s="53">
        <f>AU74-AS74</f>
        <v>-55455.866999999998</v>
      </c>
      <c r="AX74" s="610">
        <f>AU74-AT74</f>
        <v>-3117.6889999999999</v>
      </c>
      <c r="AY74" s="62"/>
      <c r="AZ74" s="63"/>
      <c r="BA74" s="63"/>
      <c r="BF74" s="895">
        <v>7000</v>
      </c>
      <c r="BG74" s="315">
        <v>1034.771</v>
      </c>
      <c r="BH74" s="762">
        <v>1034.771</v>
      </c>
      <c r="BI74" s="813"/>
      <c r="BJ74" s="895">
        <v>9000</v>
      </c>
      <c r="BK74" s="315">
        <v>1300</v>
      </c>
      <c r="BL74" s="316"/>
      <c r="BM74" s="813"/>
      <c r="BN74" s="895">
        <v>8900</v>
      </c>
      <c r="BO74" s="315">
        <v>1900</v>
      </c>
      <c r="BP74" s="318"/>
      <c r="BQ74" s="814"/>
      <c r="BR74" s="50">
        <f>BF74+BJ74+BN74</f>
        <v>24900</v>
      </c>
      <c r="BS74" s="56"/>
      <c r="BT74" s="56">
        <f t="shared" si="259"/>
        <v>4234.7709999999997</v>
      </c>
      <c r="BU74" s="52">
        <f t="shared" si="259"/>
        <v>1034.771</v>
      </c>
      <c r="BV74" s="52">
        <f>BU74-BR74</f>
        <v>-23865.228999999999</v>
      </c>
      <c r="BW74" s="71"/>
      <c r="BX74" s="898"/>
      <c r="BY74" s="895">
        <v>9000</v>
      </c>
      <c r="BZ74" s="315">
        <v>2500</v>
      </c>
      <c r="CA74" s="318"/>
      <c r="CB74" s="813"/>
      <c r="CC74" s="895">
        <v>7000</v>
      </c>
      <c r="CD74" s="315">
        <v>2500</v>
      </c>
      <c r="CE74" s="318"/>
      <c r="CF74" s="813"/>
      <c r="CG74" s="895">
        <v>4400</v>
      </c>
      <c r="CH74" s="315">
        <v>1700</v>
      </c>
      <c r="CI74" s="318"/>
      <c r="CJ74" s="813"/>
      <c r="CK74" s="50">
        <f>BY74+CC74+CG74</f>
        <v>20400</v>
      </c>
      <c r="CL74" s="951"/>
      <c r="CM74" s="52">
        <f t="shared" si="260"/>
        <v>6700</v>
      </c>
      <c r="CN74" s="52">
        <f t="shared" si="260"/>
        <v>0</v>
      </c>
      <c r="CO74" s="56">
        <f>CN74-CK74</f>
        <v>-20400</v>
      </c>
      <c r="CP74" s="806"/>
      <c r="CQ74" s="322">
        <f>CN74-CM74</f>
        <v>-6700</v>
      </c>
      <c r="CR74" s="228">
        <f>CK74+BR74</f>
        <v>45300</v>
      </c>
      <c r="CS74" s="965"/>
      <c r="CT74" s="65">
        <f>BT74+CM74</f>
        <v>10934.771000000001</v>
      </c>
      <c r="CU74" s="58">
        <f>SUM(BU74,CN74)</f>
        <v>1034.771</v>
      </c>
      <c r="CV74" s="324">
        <f>CU74-CR74</f>
        <v>-44265.228999999999</v>
      </c>
      <c r="CW74" s="802"/>
      <c r="CX74" s="610">
        <f>CU74-CT74</f>
        <v>-9900</v>
      </c>
      <c r="CY74" s="137"/>
      <c r="CZ74" s="63"/>
      <c r="DD74" s="895">
        <v>7000</v>
      </c>
      <c r="DE74" s="315"/>
      <c r="DF74" s="318"/>
      <c r="DG74" s="813"/>
      <c r="DH74" s="895">
        <v>9000</v>
      </c>
      <c r="DI74" s="315">
        <v>9000</v>
      </c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062" t="s">
        <v>54</v>
      </c>
      <c r="D75" s="1063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773">
        <v>83598.676529999997</v>
      </c>
      <c r="Q75" s="81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3">
        <f t="shared" ref="W75:W108" si="263">U75-S75</f>
        <v>30671.644369999995</v>
      </c>
      <c r="X75" s="244">
        <f>U75-T75</f>
        <v>0</v>
      </c>
      <c r="Y75" s="374">
        <v>71000</v>
      </c>
      <c r="Z75" s="773">
        <v>101383.30992</v>
      </c>
      <c r="AA75" s="773">
        <v>101383.30992</v>
      </c>
      <c r="AB75" s="813">
        <f>AA75-Z75</f>
        <v>0</v>
      </c>
      <c r="AC75" s="374">
        <v>78100</v>
      </c>
      <c r="AD75" s="461">
        <v>85387.95342999998</v>
      </c>
      <c r="AE75" s="773">
        <v>85387.95342999998</v>
      </c>
      <c r="AF75" s="813">
        <f>AE75-AD75</f>
        <v>0</v>
      </c>
      <c r="AG75" s="374">
        <v>85200</v>
      </c>
      <c r="AH75" s="461">
        <v>80000</v>
      </c>
      <c r="AI75" s="462">
        <v>86504.784769999984</v>
      </c>
      <c r="AJ75" s="813">
        <f>AI75-AH75</f>
        <v>6504.7847699999838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273276.04811999993</v>
      </c>
      <c r="AO75" s="51">
        <f>AN75-AK75</f>
        <v>38976.048119999934</v>
      </c>
      <c r="AP75" s="823">
        <f t="shared" ref="AP75:AP108" si="264">AN75-AL75</f>
        <v>29676.048119999934</v>
      </c>
      <c r="AQ75" s="244">
        <f>AN75-AM75</f>
        <v>6504.7847699999693</v>
      </c>
      <c r="AR75" s="815">
        <f t="shared" si="258"/>
        <v>440100</v>
      </c>
      <c r="AS75" s="323">
        <f t="shared" si="258"/>
        <v>467100</v>
      </c>
      <c r="AT75" s="877">
        <f>T75+AM75</f>
        <v>520942.90771999996</v>
      </c>
      <c r="AU75" s="421">
        <f>SUM(U75,AN75)</f>
        <v>527447.69248999993</v>
      </c>
      <c r="AV75" s="328">
        <f>AU75-AR75</f>
        <v>87347.692489999929</v>
      </c>
      <c r="AW75" s="823">
        <f t="shared" ref="AW75:AW108" si="265">AU75-AS75</f>
        <v>60347.692489999929</v>
      </c>
      <c r="AX75" s="235">
        <f>AU75-AT75</f>
        <v>6504.7847699999693</v>
      </c>
      <c r="AY75" s="74"/>
      <c r="AZ75" s="75"/>
      <c r="BA75" s="75"/>
      <c r="BF75" s="269">
        <v>86600</v>
      </c>
      <c r="BG75" s="326">
        <v>86731.255599999989</v>
      </c>
      <c r="BH75" s="763">
        <v>86731.255599999989</v>
      </c>
      <c r="BI75" s="319">
        <f>BH75-BG75</f>
        <v>0</v>
      </c>
      <c r="BJ75" s="269">
        <v>93000</v>
      </c>
      <c r="BK75" s="326">
        <v>83000</v>
      </c>
      <c r="BL75" s="861"/>
      <c r="BM75" s="319">
        <f>BL75-BK75</f>
        <v>-83000</v>
      </c>
      <c r="BN75" s="269">
        <v>85000</v>
      </c>
      <c r="BO75" s="326">
        <v>85000</v>
      </c>
      <c r="BP75" s="878"/>
      <c r="BQ75" s="317">
        <f>BP75-BO75</f>
        <v>-85000</v>
      </c>
      <c r="BR75" s="50">
        <f>BF75+BJ75+BN75</f>
        <v>264600</v>
      </c>
      <c r="BS75" s="56"/>
      <c r="BT75" s="233">
        <f t="shared" si="259"/>
        <v>254731.25559999997</v>
      </c>
      <c r="BU75" s="230">
        <f t="shared" si="259"/>
        <v>86731.255599999989</v>
      </c>
      <c r="BV75" s="230">
        <f>BU75-BR75</f>
        <v>-177868.74440000003</v>
      </c>
      <c r="BW75" s="231"/>
      <c r="BX75" s="232">
        <f>BU75-BT75</f>
        <v>-168000</v>
      </c>
      <c r="BY75" s="269">
        <v>86400</v>
      </c>
      <c r="BZ75" s="326">
        <v>86500</v>
      </c>
      <c r="CA75" s="878"/>
      <c r="CB75" s="319">
        <f>CA75-BZ75</f>
        <v>-86500</v>
      </c>
      <c r="CC75" s="269">
        <v>59300</v>
      </c>
      <c r="CD75" s="326">
        <v>59300</v>
      </c>
      <c r="CE75" s="878"/>
      <c r="CF75" s="319">
        <f>CE75-CD75</f>
        <v>-59300</v>
      </c>
      <c r="CG75" s="269">
        <v>37300</v>
      </c>
      <c r="CH75" s="326">
        <v>37400</v>
      </c>
      <c r="CI75" s="878"/>
      <c r="CJ75" s="319">
        <f>CI75-CH75</f>
        <v>-37400</v>
      </c>
      <c r="CK75" s="50">
        <f>BY75+CC75+CG75</f>
        <v>183000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-183000</v>
      </c>
      <c r="CP75" s="233"/>
      <c r="CQ75" s="232">
        <f>CN75-CM75</f>
        <v>-183200</v>
      </c>
      <c r="CR75" s="228">
        <f>CK75+BR75</f>
        <v>447600</v>
      </c>
      <c r="CS75" s="966"/>
      <c r="CT75" s="65">
        <f>BT75+CM75</f>
        <v>437931.25559999997</v>
      </c>
      <c r="CU75" s="327">
        <f>SUM(BU75,CN75)</f>
        <v>86731.255599999989</v>
      </c>
      <c r="CV75" s="328">
        <f>CU75-CR75</f>
        <v>-360868.74440000003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8"/>
      <c r="DG75" s="319">
        <f>DF75-DE75</f>
        <v>0</v>
      </c>
      <c r="DH75" s="269">
        <v>93000</v>
      </c>
      <c r="DI75" s="326">
        <v>93000</v>
      </c>
      <c r="DJ75" s="878"/>
      <c r="DK75" s="319">
        <f>DJ75-DI75</f>
        <v>-93000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76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64"/>
      <c r="AA76" s="764"/>
      <c r="AB76" s="334">
        <f>AA77/Z77</f>
        <v>1</v>
      </c>
      <c r="AC76" s="331"/>
      <c r="AD76" s="332"/>
      <c r="AE76" s="764"/>
      <c r="AF76" s="341">
        <f>AE77/AD77</f>
        <v>1</v>
      </c>
      <c r="AG76" s="331"/>
      <c r="AH76" s="332"/>
      <c r="AI76" s="333"/>
      <c r="AJ76" s="341">
        <f>AI77/AH77</f>
        <v>1.0472335281321183</v>
      </c>
      <c r="AK76" s="342"/>
      <c r="AL76" s="337"/>
      <c r="AM76" s="338"/>
      <c r="AN76" s="81"/>
      <c r="AO76" s="343">
        <f>AN77/AK77</f>
        <v>1.1399293857087678</v>
      </c>
      <c r="AP76" s="86">
        <f>AN77/AL77</f>
        <v>1.1004016329604771</v>
      </c>
      <c r="AQ76" s="256">
        <f>AN77/AM77</f>
        <v>1.0142521651538341</v>
      </c>
      <c r="AR76" s="344"/>
      <c r="AS76" s="345"/>
      <c r="AT76" s="346"/>
      <c r="AU76" s="347"/>
      <c r="AV76" s="348">
        <f>AU77/AR77</f>
        <v>1.1925116397088971</v>
      </c>
      <c r="AW76" s="86">
        <f>AU77/AS77</f>
        <v>1.1299673229409479</v>
      </c>
      <c r="AX76" s="206">
        <f>AU77/AT77</f>
        <v>1.0071803851341457</v>
      </c>
      <c r="AY76" s="349"/>
      <c r="AZ76" s="350"/>
      <c r="BA76" s="350"/>
      <c r="BF76" s="331"/>
      <c r="BG76" s="332"/>
      <c r="BH76" s="764"/>
      <c r="BI76" s="334">
        <f>BH77/BG77</f>
        <v>1</v>
      </c>
      <c r="BJ76" s="331"/>
      <c r="BK76" s="332"/>
      <c r="BL76" s="333"/>
      <c r="BM76" s="334">
        <f>BL77/BK77</f>
        <v>0</v>
      </c>
      <c r="BN76" s="331"/>
      <c r="BO76" s="332"/>
      <c r="BP76" s="335"/>
      <c r="BQ76" s="334">
        <f>BP77/BO77</f>
        <v>0</v>
      </c>
      <c r="BR76" s="342"/>
      <c r="BS76" s="338"/>
      <c r="BT76" s="338"/>
      <c r="BU76" s="81"/>
      <c r="BV76" s="339">
        <f>BU77/BR77</f>
        <v>0.33241550042016804</v>
      </c>
      <c r="BW76" s="340"/>
      <c r="BX76" s="80">
        <f>BU77/BT77</f>
        <v>0.34593574124985765</v>
      </c>
      <c r="BY76" s="331"/>
      <c r="BZ76" s="332"/>
      <c r="CA76" s="335"/>
      <c r="CB76" s="334">
        <f>CA77/BZ77</f>
        <v>0</v>
      </c>
      <c r="CC76" s="331"/>
      <c r="CD76" s="332"/>
      <c r="CE76" s="335"/>
      <c r="CF76" s="341">
        <f>CE77/CD77</f>
        <v>0</v>
      </c>
      <c r="CG76" s="331"/>
      <c r="CH76" s="332"/>
      <c r="CI76" s="335"/>
      <c r="CJ76" s="341">
        <f>CI77/CH77</f>
        <v>0</v>
      </c>
      <c r="CK76" s="342"/>
      <c r="CL76" s="338"/>
      <c r="CM76" s="338"/>
      <c r="CN76" s="81"/>
      <c r="CO76" s="343">
        <f>CN77/CK77</f>
        <v>0</v>
      </c>
      <c r="CP76" s="343"/>
      <c r="CQ76" s="256">
        <f>CN77/CM77</f>
        <v>0</v>
      </c>
      <c r="CR76" s="344"/>
      <c r="CS76" s="970"/>
      <c r="CT76" s="346"/>
      <c r="CU76" s="347"/>
      <c r="CV76" s="348">
        <f>CU77/CR77</f>
        <v>0.19619315337879725</v>
      </c>
      <c r="CW76" s="348"/>
      <c r="CX76" s="206">
        <f>CU77/CT77</f>
        <v>0.200443996459505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6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263"/>
        <v>39979.459889999998</v>
      </c>
      <c r="X77" s="117">
        <f>U77-T77</f>
        <v>0</v>
      </c>
      <c r="Y77" s="355">
        <f>Y72+Y75</f>
        <v>79400</v>
      </c>
      <c r="Z77" s="765">
        <f>Z72+Z75</f>
        <v>110631.53</v>
      </c>
      <c r="AA77" s="76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765">
        <f>AE72+AE75</f>
        <v>92549.08418999998</v>
      </c>
      <c r="AF77" s="358">
        <f>AE77-AD77</f>
        <v>0</v>
      </c>
      <c r="AG77" s="355">
        <f>AG72+AG75</f>
        <v>93000</v>
      </c>
      <c r="AH77" s="356">
        <f>AH72+AH75</f>
        <v>87800</v>
      </c>
      <c r="AI77" s="357">
        <f>AI72+AI75</f>
        <v>91947.103769999987</v>
      </c>
      <c r="AJ77" s="358">
        <f>AI77-AH77</f>
        <v>4147.103769999987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295127.71795999998</v>
      </c>
      <c r="AO77" s="186">
        <f>AN77-AK77</f>
        <v>36227.71795999998</v>
      </c>
      <c r="AP77" s="108">
        <f t="shared" si="264"/>
        <v>26927.71795999998</v>
      </c>
      <c r="AQ77" s="55">
        <f>AN77-AM77</f>
        <v>4147.103769999987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581707.17784999998</v>
      </c>
      <c r="AV77" s="188">
        <f>AU77-AR77</f>
        <v>93907.177849999978</v>
      </c>
      <c r="AW77" s="108">
        <f t="shared" si="265"/>
        <v>66907.177849999978</v>
      </c>
      <c r="AX77" s="362">
        <f>AU77-AT77</f>
        <v>4147.1037700000452</v>
      </c>
      <c r="AY77" s="137">
        <f>AR77/6</f>
        <v>81300</v>
      </c>
      <c r="AZ77" s="97">
        <f>AS77/6</f>
        <v>85800</v>
      </c>
      <c r="BA77" s="138">
        <f>AU77/6</f>
        <v>96951.196308333325</v>
      </c>
      <c r="BB77" s="363">
        <f>BA77/AY77</f>
        <v>1.1925116397088971</v>
      </c>
      <c r="BC77" s="6">
        <f>BA77-AY77</f>
        <v>15651.196308333325</v>
      </c>
      <c r="BD77" s="98">
        <f>BA77-AZ77</f>
        <v>11151.196308333325</v>
      </c>
      <c r="BE77" s="6">
        <f>AX77/6</f>
        <v>691.18396166667424</v>
      </c>
      <c r="BF77" s="355">
        <f>BF72+BF75</f>
        <v>94800</v>
      </c>
      <c r="BG77" s="356">
        <f>BG72+BG75</f>
        <v>94937.866919999986</v>
      </c>
      <c r="BH77" s="765">
        <f>BH72+BH75</f>
        <v>94937.866919999986</v>
      </c>
      <c r="BI77" s="358">
        <f>BH77-BG77</f>
        <v>0</v>
      </c>
      <c r="BJ77" s="355">
        <f>BJ72+BJ75</f>
        <v>99500</v>
      </c>
      <c r="BK77" s="356">
        <f>BK72+BK75</f>
        <v>88500</v>
      </c>
      <c r="BL77" s="357">
        <f>BL72+BL75</f>
        <v>0</v>
      </c>
      <c r="BM77" s="358">
        <f>BL77-BK77</f>
        <v>-88500</v>
      </c>
      <c r="BN77" s="355">
        <f>BN72+BN75</f>
        <v>91300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285600</v>
      </c>
      <c r="BS77" s="112"/>
      <c r="BT77" s="112">
        <f t="shared" ref="BT77:BU79" si="267">BG77+BK77+BO77</f>
        <v>274437.86692</v>
      </c>
      <c r="BU77" s="113">
        <f t="shared" si="267"/>
        <v>94937.866919999986</v>
      </c>
      <c r="BV77" s="110">
        <f>BU77-BR77</f>
        <v>-190662.13308</v>
      </c>
      <c r="BW77" s="108"/>
      <c r="BX77" s="117">
        <f>BU77-BT77</f>
        <v>-179500</v>
      </c>
      <c r="BY77" s="355">
        <f>BY72+BY75</f>
        <v>92700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355">
        <f>CC72+CC75</f>
        <v>64800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355">
        <f>CG72+CG75</f>
        <v>40800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198300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-198300</v>
      </c>
      <c r="CP77" s="186"/>
      <c r="CQ77" s="55">
        <f>CN77-CM77</f>
        <v>-199200</v>
      </c>
      <c r="CR77" s="130">
        <f>SUM(BR77,CK77)</f>
        <v>483900</v>
      </c>
      <c r="CS77" s="540"/>
      <c r="CT77" s="511">
        <f>BT77+CM77</f>
        <v>473637.86692</v>
      </c>
      <c r="CU77" s="187">
        <f>SUM(BU77,CN77)</f>
        <v>94937.866919999986</v>
      </c>
      <c r="CV77" s="188">
        <f>CU77-CR77</f>
        <v>-388962.13308</v>
      </c>
      <c r="CW77" s="188"/>
      <c r="CX77" s="362">
        <f>CU77-CT77</f>
        <v>-378700</v>
      </c>
      <c r="CY77" s="137">
        <f>CR77/6</f>
        <v>80650</v>
      </c>
      <c r="CZ77" s="138">
        <f>CU77/6</f>
        <v>15822.977819999998</v>
      </c>
      <c r="DA77" s="363">
        <f>CZ77/CY77</f>
        <v>0.19619315337879725</v>
      </c>
      <c r="DB77" s="6">
        <f>CZ77-CY77</f>
        <v>-64827.02218</v>
      </c>
      <c r="DC77" s="6">
        <f>CX77/6</f>
        <v>-63116.666666666664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76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263"/>
        <v>742.22600000000239</v>
      </c>
      <c r="X78" s="142">
        <f>U78-T78</f>
        <v>0</v>
      </c>
      <c r="Y78" s="268">
        <v>8300</v>
      </c>
      <c r="Z78" s="766">
        <v>8263.83</v>
      </c>
      <c r="AA78" s="76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766">
        <v>6792.8739999999998</v>
      </c>
      <c r="AF78" s="367">
        <f>ROUND(AF81*0.95*0.02,-1)</f>
        <v>0</v>
      </c>
      <c r="AG78" s="268">
        <v>6380</v>
      </c>
      <c r="AH78" s="365">
        <v>5130</v>
      </c>
      <c r="AI78" s="366">
        <v>8856.0879999999997</v>
      </c>
      <c r="AJ78" s="367">
        <f>AI78-AH78</f>
        <v>3726.0879999999997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23912.792000000001</v>
      </c>
      <c r="AO78" s="146">
        <f>AN78-AK78</f>
        <v>1532.7920000000013</v>
      </c>
      <c r="AP78" s="141">
        <f t="shared" si="264"/>
        <v>3462.7920000000013</v>
      </c>
      <c r="AQ78" s="142">
        <f>AN78-AM78</f>
        <v>3726.0880000000034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55055.018000000004</v>
      </c>
      <c r="AV78" s="193">
        <f>AU78-AR78</f>
        <v>4205.0180000000037</v>
      </c>
      <c r="AW78" s="141">
        <f t="shared" si="265"/>
        <v>4205.0180000000037</v>
      </c>
      <c r="AX78" s="372">
        <f>AU78-AT78</f>
        <v>3726.0880000000034</v>
      </c>
      <c r="AY78" s="137"/>
      <c r="AZ78" s="138"/>
      <c r="BA78" s="138"/>
      <c r="BF78" s="268">
        <v>7640</v>
      </c>
      <c r="BG78" s="365">
        <v>13413.498</v>
      </c>
      <c r="BH78" s="766">
        <v>13413.498</v>
      </c>
      <c r="BI78" s="367">
        <f>BH78-BG78</f>
        <v>0</v>
      </c>
      <c r="BJ78" s="268">
        <v>5940</v>
      </c>
      <c r="BK78" s="365">
        <f>ROUND(BJ78*0.85,-1)</f>
        <v>5050</v>
      </c>
      <c r="BL78" s="366"/>
      <c r="BM78" s="367">
        <f>BL78-BK78</f>
        <v>-5050</v>
      </c>
      <c r="BN78" s="268">
        <v>7210</v>
      </c>
      <c r="BO78" s="365">
        <f>BN78</f>
        <v>7210</v>
      </c>
      <c r="BP78" s="368"/>
      <c r="BQ78" s="367">
        <f>BP78-BO78</f>
        <v>-7210</v>
      </c>
      <c r="BR78" s="143">
        <f>BF78+BJ78+BN78</f>
        <v>20790</v>
      </c>
      <c r="BS78" s="144"/>
      <c r="BT78" s="144">
        <f t="shared" si="267"/>
        <v>25673.498</v>
      </c>
      <c r="BU78" s="145">
        <f t="shared" si="267"/>
        <v>13413.498</v>
      </c>
      <c r="BV78" s="47">
        <f>BU78-BR78</f>
        <v>-7376.5020000000004</v>
      </c>
      <c r="BW78" s="141"/>
      <c r="BX78" s="142">
        <f>BU78-BT78</f>
        <v>-12260</v>
      </c>
      <c r="BY78" s="268">
        <v>7740</v>
      </c>
      <c r="BZ78" s="365">
        <v>8900</v>
      </c>
      <c r="CA78" s="368"/>
      <c r="CB78" s="367">
        <v>0</v>
      </c>
      <c r="CC78" s="268">
        <v>6880</v>
      </c>
      <c r="CD78" s="365">
        <v>9000</v>
      </c>
      <c r="CE78" s="368"/>
      <c r="CF78" s="367">
        <v>0</v>
      </c>
      <c r="CG78" s="268">
        <v>6460</v>
      </c>
      <c r="CH78" s="365">
        <v>6460</v>
      </c>
      <c r="CI78" s="368"/>
      <c r="CJ78" s="367">
        <f>CI78-CH78</f>
        <v>-6460</v>
      </c>
      <c r="CK78" s="143">
        <f>BY78+CC78+CG78</f>
        <v>21080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-21080</v>
      </c>
      <c r="CP78" s="146"/>
      <c r="CQ78" s="142">
        <f>CN78-CM78</f>
        <v>-24360</v>
      </c>
      <c r="CR78" s="143">
        <f>CK78+BR78</f>
        <v>41870</v>
      </c>
      <c r="CS78" s="963"/>
      <c r="CT78" s="371">
        <f>BT78+CM78</f>
        <v>50033.498</v>
      </c>
      <c r="CU78" s="148">
        <f>SUM(BU78,CN78)</f>
        <v>13413.498</v>
      </c>
      <c r="CV78" s="193">
        <f>CU78-CR78</f>
        <v>-28456.502</v>
      </c>
      <c r="CW78" s="193"/>
      <c r="CX78" s="372">
        <f>CU78-CT78</f>
        <v>-36620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766">
        <v>270180.77389999997</v>
      </c>
      <c r="Q79" s="75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263"/>
        <v>218020.60389999999</v>
      </c>
      <c r="X79" s="142">
        <f>U79-T79</f>
        <v>0</v>
      </c>
      <c r="Y79" s="268">
        <v>148000</v>
      </c>
      <c r="Z79" s="766">
        <v>227038.13800000001</v>
      </c>
      <c r="AA79" s="766">
        <v>227038.13800000001</v>
      </c>
      <c r="AB79" s="780">
        <f>ROUND(AB81*0.95*0.98,-1)</f>
        <v>0</v>
      </c>
      <c r="AC79" s="268">
        <v>140000</v>
      </c>
      <c r="AD79" s="365">
        <v>184582.50210000001</v>
      </c>
      <c r="AE79" s="766">
        <v>184582.50210000001</v>
      </c>
      <c r="AF79" s="367">
        <f>ROUND(AF81*0.95*0.98,-1)</f>
        <v>0</v>
      </c>
      <c r="AG79" s="268">
        <v>113670</v>
      </c>
      <c r="AH79" s="365">
        <v>165870</v>
      </c>
      <c r="AI79" s="366">
        <v>159599.67000000001</v>
      </c>
      <c r="AJ79" s="367">
        <f>AI79-AH79</f>
        <v>-6270.3299999999872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571220.3101</v>
      </c>
      <c r="AO79" s="146">
        <f>AN79-AK79</f>
        <v>169550.3101</v>
      </c>
      <c r="AP79" s="141">
        <f t="shared" si="264"/>
        <v>157920.3101</v>
      </c>
      <c r="AQ79" s="142">
        <f>AN79-AM79</f>
        <v>-6270.3299999999581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1364840.9139999999</v>
      </c>
      <c r="AV79" s="193">
        <f>AU79-AR79</f>
        <v>451940.91399999987</v>
      </c>
      <c r="AW79" s="141">
        <f t="shared" si="265"/>
        <v>375940.91399999987</v>
      </c>
      <c r="AX79" s="372">
        <f>AU79-AT79</f>
        <v>-6270.3300000000745</v>
      </c>
      <c r="AY79" s="137"/>
      <c r="AZ79" s="138"/>
      <c r="BA79" s="138"/>
      <c r="BF79" s="268">
        <v>158410</v>
      </c>
      <c r="BG79" s="365">
        <v>85916.634999999995</v>
      </c>
      <c r="BH79" s="766">
        <v>85916.634999999995</v>
      </c>
      <c r="BI79" s="367">
        <f>BH79-BG79</f>
        <v>0</v>
      </c>
      <c r="BJ79" s="268">
        <v>123210</v>
      </c>
      <c r="BK79" s="365">
        <f>ROUND(BJ79*0.85,-1)</f>
        <v>104730</v>
      </c>
      <c r="BL79" s="366"/>
      <c r="BM79" s="367">
        <f>BL79-BK79</f>
        <v>-104730</v>
      </c>
      <c r="BN79" s="268">
        <v>149610</v>
      </c>
      <c r="BO79" s="365">
        <f>BN79</f>
        <v>149610</v>
      </c>
      <c r="BP79" s="368"/>
      <c r="BQ79" s="367">
        <f>BP79-BO79</f>
        <v>-149610</v>
      </c>
      <c r="BR79" s="143">
        <f>BF79+BJ79+BN79</f>
        <v>431230</v>
      </c>
      <c r="BS79" s="144"/>
      <c r="BT79" s="144">
        <f t="shared" si="267"/>
        <v>340256.63500000001</v>
      </c>
      <c r="BU79" s="145">
        <f t="shared" si="267"/>
        <v>85916.634999999995</v>
      </c>
      <c r="BV79" s="47">
        <f>BU79-BR79</f>
        <v>-345313.36499999999</v>
      </c>
      <c r="BW79" s="141"/>
      <c r="BX79" s="142">
        <f>BU79-BT79</f>
        <v>-254340</v>
      </c>
      <c r="BY79" s="268">
        <v>158300</v>
      </c>
      <c r="BZ79" s="365">
        <v>182050</v>
      </c>
      <c r="CA79" s="368"/>
      <c r="CB79" s="367">
        <v>0</v>
      </c>
      <c r="CC79" s="268">
        <v>140710</v>
      </c>
      <c r="CD79" s="365">
        <v>185000</v>
      </c>
      <c r="CE79" s="368"/>
      <c r="CF79" s="367">
        <v>0</v>
      </c>
      <c r="CG79" s="268">
        <v>131920</v>
      </c>
      <c r="CH79" s="365">
        <v>131920</v>
      </c>
      <c r="CI79" s="368"/>
      <c r="CJ79" s="367">
        <f>CI79-CH79</f>
        <v>-131920</v>
      </c>
      <c r="CK79" s="143">
        <f>BY79+CC79+CG79</f>
        <v>430930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-430930</v>
      </c>
      <c r="CP79" s="146"/>
      <c r="CQ79" s="142">
        <f>CN79-CM79</f>
        <v>-498970</v>
      </c>
      <c r="CR79" s="143">
        <f>CK79+BR79</f>
        <v>862160</v>
      </c>
      <c r="CS79" s="963"/>
      <c r="CT79" s="371">
        <f>BT79+CM79</f>
        <v>839226.63500000001</v>
      </c>
      <c r="CU79" s="148">
        <f>SUM(BU79,CN79)</f>
        <v>85916.634999999995</v>
      </c>
      <c r="CV79" s="193">
        <f>CU79-CR79</f>
        <v>-776243.36499999999</v>
      </c>
      <c r="CW79" s="193"/>
      <c r="CX79" s="372">
        <f>CU79-CT79</f>
        <v>-753310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76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67"/>
      <c r="AA80" s="767"/>
      <c r="AB80" s="377">
        <f>AA81/Z81</f>
        <v>1</v>
      </c>
      <c r="AC80" s="374"/>
      <c r="AD80" s="375"/>
      <c r="AE80" s="767"/>
      <c r="AF80" s="382">
        <f>AE81/AD81</f>
        <v>1</v>
      </c>
      <c r="AG80" s="374"/>
      <c r="AH80" s="375"/>
      <c r="AI80" s="376"/>
      <c r="AJ80" s="382">
        <f>AI81/AH81</f>
        <v>1.0002121916666666</v>
      </c>
      <c r="AK80" s="287"/>
      <c r="AL80" s="380"/>
      <c r="AM80" s="381"/>
      <c r="AN80" s="100"/>
      <c r="AO80" s="343">
        <f>AN81/AK81</f>
        <v>1.3746813795652175</v>
      </c>
      <c r="AP80" s="86">
        <f>AN81/AL81</f>
        <v>1.3174029887500001</v>
      </c>
      <c r="AQ80" s="256">
        <f>AN81/AM81</f>
        <v>1.0000604042059684</v>
      </c>
      <c r="AR80" s="204"/>
      <c r="AS80" s="383"/>
      <c r="AT80" s="209"/>
      <c r="AU80" s="162"/>
      <c r="AV80" s="348">
        <f>AU81/AR81</f>
        <v>1.4547870841346155</v>
      </c>
      <c r="AW80" s="86">
        <f>AU81/AS81</f>
        <v>1.3557155622759858</v>
      </c>
      <c r="AX80" s="384">
        <f>AU81/AT81</f>
        <v>1.0000252452116962</v>
      </c>
      <c r="AY80" s="137"/>
      <c r="AZ80" s="138"/>
      <c r="BA80" s="138"/>
      <c r="BF80" s="374"/>
      <c r="BG80" s="375"/>
      <c r="BH80" s="767"/>
      <c r="BI80" s="377">
        <f>BH81/BG81</f>
        <v>1</v>
      </c>
      <c r="BJ80" s="374"/>
      <c r="BK80" s="375"/>
      <c r="BL80" s="376"/>
      <c r="BM80" s="377">
        <f>BL81/BK81</f>
        <v>0</v>
      </c>
      <c r="BN80" s="374"/>
      <c r="BO80" s="375"/>
      <c r="BP80" s="378"/>
      <c r="BQ80" s="334">
        <f>BP81/BO81</f>
        <v>0</v>
      </c>
      <c r="BR80" s="287"/>
      <c r="BS80" s="381"/>
      <c r="BT80" s="381"/>
      <c r="BU80" s="100"/>
      <c r="BV80" s="339">
        <f>BU81/BR81</f>
        <v>0.23728234897959183</v>
      </c>
      <c r="BW80" s="340"/>
      <c r="BX80" s="80">
        <f>BU81/BT81</f>
        <v>0.2861860903361384</v>
      </c>
      <c r="BY80" s="374"/>
      <c r="BZ80" s="375"/>
      <c r="CA80" s="378"/>
      <c r="CB80" s="334">
        <f>CA81/BZ81</f>
        <v>0</v>
      </c>
      <c r="CC80" s="374"/>
      <c r="CD80" s="375"/>
      <c r="CE80" s="378"/>
      <c r="CF80" s="382">
        <f>CE81/CD81</f>
        <v>0</v>
      </c>
      <c r="CG80" s="374"/>
      <c r="CH80" s="375"/>
      <c r="CI80" s="378"/>
      <c r="CJ80" s="382">
        <f>CI81/CH81</f>
        <v>0</v>
      </c>
      <c r="CK80" s="287"/>
      <c r="CL80" s="381"/>
      <c r="CM80" s="381"/>
      <c r="CN80" s="100"/>
      <c r="CO80" s="343">
        <f>CN81/CK81</f>
        <v>0</v>
      </c>
      <c r="CP80" s="343"/>
      <c r="CQ80" s="256">
        <f>CN81/CM81</f>
        <v>0</v>
      </c>
      <c r="CR80" s="204"/>
      <c r="CS80" s="964"/>
      <c r="CT80" s="209"/>
      <c r="CU80" s="162"/>
      <c r="CV80" s="348">
        <f>CU81/CR81</f>
        <v>0.11864117448979591</v>
      </c>
      <c r="CW80" s="94"/>
      <c r="CX80" s="384">
        <f>CU81/CT81</f>
        <v>0.11860869616099642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76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263"/>
        <v>244625.13290000008</v>
      </c>
      <c r="X81" s="117">
        <f>U81-T81</f>
        <v>0</v>
      </c>
      <c r="Y81" s="355">
        <v>170000</v>
      </c>
      <c r="Z81" s="768">
        <v>251402.05600000001</v>
      </c>
      <c r="AA81" s="76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768">
        <v>200913.18410000001</v>
      </c>
      <c r="AF81" s="358">
        <f>AE81-AD81</f>
        <v>0</v>
      </c>
      <c r="AG81" s="355">
        <v>130000</v>
      </c>
      <c r="AH81" s="385">
        <v>180000</v>
      </c>
      <c r="AI81" s="386">
        <v>180038.19450000001</v>
      </c>
      <c r="AJ81" s="358">
        <f t="shared" ref="AJ81:AJ91" si="271">AI81-AH81</f>
        <v>38.19450000001234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632353.43460000004</v>
      </c>
      <c r="AO81" s="186">
        <f t="shared" ref="AO81:AO91" si="272">AN81-AK81</f>
        <v>172353.43460000004</v>
      </c>
      <c r="AP81" s="108">
        <f t="shared" si="264"/>
        <v>152353.43460000004</v>
      </c>
      <c r="AQ81" s="55">
        <f>AN81-AM81</f>
        <v>38.194499999983236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1512978.5675000001</v>
      </c>
      <c r="AV81" s="188">
        <f t="shared" ref="AV81:AV91" si="273">AU81-AR81</f>
        <v>472978.56750000012</v>
      </c>
      <c r="AW81" s="108">
        <f t="shared" si="265"/>
        <v>396978.56750000012</v>
      </c>
      <c r="AX81" s="362">
        <f>AU81-AT81</f>
        <v>38.194499999983236</v>
      </c>
      <c r="AY81" s="137">
        <f>AR81/6</f>
        <v>173333.33333333334</v>
      </c>
      <c r="AZ81" s="97">
        <f>AS81/6</f>
        <v>186000</v>
      </c>
      <c r="BA81" s="138">
        <f>AU81/6</f>
        <v>252163.09458333335</v>
      </c>
      <c r="BB81" s="363">
        <f>BA81/AY81</f>
        <v>1.4547870841346153</v>
      </c>
      <c r="BC81" s="6">
        <f>BA81-AY81</f>
        <v>78829.76125000001</v>
      </c>
      <c r="BD81" s="98">
        <f>BA81-AZ81</f>
        <v>66163.094583333354</v>
      </c>
      <c r="BE81" s="6">
        <f>AX81/6</f>
        <v>6.365749999997206</v>
      </c>
      <c r="BF81" s="355">
        <v>180000</v>
      </c>
      <c r="BG81" s="385">
        <v>116268.351</v>
      </c>
      <c r="BH81" s="768">
        <v>116268.351</v>
      </c>
      <c r="BI81" s="358">
        <f>BH81-BG81</f>
        <v>0</v>
      </c>
      <c r="BJ81" s="355">
        <v>140000</v>
      </c>
      <c r="BK81" s="385">
        <v>120000</v>
      </c>
      <c r="BL81" s="386"/>
      <c r="BM81" s="358">
        <f>BL81-BK81</f>
        <v>-120000</v>
      </c>
      <c r="BN81" s="355">
        <v>170000</v>
      </c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490000</v>
      </c>
      <c r="BS81" s="112"/>
      <c r="BT81" s="112">
        <f>BG81+BK81+BO81</f>
        <v>406268.35100000002</v>
      </c>
      <c r="BU81" s="114">
        <f>BH81+BL81+BP81</f>
        <v>116268.351</v>
      </c>
      <c r="BV81" s="110">
        <f t="shared" ref="BV81:BV91" si="275">BU81-BR81</f>
        <v>-373731.64899999998</v>
      </c>
      <c r="BW81" s="108"/>
      <c r="BX81" s="117">
        <f t="shared" ref="BX81:BX91" si="276">BU81-BT81</f>
        <v>-290000</v>
      </c>
      <c r="BY81" s="355">
        <v>180000</v>
      </c>
      <c r="BZ81" s="385">
        <v>210000</v>
      </c>
      <c r="CA81" s="387"/>
      <c r="CB81" s="358">
        <f>CA81-BZ81</f>
        <v>-210000</v>
      </c>
      <c r="CC81" s="355">
        <v>160000</v>
      </c>
      <c r="CD81" s="385">
        <v>214000</v>
      </c>
      <c r="CE81" s="387"/>
      <c r="CF81" s="358">
        <f>CE81-CD81</f>
        <v>-214000</v>
      </c>
      <c r="CG81" s="355">
        <v>150000</v>
      </c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490000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-490000</v>
      </c>
      <c r="CP81" s="186"/>
      <c r="CQ81" s="55">
        <f>CN81-CM81</f>
        <v>-574000</v>
      </c>
      <c r="CR81" s="130">
        <f>SUM(BR81,CK81)</f>
        <v>980000</v>
      </c>
      <c r="CS81" s="540"/>
      <c r="CT81" s="140">
        <f>BT81+CM81</f>
        <v>980268.35100000002</v>
      </c>
      <c r="CU81" s="187">
        <f>SUM(BU81,CN81)</f>
        <v>116268.351</v>
      </c>
      <c r="CV81" s="188">
        <f t="shared" ref="CV81:CV91" si="279">CU81-CR81</f>
        <v>-863731.64899999998</v>
      </c>
      <c r="CW81" s="188"/>
      <c r="CX81" s="362">
        <f>CU81-CT81</f>
        <v>-864000</v>
      </c>
      <c r="CY81" s="137">
        <f>CR81/6</f>
        <v>163333.33333333334</v>
      </c>
      <c r="CZ81" s="138">
        <f>CU81/6</f>
        <v>19378.058499999999</v>
      </c>
      <c r="DA81" s="363">
        <f>CZ81/CY81</f>
        <v>0.1186411744897959</v>
      </c>
      <c r="DB81" s="6">
        <f>CZ81-CY81</f>
        <v>-143955.27483333333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292">H82-G82</f>
        <v>0</v>
      </c>
      <c r="J82" s="331">
        <v>300</v>
      </c>
      <c r="K82" s="390">
        <v>323</v>
      </c>
      <c r="L82" s="769">
        <v>323</v>
      </c>
      <c r="M82" s="392">
        <f t="shared" ref="M82:M89" si="293">L82-K82</f>
        <v>0</v>
      </c>
      <c r="N82" s="331">
        <v>300</v>
      </c>
      <c r="O82" s="390">
        <v>529</v>
      </c>
      <c r="P82" s="769">
        <v>529</v>
      </c>
      <c r="Q82" s="392">
        <f t="shared" ref="Q82:Q89" si="294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295">U82-R82</f>
        <v>411</v>
      </c>
      <c r="W82" s="398">
        <f t="shared" si="263"/>
        <v>411</v>
      </c>
      <c r="X82" s="398">
        <f t="shared" ref="X82:X91" si="296">U82-T82</f>
        <v>0</v>
      </c>
      <c r="Y82" s="331">
        <v>300</v>
      </c>
      <c r="Z82" s="769">
        <v>403</v>
      </c>
      <c r="AA82" s="769">
        <v>403</v>
      </c>
      <c r="AB82" s="392">
        <f t="shared" ref="AB82:AB91" si="297">AA82-Z82</f>
        <v>0</v>
      </c>
      <c r="AC82" s="331">
        <v>300</v>
      </c>
      <c r="AD82" s="390">
        <v>333</v>
      </c>
      <c r="AE82" s="769">
        <v>333</v>
      </c>
      <c r="AF82" s="392">
        <f t="shared" ref="AF82:AF89" si="298">AE82-AD82</f>
        <v>0</v>
      </c>
      <c r="AG82" s="331">
        <v>300</v>
      </c>
      <c r="AH82" s="390">
        <v>400</v>
      </c>
      <c r="AI82" s="391">
        <v>356</v>
      </c>
      <c r="AJ82" s="392">
        <f t="shared" si="271"/>
        <v>-44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1092</v>
      </c>
      <c r="AO82" s="398">
        <f t="shared" si="272"/>
        <v>192</v>
      </c>
      <c r="AP82" s="398">
        <f t="shared" si="264"/>
        <v>192</v>
      </c>
      <c r="AQ82" s="203">
        <f>AN84/AM84</f>
        <v>0.97512770714275165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2403</v>
      </c>
      <c r="AV82" s="402">
        <f t="shared" si="273"/>
        <v>603</v>
      </c>
      <c r="AW82" s="398">
        <f t="shared" si="265"/>
        <v>603</v>
      </c>
      <c r="AX82" s="206">
        <f>AU84/AT84</f>
        <v>0.98847672736875658</v>
      </c>
      <c r="AY82" s="349"/>
      <c r="AZ82" s="350"/>
      <c r="BA82" s="350"/>
      <c r="BF82" s="331">
        <v>363</v>
      </c>
      <c r="BG82" s="390">
        <v>271</v>
      </c>
      <c r="BH82" s="769">
        <v>271</v>
      </c>
      <c r="BI82" s="392">
        <f t="shared" ref="BI82:BI89" si="299">BH82-BG82</f>
        <v>0</v>
      </c>
      <c r="BJ82" s="331">
        <v>363</v>
      </c>
      <c r="BK82" s="390">
        <v>320</v>
      </c>
      <c r="BL82" s="391"/>
      <c r="BM82" s="392">
        <f t="shared" ref="BM82:BM89" si="300">BL82-BK82</f>
        <v>-320</v>
      </c>
      <c r="BN82" s="331">
        <v>363</v>
      </c>
      <c r="BO82" s="390">
        <v>340</v>
      </c>
      <c r="BP82" s="393"/>
      <c r="BQ82" s="392">
        <f t="shared" si="274"/>
        <v>-340</v>
      </c>
      <c r="BR82" s="399">
        <f>BF82+BJ82+BN82</f>
        <v>1089</v>
      </c>
      <c r="BS82" s="396"/>
      <c r="BT82" s="400">
        <f>BG82+BK82+BO82</f>
        <v>931</v>
      </c>
      <c r="BU82" s="397">
        <f>BH82+BL82+BP82</f>
        <v>271</v>
      </c>
      <c r="BV82" s="398">
        <f t="shared" si="275"/>
        <v>-818</v>
      </c>
      <c r="BW82" s="398"/>
      <c r="BX82" s="398">
        <f t="shared" si="276"/>
        <v>-660</v>
      </c>
      <c r="BY82" s="331">
        <v>365</v>
      </c>
      <c r="BZ82" s="390">
        <v>390</v>
      </c>
      <c r="CA82" s="393"/>
      <c r="CB82" s="392">
        <f t="shared" ref="CB82:CB91" si="301">CA82-BZ82</f>
        <v>-390</v>
      </c>
      <c r="CC82" s="331">
        <v>365</v>
      </c>
      <c r="CD82" s="390">
        <v>390</v>
      </c>
      <c r="CE82" s="393"/>
      <c r="CF82" s="392">
        <f t="shared" ref="CF82:CF89" si="302">CE82-CD82</f>
        <v>-390</v>
      </c>
      <c r="CG82" s="331">
        <v>365</v>
      </c>
      <c r="CH82" s="390">
        <v>310</v>
      </c>
      <c r="CI82" s="393"/>
      <c r="CJ82" s="392">
        <f t="shared" si="277"/>
        <v>-310</v>
      </c>
      <c r="CK82" s="399">
        <f>BY82+CC82+CG82</f>
        <v>1095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-1095</v>
      </c>
      <c r="CP82" s="953"/>
      <c r="CQ82" s="203">
        <f>CN84/CM84</f>
        <v>0</v>
      </c>
      <c r="CR82" s="399">
        <f>SUM(BR82,CK82)</f>
        <v>2184</v>
      </c>
      <c r="CS82" s="971"/>
      <c r="CT82" s="401">
        <f>BT82+CM82</f>
        <v>2021</v>
      </c>
      <c r="CU82" s="402">
        <f>SUM(BU82,CN82)</f>
        <v>271</v>
      </c>
      <c r="CV82" s="402">
        <f t="shared" si="279"/>
        <v>-1913</v>
      </c>
      <c r="CW82" s="984"/>
      <c r="CX82" s="206">
        <f>CU84/CT84</f>
        <v>0.14002719896494437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292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293"/>
        <v>0</v>
      </c>
      <c r="N83" s="336">
        <f>N84/N82</f>
        <v>148.61000000000001</v>
      </c>
      <c r="O83" s="403">
        <f>O84/O82</f>
        <v>139.9867674858223</v>
      </c>
      <c r="P83" s="770">
        <f>P84/P82</f>
        <v>139.9867674858223</v>
      </c>
      <c r="Q83" s="405">
        <f t="shared" si="294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295"/>
        <v>0.98649122807015033</v>
      </c>
      <c r="W83" s="398">
        <f t="shared" si="263"/>
        <v>0.98649122807015033</v>
      </c>
      <c r="X83" s="398">
        <f t="shared" si="296"/>
        <v>0</v>
      </c>
      <c r="Y83" s="336">
        <f>Y84/Y82</f>
        <v>148.61000000000001</v>
      </c>
      <c r="Z83" s="770">
        <f>Z84/Z82</f>
        <v>147.70223325062034</v>
      </c>
      <c r="AA83" s="770">
        <f>AA84/AA82</f>
        <v>147.70223325062034</v>
      </c>
      <c r="AB83" s="405">
        <f t="shared" si="297"/>
        <v>0</v>
      </c>
      <c r="AC83" s="336">
        <f>AC84/AC82</f>
        <v>148.61000000000001</v>
      </c>
      <c r="AD83" s="403">
        <f>AD84/AD82</f>
        <v>164.48498498498498</v>
      </c>
      <c r="AE83" s="770">
        <f>AE84/AE82</f>
        <v>164.48498498498498</v>
      </c>
      <c r="AF83" s="405">
        <f t="shared" si="298"/>
        <v>0</v>
      </c>
      <c r="AG83" s="336">
        <f>AG84/AG82</f>
        <v>148.61000000000001</v>
      </c>
      <c r="AH83" s="403">
        <f>AH84/AH82</f>
        <v>137.5</v>
      </c>
      <c r="AI83" s="404">
        <f>AI84/AI82</f>
        <v>142.66624438202246</v>
      </c>
      <c r="AJ83" s="405">
        <f t="shared" si="271"/>
        <v>5.1662443820224553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151.17828113553114</v>
      </c>
      <c r="AO83" s="398">
        <f t="shared" si="272"/>
        <v>2.568281135531123</v>
      </c>
      <c r="AP83" s="398">
        <f t="shared" si="264"/>
        <v>2.568281135531123</v>
      </c>
      <c r="AQ83" s="398">
        <f>AN83-AM83</f>
        <v>2.148791698911424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150.31530711610486</v>
      </c>
      <c r="AV83" s="402">
        <f t="shared" si="273"/>
        <v>1.7053071161048479</v>
      </c>
      <c r="AW83" s="398">
        <f t="shared" si="265"/>
        <v>1.7053071161048479</v>
      </c>
      <c r="AX83" s="402">
        <f>AU83-AT83</f>
        <v>0.98204189338315473</v>
      </c>
      <c r="AY83" s="349"/>
      <c r="AZ83" s="350"/>
      <c r="BA83" s="350"/>
      <c r="BF83" s="336">
        <f>BF84/BF82</f>
        <v>154.58677685950414</v>
      </c>
      <c r="BG83" s="403">
        <f>BG84/BG82</f>
        <v>162.22663468634684</v>
      </c>
      <c r="BH83" s="770">
        <f>BH84/BH82</f>
        <v>162.22663468634684</v>
      </c>
      <c r="BI83" s="405">
        <f t="shared" si="299"/>
        <v>0</v>
      </c>
      <c r="BJ83" s="336">
        <f>BJ84/BJ82</f>
        <v>154.58677685950414</v>
      </c>
      <c r="BK83" s="403">
        <f>BK84/BK82</f>
        <v>156.25</v>
      </c>
      <c r="BL83" s="404" t="e">
        <f>BL84/BL82</f>
        <v>#DIV/0!</v>
      </c>
      <c r="BM83" s="405" t="e">
        <f t="shared" si="300"/>
        <v>#DIV/0!</v>
      </c>
      <c r="BN83" s="336">
        <f>BN84/BN82</f>
        <v>154.58677685950414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>
        <f>BR84/BR82</f>
        <v>154.58677685950414</v>
      </c>
      <c r="BS83" s="409"/>
      <c r="BT83" s="409">
        <f>BT84/BT82</f>
        <v>155.70721589688509</v>
      </c>
      <c r="BU83" s="398">
        <f>BU84/BU82</f>
        <v>162.22663468634684</v>
      </c>
      <c r="BV83" s="398">
        <f t="shared" si="275"/>
        <v>7.6398578268427002</v>
      </c>
      <c r="BW83" s="398"/>
      <c r="BX83" s="398">
        <f t="shared" si="276"/>
        <v>6.5194187894617528</v>
      </c>
      <c r="BY83" s="336">
        <f>BY84/BY82</f>
        <v>154.31506849315068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336">
        <f>CC84/CC82</f>
        <v>154.31506849315068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336">
        <f>CG84/CG82</f>
        <v>154.31506849315068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>
        <f>CK84/CK82</f>
        <v>154.31506849315068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>
        <f>CR84/CR82</f>
        <v>154.45054945054946</v>
      </c>
      <c r="CS83" s="409"/>
      <c r="CT83" s="412">
        <f>CT84/CT82</f>
        <v>155.35052845126177</v>
      </c>
      <c r="CU83" s="402">
        <f>CU84/CU82</f>
        <v>162.22663468634684</v>
      </c>
      <c r="CV83" s="402">
        <f t="shared" si="279"/>
        <v>7.7760852357973818</v>
      </c>
      <c r="CW83" s="402"/>
      <c r="CX83" s="402">
        <f>CU83-CT83</f>
        <v>6.876106235085075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292"/>
        <v>0</v>
      </c>
      <c r="J84" s="264">
        <v>44583</v>
      </c>
      <c r="K84" s="414">
        <v>49384</v>
      </c>
      <c r="L84" s="771">
        <v>49384</v>
      </c>
      <c r="M84" s="418">
        <f t="shared" si="293"/>
        <v>0</v>
      </c>
      <c r="N84" s="264">
        <v>44583</v>
      </c>
      <c r="O84" s="414">
        <v>74053</v>
      </c>
      <c r="P84" s="771">
        <v>74053</v>
      </c>
      <c r="Q84" s="418">
        <f t="shared" si="294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295"/>
        <v>62372</v>
      </c>
      <c r="W84" s="128">
        <f t="shared" si="263"/>
        <v>62372</v>
      </c>
      <c r="X84" s="55">
        <f t="shared" si="296"/>
        <v>0</v>
      </c>
      <c r="Y84" s="264">
        <v>44583</v>
      </c>
      <c r="Z84" s="771">
        <v>59524</v>
      </c>
      <c r="AA84" s="771">
        <v>59524</v>
      </c>
      <c r="AB84" s="418">
        <f t="shared" si="297"/>
        <v>0</v>
      </c>
      <c r="AC84" s="264">
        <v>44583</v>
      </c>
      <c r="AD84" s="414">
        <v>54773.5</v>
      </c>
      <c r="AE84" s="771">
        <v>54773.5</v>
      </c>
      <c r="AF84" s="418">
        <f t="shared" si="298"/>
        <v>0</v>
      </c>
      <c r="AG84" s="264">
        <v>44583</v>
      </c>
      <c r="AH84" s="414">
        <v>55000</v>
      </c>
      <c r="AI84" s="415">
        <v>50789.182999999997</v>
      </c>
      <c r="AJ84" s="418">
        <f t="shared" si="271"/>
        <v>-4210.8170000000027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165086.68299999999</v>
      </c>
      <c r="AO84" s="134">
        <f t="shared" si="272"/>
        <v>31337.68299999999</v>
      </c>
      <c r="AP84" s="128">
        <f t="shared" si="264"/>
        <v>31337.68299999999</v>
      </c>
      <c r="AQ84" s="241">
        <f>AN84-AM84</f>
        <v>-4210.81700000001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361207.68299999996</v>
      </c>
      <c r="AV84" s="421">
        <f t="shared" si="273"/>
        <v>93709.682999999961</v>
      </c>
      <c r="AW84" s="128">
        <f t="shared" si="265"/>
        <v>93709.682999999961</v>
      </c>
      <c r="AX84" s="362">
        <f>AU84-AT84</f>
        <v>-4210.8170000000391</v>
      </c>
      <c r="AY84" s="137"/>
      <c r="AZ84" s="138"/>
      <c r="BA84" s="138"/>
      <c r="BF84" s="264">
        <v>56115</v>
      </c>
      <c r="BG84" s="414">
        <f>43963.418</f>
        <v>43963.417999999998</v>
      </c>
      <c r="BH84" s="771">
        <f>43963.418</f>
        <v>43963.417999999998</v>
      </c>
      <c r="BI84" s="418">
        <f t="shared" si="299"/>
        <v>0</v>
      </c>
      <c r="BJ84" s="264">
        <v>56115</v>
      </c>
      <c r="BK84" s="414">
        <f>50000</f>
        <v>50000</v>
      </c>
      <c r="BL84" s="415"/>
      <c r="BM84" s="418">
        <f t="shared" si="300"/>
        <v>-50000</v>
      </c>
      <c r="BN84" s="264">
        <v>56115</v>
      </c>
      <c r="BO84" s="414">
        <f>51000</f>
        <v>51000</v>
      </c>
      <c r="BP84" s="417"/>
      <c r="BQ84" s="416">
        <f t="shared" si="274"/>
        <v>-51000</v>
      </c>
      <c r="BR84" s="130">
        <f>BF84+BJ84+BN84</f>
        <v>168345</v>
      </c>
      <c r="BS84" s="131"/>
      <c r="BT84" s="131">
        <f>BG84+BK84+BO84</f>
        <v>144963.41800000001</v>
      </c>
      <c r="BU84" s="133">
        <f>BH84+BL84+BP84</f>
        <v>43963.417999999998</v>
      </c>
      <c r="BV84" s="129">
        <f t="shared" si="275"/>
        <v>-124381.58199999999</v>
      </c>
      <c r="BW84" s="128"/>
      <c r="BX84" s="55">
        <f t="shared" si="276"/>
        <v>-101000</v>
      </c>
      <c r="BY84" s="264">
        <v>56325</v>
      </c>
      <c r="BZ84" s="414">
        <f>60000</f>
        <v>60000</v>
      </c>
      <c r="CA84" s="417"/>
      <c r="CB84" s="418">
        <f t="shared" si="301"/>
        <v>-60000</v>
      </c>
      <c r="CC84" s="264">
        <v>56325</v>
      </c>
      <c r="CD84" s="414">
        <f>60000</f>
        <v>60000</v>
      </c>
      <c r="CE84" s="417"/>
      <c r="CF84" s="418">
        <f t="shared" si="302"/>
        <v>-60000</v>
      </c>
      <c r="CG84" s="264">
        <v>56325</v>
      </c>
      <c r="CH84" s="414">
        <f>49000</f>
        <v>49000</v>
      </c>
      <c r="CI84" s="417"/>
      <c r="CJ84" s="418">
        <f t="shared" si="277"/>
        <v>-49000</v>
      </c>
      <c r="CK84" s="130">
        <f>BY84+CC84+CG84</f>
        <v>168975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-168975</v>
      </c>
      <c r="CP84" s="70"/>
      <c r="CQ84" s="241">
        <f>CN84-CM84</f>
        <v>-169000</v>
      </c>
      <c r="CR84" s="130">
        <f>SUM(BR84,CK84)</f>
        <v>337320</v>
      </c>
      <c r="CS84" s="540"/>
      <c r="CT84" s="140">
        <f>BT84+CM84</f>
        <v>313963.41800000001</v>
      </c>
      <c r="CU84" s="168">
        <f>SUM(BU84,CN84)</f>
        <v>43963.417999999998</v>
      </c>
      <c r="CV84" s="421">
        <f t="shared" si="279"/>
        <v>-293356.58199999999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292"/>
        <v>0</v>
      </c>
      <c r="J85" s="336">
        <v>317</v>
      </c>
      <c r="K85" s="390">
        <v>547</v>
      </c>
      <c r="L85" s="769">
        <v>547</v>
      </c>
      <c r="M85" s="392">
        <f t="shared" si="293"/>
        <v>0</v>
      </c>
      <c r="N85" s="336">
        <v>317</v>
      </c>
      <c r="O85" s="390">
        <v>621</v>
      </c>
      <c r="P85" s="769">
        <v>621</v>
      </c>
      <c r="Q85" s="392">
        <f t="shared" si="294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295"/>
        <v>669</v>
      </c>
      <c r="W85" s="398">
        <f t="shared" si="263"/>
        <v>-180</v>
      </c>
      <c r="X85" s="398">
        <f t="shared" si="296"/>
        <v>0</v>
      </c>
      <c r="Y85" s="336">
        <v>450</v>
      </c>
      <c r="Z85" s="769">
        <v>556</v>
      </c>
      <c r="AA85" s="769">
        <v>556</v>
      </c>
      <c r="AB85" s="392">
        <f t="shared" si="297"/>
        <v>0</v>
      </c>
      <c r="AC85" s="336">
        <v>450</v>
      </c>
      <c r="AD85" s="390">
        <v>489</v>
      </c>
      <c r="AE85" s="769">
        <v>489</v>
      </c>
      <c r="AF85" s="392">
        <f t="shared" si="298"/>
        <v>0</v>
      </c>
      <c r="AG85" s="336">
        <v>450</v>
      </c>
      <c r="AH85" s="390">
        <v>500</v>
      </c>
      <c r="AI85" s="391">
        <v>924</v>
      </c>
      <c r="AJ85" s="392">
        <f t="shared" si="271"/>
        <v>424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1969</v>
      </c>
      <c r="AO85" s="398">
        <f t="shared" si="272"/>
        <v>619</v>
      </c>
      <c r="AP85" s="398">
        <f t="shared" si="264"/>
        <v>169</v>
      </c>
      <c r="AQ85" s="203">
        <f>AN87/AM87</f>
        <v>1.1019158957036261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3589</v>
      </c>
      <c r="AV85" s="402">
        <f t="shared" si="273"/>
        <v>1288</v>
      </c>
      <c r="AW85" s="398">
        <f t="shared" si="265"/>
        <v>-11</v>
      </c>
      <c r="AX85" s="206">
        <f>AU87/AT87</f>
        <v>1.0479660585971264</v>
      </c>
      <c r="AY85" s="349"/>
      <c r="AZ85" s="350"/>
      <c r="BA85" s="350"/>
      <c r="BF85" s="336">
        <v>550</v>
      </c>
      <c r="BG85" s="390">
        <v>637</v>
      </c>
      <c r="BH85" s="769">
        <v>637</v>
      </c>
      <c r="BI85" s="392">
        <f t="shared" si="299"/>
        <v>0</v>
      </c>
      <c r="BJ85" s="336">
        <v>550</v>
      </c>
      <c r="BK85" s="390">
        <v>610</v>
      </c>
      <c r="BL85" s="391"/>
      <c r="BM85" s="392">
        <f t="shared" si="300"/>
        <v>-610</v>
      </c>
      <c r="BN85" s="336">
        <v>550</v>
      </c>
      <c r="BO85" s="390">
        <v>610</v>
      </c>
      <c r="BP85" s="393"/>
      <c r="BQ85" s="392">
        <f t="shared" si="274"/>
        <v>-610</v>
      </c>
      <c r="BR85" s="399">
        <f>BF85+BJ85+BN85</f>
        <v>1650</v>
      </c>
      <c r="BS85" s="396"/>
      <c r="BT85" s="400">
        <f>BG85+BK85+BO85</f>
        <v>1857</v>
      </c>
      <c r="BU85" s="398">
        <f>BH85+BL85+BP85</f>
        <v>637</v>
      </c>
      <c r="BV85" s="398">
        <f t="shared" si="275"/>
        <v>-1013</v>
      </c>
      <c r="BW85" s="398"/>
      <c r="BX85" s="398">
        <f t="shared" si="276"/>
        <v>-1220</v>
      </c>
      <c r="BY85" s="336">
        <v>550</v>
      </c>
      <c r="BZ85" s="390">
        <v>600</v>
      </c>
      <c r="CA85" s="393"/>
      <c r="CB85" s="392">
        <f t="shared" si="301"/>
        <v>-600</v>
      </c>
      <c r="CC85" s="336">
        <v>550</v>
      </c>
      <c r="CD85" s="390">
        <v>570</v>
      </c>
      <c r="CE85" s="393"/>
      <c r="CF85" s="392">
        <f t="shared" si="302"/>
        <v>-570</v>
      </c>
      <c r="CG85" s="336">
        <v>550</v>
      </c>
      <c r="CH85" s="390">
        <v>490</v>
      </c>
      <c r="CI85" s="393"/>
      <c r="CJ85" s="392">
        <f t="shared" si="277"/>
        <v>-490</v>
      </c>
      <c r="CK85" s="399">
        <f>BY85+CC85+CG85</f>
        <v>1650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-1650</v>
      </c>
      <c r="CP85" s="953"/>
      <c r="CQ85" s="203">
        <f>CN87/CM87</f>
        <v>0</v>
      </c>
      <c r="CR85" s="410">
        <f>SUM(BR85,CK85)</f>
        <v>3300</v>
      </c>
      <c r="CS85" s="971"/>
      <c r="CT85" s="401">
        <f>BT85+CM85</f>
        <v>3517</v>
      </c>
      <c r="CU85" s="402">
        <f>SUM(BU85,CN85)</f>
        <v>637</v>
      </c>
      <c r="CV85" s="402">
        <f t="shared" si="279"/>
        <v>-2663</v>
      </c>
      <c r="CW85" s="984"/>
      <c r="CX85" s="206">
        <f>CU87/CT87</f>
        <v>0.1920329174630058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292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293"/>
        <v>0</v>
      </c>
      <c r="N86" s="336">
        <f>N87/N85</f>
        <v>179.81072555205049</v>
      </c>
      <c r="O86" s="403">
        <f>O87/O85</f>
        <v>163.34460547504025</v>
      </c>
      <c r="P86" s="770">
        <f>P87/P85</f>
        <v>163.34460547504025</v>
      </c>
      <c r="Q86" s="405">
        <f t="shared" si="294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295"/>
        <v>-7.6527008606924483</v>
      </c>
      <c r="W86" s="398">
        <f t="shared" si="263"/>
        <v>26.7246913580247</v>
      </c>
      <c r="X86" s="398">
        <f t="shared" si="296"/>
        <v>0</v>
      </c>
      <c r="Y86" s="336">
        <f>Y87/Y85</f>
        <v>151.85111111111112</v>
      </c>
      <c r="Z86" s="770">
        <f>Z87/Z85</f>
        <v>166.36510791366908</v>
      </c>
      <c r="AA86" s="770">
        <f>AA87/AA85</f>
        <v>166.36510791366908</v>
      </c>
      <c r="AB86" s="405">
        <f t="shared" si="297"/>
        <v>0</v>
      </c>
      <c r="AC86" s="336">
        <f>AC87/AC85</f>
        <v>151.85111111111112</v>
      </c>
      <c r="AD86" s="403">
        <f>AD87/AD85</f>
        <v>154.32229038854808</v>
      </c>
      <c r="AE86" s="770">
        <f>AE87/AE85</f>
        <v>154.32229038854808</v>
      </c>
      <c r="AF86" s="405">
        <f t="shared" si="298"/>
        <v>0</v>
      </c>
      <c r="AG86" s="336">
        <f>AG87/AG85</f>
        <v>151.85111111111112</v>
      </c>
      <c r="AH86" s="403">
        <f>AH87/AH85</f>
        <v>160</v>
      </c>
      <c r="AI86" s="404">
        <f>AI87/AI85</f>
        <v>113.93001134199135</v>
      </c>
      <c r="AJ86" s="405">
        <f t="shared" si="271"/>
        <v>-46.069988658008654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>
        <f>AN87/AN85</f>
        <v>138.76786718131029</v>
      </c>
      <c r="AO86" s="398">
        <f t="shared" si="272"/>
        <v>-13.08324392980083</v>
      </c>
      <c r="AP86" s="398">
        <f t="shared" si="264"/>
        <v>-6.6654661520230434</v>
      </c>
      <c r="AQ86" s="398">
        <f>AN86-AM86</f>
        <v>-21.725725051699413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153.83949024240735</v>
      </c>
      <c r="AV86" s="402">
        <f t="shared" si="273"/>
        <v>-9.5672894186095903</v>
      </c>
      <c r="AW86" s="398">
        <f t="shared" si="265"/>
        <v>8.4061569090740136</v>
      </c>
      <c r="AX86" s="402">
        <f>AU86-AT86</f>
        <v>-12.624522395823277</v>
      </c>
      <c r="AY86" s="349"/>
      <c r="AZ86" s="350"/>
      <c r="BA86" s="350"/>
      <c r="BF86" s="336">
        <f>BF87/BF85</f>
        <v>163.63636363636363</v>
      </c>
      <c r="BG86" s="403">
        <f>BG87/BG85</f>
        <v>169.95383210361067</v>
      </c>
      <c r="BH86" s="770">
        <f>BH87/BH85</f>
        <v>169.95383210361067</v>
      </c>
      <c r="BI86" s="405">
        <f t="shared" si="299"/>
        <v>0</v>
      </c>
      <c r="BJ86" s="336">
        <f>BJ87/BJ85</f>
        <v>163.63636363636363</v>
      </c>
      <c r="BK86" s="403">
        <f>BK87/BK85</f>
        <v>150.81967213114754</v>
      </c>
      <c r="BL86" s="404" t="e">
        <f>BL87/BL85</f>
        <v>#DIV/0!</v>
      </c>
      <c r="BM86" s="405" t="e">
        <f t="shared" si="300"/>
        <v>#DIV/0!</v>
      </c>
      <c r="BN86" s="336">
        <f>BN87/BN85</f>
        <v>163.63636363636363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>
        <f>BR87/BR85</f>
        <v>163.63636363636363</v>
      </c>
      <c r="BS86" s="409"/>
      <c r="BT86" s="409">
        <f>BT87/BT85</f>
        <v>157.38319388799138</v>
      </c>
      <c r="BU86" s="398">
        <f>BU87/BU85</f>
        <v>169.95383210361067</v>
      </c>
      <c r="BV86" s="398">
        <f t="shared" si="275"/>
        <v>6.3174684672470391</v>
      </c>
      <c r="BW86" s="398"/>
      <c r="BX86" s="398">
        <f t="shared" si="276"/>
        <v>12.570638215619283</v>
      </c>
      <c r="BY86" s="336">
        <f>BY87/BY85</f>
        <v>163.63636363636363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336">
        <f>CC87/CC85</f>
        <v>163.63636363636363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336">
        <f>CG87/CG85</f>
        <v>163.63636363636363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>
        <f>CK87/CK85</f>
        <v>163.63636363636363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>
        <f>CR87/CR85</f>
        <v>163.63636363636363</v>
      </c>
      <c r="CS86" s="409"/>
      <c r="CT86" s="412">
        <f>CT87/CT85</f>
        <v>160.29587462325844</v>
      </c>
      <c r="CU86" s="402">
        <f>CU87/CU85</f>
        <v>169.95383210361067</v>
      </c>
      <c r="CV86" s="402">
        <f>CU86-CR86</f>
        <v>6.3174684672470391</v>
      </c>
      <c r="CW86" s="402"/>
      <c r="CX86" s="402">
        <f>CU86-CT86</f>
        <v>9.6579574803522235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292"/>
        <v>0</v>
      </c>
      <c r="J87" s="264">
        <v>57000</v>
      </c>
      <c r="K87" s="414">
        <v>107963</v>
      </c>
      <c r="L87" s="771">
        <v>107963</v>
      </c>
      <c r="M87" s="418">
        <f t="shared" si="293"/>
        <v>0</v>
      </c>
      <c r="N87" s="264">
        <v>57000</v>
      </c>
      <c r="O87" s="414">
        <v>101437</v>
      </c>
      <c r="P87" s="771">
        <v>101437</v>
      </c>
      <c r="Q87" s="418">
        <f t="shared" si="294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295"/>
        <v>107896</v>
      </c>
      <c r="W87" s="128">
        <f t="shared" si="263"/>
        <v>17116</v>
      </c>
      <c r="X87" s="55">
        <f t="shared" si="296"/>
        <v>0</v>
      </c>
      <c r="Y87" s="264">
        <v>68333</v>
      </c>
      <c r="Z87" s="771">
        <v>92499</v>
      </c>
      <c r="AA87" s="771">
        <v>92499</v>
      </c>
      <c r="AB87" s="418">
        <f t="shared" si="297"/>
        <v>0</v>
      </c>
      <c r="AC87" s="264">
        <v>68333</v>
      </c>
      <c r="AD87" s="414">
        <v>75463.600000000006</v>
      </c>
      <c r="AE87" s="771">
        <v>75463.600000000006</v>
      </c>
      <c r="AF87" s="418">
        <f t="shared" si="298"/>
        <v>0</v>
      </c>
      <c r="AG87" s="264">
        <v>68333</v>
      </c>
      <c r="AH87" s="414">
        <v>80000</v>
      </c>
      <c r="AI87" s="415">
        <v>105271.33048</v>
      </c>
      <c r="AJ87" s="418">
        <f t="shared" si="271"/>
        <v>25271.330480000004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273233.93047999998</v>
      </c>
      <c r="AO87" s="134">
        <f t="shared" si="272"/>
        <v>68234.930479999981</v>
      </c>
      <c r="AP87" s="128">
        <f t="shared" si="264"/>
        <v>11453.930479999981</v>
      </c>
      <c r="AQ87" s="55">
        <f>AN87-AM87</f>
        <v>25271.330479999975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552129.93047999998</v>
      </c>
      <c r="AV87" s="169">
        <f t="shared" si="273"/>
        <v>176130.93047999998</v>
      </c>
      <c r="AW87" s="128">
        <f t="shared" si="265"/>
        <v>28569.930479999981</v>
      </c>
      <c r="AX87" s="362">
        <f>AU87-AT87</f>
        <v>25271.330480000004</v>
      </c>
      <c r="AY87" s="137"/>
      <c r="AZ87" s="138"/>
      <c r="BA87" s="138"/>
      <c r="BF87" s="264">
        <v>90000</v>
      </c>
      <c r="BG87" s="414">
        <f>108260.59105</f>
        <v>108260.59105</v>
      </c>
      <c r="BH87" s="771">
        <f>108260.59105</f>
        <v>108260.59105</v>
      </c>
      <c r="BI87" s="418">
        <f t="shared" si="299"/>
        <v>0</v>
      </c>
      <c r="BJ87" s="264">
        <v>90000</v>
      </c>
      <c r="BK87" s="414">
        <f>92000</f>
        <v>92000</v>
      </c>
      <c r="BL87" s="415"/>
      <c r="BM87" s="418">
        <f t="shared" si="300"/>
        <v>-92000</v>
      </c>
      <c r="BN87" s="264">
        <v>90000</v>
      </c>
      <c r="BO87" s="414">
        <f>92000</f>
        <v>92000</v>
      </c>
      <c r="BP87" s="417"/>
      <c r="BQ87" s="416">
        <f t="shared" si="274"/>
        <v>-92000</v>
      </c>
      <c r="BR87" s="130">
        <f>BF87+BJ87+BN87</f>
        <v>270000</v>
      </c>
      <c r="BS87" s="131"/>
      <c r="BT87" s="131">
        <f t="shared" ref="BT87:BU90" si="306">BG87+BK87+BO87</f>
        <v>292260.59104999999</v>
      </c>
      <c r="BU87" s="133">
        <f t="shared" si="306"/>
        <v>108260.59105</v>
      </c>
      <c r="BV87" s="129">
        <f t="shared" si="275"/>
        <v>-161739.40895000001</v>
      </c>
      <c r="BW87" s="128"/>
      <c r="BX87" s="55">
        <f t="shared" si="276"/>
        <v>-184000</v>
      </c>
      <c r="BY87" s="264">
        <v>90000</v>
      </c>
      <c r="BZ87" s="414">
        <f>96000</f>
        <v>96000</v>
      </c>
      <c r="CA87" s="417"/>
      <c r="CB87" s="418">
        <f t="shared" si="301"/>
        <v>-96000</v>
      </c>
      <c r="CC87" s="264">
        <v>90000</v>
      </c>
      <c r="CD87" s="414">
        <f>93000</f>
        <v>93000</v>
      </c>
      <c r="CE87" s="417"/>
      <c r="CF87" s="418">
        <f t="shared" si="302"/>
        <v>-93000</v>
      </c>
      <c r="CG87" s="264">
        <v>90000</v>
      </c>
      <c r="CH87" s="414">
        <f>82500</f>
        <v>82500</v>
      </c>
      <c r="CI87" s="417"/>
      <c r="CJ87" s="418">
        <f t="shared" si="277"/>
        <v>-82500</v>
      </c>
      <c r="CK87" s="130">
        <f>BY87+CC87+CG87</f>
        <v>270000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-270000</v>
      </c>
      <c r="CP87" s="134"/>
      <c r="CQ87" s="55">
        <f>CN87-CM87</f>
        <v>-271500</v>
      </c>
      <c r="CR87" s="130">
        <f>SUM(BR87,CK87)</f>
        <v>540000</v>
      </c>
      <c r="CS87" s="540"/>
      <c r="CT87" s="140">
        <f>BT87+CM87</f>
        <v>563760.59104999993</v>
      </c>
      <c r="CU87" s="168">
        <f>SUM(BU87,CN87)</f>
        <v>108260.59105</v>
      </c>
      <c r="CV87" s="169">
        <f t="shared" si="279"/>
        <v>-431739.40895000001</v>
      </c>
      <c r="CW87" s="169"/>
      <c r="CX87" s="362">
        <f>CU87-CT87</f>
        <v>-455499.99999999994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22"/>
      <c r="E88" s="923" t="s">
        <v>161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770"/>
      <c r="Q88" s="405"/>
      <c r="R88" s="407"/>
      <c r="S88" s="408"/>
      <c r="T88" s="409"/>
      <c r="U88" s="398"/>
      <c r="V88" s="345"/>
      <c r="W88" s="485"/>
      <c r="X88" s="453"/>
      <c r="Y88" s="336"/>
      <c r="Z88" s="770"/>
      <c r="AA88" s="770"/>
      <c r="AB88" s="405"/>
      <c r="AC88" s="336"/>
      <c r="AD88" s="403"/>
      <c r="AE88" s="770"/>
      <c r="AF88" s="405"/>
      <c r="AG88" s="336"/>
      <c r="AH88" s="403"/>
      <c r="AI88" s="40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336"/>
      <c r="BG88" s="403">
        <v>39</v>
      </c>
      <c r="BH88" s="770">
        <v>39</v>
      </c>
      <c r="BI88" s="405"/>
      <c r="BJ88" s="336"/>
      <c r="BK88" s="403">
        <v>210</v>
      </c>
      <c r="BL88" s="404"/>
      <c r="BM88" s="405"/>
      <c r="BN88" s="336"/>
      <c r="BO88" s="403">
        <v>220</v>
      </c>
      <c r="BP88" s="406"/>
      <c r="BQ88" s="924"/>
      <c r="BR88" s="410"/>
      <c r="BS88" s="409"/>
      <c r="BT88" s="409">
        <f t="shared" si="306"/>
        <v>469</v>
      </c>
      <c r="BU88" s="398">
        <f t="shared" si="306"/>
        <v>39</v>
      </c>
      <c r="BV88" s="345">
        <f>BU88-BR88</f>
        <v>39</v>
      </c>
      <c r="BW88" s="485"/>
      <c r="BX88" s="453">
        <f>BU88-BT88</f>
        <v>-430</v>
      </c>
      <c r="BY88" s="336"/>
      <c r="BZ88" s="403">
        <v>335</v>
      </c>
      <c r="CA88" s="406">
        <v>335</v>
      </c>
      <c r="CB88" s="405"/>
      <c r="CC88" s="336"/>
      <c r="CD88" s="403">
        <v>335</v>
      </c>
      <c r="CE88" s="406">
        <v>335</v>
      </c>
      <c r="CF88" s="405"/>
      <c r="CG88" s="336"/>
      <c r="CH88" s="403">
        <v>125</v>
      </c>
      <c r="CI88" s="406">
        <v>125</v>
      </c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795</v>
      </c>
      <c r="CO88" s="338">
        <f>CN88-CK88</f>
        <v>795</v>
      </c>
      <c r="CP88" s="338"/>
      <c r="CQ88" s="453">
        <f>CN90/CM90</f>
        <v>0</v>
      </c>
      <c r="CR88" s="410">
        <f>SUM(BR88,CK88)</f>
        <v>0</v>
      </c>
      <c r="CS88" s="971"/>
      <c r="CT88" s="487">
        <f>BT88+CM88</f>
        <v>1264</v>
      </c>
      <c r="CU88" s="401">
        <f>SUM(BU88,CN88)</f>
        <v>834</v>
      </c>
      <c r="CV88" s="455">
        <f>CU88-CR88</f>
        <v>834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4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160</v>
      </c>
      <c r="F89" s="896"/>
      <c r="G89" s="894"/>
      <c r="H89" s="901"/>
      <c r="I89" s="902">
        <f t="shared" si="292"/>
        <v>0</v>
      </c>
      <c r="J89" s="896"/>
      <c r="K89" s="894"/>
      <c r="L89" s="901"/>
      <c r="M89" s="902">
        <f t="shared" si="293"/>
        <v>0</v>
      </c>
      <c r="N89" s="896"/>
      <c r="O89" s="894"/>
      <c r="P89" s="901"/>
      <c r="Q89" s="902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23">
        <f t="shared" si="263"/>
        <v>0</v>
      </c>
      <c r="X89" s="244">
        <f t="shared" si="296"/>
        <v>0</v>
      </c>
      <c r="Y89" s="896"/>
      <c r="Z89" s="901"/>
      <c r="AA89" s="901"/>
      <c r="AB89" s="902">
        <f t="shared" si="297"/>
        <v>0</v>
      </c>
      <c r="AC89" s="896"/>
      <c r="AD89" s="894"/>
      <c r="AE89" s="901"/>
      <c r="AF89" s="902">
        <f t="shared" si="298"/>
        <v>0</v>
      </c>
      <c r="AG89" s="896"/>
      <c r="AH89" s="894"/>
      <c r="AI89" s="903"/>
      <c r="AJ89" s="902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23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23">
        <f t="shared" si="265"/>
        <v>0</v>
      </c>
      <c r="AX89" s="362">
        <f>AU89-AT89</f>
        <v>0</v>
      </c>
      <c r="AY89" s="434"/>
      <c r="AZ89" s="435"/>
      <c r="BA89" s="435"/>
      <c r="BF89" s="896"/>
      <c r="BG89" s="894">
        <v>3621.7</v>
      </c>
      <c r="BH89" s="901">
        <v>3621.7</v>
      </c>
      <c r="BI89" s="902">
        <f t="shared" si="299"/>
        <v>0</v>
      </c>
      <c r="BJ89" s="896"/>
      <c r="BK89" s="894">
        <v>18450</v>
      </c>
      <c r="BL89" s="903"/>
      <c r="BM89" s="902">
        <f t="shared" si="300"/>
        <v>-18450</v>
      </c>
      <c r="BN89" s="896"/>
      <c r="BO89" s="894">
        <v>19500</v>
      </c>
      <c r="BP89" s="897"/>
      <c r="BQ89" s="902">
        <f t="shared" si="274"/>
        <v>-19500</v>
      </c>
      <c r="BR89" s="431">
        <f>BF89+BJ89+BN89</f>
        <v>0</v>
      </c>
      <c r="BS89" s="949"/>
      <c r="BT89" s="131">
        <f t="shared" si="306"/>
        <v>41571.699999999997</v>
      </c>
      <c r="BU89" s="432">
        <f t="shared" si="306"/>
        <v>3621.7</v>
      </c>
      <c r="BV89" s="323">
        <f t="shared" si="275"/>
        <v>3621.7</v>
      </c>
      <c r="BW89" s="823"/>
      <c r="BX89" s="244">
        <f t="shared" si="276"/>
        <v>-37950</v>
      </c>
      <c r="BY89" s="896"/>
      <c r="BZ89" s="894">
        <f>18700+9775</f>
        <v>28475</v>
      </c>
      <c r="CA89" s="897">
        <f>18700+9775</f>
        <v>28475</v>
      </c>
      <c r="CB89" s="902">
        <f t="shared" si="301"/>
        <v>0</v>
      </c>
      <c r="CC89" s="896"/>
      <c r="CD89" s="894">
        <f>18700+9775</f>
        <v>28475</v>
      </c>
      <c r="CE89" s="897">
        <f>18700+9775</f>
        <v>28475</v>
      </c>
      <c r="CF89" s="902">
        <f t="shared" si="302"/>
        <v>0</v>
      </c>
      <c r="CG89" s="896"/>
      <c r="CH89" s="894">
        <v>11125</v>
      </c>
      <c r="CI89" s="897">
        <v>11125</v>
      </c>
      <c r="CJ89" s="902">
        <f t="shared" si="277"/>
        <v>0</v>
      </c>
      <c r="CK89" s="431">
        <f>BY89+CC89+CG89</f>
        <v>0</v>
      </c>
      <c r="CL89" s="949"/>
      <c r="CM89" s="131">
        <f t="shared" si="307"/>
        <v>68075</v>
      </c>
      <c r="CN89" s="432">
        <f t="shared" si="307"/>
        <v>68075</v>
      </c>
      <c r="CO89" s="51">
        <f t="shared" si="278"/>
        <v>68075</v>
      </c>
      <c r="CP89" s="51"/>
      <c r="CQ89" s="244">
        <f>CN89-CM89</f>
        <v>0</v>
      </c>
      <c r="CR89" s="130">
        <f>SUM(BR89,CK89)</f>
        <v>0</v>
      </c>
      <c r="CS89" s="540"/>
      <c r="CT89" s="433">
        <f>BT89+CM89</f>
        <v>109646.7</v>
      </c>
      <c r="CU89" s="433">
        <f>BU89+CN89</f>
        <v>71696.7</v>
      </c>
      <c r="CV89" s="328">
        <f t="shared" si="279"/>
        <v>71696.7</v>
      </c>
      <c r="CW89" s="328"/>
      <c r="CX89" s="362">
        <f>CU89-CT89</f>
        <v>-37950</v>
      </c>
      <c r="CY89" s="137"/>
      <c r="CZ89" s="435"/>
      <c r="DD89" s="896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64" t="s">
        <v>48</v>
      </c>
      <c r="C90" s="1065"/>
      <c r="D90" s="1065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6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295"/>
        <v>1080</v>
      </c>
      <c r="W90" s="439">
        <f t="shared" si="263"/>
        <v>231</v>
      </c>
      <c r="X90" s="440">
        <f t="shared" si="296"/>
        <v>0</v>
      </c>
      <c r="Y90" s="331">
        <f>Y82+Y85</f>
        <v>750</v>
      </c>
      <c r="Z90" s="769">
        <f>Z82+Z85</f>
        <v>959</v>
      </c>
      <c r="AA90" s="769">
        <f>AA82+AA85</f>
        <v>959</v>
      </c>
      <c r="AB90" s="392">
        <f t="shared" si="297"/>
        <v>0</v>
      </c>
      <c r="AC90" s="331">
        <f>AC82+AC85</f>
        <v>750</v>
      </c>
      <c r="AD90" s="390">
        <f>AD82+AD85</f>
        <v>822</v>
      </c>
      <c r="AE90" s="769">
        <f>AE82+AE85</f>
        <v>822</v>
      </c>
      <c r="AF90" s="392">
        <f>AE90-AD90</f>
        <v>0</v>
      </c>
      <c r="AG90" s="331">
        <f>AG82+AG85</f>
        <v>750</v>
      </c>
      <c r="AH90" s="390">
        <f>AH82+AH85</f>
        <v>900</v>
      </c>
      <c r="AI90" s="391">
        <f>AI82+AI85</f>
        <v>1280</v>
      </c>
      <c r="AJ90" s="392">
        <f t="shared" si="271"/>
        <v>380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3061</v>
      </c>
      <c r="AO90" s="441">
        <f t="shared" si="272"/>
        <v>811</v>
      </c>
      <c r="AP90" s="439">
        <f t="shared" si="264"/>
        <v>361</v>
      </c>
      <c r="AQ90" s="440">
        <f>AN90-AM90</f>
        <v>380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5992</v>
      </c>
      <c r="AV90" s="444">
        <f t="shared" si="273"/>
        <v>1891</v>
      </c>
      <c r="AW90" s="439">
        <f t="shared" si="265"/>
        <v>592</v>
      </c>
      <c r="AX90" s="445">
        <f>AU90-AT90</f>
        <v>380</v>
      </c>
      <c r="AY90" s="349"/>
      <c r="AZ90" s="350"/>
      <c r="BA90" s="350"/>
      <c r="BF90" s="331">
        <f>BF82+BF85</f>
        <v>913</v>
      </c>
      <c r="BG90" s="390">
        <f>BG82+BG85</f>
        <v>908</v>
      </c>
      <c r="BH90" s="769">
        <f>BH82+BH85</f>
        <v>908</v>
      </c>
      <c r="BI90" s="392">
        <f>BH90-BG90</f>
        <v>0</v>
      </c>
      <c r="BJ90" s="331">
        <f>BJ82+BJ85</f>
        <v>913</v>
      </c>
      <c r="BK90" s="390">
        <f>BK82+BK85</f>
        <v>930</v>
      </c>
      <c r="BL90" s="391">
        <f>BL82+BL85</f>
        <v>0</v>
      </c>
      <c r="BM90" s="392">
        <f>BL90-BK90</f>
        <v>-930</v>
      </c>
      <c r="BN90" s="331">
        <f>BN82+BN85</f>
        <v>913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2739</v>
      </c>
      <c r="BS90" s="396"/>
      <c r="BT90" s="400">
        <f t="shared" si="306"/>
        <v>2788</v>
      </c>
      <c r="BU90" s="437">
        <f t="shared" si="306"/>
        <v>908</v>
      </c>
      <c r="BV90" s="438">
        <f t="shared" si="275"/>
        <v>-1831</v>
      </c>
      <c r="BW90" s="439"/>
      <c r="BX90" s="440">
        <f t="shared" si="276"/>
        <v>-1880</v>
      </c>
      <c r="BY90" s="331">
        <f>BY82+BY85</f>
        <v>915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331">
        <f>CC82+CC85</f>
        <v>915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331">
        <f>CG82+CG85</f>
        <v>915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2745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-2745</v>
      </c>
      <c r="CP90" s="451"/>
      <c r="CQ90" s="440">
        <f>CN90-CM90</f>
        <v>-2750</v>
      </c>
      <c r="CR90" s="399">
        <f>SUM(BR90,CK90)</f>
        <v>5484</v>
      </c>
      <c r="CS90" s="972"/>
      <c r="CT90" s="442">
        <f>BT90+CM90</f>
        <v>5538</v>
      </c>
      <c r="CU90" s="443">
        <f>SUM(BU90,CN90)</f>
        <v>908</v>
      </c>
      <c r="CV90" s="444">
        <f t="shared" si="279"/>
        <v>-4576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7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295"/>
        <v>-2.5736642949922839</v>
      </c>
      <c r="W91" s="398">
        <f t="shared" si="263"/>
        <v>15.574307972250665</v>
      </c>
      <c r="X91" s="398">
        <f t="shared" si="296"/>
        <v>0</v>
      </c>
      <c r="Y91" s="336">
        <f>Y93/Y90</f>
        <v>150.55466666666666</v>
      </c>
      <c r="Z91" s="770">
        <f>Z93/Z90</f>
        <v>158.52241918665277</v>
      </c>
      <c r="AA91" s="770">
        <f>AA93/AA90</f>
        <v>158.52241918665277</v>
      </c>
      <c r="AB91" s="405">
        <f t="shared" si="297"/>
        <v>0</v>
      </c>
      <c r="AC91" s="336">
        <f>AC93/AC90</f>
        <v>150.55466666666666</v>
      </c>
      <c r="AD91" s="403">
        <f>AD93/AD90</f>
        <v>158.43929440389294</v>
      </c>
      <c r="AE91" s="770">
        <f>AE93/AE90</f>
        <v>158.43929440389294</v>
      </c>
      <c r="AF91" s="405">
        <f>AE91-AD91</f>
        <v>0</v>
      </c>
      <c r="AG91" s="336">
        <f>AG93/AG90</f>
        <v>150.55466666666666</v>
      </c>
      <c r="AH91" s="403">
        <f>AH93/AH90</f>
        <v>150</v>
      </c>
      <c r="AI91" s="404">
        <f>AI93/AI90</f>
        <v>121.92227615624999</v>
      </c>
      <c r="AJ91" s="405">
        <f t="shared" si="271"/>
        <v>-28.077723843750007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143.19523472067951</v>
      </c>
      <c r="AO91" s="398">
        <f t="shared" si="272"/>
        <v>-7.3594319459871542</v>
      </c>
      <c r="AP91" s="398">
        <f t="shared" si="264"/>
        <v>-3.2969875015427021</v>
      </c>
      <c r="AQ91" s="398">
        <f>AN91-AM91</f>
        <v>-12.440759311398068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152.42617047396527</v>
      </c>
      <c r="AV91" s="402">
        <f t="shared" si="273"/>
        <v>-4.4860460585877604</v>
      </c>
      <c r="AW91" s="398">
        <f t="shared" si="265"/>
        <v>5.9339482517430611</v>
      </c>
      <c r="AX91" s="402">
        <f>AU91-AT91</f>
        <v>-6.5683234675885274</v>
      </c>
      <c r="AY91" s="349"/>
      <c r="AZ91" s="350"/>
      <c r="BA91" s="350"/>
      <c r="BF91" s="336">
        <f>BF93/BF90</f>
        <v>160.03833515881709</v>
      </c>
      <c r="BG91" s="403">
        <f>BG93/BG90</f>
        <v>167.64758705947136</v>
      </c>
      <c r="BH91" s="770">
        <f>BH93/BH90</f>
        <v>167.64758705947136</v>
      </c>
      <c r="BI91" s="405">
        <f>BH91-BG91</f>
        <v>0</v>
      </c>
      <c r="BJ91" s="336">
        <f>BJ93/BJ90</f>
        <v>160.03833515881709</v>
      </c>
      <c r="BK91" s="403">
        <f>BK93/BK90</f>
        <v>152.68817204301075</v>
      </c>
      <c r="BL91" s="404" t="e">
        <f>BL93/BL90</f>
        <v>#DIV/0!</v>
      </c>
      <c r="BM91" s="405" t="e">
        <f>BL91-BK91</f>
        <v>#DIV/0!</v>
      </c>
      <c r="BN91" s="336">
        <f>BN93/BN90</f>
        <v>160.03833515881709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>
        <f>BR93/BR90</f>
        <v>160.03833515881709</v>
      </c>
      <c r="BS91" s="409"/>
      <c r="BT91" s="409">
        <f>BT93/BT90</f>
        <v>156.82353265781921</v>
      </c>
      <c r="BU91" s="398">
        <f>BU93/BU90</f>
        <v>167.64758705947136</v>
      </c>
      <c r="BV91" s="398">
        <f t="shared" si="275"/>
        <v>7.6092519006542716</v>
      </c>
      <c r="BW91" s="398"/>
      <c r="BX91" s="398">
        <f t="shared" si="276"/>
        <v>10.824054401652148</v>
      </c>
      <c r="BY91" s="336">
        <f>BY93/BY90</f>
        <v>159.91803278688525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336">
        <f>CC93/CC90</f>
        <v>159.91803278688525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336">
        <f>CG93/CG90</f>
        <v>159.91803278688525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>
        <f>CK93/CK90</f>
        <v>159.91803278688525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>
        <f>CR93/CR90</f>
        <v>159.97811816192561</v>
      </c>
      <c r="CS91" s="409"/>
      <c r="CT91" s="412">
        <f>CT93/CT90</f>
        <v>158.49115367461178</v>
      </c>
      <c r="CU91" s="402">
        <f>CU93/CU90</f>
        <v>167.64758705947136</v>
      </c>
      <c r="CV91" s="402">
        <f t="shared" si="279"/>
        <v>7.6694688975457552</v>
      </c>
      <c r="CW91" s="402"/>
      <c r="CX91" s="402">
        <f>CU91-CT91</f>
        <v>9.1564333848595822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76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67"/>
      <c r="AA92" s="767"/>
      <c r="AB92" s="377">
        <f>AA93/Z93</f>
        <v>1</v>
      </c>
      <c r="AC92" s="374"/>
      <c r="AD92" s="375"/>
      <c r="AE92" s="767"/>
      <c r="AF92" s="382">
        <f>AE93/AD93</f>
        <v>1</v>
      </c>
      <c r="AG92" s="374"/>
      <c r="AH92" s="375"/>
      <c r="AI92" s="376"/>
      <c r="AJ92" s="382">
        <f>AI93/AH93</f>
        <v>1.1560038035555555</v>
      </c>
      <c r="AK92" s="287"/>
      <c r="AL92" s="380"/>
      <c r="AM92" s="381"/>
      <c r="AN92" s="100"/>
      <c r="AO92" s="343">
        <f>AN93/AK93</f>
        <v>1.2939430298629067</v>
      </c>
      <c r="AP92" s="161">
        <f>AN93/AL93</f>
        <v>1.1081883085184649</v>
      </c>
      <c r="AQ92" s="256">
        <f>AN93/AM93</f>
        <v>1.0504733461934175</v>
      </c>
      <c r="AR92" s="204"/>
      <c r="AS92" s="383"/>
      <c r="AT92" s="209"/>
      <c r="AU92" s="162"/>
      <c r="AV92" s="94">
        <f>AU93/AR93</f>
        <v>1.4193346876209212</v>
      </c>
      <c r="AW92" s="161">
        <f>AU93/AS93</f>
        <v>1.1545773046729821</v>
      </c>
      <c r="AX92" s="384">
        <f>AU93/AT93</f>
        <v>1.0236031088100321</v>
      </c>
      <c r="AY92" s="137"/>
      <c r="AZ92" s="138"/>
      <c r="BA92" s="5"/>
      <c r="BF92" s="374"/>
      <c r="BG92" s="375"/>
      <c r="BH92" s="767"/>
      <c r="BI92" s="377">
        <f>BH93/BG93</f>
        <v>1</v>
      </c>
      <c r="BJ92" s="374"/>
      <c r="BK92" s="375"/>
      <c r="BL92" s="376"/>
      <c r="BM92" s="377">
        <f>BL93/BK93</f>
        <v>0</v>
      </c>
      <c r="BN92" s="374"/>
      <c r="BO92" s="375"/>
      <c r="BP92" s="378"/>
      <c r="BQ92" s="377">
        <f>BP93/BO93</f>
        <v>0</v>
      </c>
      <c r="BR92" s="287"/>
      <c r="BS92" s="381"/>
      <c r="BT92" s="381"/>
      <c r="BU92" s="100"/>
      <c r="BV92" s="339">
        <f>BU93/BR93</f>
        <v>0.34726986517469116</v>
      </c>
      <c r="BW92" s="340"/>
      <c r="BX92" s="80">
        <f>BU93/BT93</f>
        <v>0.34816022427668647</v>
      </c>
      <c r="BY92" s="374"/>
      <c r="BZ92" s="375"/>
      <c r="CA92" s="378"/>
      <c r="CB92" s="377">
        <f>CA93/BZ93</f>
        <v>0</v>
      </c>
      <c r="CC92" s="374"/>
      <c r="CD92" s="375"/>
      <c r="CE92" s="378"/>
      <c r="CF92" s="382">
        <f>CE93/CD93</f>
        <v>0</v>
      </c>
      <c r="CG92" s="374"/>
      <c r="CH92" s="375"/>
      <c r="CI92" s="378"/>
      <c r="CJ92" s="382">
        <f>CI93/CH93</f>
        <v>0</v>
      </c>
      <c r="CK92" s="287"/>
      <c r="CL92" s="381"/>
      <c r="CM92" s="381"/>
      <c r="CN92" s="100"/>
      <c r="CO92" s="343">
        <f>CN93/CK93</f>
        <v>0</v>
      </c>
      <c r="CP92" s="343"/>
      <c r="CQ92" s="256">
        <f>CN93/CM93</f>
        <v>0</v>
      </c>
      <c r="CR92" s="204"/>
      <c r="CS92" s="964"/>
      <c r="CT92" s="209"/>
      <c r="CU92" s="162"/>
      <c r="CV92" s="94">
        <f>CU93/CR93</f>
        <v>0.17351024603337437</v>
      </c>
      <c r="CW92" s="94"/>
      <c r="CX92" s="384">
        <f>CU93/CT93</f>
        <v>0.17343038071245068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6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263"/>
        <v>79488</v>
      </c>
      <c r="X93" s="117">
        <f>U93-T93</f>
        <v>0</v>
      </c>
      <c r="Y93" s="355">
        <f>Y84+Y87+Y89</f>
        <v>112916</v>
      </c>
      <c r="Z93" s="765">
        <f>Z84+Z87+Z89</f>
        <v>152023</v>
      </c>
      <c r="AA93" s="765">
        <f>AA84+AA87+AA89</f>
        <v>152023</v>
      </c>
      <c r="AB93" s="358">
        <f t="shared" ref="AB93:AB100" si="310">AA93-Z93</f>
        <v>0</v>
      </c>
      <c r="AC93" s="355">
        <f>AC84+AC87+AC89</f>
        <v>112916</v>
      </c>
      <c r="AD93" s="448">
        <f>AD84+AD87+AD89</f>
        <v>130237.1</v>
      </c>
      <c r="AE93" s="765">
        <f>AE84+AE87+AE89</f>
        <v>130237.1</v>
      </c>
      <c r="AF93" s="358">
        <f t="shared" ref="AF93:AF98" si="311">AE93-AD93</f>
        <v>0</v>
      </c>
      <c r="AG93" s="355">
        <f>AG84+AG87+AG89</f>
        <v>112916</v>
      </c>
      <c r="AH93" s="448">
        <f>AH84+AH87+AH89</f>
        <v>135000</v>
      </c>
      <c r="AI93" s="357">
        <f>AI84+AI87+AI89</f>
        <v>156060.51347999999</v>
      </c>
      <c r="AJ93" s="358">
        <f>AI93-AH93</f>
        <v>21060.513479999994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438320.61347999994</v>
      </c>
      <c r="AO93" s="186">
        <f>AN93-AK93</f>
        <v>99572.613479999942</v>
      </c>
      <c r="AP93" s="108">
        <f t="shared" si="264"/>
        <v>42791.613479999942</v>
      </c>
      <c r="AQ93" s="55">
        <f>AN93-AM93</f>
        <v>21060.513479999965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913337.61347999994</v>
      </c>
      <c r="AV93" s="188">
        <f>AU93-AR93</f>
        <v>269840.61347999994</v>
      </c>
      <c r="AW93" s="108">
        <f t="shared" si="265"/>
        <v>122279.61347999994</v>
      </c>
      <c r="AX93" s="362">
        <f>AU93-AT93</f>
        <v>21060.513479999965</v>
      </c>
      <c r="AY93" s="137">
        <f>AR93/6</f>
        <v>107249.5</v>
      </c>
      <c r="AZ93" s="97">
        <f>AS93/6</f>
        <v>131843</v>
      </c>
      <c r="BA93" s="138">
        <f>AU93/6</f>
        <v>152222.93557999999</v>
      </c>
      <c r="BB93" s="363">
        <f>BA93/AY93</f>
        <v>1.4193346876209212</v>
      </c>
      <c r="BC93" s="6">
        <f>BA93-AY93</f>
        <v>44973.43557999999</v>
      </c>
      <c r="BD93" s="98">
        <f>BA93-AZ93</f>
        <v>20379.93557999999</v>
      </c>
      <c r="BE93" s="6">
        <f>AX93/6</f>
        <v>3510.085579999994</v>
      </c>
      <c r="BF93" s="355">
        <f>BF84+BF87</f>
        <v>146115</v>
      </c>
      <c r="BG93" s="448">
        <f>BG84+BG87</f>
        <v>152224.00904999999</v>
      </c>
      <c r="BH93" s="765">
        <f>BH84+BH87</f>
        <v>152224.00904999999</v>
      </c>
      <c r="BI93" s="358">
        <f>BH93-BG93</f>
        <v>0</v>
      </c>
      <c r="BJ93" s="355">
        <f>BJ84+BJ87</f>
        <v>146115</v>
      </c>
      <c r="BK93" s="448">
        <f>BK84+BK87</f>
        <v>142000</v>
      </c>
      <c r="BL93" s="357">
        <f>BL84+BL87</f>
        <v>0</v>
      </c>
      <c r="BM93" s="358">
        <f>BL93-BK93</f>
        <v>-142000</v>
      </c>
      <c r="BN93" s="355">
        <f>BN84+BN87</f>
        <v>146115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438345</v>
      </c>
      <c r="BS93" s="112"/>
      <c r="BT93" s="112">
        <f>BG93+BK93+BO93</f>
        <v>437224.00904999999</v>
      </c>
      <c r="BU93" s="114">
        <f>BH93+BL93+BP93</f>
        <v>152224.00904999999</v>
      </c>
      <c r="BV93" s="110">
        <f>BU93-BR93</f>
        <v>-286120.99095000001</v>
      </c>
      <c r="BW93" s="108"/>
      <c r="BX93" s="117">
        <f>BU93-BT93</f>
        <v>-285000</v>
      </c>
      <c r="BY93" s="355">
        <f>BY84+BY87</f>
        <v>146325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355">
        <f>CC84+CC87</f>
        <v>146325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355">
        <f>CG84+CG87</f>
        <v>146325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438975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-438975</v>
      </c>
      <c r="CP93" s="186"/>
      <c r="CQ93" s="55">
        <f>CN93-CM93</f>
        <v>-440500</v>
      </c>
      <c r="CR93" s="130">
        <f>SUM(BR93,CK93)</f>
        <v>877320</v>
      </c>
      <c r="CS93" s="540"/>
      <c r="CT93" s="140">
        <f>BT93+CM93</f>
        <v>877724.00904999999</v>
      </c>
      <c r="CU93" s="120">
        <f>SUM(BU93,CN93)</f>
        <v>152224.00904999999</v>
      </c>
      <c r="CV93" s="188">
        <f>CU93-CR93</f>
        <v>-725095.99095000001</v>
      </c>
      <c r="CW93" s="188"/>
      <c r="CX93" s="362">
        <f>CU93-CT93</f>
        <v>-725500</v>
      </c>
      <c r="CY93" s="137">
        <f t="shared" ref="CY93:CY98" si="315">CR93/6</f>
        <v>146220</v>
      </c>
      <c r="CZ93" s="138">
        <f>CU93/6</f>
        <v>25370.668174999999</v>
      </c>
      <c r="DA93" s="363">
        <f>CZ93/CY93</f>
        <v>0.17351024603337437</v>
      </c>
      <c r="DB93" s="6">
        <f>CZ93-CY93</f>
        <v>-120849.331825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76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769"/>
      <c r="AA94" s="769"/>
      <c r="AB94" s="392">
        <f t="shared" si="310"/>
        <v>0</v>
      </c>
      <c r="AC94" s="331"/>
      <c r="AD94" s="390"/>
      <c r="AE94" s="769"/>
      <c r="AF94" s="392">
        <f t="shared" si="311"/>
        <v>0</v>
      </c>
      <c r="AG94" s="331"/>
      <c r="AH94" s="390"/>
      <c r="AI94" s="391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331"/>
      <c r="BG94" s="390"/>
      <c r="BH94" s="769"/>
      <c r="BI94" s="392">
        <f>BH94-BG94</f>
        <v>0</v>
      </c>
      <c r="BJ94" s="331"/>
      <c r="BK94" s="390"/>
      <c r="BL94" s="391"/>
      <c r="BM94" s="392">
        <f>BL94-BK94</f>
        <v>0</v>
      </c>
      <c r="BN94" s="331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331"/>
      <c r="BZ94" s="390"/>
      <c r="CA94" s="393"/>
      <c r="CB94" s="392">
        <f t="shared" si="313"/>
        <v>0</v>
      </c>
      <c r="CC94" s="331"/>
      <c r="CD94" s="390"/>
      <c r="CE94" s="393"/>
      <c r="CF94" s="392">
        <f t="shared" si="314"/>
        <v>0</v>
      </c>
      <c r="CG94" s="331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71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77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771"/>
      <c r="AA95" s="771"/>
      <c r="AB95" s="457">
        <f t="shared" si="310"/>
        <v>0</v>
      </c>
      <c r="AC95" s="264"/>
      <c r="AD95" s="414"/>
      <c r="AE95" s="771"/>
      <c r="AF95" s="457">
        <f t="shared" si="311"/>
        <v>0</v>
      </c>
      <c r="AG95" s="264"/>
      <c r="AH95" s="414"/>
      <c r="AI95" s="415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264"/>
      <c r="BG95" s="414"/>
      <c r="BH95" s="771"/>
      <c r="BI95" s="457">
        <f>BH95-BG95</f>
        <v>0</v>
      </c>
      <c r="BJ95" s="264"/>
      <c r="BK95" s="414"/>
      <c r="BL95" s="415"/>
      <c r="BM95" s="457">
        <f>BL95-BK95</f>
        <v>0</v>
      </c>
      <c r="BN95" s="264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264"/>
      <c r="BZ95" s="414"/>
      <c r="CA95" s="417"/>
      <c r="CB95" s="457">
        <f t="shared" si="313"/>
        <v>0</v>
      </c>
      <c r="CC95" s="264"/>
      <c r="CD95" s="414"/>
      <c r="CE95" s="417"/>
      <c r="CF95" s="457">
        <f t="shared" si="314"/>
        <v>0</v>
      </c>
      <c r="CG95" s="264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769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769"/>
      <c r="AA96" s="769"/>
      <c r="AB96" s="392">
        <f t="shared" si="310"/>
        <v>0</v>
      </c>
      <c r="AC96" s="331"/>
      <c r="AD96" s="390"/>
      <c r="AE96" s="769"/>
      <c r="AF96" s="392">
        <f t="shared" si="311"/>
        <v>0</v>
      </c>
      <c r="AG96" s="331"/>
      <c r="AH96" s="390"/>
      <c r="AI96" s="391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331"/>
      <c r="BG96" s="390"/>
      <c r="BH96" s="769"/>
      <c r="BI96" s="392"/>
      <c r="BJ96" s="331"/>
      <c r="BK96" s="390"/>
      <c r="BL96" s="391"/>
      <c r="BM96" s="392"/>
      <c r="BN96" s="331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331"/>
      <c r="BZ96" s="390"/>
      <c r="CA96" s="393"/>
      <c r="CB96" s="392">
        <f t="shared" si="313"/>
        <v>0</v>
      </c>
      <c r="CC96" s="331"/>
      <c r="CD96" s="390"/>
      <c r="CE96" s="393"/>
      <c r="CF96" s="392">
        <f t="shared" si="314"/>
        <v>0</v>
      </c>
      <c r="CG96" s="331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72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77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773"/>
      <c r="AA97" s="773"/>
      <c r="AB97" s="457">
        <f t="shared" si="310"/>
        <v>0</v>
      </c>
      <c r="AC97" s="264"/>
      <c r="AD97" s="461"/>
      <c r="AE97" s="773"/>
      <c r="AF97" s="457">
        <f t="shared" si="311"/>
        <v>0</v>
      </c>
      <c r="AG97" s="264"/>
      <c r="AH97" s="461"/>
      <c r="AI97" s="462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264"/>
      <c r="BG97" s="461"/>
      <c r="BH97" s="773"/>
      <c r="BI97" s="457">
        <f>BH97-BG97</f>
        <v>0</v>
      </c>
      <c r="BJ97" s="264"/>
      <c r="BK97" s="461"/>
      <c r="BL97" s="462"/>
      <c r="BM97" s="457">
        <f>BL97-BK97</f>
        <v>0</v>
      </c>
      <c r="BN97" s="264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264"/>
      <c r="BZ97" s="461"/>
      <c r="CA97" s="463"/>
      <c r="CB97" s="457">
        <f t="shared" si="313"/>
        <v>0</v>
      </c>
      <c r="CC97" s="264"/>
      <c r="CD97" s="461"/>
      <c r="CE97" s="463"/>
      <c r="CF97" s="457">
        <f t="shared" si="314"/>
        <v>0</v>
      </c>
      <c r="CG97" s="264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6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769">
        <f>Z94+Z96</f>
        <v>0</v>
      </c>
      <c r="AA98" s="769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769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391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331">
        <f>BF94+BF96</f>
        <v>0</v>
      </c>
      <c r="BG98" s="390">
        <f>BG94+BG96</f>
        <v>0</v>
      </c>
      <c r="BH98" s="769">
        <f>BH94+BH96</f>
        <v>0</v>
      </c>
      <c r="BI98" s="392">
        <f>BH98-BG98</f>
        <v>0</v>
      </c>
      <c r="BJ98" s="331">
        <f>BJ94+BJ96</f>
        <v>0</v>
      </c>
      <c r="BK98" s="390">
        <f>BK94+BK96</f>
        <v>0</v>
      </c>
      <c r="BL98" s="391"/>
      <c r="BM98" s="392">
        <f>BL98-BK98</f>
        <v>0</v>
      </c>
      <c r="BN98" s="331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331">
        <f>BY94+BY96</f>
        <v>0</v>
      </c>
      <c r="BZ98" s="390">
        <f>BZ94+BZ96</f>
        <v>0</v>
      </c>
      <c r="CA98" s="393"/>
      <c r="CB98" s="465">
        <f t="shared" si="313"/>
        <v>0</v>
      </c>
      <c r="CC98" s="331">
        <f>CC94+CC96</f>
        <v>0</v>
      </c>
      <c r="CD98" s="390">
        <f>CD94+CD96</f>
        <v>0</v>
      </c>
      <c r="CE98" s="393"/>
      <c r="CF98" s="392">
        <f t="shared" si="314"/>
        <v>0</v>
      </c>
      <c r="CG98" s="331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72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77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74"/>
      <c r="AA99" s="774"/>
      <c r="AB99" s="377">
        <f>AA100/Z100</f>
        <v>1</v>
      </c>
      <c r="AC99" s="336"/>
      <c r="AD99" s="467"/>
      <c r="AE99" s="774"/>
      <c r="AF99" s="470" t="e">
        <f>AE100/AD100</f>
        <v>#DIV/0!</v>
      </c>
      <c r="AG99" s="336"/>
      <c r="AH99" s="467"/>
      <c r="AI99" s="4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0.97975525252442131</v>
      </c>
      <c r="AY99" s="137"/>
      <c r="AZ99" s="138"/>
      <c r="BA99" s="5"/>
      <c r="BF99" s="336"/>
      <c r="BG99" s="467"/>
      <c r="BH99" s="774"/>
      <c r="BI99" s="377" t="e">
        <f>BH100/BG100</f>
        <v>#DIV/0!</v>
      </c>
      <c r="BJ99" s="336"/>
      <c r="BK99" s="467"/>
      <c r="BL99" s="468"/>
      <c r="BM99" s="377">
        <f>BL100/BK100</f>
        <v>0</v>
      </c>
      <c r="BN99" s="336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336"/>
      <c r="BZ99" s="467"/>
      <c r="CA99" s="469"/>
      <c r="CB99" s="377">
        <f>CA100/BZ100</f>
        <v>0</v>
      </c>
      <c r="CC99" s="336"/>
      <c r="CD99" s="467"/>
      <c r="CE99" s="469"/>
      <c r="CF99" s="470" t="e">
        <f>CE100/CD100</f>
        <v>#DIV/0!</v>
      </c>
      <c r="CG99" s="336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64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76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263"/>
        <v>11615</v>
      </c>
      <c r="X100" s="117">
        <f>U100-T100</f>
        <v>0</v>
      </c>
      <c r="Y100" s="355"/>
      <c r="Z100" s="765">
        <v>290.3</v>
      </c>
      <c r="AA100" s="765">
        <v>290.3</v>
      </c>
      <c r="AB100" s="358">
        <f t="shared" si="310"/>
        <v>0</v>
      </c>
      <c r="AC100" s="355"/>
      <c r="AD100" s="448">
        <v>0</v>
      </c>
      <c r="AE100" s="765">
        <v>0</v>
      </c>
      <c r="AF100" s="358">
        <f>AE100-AD100</f>
        <v>0</v>
      </c>
      <c r="AG100" s="355"/>
      <c r="AH100" s="385">
        <v>246</v>
      </c>
      <c r="AI100" s="357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264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265"/>
        <v>11905.3</v>
      </c>
      <c r="AX100" s="362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355">
        <f>BF95+BF97</f>
        <v>0</v>
      </c>
      <c r="BG100" s="385">
        <v>0</v>
      </c>
      <c r="BH100" s="768">
        <v>0</v>
      </c>
      <c r="BI100" s="358">
        <f>BH100-BG100</f>
        <v>0</v>
      </c>
      <c r="BJ100" s="355">
        <f>BJ95+BJ97</f>
        <v>0</v>
      </c>
      <c r="BK100" s="385">
        <v>99</v>
      </c>
      <c r="BL100" s="386"/>
      <c r="BM100" s="358">
        <f>BL100-BK100</f>
        <v>-99</v>
      </c>
      <c r="BN100" s="355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355">
        <f t="shared" ref="BY100:CG100" si="325">BY95+BY97</f>
        <v>0</v>
      </c>
      <c r="BZ100" s="385">
        <v>147</v>
      </c>
      <c r="CA100" s="387"/>
      <c r="CB100" s="358">
        <f t="shared" si="325"/>
        <v>0</v>
      </c>
      <c r="CC100" s="355">
        <f t="shared" si="325"/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355">
        <f t="shared" si="325"/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77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75"/>
      <c r="AA101" s="775"/>
      <c r="AB101" s="334">
        <f>AA102/Z102</f>
        <v>1</v>
      </c>
      <c r="AC101" s="269"/>
      <c r="AD101" s="473"/>
      <c r="AE101" s="775"/>
      <c r="AF101" s="341">
        <f>AE102/AD102</f>
        <v>1</v>
      </c>
      <c r="AG101" s="269"/>
      <c r="AH101" s="473"/>
      <c r="AI101" s="474"/>
      <c r="AJ101" s="341">
        <f>AI102/AH102</f>
        <v>2.1177536231884058</v>
      </c>
      <c r="AK101" s="46"/>
      <c r="AL101" s="476"/>
      <c r="AM101" s="478"/>
      <c r="AN101" s="84"/>
      <c r="AO101" s="343">
        <f>AN102/AK102</f>
        <v>1.7523558902413865</v>
      </c>
      <c r="AP101" s="86">
        <f>AN102/AL102</f>
        <v>1.7523558902413865</v>
      </c>
      <c r="AQ101" s="203">
        <f>AN102/AM102</f>
        <v>1.2786530534639013</v>
      </c>
      <c r="AR101" s="479"/>
      <c r="AS101" s="197"/>
      <c r="AT101" s="480"/>
      <c r="AU101" s="162"/>
      <c r="AV101" s="348">
        <f>AU102/AR102</f>
        <v>1.5937984027627887</v>
      </c>
      <c r="AW101" s="86">
        <f>AU102/AS102</f>
        <v>1.5937984027627887</v>
      </c>
      <c r="AX101" s="206">
        <f>AU102/AT102</f>
        <v>1.1432980190035933</v>
      </c>
      <c r="AY101" s="137"/>
      <c r="AZ101" s="138"/>
      <c r="BA101" s="138"/>
      <c r="BF101" s="269"/>
      <c r="BG101" s="473"/>
      <c r="BH101" s="775"/>
      <c r="BI101" s="334">
        <f>BH102/BG102</f>
        <v>1</v>
      </c>
      <c r="BJ101" s="269"/>
      <c r="BK101" s="473"/>
      <c r="BL101" s="474"/>
      <c r="BM101" s="334">
        <f>BL102/BK102</f>
        <v>0</v>
      </c>
      <c r="BN101" s="269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>
        <f>BU102/BR102</f>
        <v>0.70633540486199964</v>
      </c>
      <c r="BW101" s="340"/>
      <c r="BX101" s="80">
        <f>BU102/BT102</f>
        <v>0.52084822399125741</v>
      </c>
      <c r="BY101" s="269"/>
      <c r="BZ101" s="473"/>
      <c r="CA101" s="475"/>
      <c r="CB101" s="334">
        <f>CA102/BZ102</f>
        <v>0</v>
      </c>
      <c r="CC101" s="269"/>
      <c r="CD101" s="473"/>
      <c r="CE101" s="475"/>
      <c r="CF101" s="341">
        <f>CE102/CD102</f>
        <v>0</v>
      </c>
      <c r="CG101" s="269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>
        <f>CN102/CK102</f>
        <v>0</v>
      </c>
      <c r="CP101" s="343"/>
      <c r="CQ101" s="203">
        <f>CN102/CM102</f>
        <v>0</v>
      </c>
      <c r="CR101" s="479"/>
      <c r="CS101" s="973"/>
      <c r="CT101" s="480"/>
      <c r="CU101" s="162"/>
      <c r="CV101" s="348">
        <f>CU102/CR102</f>
        <v>0.34839172376487559</v>
      </c>
      <c r="CW101" s="348"/>
      <c r="CX101" s="206">
        <f>CU102/CT102</f>
        <v>0.29633849860444811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76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263"/>
        <v>1855.4670000000006</v>
      </c>
      <c r="X102" s="117">
        <f>U102-T102</f>
        <v>0</v>
      </c>
      <c r="Y102" s="355">
        <v>1651</v>
      </c>
      <c r="Z102" s="765">
        <v>2075.5</v>
      </c>
      <c r="AA102" s="765">
        <v>2075.5</v>
      </c>
      <c r="AB102" s="358">
        <f>AA102-Z102</f>
        <v>0</v>
      </c>
      <c r="AC102" s="355">
        <v>1639</v>
      </c>
      <c r="AD102" s="448">
        <v>2911.1689999999999</v>
      </c>
      <c r="AE102" s="765">
        <v>2911.1689999999999</v>
      </c>
      <c r="AF102" s="358">
        <f>AE102-AD102</f>
        <v>0</v>
      </c>
      <c r="AG102" s="355">
        <v>1557</v>
      </c>
      <c r="AH102" s="448">
        <v>1656</v>
      </c>
      <c r="AI102" s="357">
        <v>3507</v>
      </c>
      <c r="AJ102" s="358">
        <f>AI102-AH102</f>
        <v>1851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8493.6689999999999</v>
      </c>
      <c r="AO102" s="186">
        <f>AN102-AK102</f>
        <v>3646.6689999999999</v>
      </c>
      <c r="AP102" s="108">
        <f t="shared" si="264"/>
        <v>3646.6689999999999</v>
      </c>
      <c r="AQ102" s="55">
        <f>AN102-AM102</f>
        <v>1851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14768.136</v>
      </c>
      <c r="AV102" s="188">
        <f>AU102-AR102</f>
        <v>5502.1360000000004</v>
      </c>
      <c r="AW102" s="108">
        <f t="shared" si="265"/>
        <v>5502.1360000000004</v>
      </c>
      <c r="AX102" s="362">
        <f>AU102-AT102</f>
        <v>1851</v>
      </c>
      <c r="AY102" s="137">
        <f>AR102/6</f>
        <v>1544.3333333333333</v>
      </c>
      <c r="AZ102" s="97">
        <f>AS102/6</f>
        <v>1544.3333333333333</v>
      </c>
      <c r="BA102" s="138">
        <f>AU102/6</f>
        <v>2461.3560000000002</v>
      </c>
      <c r="BB102" s="482">
        <f>BA102/AY102</f>
        <v>1.5937984027627889</v>
      </c>
      <c r="BC102" s="6">
        <f>BA102-AY102</f>
        <v>917.02266666666696</v>
      </c>
      <c r="BD102" s="98">
        <f>BA102-AZ102</f>
        <v>917.02266666666696</v>
      </c>
      <c r="BE102" s="6">
        <f>AX102/6</f>
        <v>308.5</v>
      </c>
      <c r="BF102" s="355">
        <v>1916</v>
      </c>
      <c r="BG102" s="448">
        <v>3864.3609999999999</v>
      </c>
      <c r="BH102" s="765">
        <v>3864.3609999999999</v>
      </c>
      <c r="BI102" s="358">
        <f>BH102-BG102</f>
        <v>0</v>
      </c>
      <c r="BJ102" s="355">
        <v>1706</v>
      </c>
      <c r="BK102" s="448">
        <v>1706</v>
      </c>
      <c r="BL102" s="357"/>
      <c r="BM102" s="358">
        <f>BL102-BK102</f>
        <v>-1706</v>
      </c>
      <c r="BN102" s="355">
        <v>1849</v>
      </c>
      <c r="BO102" s="448">
        <v>1849</v>
      </c>
      <c r="BP102" s="359"/>
      <c r="BQ102" s="358">
        <f>BP102-BO102</f>
        <v>-1849</v>
      </c>
      <c r="BR102" s="111">
        <f>BF102+BJ102+BN102</f>
        <v>5471</v>
      </c>
      <c r="BS102" s="112"/>
      <c r="BT102" s="112">
        <f>BG102+BK102+BO102</f>
        <v>7419.3609999999999</v>
      </c>
      <c r="BU102" s="114">
        <f>BH102+BL102+BP102</f>
        <v>3864.3609999999999</v>
      </c>
      <c r="BV102" s="110">
        <f>BU102-BR102</f>
        <v>-1606.6390000000001</v>
      </c>
      <c r="BW102" s="108"/>
      <c r="BX102" s="117">
        <f>BU102-BT102</f>
        <v>-3555</v>
      </c>
      <c r="BY102" s="355">
        <v>1938</v>
      </c>
      <c r="BZ102" s="448">
        <v>1938</v>
      </c>
      <c r="CA102" s="359"/>
      <c r="CB102" s="358">
        <f>CA102-BZ102</f>
        <v>-1938</v>
      </c>
      <c r="CC102" s="355">
        <v>2118</v>
      </c>
      <c r="CD102" s="448">
        <v>2118</v>
      </c>
      <c r="CE102" s="359"/>
      <c r="CF102" s="358">
        <f>CE102-CD102</f>
        <v>-2118</v>
      </c>
      <c r="CG102" s="355">
        <v>1565</v>
      </c>
      <c r="CH102" s="448">
        <v>1565</v>
      </c>
      <c r="CI102" s="359"/>
      <c r="CJ102" s="358">
        <f>CI102-CH102</f>
        <v>-1565</v>
      </c>
      <c r="CK102" s="111">
        <f>BY102+CC102+CG102</f>
        <v>5621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-5621</v>
      </c>
      <c r="CP102" s="186"/>
      <c r="CQ102" s="55">
        <f>CN102-CM102</f>
        <v>-5621</v>
      </c>
      <c r="CR102" s="135">
        <f>SUM(BR102,CK102)</f>
        <v>11092</v>
      </c>
      <c r="CS102" s="958"/>
      <c r="CT102" s="140">
        <f>BT102+CM102</f>
        <v>13040.361000000001</v>
      </c>
      <c r="CU102" s="120">
        <f>SUM(BU102,CN102)</f>
        <v>3864.3609999999999</v>
      </c>
      <c r="CV102" s="188">
        <f>CU102-CR102</f>
        <v>-7227.6390000000001</v>
      </c>
      <c r="CW102" s="188"/>
      <c r="CX102" s="362">
        <f>CU102-CT102</f>
        <v>-9176</v>
      </c>
      <c r="CY102" s="137">
        <f>CR102/6</f>
        <v>1848.6666666666667</v>
      </c>
      <c r="CZ102" s="138">
        <f>CU102/6</f>
        <v>644.06016666666665</v>
      </c>
      <c r="DA102" s="482">
        <f>CZ102/CY102</f>
        <v>0.34839172376487554</v>
      </c>
      <c r="DB102" s="6">
        <f>CZ102-CY102</f>
        <v>-1204.6065000000001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770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770"/>
      <c r="AA103" s="770"/>
      <c r="AB103" s="405"/>
      <c r="AC103" s="336"/>
      <c r="AD103" s="403">
        <v>7</v>
      </c>
      <c r="AE103" s="770">
        <v>7</v>
      </c>
      <c r="AF103" s="405"/>
      <c r="AG103" s="336"/>
      <c r="AH103" s="403"/>
      <c r="AI103" s="404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336"/>
      <c r="BG103" s="403"/>
      <c r="BH103" s="770"/>
      <c r="BI103" s="405"/>
      <c r="BJ103" s="336"/>
      <c r="BK103" s="403"/>
      <c r="BL103" s="404"/>
      <c r="BM103" s="405"/>
      <c r="BN103" s="336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336"/>
      <c r="BZ103" s="403"/>
      <c r="CA103" s="406"/>
      <c r="CB103" s="405"/>
      <c r="CC103" s="336"/>
      <c r="CD103" s="403"/>
      <c r="CE103" s="406"/>
      <c r="CF103" s="405"/>
      <c r="CG103" s="336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4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76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67"/>
      <c r="AA104" s="767"/>
      <c r="AB104" s="377" t="e">
        <f>AA105/Z105</f>
        <v>#DIV/0!</v>
      </c>
      <c r="AC104" s="374"/>
      <c r="AD104" s="375"/>
      <c r="AE104" s="767"/>
      <c r="AF104" s="382">
        <f>AE105/AD105</f>
        <v>1</v>
      </c>
      <c r="AG104" s="374"/>
      <c r="AH104" s="375"/>
      <c r="AI104" s="376"/>
      <c r="AJ104" s="382">
        <f>AI105/AH105</f>
        <v>1.4153333333333333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1.1246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1.0821538461538462</v>
      </c>
      <c r="AY104" s="137"/>
      <c r="AZ104" s="138"/>
      <c r="BA104" s="138"/>
      <c r="BF104" s="374"/>
      <c r="BG104" s="375"/>
      <c r="BH104" s="767"/>
      <c r="BI104" s="377">
        <f>BH105/BG105</f>
        <v>1</v>
      </c>
      <c r="BJ104" s="374"/>
      <c r="BK104" s="375"/>
      <c r="BL104" s="376"/>
      <c r="BM104" s="377" t="e">
        <f>BL105/BK105</f>
        <v>#DIV/0!</v>
      </c>
      <c r="BN104" s="374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>
        <f>BU105/BT105</f>
        <v>1</v>
      </c>
      <c r="BY104" s="374"/>
      <c r="BZ104" s="375"/>
      <c r="CA104" s="378"/>
      <c r="CB104" s="377" t="e">
        <f>CA105/BZ105</f>
        <v>#DIV/0!</v>
      </c>
      <c r="CC104" s="374"/>
      <c r="CD104" s="375"/>
      <c r="CE104" s="378"/>
      <c r="CF104" s="382" t="e">
        <f>CE105/CD105</f>
        <v>#DIV/0!</v>
      </c>
      <c r="CG104" s="374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3"/>
      <c r="CT104" s="480"/>
      <c r="CU104" s="162"/>
      <c r="CV104" s="94" t="e">
        <f>CU105/CR105</f>
        <v>#DIV/0!</v>
      </c>
      <c r="CW104" s="94"/>
      <c r="CX104" s="384">
        <f>CU105/CT105</f>
        <v>1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76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263"/>
        <v>155</v>
      </c>
      <c r="X105" s="117">
        <f>U105-T105</f>
        <v>0</v>
      </c>
      <c r="Y105" s="355"/>
      <c r="Z105" s="765">
        <v>0</v>
      </c>
      <c r="AA105" s="765">
        <v>0</v>
      </c>
      <c r="AB105" s="358">
        <f>AA105-Z105</f>
        <v>0</v>
      </c>
      <c r="AC105" s="355"/>
      <c r="AD105" s="448">
        <v>210</v>
      </c>
      <c r="AE105" s="765">
        <v>210</v>
      </c>
      <c r="AF105" s="358">
        <f>AE105-AD105</f>
        <v>0</v>
      </c>
      <c r="AG105" s="355"/>
      <c r="AH105" s="448">
        <v>90</v>
      </c>
      <c r="AI105" s="357">
        <v>127.38</v>
      </c>
      <c r="AJ105" s="358">
        <f>AI105-AH105</f>
        <v>37.379999999999995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337.38</v>
      </c>
      <c r="AO105" s="186">
        <f>AN105-AK105</f>
        <v>337.38</v>
      </c>
      <c r="AP105" s="108">
        <f t="shared" si="264"/>
        <v>337.38</v>
      </c>
      <c r="AQ105" s="55">
        <f>AN105-AM105</f>
        <v>37.379999999999995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492.38</v>
      </c>
      <c r="AV105" s="188">
        <f>AU105-AR105</f>
        <v>492.38</v>
      </c>
      <c r="AW105" s="108">
        <f t="shared" si="265"/>
        <v>492.38</v>
      </c>
      <c r="AX105" s="362">
        <f>AU105-AT105</f>
        <v>37.379999999999995</v>
      </c>
      <c r="AY105" s="137">
        <f>AR105/6</f>
        <v>0</v>
      </c>
      <c r="AZ105" s="97">
        <f>AS105/6</f>
        <v>0</v>
      </c>
      <c r="BA105" s="138">
        <f>AU105/6</f>
        <v>82.063333333333333</v>
      </c>
      <c r="BB105" s="482" t="e">
        <f>BA105/AY105</f>
        <v>#DIV/0!</v>
      </c>
      <c r="BC105" s="6">
        <f>BA105-AY105</f>
        <v>82.063333333333333</v>
      </c>
      <c r="BD105" s="98">
        <f>BA105-AZ105</f>
        <v>82.063333333333333</v>
      </c>
      <c r="BE105" s="6">
        <f>AX105/6</f>
        <v>6.2299999999999995</v>
      </c>
      <c r="BF105" s="355"/>
      <c r="BG105" s="448">
        <v>165</v>
      </c>
      <c r="BH105" s="765">
        <v>165</v>
      </c>
      <c r="BI105" s="358">
        <f>BH105-BG105</f>
        <v>0</v>
      </c>
      <c r="BJ105" s="355"/>
      <c r="BK105" s="448">
        <v>0</v>
      </c>
      <c r="BL105" s="357"/>
      <c r="BM105" s="358">
        <f>BL105-BK105</f>
        <v>0</v>
      </c>
      <c r="BN105" s="355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165</v>
      </c>
      <c r="BU105" s="114">
        <f>BH105+BL105+BP105</f>
        <v>165</v>
      </c>
      <c r="BV105" s="110">
        <f>BU105-BR105</f>
        <v>165</v>
      </c>
      <c r="BW105" s="108"/>
      <c r="BX105" s="117">
        <f>BU105-BT105</f>
        <v>0</v>
      </c>
      <c r="BY105" s="355"/>
      <c r="BZ105" s="448">
        <v>0</v>
      </c>
      <c r="CA105" s="359"/>
      <c r="CB105" s="358">
        <f>CA105-BZ105</f>
        <v>0</v>
      </c>
      <c r="CC105" s="355"/>
      <c r="CD105" s="448">
        <v>0</v>
      </c>
      <c r="CE105" s="359"/>
      <c r="CF105" s="358">
        <f>CE105-CD105</f>
        <v>0</v>
      </c>
      <c r="CG105" s="355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8"/>
      <c r="CT105" s="140">
        <f>BT105+CM105</f>
        <v>165</v>
      </c>
      <c r="CU105" s="120">
        <f>SUM(BU105,CN105)</f>
        <v>165</v>
      </c>
      <c r="CV105" s="188">
        <f>CU105-CR105</f>
        <v>165</v>
      </c>
      <c r="CW105" s="188"/>
      <c r="CX105" s="362">
        <f>CU105-CT105</f>
        <v>0</v>
      </c>
      <c r="CY105" s="137">
        <f>CR105/6</f>
        <v>0</v>
      </c>
      <c r="CZ105" s="138">
        <f>CU105/6</f>
        <v>27.5</v>
      </c>
      <c r="DA105" s="482" t="e">
        <f>CZ105/CY105</f>
        <v>#DIV/0!</v>
      </c>
      <c r="DB105" s="6">
        <f>CZ105-CY105</f>
        <v>27.5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6" t="s">
        <v>159</v>
      </c>
      <c r="C106" s="989"/>
      <c r="D106" s="330"/>
      <c r="E106" s="484"/>
      <c r="F106" s="990"/>
      <c r="G106" s="991"/>
      <c r="H106" s="1007"/>
      <c r="I106" s="993"/>
      <c r="J106" s="990"/>
      <c r="K106" s="991"/>
      <c r="L106" s="992"/>
      <c r="M106" s="993"/>
      <c r="N106" s="990"/>
      <c r="O106" s="991"/>
      <c r="P106" s="992"/>
      <c r="Q106" s="993"/>
      <c r="R106" s="994"/>
      <c r="S106" s="995"/>
      <c r="T106" s="1005"/>
      <c r="U106" s="997"/>
      <c r="V106" s="998"/>
      <c r="W106" s="999"/>
      <c r="X106" s="1000"/>
      <c r="Y106" s="990"/>
      <c r="Z106" s="992"/>
      <c r="AA106" s="992"/>
      <c r="AB106" s="993"/>
      <c r="AC106" s="990"/>
      <c r="AD106" s="991"/>
      <c r="AE106" s="992"/>
      <c r="AF106" s="993"/>
      <c r="AG106" s="990"/>
      <c r="AH106" s="991"/>
      <c r="AI106" s="1001"/>
      <c r="AJ106" s="993"/>
      <c r="AK106" s="1002"/>
      <c r="AL106" s="995"/>
      <c r="AM106" s="1005"/>
      <c r="AN106" s="997"/>
      <c r="AO106" s="996"/>
      <c r="AP106" s="999"/>
      <c r="AQ106" s="453"/>
      <c r="AR106" s="486"/>
      <c r="AS106" s="411"/>
      <c r="AT106" s="487"/>
      <c r="AU106" s="454"/>
      <c r="AV106" s="1008"/>
      <c r="AW106" s="999"/>
      <c r="AX106" s="445"/>
      <c r="AY106" s="349"/>
      <c r="AZ106" s="590"/>
      <c r="BA106" s="350"/>
      <c r="BB106" s="488"/>
      <c r="BD106" s="1003"/>
      <c r="BF106" s="990"/>
      <c r="BG106" s="991">
        <v>7</v>
      </c>
      <c r="BH106" s="992">
        <v>7</v>
      </c>
      <c r="BI106" s="993"/>
      <c r="BJ106" s="990"/>
      <c r="BK106" s="991">
        <v>200</v>
      </c>
      <c r="BL106" s="1001"/>
      <c r="BM106" s="993"/>
      <c r="BN106" s="990"/>
      <c r="BO106" s="991">
        <v>200</v>
      </c>
      <c r="BP106" s="1004"/>
      <c r="BQ106" s="993"/>
      <c r="BR106" s="1002"/>
      <c r="BS106" s="1005"/>
      <c r="BT106" s="1005"/>
      <c r="BU106" s="997"/>
      <c r="BV106" s="998"/>
      <c r="BW106" s="999"/>
      <c r="BX106" s="1000"/>
      <c r="BY106" s="990"/>
      <c r="BZ106" s="991">
        <v>200</v>
      </c>
      <c r="CA106" s="1004"/>
      <c r="CB106" s="993"/>
      <c r="CC106" s="990"/>
      <c r="CD106" s="991">
        <v>120</v>
      </c>
      <c r="CE106" s="1004"/>
      <c r="CF106" s="993"/>
      <c r="CG106" s="990"/>
      <c r="CH106" s="991">
        <v>80</v>
      </c>
      <c r="CI106" s="1004"/>
      <c r="CJ106" s="993"/>
      <c r="CK106" s="1002"/>
      <c r="CL106" s="1005"/>
      <c r="CM106" s="1005"/>
      <c r="CN106" s="997"/>
      <c r="CO106" s="996"/>
      <c r="CP106" s="996"/>
      <c r="CQ106" s="453"/>
      <c r="CR106" s="486"/>
      <c r="CS106" s="974"/>
      <c r="CT106" s="487"/>
      <c r="CU106" s="454"/>
      <c r="CV106" s="1008"/>
      <c r="CW106" s="1008"/>
      <c r="CX106" s="445"/>
      <c r="CY106" s="349"/>
      <c r="CZ106" s="350"/>
      <c r="DA106" s="488"/>
      <c r="DD106" s="990"/>
      <c r="DE106" s="991"/>
      <c r="DF106" s="1004"/>
      <c r="DG106" s="993"/>
      <c r="DH106" s="990"/>
      <c r="DI106" s="991"/>
      <c r="DJ106" s="1004"/>
      <c r="DK106" s="993"/>
      <c r="DL106" s="990"/>
      <c r="DM106" s="991"/>
      <c r="DN106" s="1004"/>
      <c r="DO106" s="993"/>
      <c r="DP106" s="1002"/>
      <c r="DQ106" s="1005"/>
      <c r="DR106" s="997"/>
      <c r="DS106" s="998"/>
      <c r="DT106" s="1000"/>
      <c r="DU106" s="990"/>
      <c r="DV106" s="991"/>
      <c r="DW106" s="1004"/>
      <c r="DX106" s="993"/>
      <c r="DY106" s="990"/>
      <c r="DZ106" s="991"/>
      <c r="EA106" s="1004"/>
      <c r="EB106" s="993"/>
      <c r="EC106" s="990"/>
      <c r="ED106" s="991"/>
      <c r="EE106" s="1004"/>
      <c r="EF106" s="993"/>
      <c r="EG106" s="1002"/>
      <c r="EH106" s="1005"/>
      <c r="EI106" s="997"/>
      <c r="EJ106" s="996"/>
      <c r="EK106" s="453"/>
      <c r="EL106" s="486"/>
      <c r="EM106" s="487"/>
      <c r="EN106" s="454"/>
      <c r="EO106" s="1008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76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67"/>
      <c r="AA107" s="767"/>
      <c r="AB107" s="377" t="e">
        <f>AA108/Z108</f>
        <v>#DIV/0!</v>
      </c>
      <c r="AC107" s="374"/>
      <c r="AD107" s="375"/>
      <c r="AE107" s="767"/>
      <c r="AF107" s="382">
        <f>AE108/AD108</f>
        <v>1</v>
      </c>
      <c r="AG107" s="374"/>
      <c r="AH107" s="375"/>
      <c r="AI107" s="376"/>
      <c r="AJ107" s="382">
        <f>AI108/AH108</f>
        <v>0.15533333333333332</v>
      </c>
      <c r="AK107" s="69"/>
      <c r="AL107" s="490"/>
      <c r="AM107" s="70"/>
      <c r="AN107" s="100"/>
      <c r="AO107" s="343">
        <f>AN108/AK108</f>
        <v>3.3222222222222224</v>
      </c>
      <c r="AP107" s="161">
        <f>AN108/AL108</f>
        <v>3.3222222222222224</v>
      </c>
      <c r="AQ107" s="256">
        <f>AN108/AM108</f>
        <v>0.28228851963746221</v>
      </c>
      <c r="AR107" s="237"/>
      <c r="AS107" s="239"/>
      <c r="AT107" s="480"/>
      <c r="AU107" s="162"/>
      <c r="AV107" s="94">
        <f>AU108/AR108</f>
        <v>3.1311914323962515</v>
      </c>
      <c r="AW107" s="161">
        <f>AU108/AS108</f>
        <v>3.1311914323962515</v>
      </c>
      <c r="AX107" s="384">
        <f>AU108/AT108</f>
        <v>0.38094462540716612</v>
      </c>
      <c r="AY107" s="137"/>
      <c r="AZ107" s="138"/>
      <c r="BA107" s="138"/>
      <c r="BF107" s="374"/>
      <c r="BG107" s="375"/>
      <c r="BH107" s="767"/>
      <c r="BI107" s="377">
        <f>BH108/BG108</f>
        <v>1</v>
      </c>
      <c r="BJ107" s="374"/>
      <c r="BK107" s="375"/>
      <c r="BL107" s="376"/>
      <c r="BM107" s="377">
        <f>BL108/BK108</f>
        <v>0</v>
      </c>
      <c r="BN107" s="374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>
        <f>BU108/BR108</f>
        <v>2.0192982456140349E-2</v>
      </c>
      <c r="BW107" s="340"/>
      <c r="BX107" s="80">
        <f>BU108/BT108</f>
        <v>2.9398993640009197E-2</v>
      </c>
      <c r="BY107" s="374"/>
      <c r="BZ107" s="375"/>
      <c r="CA107" s="378"/>
      <c r="CB107" s="382">
        <f>CA108/BZ108</f>
        <v>0</v>
      </c>
      <c r="CC107" s="374"/>
      <c r="CD107" s="375"/>
      <c r="CE107" s="378"/>
      <c r="CF107" s="382">
        <f>CE108/CD108</f>
        <v>0</v>
      </c>
      <c r="CG107" s="374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>
        <f>CN108/CK108</f>
        <v>0</v>
      </c>
      <c r="CP107" s="343"/>
      <c r="CQ107" s="256">
        <f>CN108/CM108</f>
        <v>0</v>
      </c>
      <c r="CR107" s="237"/>
      <c r="CS107" s="973"/>
      <c r="CT107" s="480"/>
      <c r="CU107" s="162"/>
      <c r="CV107" s="94">
        <f>CU108/CR108</f>
        <v>1.211578947368421E-2</v>
      </c>
      <c r="CW107" s="94"/>
      <c r="CX107" s="384">
        <f>CU108/CT108</f>
        <v>1.4918795608611684E-2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76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263"/>
        <v>547</v>
      </c>
      <c r="X108" s="117">
        <f>U108-T108</f>
        <v>0</v>
      </c>
      <c r="Y108" s="355">
        <v>150</v>
      </c>
      <c r="Z108" s="765">
        <v>0</v>
      </c>
      <c r="AA108" s="765">
        <v>0</v>
      </c>
      <c r="AB108" s="358">
        <f>AA108-Z108</f>
        <v>0</v>
      </c>
      <c r="AC108" s="355">
        <v>150</v>
      </c>
      <c r="AD108" s="448">
        <v>796</v>
      </c>
      <c r="AE108" s="765">
        <v>796</v>
      </c>
      <c r="AF108" s="358">
        <f>AE108-AD108</f>
        <v>0</v>
      </c>
      <c r="AG108" s="355">
        <v>150</v>
      </c>
      <c r="AH108" s="448">
        <v>4500</v>
      </c>
      <c r="AI108" s="357">
        <v>699</v>
      </c>
      <c r="AJ108" s="358">
        <f>AI108-AH108</f>
        <v>-3801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1495</v>
      </c>
      <c r="AO108" s="186">
        <f>AN108-AK108</f>
        <v>1045</v>
      </c>
      <c r="AP108" s="108">
        <f t="shared" si="264"/>
        <v>1045</v>
      </c>
      <c r="AQ108" s="55">
        <f>AN108-AM108</f>
        <v>-3801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2339</v>
      </c>
      <c r="AV108" s="188">
        <f>AU108-AR108</f>
        <v>1592</v>
      </c>
      <c r="AW108" s="108">
        <f t="shared" si="265"/>
        <v>1592</v>
      </c>
      <c r="AX108" s="362">
        <f>AU108-AT108</f>
        <v>-3801</v>
      </c>
      <c r="AY108" s="137">
        <f>AR108/6</f>
        <v>124.5</v>
      </c>
      <c r="AZ108" s="97">
        <f>AS108/6</f>
        <v>124.5</v>
      </c>
      <c r="BA108" s="138">
        <f>AU108/6</f>
        <v>389.83333333333331</v>
      </c>
      <c r="BB108" s="482">
        <f>BA108/AY108</f>
        <v>3.1311914323962515</v>
      </c>
      <c r="BC108" s="6">
        <f>BA108-AY108</f>
        <v>265.33333333333331</v>
      </c>
      <c r="BD108" s="98">
        <f>BA108-AZ108</f>
        <v>265.33333333333331</v>
      </c>
      <c r="BE108" s="6">
        <f>AX108/6</f>
        <v>-633.5</v>
      </c>
      <c r="BF108" s="355">
        <v>19000</v>
      </c>
      <c r="BG108" s="448">
        <v>1151</v>
      </c>
      <c r="BH108" s="765">
        <v>1151</v>
      </c>
      <c r="BI108" s="358">
        <f>BH108-BG108</f>
        <v>0</v>
      </c>
      <c r="BJ108" s="355">
        <v>19000</v>
      </c>
      <c r="BK108" s="448">
        <v>19000</v>
      </c>
      <c r="BL108" s="357"/>
      <c r="BM108" s="358">
        <f>BL108-BK108</f>
        <v>-19000</v>
      </c>
      <c r="BN108" s="355">
        <v>19000</v>
      </c>
      <c r="BO108" s="448">
        <v>19000</v>
      </c>
      <c r="BP108" s="359"/>
      <c r="BQ108" s="358">
        <f>BP108-BO108</f>
        <v>-19000</v>
      </c>
      <c r="BR108" s="111">
        <f>BF108+BJ108+BN108</f>
        <v>57000</v>
      </c>
      <c r="BS108" s="112"/>
      <c r="BT108" s="112">
        <f>BG108+BK108+BO108</f>
        <v>39151</v>
      </c>
      <c r="BU108" s="114">
        <f>BH108+BL108+BP108</f>
        <v>1151</v>
      </c>
      <c r="BV108" s="110">
        <f>BU108-BR108</f>
        <v>-55849</v>
      </c>
      <c r="BW108" s="108"/>
      <c r="BX108" s="117">
        <f>BU108-BT108</f>
        <v>-38000</v>
      </c>
      <c r="BY108" s="355">
        <v>19000</v>
      </c>
      <c r="BZ108" s="448">
        <v>19000</v>
      </c>
      <c r="CA108" s="359"/>
      <c r="CB108" s="358">
        <f>CA108-BZ108</f>
        <v>-19000</v>
      </c>
      <c r="CC108" s="355">
        <v>11400</v>
      </c>
      <c r="CD108" s="448">
        <v>11400</v>
      </c>
      <c r="CE108" s="359"/>
      <c r="CF108" s="358">
        <f>CE108-CD108</f>
        <v>-11400</v>
      </c>
      <c r="CG108" s="355">
        <v>7600</v>
      </c>
      <c r="CH108" s="448">
        <v>7600</v>
      </c>
      <c r="CI108" s="359"/>
      <c r="CJ108" s="358">
        <f>CI108-CH108</f>
        <v>-7600</v>
      </c>
      <c r="CK108" s="111">
        <f>BY108+CC108+CG108</f>
        <v>38000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-38000</v>
      </c>
      <c r="CP108" s="186"/>
      <c r="CQ108" s="55">
        <f>CN108-CM108</f>
        <v>-38000</v>
      </c>
      <c r="CR108" s="135">
        <f>SUM(BR108,CK108)</f>
        <v>95000</v>
      </c>
      <c r="CS108" s="958"/>
      <c r="CT108" s="140">
        <f>BT108+CM108</f>
        <v>77151</v>
      </c>
      <c r="CU108" s="120">
        <f>SUM(BU108,CN108)</f>
        <v>1151</v>
      </c>
      <c r="CV108" s="188">
        <f>CU108-CR108</f>
        <v>-93849</v>
      </c>
      <c r="CW108" s="188"/>
      <c r="CX108" s="362">
        <f>CU108-CT108</f>
        <v>-76000</v>
      </c>
      <c r="CY108" s="137">
        <f>CR108/6</f>
        <v>15833.333333333334</v>
      </c>
      <c r="CZ108" s="138">
        <f>CU108/6</f>
        <v>191.83333333333334</v>
      </c>
      <c r="DA108" s="482">
        <f>CZ108/CY108</f>
        <v>1.211578947368421E-2</v>
      </c>
      <c r="DB108" s="6">
        <f>CZ108-CY108</f>
        <v>-15641.5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76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67"/>
      <c r="AA109" s="767"/>
      <c r="AB109" s="377">
        <f>AA110/Z110</f>
        <v>1</v>
      </c>
      <c r="AC109" s="374"/>
      <c r="AD109" s="375"/>
      <c r="AE109" s="767"/>
      <c r="AF109" s="382">
        <f>AE110/AD110</f>
        <v>1</v>
      </c>
      <c r="AG109" s="374"/>
      <c r="AH109" s="375"/>
      <c r="AI109" s="376"/>
      <c r="AJ109" s="382">
        <f>AI110/AH110</f>
        <v>1.0564076301271463</v>
      </c>
      <c r="AK109" s="287"/>
      <c r="AL109" s="380"/>
      <c r="AM109" s="381"/>
      <c r="AN109" s="194"/>
      <c r="AO109" s="343">
        <f>AN110/AK110</f>
        <v>1.2949100047885826</v>
      </c>
      <c r="AP109" s="86">
        <f>AN110/AL110</f>
        <v>1.1978998865473889</v>
      </c>
      <c r="AQ109" s="256">
        <f>AN110/AM110</f>
        <v>1.017059531673062</v>
      </c>
      <c r="AR109" s="204"/>
      <c r="AS109" s="383"/>
      <c r="AT109" s="209"/>
      <c r="AU109" s="162"/>
      <c r="AV109" s="348">
        <f>AU110/AR110</f>
        <v>1.3925247556880955</v>
      </c>
      <c r="AW109" s="86">
        <f>AU110/AS110</f>
        <v>1.2490498775757428</v>
      </c>
      <c r="AX109" s="206">
        <f>AU110/AT110</f>
        <v>1.0076588634110231</v>
      </c>
      <c r="AY109" s="137"/>
      <c r="AZ109" s="138"/>
      <c r="BA109" s="138"/>
      <c r="BF109" s="374"/>
      <c r="BG109" s="375"/>
      <c r="BH109" s="767"/>
      <c r="BI109" s="377">
        <f>BH110/BG110</f>
        <v>1</v>
      </c>
      <c r="BJ109" s="374"/>
      <c r="BK109" s="375"/>
      <c r="BL109" s="376"/>
      <c r="BM109" s="377">
        <f>BL110/BK110</f>
        <v>0</v>
      </c>
      <c r="BN109" s="374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>
        <f>BU110/BR110</f>
        <v>0.28878562159202009</v>
      </c>
      <c r="BW109" s="340"/>
      <c r="BX109" s="80">
        <f>BU110/BT110</f>
        <v>0.31646788696798361</v>
      </c>
      <c r="BY109" s="374"/>
      <c r="BZ109" s="375"/>
      <c r="CA109" s="378"/>
      <c r="CB109" s="334">
        <f>CA110/BZ110</f>
        <v>0</v>
      </c>
      <c r="CC109" s="374"/>
      <c r="CD109" s="375"/>
      <c r="CE109" s="378"/>
      <c r="CF109" s="382">
        <f>CE110/CD110</f>
        <v>0</v>
      </c>
      <c r="CG109" s="374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>
        <f>CN110/CK110</f>
        <v>0</v>
      </c>
      <c r="CP109" s="343"/>
      <c r="CQ109" s="256">
        <f>CN110/CM110</f>
        <v>0</v>
      </c>
      <c r="CR109" s="204"/>
      <c r="CS109" s="964"/>
      <c r="CT109" s="209"/>
      <c r="CU109" s="162"/>
      <c r="CV109" s="348">
        <f>CU110/CR110</f>
        <v>0.15061855127993487</v>
      </c>
      <c r="CW109" s="348"/>
      <c r="CX109" s="206">
        <f>CU110/CT110</f>
        <v>0.15217803187055678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7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329">Y77+Y81+Y93+Y100+Y102+Y105+Y108</f>
        <v>364117</v>
      </c>
      <c r="Z110" s="779">
        <f t="shared" si="329"/>
        <v>516422.386</v>
      </c>
      <c r="AA110" s="779">
        <f t="shared" si="329"/>
        <v>516422.386</v>
      </c>
      <c r="AB110" s="495">
        <f t="shared" si="329"/>
        <v>0</v>
      </c>
      <c r="AC110" s="492">
        <f t="shared" si="329"/>
        <v>361205</v>
      </c>
      <c r="AD110" s="493">
        <f t="shared" si="329"/>
        <v>427616.53729000001</v>
      </c>
      <c r="AE110" s="779">
        <f t="shared" si="329"/>
        <v>427616.53729000001</v>
      </c>
      <c r="AF110" s="495">
        <f t="shared" si="329"/>
        <v>0</v>
      </c>
      <c r="AG110" s="492">
        <f t="shared" si="329"/>
        <v>337623</v>
      </c>
      <c r="AH110" s="493">
        <f t="shared" si="329"/>
        <v>409292</v>
      </c>
      <c r="AI110" s="494">
        <f t="shared" si="329"/>
        <v>432379.19175</v>
      </c>
      <c r="AJ110" s="495">
        <f t="shared" si="329"/>
        <v>23087.191749999994</v>
      </c>
      <c r="AK110" s="210">
        <f t="shared" si="329"/>
        <v>1062945</v>
      </c>
      <c r="AL110" s="497">
        <f t="shared" si="329"/>
        <v>1149026</v>
      </c>
      <c r="AM110" s="215">
        <f t="shared" si="329"/>
        <v>1353330.9232900001</v>
      </c>
      <c r="AN110" s="213">
        <f t="shared" si="329"/>
        <v>1376418.1150400001</v>
      </c>
      <c r="AO110" s="215">
        <f t="shared" si="329"/>
        <v>313473.11503999995</v>
      </c>
      <c r="AP110" s="211">
        <f>AN110-AL110</f>
        <v>227392.11504000006</v>
      </c>
      <c r="AQ110" s="499">
        <f t="shared" ref="AQ110:AV110" si="330">AQ77+AQ81+AQ93+AQ100+AQ102+AQ105+AQ108</f>
        <v>23087.191749999936</v>
      </c>
      <c r="AR110" s="500">
        <f t="shared" si="330"/>
        <v>2181310</v>
      </c>
      <c r="AS110" s="213">
        <f t="shared" si="330"/>
        <v>2431871</v>
      </c>
      <c r="AT110" s="501">
        <f t="shared" si="330"/>
        <v>3014440.9830799997</v>
      </c>
      <c r="AU110" s="293">
        <f t="shared" si="330"/>
        <v>3037528.1748299995</v>
      </c>
      <c r="AV110" s="217">
        <f t="shared" si="330"/>
        <v>856218.17483000015</v>
      </c>
      <c r="AW110" s="211">
        <f>AU110-AS110</f>
        <v>605657.17482999945</v>
      </c>
      <c r="AX110" s="502">
        <f>AX77+AX81+AX93+AX100+AX102+AX105+AX108</f>
        <v>23087.191749999994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506254.69580500002</v>
      </c>
      <c r="BB110" s="363">
        <f>BA110/AY110</f>
        <v>1.3925247556880958</v>
      </c>
      <c r="BC110" s="6">
        <f>BA110-AY110</f>
        <v>142703.02913833334</v>
      </c>
      <c r="BD110" s="98">
        <f>BA110-AZ110</f>
        <v>100942.86247166671</v>
      </c>
      <c r="BE110" s="6">
        <f>AX110/6</f>
        <v>3847.8652916666656</v>
      </c>
      <c r="BF110" s="492">
        <f>BF77+BF81+BF93+BF100+BF102+BF105+BF108</f>
        <v>441831</v>
      </c>
      <c r="BG110" s="493">
        <f>BG77+BG81+BG93+BG100+BG102+BG105+BG108</f>
        <v>368610.58796999994</v>
      </c>
      <c r="BH110" s="779">
        <f>BH77+BH81+BH93+BH100+BH102+BH105+BH108</f>
        <v>368610.58796999994</v>
      </c>
      <c r="BI110" s="495">
        <f>BH110-BG110</f>
        <v>0</v>
      </c>
      <c r="BJ110" s="492">
        <f>BJ77+BJ81+BJ93+BJ100+BJ102+BJ105+BJ108</f>
        <v>406321</v>
      </c>
      <c r="BK110" s="493">
        <f>BK77+BK81+BK93+BK100+BK102+BK105+BK108</f>
        <v>371305</v>
      </c>
      <c r="BL110" s="494">
        <f>BL77+BL81+BL93+BL100+BL102+BL105+BL108</f>
        <v>0</v>
      </c>
      <c r="BM110" s="495">
        <f>BL110-BK110</f>
        <v>-371305</v>
      </c>
      <c r="BN110" s="492">
        <f>BN77+BN81+BN93+BN100+BN102+BN105+BN108</f>
        <v>428264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1276416</v>
      </c>
      <c r="BS110" s="498"/>
      <c r="BT110" s="213">
        <f>BT77+BT81+BT93+BT100+BT102+BT105+BT108</f>
        <v>1164764.58797</v>
      </c>
      <c r="BU110" s="213">
        <f>BU77+BU81+BU93+BU100+BU102+BU105+BU108</f>
        <v>368610.58796999994</v>
      </c>
      <c r="BV110" s="213">
        <f>BU110-BR110</f>
        <v>-907805.41203000001</v>
      </c>
      <c r="BW110" s="211"/>
      <c r="BX110" s="216">
        <f>BU110-BT110</f>
        <v>-796154</v>
      </c>
      <c r="BY110" s="492">
        <f t="shared" ref="BY110:CX110" si="331">BY77+BY81+BY93+BY100+BY102+BY105+BY108</f>
        <v>439963</v>
      </c>
      <c r="BZ110" s="493">
        <f t="shared" ref="BZ110" si="332">BZ77+BZ81+BZ93+BZ100+BZ102+BZ105+BZ108</f>
        <v>480585</v>
      </c>
      <c r="CA110" s="496">
        <f t="shared" si="331"/>
        <v>0</v>
      </c>
      <c r="CB110" s="495">
        <f t="shared" si="331"/>
        <v>-480438</v>
      </c>
      <c r="CC110" s="492">
        <f t="shared" si="331"/>
        <v>384643</v>
      </c>
      <c r="CD110" s="493">
        <f t="shared" ref="CD110:CI110" si="333">CD77+CD81+CD93+CD100+CD102+CD105+CD108</f>
        <v>444818</v>
      </c>
      <c r="CE110" s="496">
        <f t="shared" si="333"/>
        <v>0</v>
      </c>
      <c r="CF110" s="495">
        <f t="shared" si="333"/>
        <v>-444818</v>
      </c>
      <c r="CG110" s="492">
        <f t="shared" si="333"/>
        <v>346290</v>
      </c>
      <c r="CH110" s="493">
        <f t="shared" si="333"/>
        <v>332065</v>
      </c>
      <c r="CI110" s="496">
        <f t="shared" si="333"/>
        <v>0</v>
      </c>
      <c r="CJ110" s="495">
        <f t="shared" si="331"/>
        <v>-332065</v>
      </c>
      <c r="CK110" s="210">
        <f t="shared" si="331"/>
        <v>1170896</v>
      </c>
      <c r="CL110" s="215"/>
      <c r="CM110" s="215">
        <f t="shared" si="331"/>
        <v>1257468</v>
      </c>
      <c r="CN110" s="213">
        <f t="shared" si="331"/>
        <v>0</v>
      </c>
      <c r="CO110" s="215">
        <f t="shared" si="331"/>
        <v>-1170896</v>
      </c>
      <c r="CP110" s="215"/>
      <c r="CQ110" s="499">
        <f t="shared" si="331"/>
        <v>-1257468</v>
      </c>
      <c r="CR110" s="500">
        <f t="shared" si="331"/>
        <v>2447312</v>
      </c>
      <c r="CS110" s="975"/>
      <c r="CT110" s="501">
        <f t="shared" si="331"/>
        <v>2422232.5879700002</v>
      </c>
      <c r="CU110" s="293">
        <f t="shared" si="331"/>
        <v>368610.58796999994</v>
      </c>
      <c r="CV110" s="217">
        <f t="shared" si="331"/>
        <v>-2078701.41203</v>
      </c>
      <c r="CW110" s="217"/>
      <c r="CX110" s="502">
        <f t="shared" si="331"/>
        <v>-2053622</v>
      </c>
      <c r="CY110" s="137">
        <f>CR110/6</f>
        <v>407885.33333333331</v>
      </c>
      <c r="CZ110" s="138">
        <f>CZ77+CZ81+CZ93+CZ100+CZ102+CZ105+CZ108</f>
        <v>61435.097995000004</v>
      </c>
      <c r="DA110" s="363">
        <f>CZ110/CY110</f>
        <v>0.1506185512799349</v>
      </c>
      <c r="DB110" s="6">
        <f>CZ110-CY110</f>
        <v>-346450.2353383333</v>
      </c>
      <c r="DC110" s="6">
        <f>CX110/6</f>
        <v>-342270.33333333331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4">DU77+DU81+DU93+DU100+DU102+DU105+DU108</f>
        <v>439963</v>
      </c>
      <c r="DV110" s="493">
        <f t="shared" si="334"/>
        <v>0</v>
      </c>
      <c r="DW110" s="496">
        <f t="shared" si="334"/>
        <v>0</v>
      </c>
      <c r="DX110" s="495">
        <f t="shared" si="334"/>
        <v>0</v>
      </c>
      <c r="DY110" s="492">
        <f t="shared" si="334"/>
        <v>374643</v>
      </c>
      <c r="DZ110" s="493">
        <f t="shared" si="334"/>
        <v>0</v>
      </c>
      <c r="EA110" s="496">
        <f t="shared" si="334"/>
        <v>0</v>
      </c>
      <c r="EB110" s="495">
        <f t="shared" si="334"/>
        <v>0</v>
      </c>
      <c r="EC110" s="492">
        <f t="shared" si="334"/>
        <v>356290</v>
      </c>
      <c r="ED110" s="493">
        <f t="shared" si="334"/>
        <v>0</v>
      </c>
      <c r="EE110" s="496">
        <f t="shared" si="334"/>
        <v>0</v>
      </c>
      <c r="EF110" s="495">
        <f t="shared" si="334"/>
        <v>0</v>
      </c>
      <c r="EG110" s="210">
        <f t="shared" si="334"/>
        <v>1170896</v>
      </c>
      <c r="EH110" s="215">
        <f t="shared" si="334"/>
        <v>0</v>
      </c>
      <c r="EI110" s="213">
        <f t="shared" si="334"/>
        <v>0</v>
      </c>
      <c r="EJ110" s="215">
        <f t="shared" si="334"/>
        <v>-1170896</v>
      </c>
      <c r="EK110" s="499">
        <f t="shared" si="334"/>
        <v>0</v>
      </c>
      <c r="EL110" s="500">
        <f t="shared" si="334"/>
        <v>2447312</v>
      </c>
      <c r="EM110" s="501">
        <f t="shared" si="334"/>
        <v>1200110</v>
      </c>
      <c r="EN110" s="293">
        <f t="shared" si="334"/>
        <v>0</v>
      </c>
      <c r="EO110" s="217">
        <f t="shared" si="334"/>
        <v>-2447312</v>
      </c>
      <c r="EP110" s="502">
        <f t="shared" si="334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458806.03834666667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506254.69580499991</v>
      </c>
      <c r="AW111" s="10"/>
      <c r="AY111" s="5"/>
      <c r="AZ111" s="5"/>
      <c r="BA111" s="5"/>
      <c r="BI111" s="2"/>
      <c r="BM111" s="2"/>
      <c r="BR111" s="10">
        <f>BR110/3</f>
        <v>425472</v>
      </c>
      <c r="BS111" s="10"/>
      <c r="BT111" s="10">
        <f>BT110/3</f>
        <v>388254.86265666666</v>
      </c>
      <c r="BU111" s="10">
        <f>BU110/3</f>
        <v>122870.19598999998</v>
      </c>
      <c r="BV111" s="10">
        <f>BV110/3</f>
        <v>-302601.80401000002</v>
      </c>
      <c r="BW111" s="10"/>
      <c r="BX111" s="10">
        <f>BX110/3</f>
        <v>-265384.66666666669</v>
      </c>
      <c r="CI111" s="2"/>
      <c r="CK111" s="10">
        <f>CK110/3</f>
        <v>390298.66666666669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407885.33333333331</v>
      </c>
      <c r="CS111" s="10"/>
      <c r="CT111" s="10">
        <f>CT110/6</f>
        <v>403705.43132833339</v>
      </c>
      <c r="CU111" s="10">
        <f>CU110/6</f>
        <v>61435.097994999989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43">
        <f ca="1">NOW()</f>
        <v>43105.474401851854</v>
      </c>
      <c r="DA112" s="1043"/>
      <c r="DB112" s="1043"/>
      <c r="DC112" s="1043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47" t="str">
        <f>F3</f>
        <v>17/3</v>
      </c>
      <c r="G113" s="1045"/>
      <c r="H113" s="1045"/>
      <c r="I113" s="1046">
        <v>0</v>
      </c>
      <c r="J113" s="1047" t="str">
        <f>J3</f>
        <v>17/4</v>
      </c>
      <c r="K113" s="1044"/>
      <c r="L113" s="1045"/>
      <c r="M113" s="1046">
        <v>0</v>
      </c>
      <c r="N113" s="1047" t="str">
        <f>N3</f>
        <v>17/5</v>
      </c>
      <c r="O113" s="1044"/>
      <c r="P113" s="1045"/>
      <c r="Q113" s="1046">
        <v>0</v>
      </c>
      <c r="R113" s="1047" t="str">
        <f>R3</f>
        <v>17/3-17/5累計</v>
      </c>
      <c r="S113" s="1044"/>
      <c r="T113" s="1044"/>
      <c r="U113" s="1045"/>
      <c r="V113" s="1044"/>
      <c r="W113" s="1044"/>
      <c r="X113" s="1046"/>
      <c r="Y113" s="1047" t="str">
        <f>Y3</f>
        <v>17/6</v>
      </c>
      <c r="Z113" s="1044"/>
      <c r="AA113" s="1045"/>
      <c r="AB113" s="1046">
        <v>0</v>
      </c>
      <c r="AC113" s="1047" t="str">
        <f>AC3</f>
        <v>17/7</v>
      </c>
      <c r="AD113" s="1044"/>
      <c r="AE113" s="1045"/>
      <c r="AF113" s="1046">
        <v>0</v>
      </c>
      <c r="AG113" s="1047" t="str">
        <f>AG3</f>
        <v>17/8</v>
      </c>
      <c r="AH113" s="1044"/>
      <c r="AI113" s="1044"/>
      <c r="AJ113" s="1046">
        <v>0</v>
      </c>
      <c r="AK113" s="1047" t="str">
        <f>AK3</f>
        <v>17/6-17/8累計</v>
      </c>
      <c r="AL113" s="1044"/>
      <c r="AM113" s="1044"/>
      <c r="AN113" s="1045"/>
      <c r="AO113" s="1044"/>
      <c r="AP113" s="1044"/>
      <c r="AQ113" s="1046"/>
      <c r="AR113" s="1055" t="str">
        <f>AR3</f>
        <v>17/上(17/3-17/8)累計</v>
      </c>
      <c r="AS113" s="1056"/>
      <c r="AT113" s="1056"/>
      <c r="AU113" s="1056"/>
      <c r="AV113" s="1056"/>
      <c r="AW113" s="1056"/>
      <c r="AX113" s="1057"/>
      <c r="AY113" s="18"/>
      <c r="AZ113" s="754"/>
      <c r="BA113" s="19"/>
      <c r="BF113" s="1047" t="str">
        <f>BF3</f>
        <v>17/9</v>
      </c>
      <c r="BG113" s="1045"/>
      <c r="BH113" s="1045"/>
      <c r="BI113" s="1046">
        <v>0</v>
      </c>
      <c r="BJ113" s="1047" t="str">
        <f>BJ3</f>
        <v>17/10</v>
      </c>
      <c r="BK113" s="1044"/>
      <c r="BL113" s="1045"/>
      <c r="BM113" s="1046">
        <v>0</v>
      </c>
      <c r="BN113" s="1047" t="str">
        <f>BN3</f>
        <v>17/11</v>
      </c>
      <c r="BO113" s="1044"/>
      <c r="BP113" s="1045"/>
      <c r="BQ113" s="1046">
        <v>0</v>
      </c>
      <c r="BR113" s="1047" t="str">
        <f>BR3</f>
        <v>17/9-17/11累計</v>
      </c>
      <c r="BS113" s="1044"/>
      <c r="BT113" s="1044"/>
      <c r="BU113" s="1045"/>
      <c r="BV113" s="1044"/>
      <c r="BW113" s="1044"/>
      <c r="BX113" s="1046"/>
      <c r="BY113" s="1047" t="str">
        <f>BY3</f>
        <v>17/12</v>
      </c>
      <c r="BZ113" s="1044"/>
      <c r="CA113" s="1045"/>
      <c r="CB113" s="1046">
        <v>0</v>
      </c>
      <c r="CC113" s="1047" t="str">
        <f>CC3</f>
        <v>18/1</v>
      </c>
      <c r="CD113" s="1044"/>
      <c r="CE113" s="1045"/>
      <c r="CF113" s="1046">
        <v>0</v>
      </c>
      <c r="CG113" s="1047" t="str">
        <f>CG3</f>
        <v>18/2</v>
      </c>
      <c r="CH113" s="1044"/>
      <c r="CI113" s="1045"/>
      <c r="CJ113" s="1046">
        <v>0</v>
      </c>
      <c r="CK113" s="1047" t="str">
        <f>CK3</f>
        <v>17/12-18/2累計</v>
      </c>
      <c r="CL113" s="1044"/>
      <c r="CM113" s="1044"/>
      <c r="CN113" s="1045"/>
      <c r="CO113" s="1044"/>
      <c r="CP113" s="1044"/>
      <c r="CQ113" s="1046"/>
      <c r="CR113" s="1055" t="str">
        <f>CR3</f>
        <v>17/下(17/12-18/2)累計</v>
      </c>
      <c r="CS113" s="1056"/>
      <c r="CT113" s="1056"/>
      <c r="CU113" s="1056"/>
      <c r="CV113" s="1056"/>
      <c r="CW113" s="1056"/>
      <c r="CX113" s="1057"/>
      <c r="CY113" s="18"/>
      <c r="CZ113" s="19"/>
      <c r="DB113" s="1009"/>
      <c r="DC113" s="916"/>
      <c r="DD113" s="1048" t="str">
        <f>DD3</f>
        <v>18/3</v>
      </c>
      <c r="DE113" s="1048"/>
      <c r="DF113" s="1048"/>
      <c r="DG113" s="1049">
        <v>0</v>
      </c>
      <c r="DH113" s="1047" t="str">
        <f>DH3</f>
        <v>18/4</v>
      </c>
      <c r="DI113" s="1044"/>
      <c r="DJ113" s="1045"/>
      <c r="DK113" s="1046">
        <v>0</v>
      </c>
      <c r="DL113" s="1047" t="str">
        <f>DL3</f>
        <v>18/5</v>
      </c>
      <c r="DM113" s="1044"/>
      <c r="DN113" s="1045"/>
      <c r="DO113" s="1046">
        <v>0</v>
      </c>
      <c r="DP113" s="1047" t="str">
        <f>DP3</f>
        <v>18/3-18/5累計</v>
      </c>
      <c r="DQ113" s="1044"/>
      <c r="DR113" s="1045"/>
      <c r="DS113" s="1044"/>
      <c r="DT113" s="1046"/>
      <c r="DU113" s="1047" t="str">
        <f>DU3</f>
        <v>18/6</v>
      </c>
      <c r="DV113" s="1044"/>
      <c r="DW113" s="1045"/>
      <c r="DX113" s="1046">
        <v>0</v>
      </c>
      <c r="DY113" s="1047" t="str">
        <f>DY3</f>
        <v>18/7</v>
      </c>
      <c r="DZ113" s="1044"/>
      <c r="EA113" s="1045"/>
      <c r="EB113" s="1046">
        <v>0</v>
      </c>
      <c r="EC113" s="1047" t="str">
        <f>EC3</f>
        <v>18/8</v>
      </c>
      <c r="ED113" s="1044"/>
      <c r="EE113" s="1045"/>
      <c r="EF113" s="1046">
        <v>0</v>
      </c>
      <c r="EG113" s="1047" t="str">
        <f>EG3</f>
        <v>18/6-18/8累計</v>
      </c>
      <c r="EH113" s="1044"/>
      <c r="EI113" s="1045"/>
      <c r="EJ113" s="1044"/>
      <c r="EK113" s="1046"/>
      <c r="EL113" s="1050" t="str">
        <f>EL3</f>
        <v>18/下(18/6-18/8)累計</v>
      </c>
      <c r="EM113" s="1051"/>
      <c r="EN113" s="1051"/>
      <c r="EO113" s="1051"/>
      <c r="EP113" s="1052"/>
      <c r="EQ113" s="18"/>
      <c r="ER113" s="19"/>
      <c r="ES113" s="19"/>
      <c r="ET113" s="19"/>
      <c r="EU113" s="19"/>
      <c r="EV113" s="1017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6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61" t="s">
        <v>137</v>
      </c>
      <c r="AA114" s="761" t="s">
        <v>140</v>
      </c>
      <c r="AB114" s="505" t="s">
        <v>18</v>
      </c>
      <c r="AC114" s="503" t="s">
        <v>0</v>
      </c>
      <c r="AD114" s="305" t="str">
        <f>AD4</f>
        <v>今回計画</v>
      </c>
      <c r="AE114" s="761" t="str">
        <f>AE4</f>
        <v>実績</v>
      </c>
      <c r="AF114" s="505" t="s">
        <v>18</v>
      </c>
      <c r="AG114" s="503" t="s">
        <v>0</v>
      </c>
      <c r="AH114" s="892" t="str">
        <f>AH4</f>
        <v>前回計画</v>
      </c>
      <c r="AI114" s="761" t="str">
        <f>AI4</f>
        <v>実績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503" t="s">
        <v>0</v>
      </c>
      <c r="BG114" s="305" t="str">
        <f>BG4</f>
        <v>前回計画</v>
      </c>
      <c r="BH114" s="761" t="str">
        <f>BH4</f>
        <v>実績</v>
      </c>
      <c r="BI114" s="505" t="s">
        <v>18</v>
      </c>
      <c r="BJ114" s="503" t="str">
        <f>BJ4</f>
        <v>レビュー</v>
      </c>
      <c r="BK114" s="305" t="str">
        <f>BK4</f>
        <v>前回計画</v>
      </c>
      <c r="BL114" s="306" t="str">
        <f>BL4</f>
        <v>実績</v>
      </c>
      <c r="BM114" s="505" t="s">
        <v>18</v>
      </c>
      <c r="BN114" s="503" t="str">
        <f>BN4</f>
        <v>レビュー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503" t="str">
        <f>BY4</f>
        <v>レビュー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503" t="str">
        <f>CC4</f>
        <v>レビュー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503" t="str">
        <f>CG4</f>
        <v>レビュー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5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92" t="str">
        <f>DE4</f>
        <v>計画</v>
      </c>
      <c r="DF114" s="918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18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18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9" t="str">
        <f>EM35</f>
        <v>前回見通</v>
      </c>
      <c r="EN114" s="1020" t="str">
        <f>EN4</f>
        <v>今回見通</v>
      </c>
      <c r="EO114" s="1021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22"/>
      <c r="ET114" s="5" t="s">
        <v>74</v>
      </c>
      <c r="EU114" s="5" t="s">
        <v>75</v>
      </c>
      <c r="EV114" s="1022"/>
    </row>
    <row r="115" spans="1:152" s="436" customFormat="1" ht="20.100000000000001" customHeight="1">
      <c r="A115" s="422"/>
      <c r="B115" s="506"/>
      <c r="C115" s="1066" t="s">
        <v>56</v>
      </c>
      <c r="D115" s="1071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335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336">L115-K115</f>
        <v>0</v>
      </c>
      <c r="N115" s="314">
        <v>8400</v>
      </c>
      <c r="O115" s="507">
        <v>12571.53</v>
      </c>
      <c r="P115" s="781">
        <v>12571.53</v>
      </c>
      <c r="Q115" s="508">
        <f t="shared" ref="Q115:Q120" si="337">P115-O115</f>
        <v>0</v>
      </c>
      <c r="R115" s="268">
        <f t="shared" ref="R115:R120" si="338">F115+J115+N115</f>
        <v>23100</v>
      </c>
      <c r="S115" s="510">
        <v>23100</v>
      </c>
      <c r="T115" s="146">
        <f t="shared" ref="T115:T120" si="339">H115+K115+O115</f>
        <v>30292.377990000001</v>
      </c>
      <c r="U115" s="47">
        <f t="shared" ref="U115:U120" si="340">H115+L115+P115</f>
        <v>30292.377990000001</v>
      </c>
      <c r="V115" s="47">
        <f t="shared" ref="V115:V120" si="341">U115-R115</f>
        <v>7192.3779900000009</v>
      </c>
      <c r="W115" s="49">
        <f>U115-S115</f>
        <v>7192.3779900000009</v>
      </c>
      <c r="X115" s="270">
        <f t="shared" ref="X115:X120" si="342">U115-T115</f>
        <v>0</v>
      </c>
      <c r="Y115" s="314">
        <v>8400</v>
      </c>
      <c r="Z115" s="781">
        <v>9968.9356000000007</v>
      </c>
      <c r="AA115" s="781">
        <v>9968.9356000000007</v>
      </c>
      <c r="AB115" s="508">
        <f t="shared" ref="AB115:AB120" si="343">AA115-Z115</f>
        <v>0</v>
      </c>
      <c r="AC115" s="314">
        <v>8400</v>
      </c>
      <c r="AD115" s="507">
        <v>8983.1579199999978</v>
      </c>
      <c r="AE115" s="781">
        <v>8983.1579199999978</v>
      </c>
      <c r="AF115" s="508">
        <f t="shared" ref="AF115:AF120" si="344">AE115-AD115</f>
        <v>0</v>
      </c>
      <c r="AG115" s="314">
        <v>7800</v>
      </c>
      <c r="AH115" s="507">
        <v>6800</v>
      </c>
      <c r="AI115" s="860">
        <v>6349.1081200000008</v>
      </c>
      <c r="AJ115" s="508">
        <f t="shared" ref="AJ115:AJ120" si="345">AI115-AH115</f>
        <v>-450.89187999999922</v>
      </c>
      <c r="AK115" s="72">
        <f t="shared" ref="AK115:AK120" si="346">Y115+AC115+AG115</f>
        <v>24600</v>
      </c>
      <c r="AL115" s="510">
        <v>24600</v>
      </c>
      <c r="AM115" s="146">
        <f t="shared" ref="AM115:AN120" si="347">Z115+AD115+AH115</f>
        <v>25752.093519999999</v>
      </c>
      <c r="AN115" s="47">
        <f t="shared" si="347"/>
        <v>25301.201639999999</v>
      </c>
      <c r="AO115" s="146">
        <f t="shared" ref="AO115:AO120" si="348">AN115-AK115</f>
        <v>701.20163999999932</v>
      </c>
      <c r="AP115" s="49">
        <f>AN115-AL115</f>
        <v>701.20163999999932</v>
      </c>
      <c r="AQ115" s="270">
        <f t="shared" ref="AQ115:AQ120" si="349">AN115-AM115</f>
        <v>-450.89187999999922</v>
      </c>
      <c r="AR115" s="72">
        <f t="shared" ref="AR115:AR120" si="350">SUM(R115,AK115)</f>
        <v>47700</v>
      </c>
      <c r="AS115" s="47">
        <f>AL115+S115</f>
        <v>47700</v>
      </c>
      <c r="AT115" s="511">
        <f t="shared" ref="AT115:AT120" si="351">T115+AM115</f>
        <v>56044.471510000003</v>
      </c>
      <c r="AU115" s="327">
        <f t="shared" ref="AU115:AU120" si="352">SUM(U115,AN115)</f>
        <v>55593.57963</v>
      </c>
      <c r="AV115" s="193">
        <f t="shared" ref="AV115:AV120" si="353">AU115-AR115</f>
        <v>7893.5796300000002</v>
      </c>
      <c r="AW115" s="49">
        <f>AU115-AS115</f>
        <v>7893.5796300000002</v>
      </c>
      <c r="AX115" s="235">
        <f t="shared" ref="AX115:AX120" si="354">AU115-AT115</f>
        <v>-450.89188000000286</v>
      </c>
      <c r="AY115" s="512"/>
      <c r="AZ115" s="513"/>
      <c r="BA115" s="513"/>
      <c r="BF115" s="314">
        <v>8200</v>
      </c>
      <c r="BG115" s="507">
        <v>6400.5758800000003</v>
      </c>
      <c r="BH115" s="781">
        <v>6400.5758800000003</v>
      </c>
      <c r="BI115" s="508">
        <f t="shared" ref="BI115:BI120" si="355">BH115-BG115</f>
        <v>0</v>
      </c>
      <c r="BJ115" s="314">
        <v>6500</v>
      </c>
      <c r="BK115" s="507">
        <v>5500</v>
      </c>
      <c r="BL115" s="860"/>
      <c r="BM115" s="508">
        <f t="shared" ref="BM115:BM120" si="356">BL115-BK115</f>
        <v>-5500</v>
      </c>
      <c r="BN115" s="314">
        <v>6300</v>
      </c>
      <c r="BO115" s="507">
        <v>7500</v>
      </c>
      <c r="BP115" s="509"/>
      <c r="BQ115" s="508">
        <f t="shared" ref="BQ115:BQ120" si="357">BP115-BO115</f>
        <v>-7500</v>
      </c>
      <c r="BR115" s="72">
        <f t="shared" ref="BR115:BR120" si="358">BF115+BJ115+BN115</f>
        <v>21000</v>
      </c>
      <c r="BS115" s="146"/>
      <c r="BT115" s="146">
        <f t="shared" ref="BT115:BU117" si="359">BG115+BK115+BO115</f>
        <v>19400.57588</v>
      </c>
      <c r="BU115" s="47">
        <f t="shared" si="359"/>
        <v>6400.5758800000003</v>
      </c>
      <c r="BV115" s="47">
        <f t="shared" ref="BV115:BV120" si="360">BU115-BR115</f>
        <v>-14599.42412</v>
      </c>
      <c r="BW115" s="49"/>
      <c r="BX115" s="270">
        <f t="shared" ref="BX115:BX120" si="361">BU115-BT115</f>
        <v>-13000</v>
      </c>
      <c r="BY115" s="314">
        <v>6300</v>
      </c>
      <c r="BZ115" s="507">
        <v>7000</v>
      </c>
      <c r="CA115" s="509"/>
      <c r="CB115" s="508">
        <f>CA115-BZ115</f>
        <v>-7000</v>
      </c>
      <c r="CC115" s="314">
        <v>5500</v>
      </c>
      <c r="CD115" s="507">
        <v>5000</v>
      </c>
      <c r="CE115" s="509"/>
      <c r="CF115" s="508">
        <f>CE115-CD115</f>
        <v>-5000</v>
      </c>
      <c r="CG115" s="314">
        <v>3500</v>
      </c>
      <c r="CH115" s="507">
        <v>4000</v>
      </c>
      <c r="CI115" s="509"/>
      <c r="CJ115" s="508">
        <f>CI115-CH115</f>
        <v>-4000</v>
      </c>
      <c r="CK115" s="72">
        <f t="shared" ref="CK115:CK120" si="362">BY115+CC115+CG115</f>
        <v>15300</v>
      </c>
      <c r="CL115" s="146"/>
      <c r="CM115" s="146">
        <f t="shared" ref="CM115:CN117" si="363">BZ115+CD115+CH115</f>
        <v>16000</v>
      </c>
      <c r="CN115" s="47">
        <f t="shared" si="363"/>
        <v>0</v>
      </c>
      <c r="CO115" s="146">
        <f t="shared" ref="CO115:CO120" si="364">CN115-CK115</f>
        <v>-15300</v>
      </c>
      <c r="CP115" s="477"/>
      <c r="CQ115" s="270">
        <f t="shared" ref="CQ115:CQ120" si="365">CN115-CM115</f>
        <v>-16000</v>
      </c>
      <c r="CR115" s="72">
        <f t="shared" ref="CR115:CR120" si="366">SUM(BR115,CK115)</f>
        <v>36300</v>
      </c>
      <c r="CS115" s="567"/>
      <c r="CT115" s="511">
        <f t="shared" ref="CT115:CT120" si="367">BT115+CM115</f>
        <v>35400.575880000004</v>
      </c>
      <c r="CU115" s="327">
        <f t="shared" ref="CU115:CU120" si="368">SUM(BU115,CN115)</f>
        <v>6400.5758800000003</v>
      </c>
      <c r="CV115" s="193">
        <f t="shared" ref="CV115:CV120" si="369">CU115-CR115</f>
        <v>-29899.42412</v>
      </c>
      <c r="CW115" s="521"/>
      <c r="CX115" s="235">
        <f t="shared" ref="CX115:CX120" si="370">CU115-CT115</f>
        <v>-29000.000000000004</v>
      </c>
      <c r="CY115" s="137"/>
      <c r="CZ115" s="513"/>
      <c r="DD115" s="314">
        <v>8200</v>
      </c>
      <c r="DE115" s="507">
        <v>8200</v>
      </c>
      <c r="DF115" s="781"/>
      <c r="DG115" s="508">
        <f t="shared" ref="DG115:DG120" si="371">DF115-DE115</f>
        <v>-8200</v>
      </c>
      <c r="DH115" s="314">
        <v>6500</v>
      </c>
      <c r="DI115" s="507">
        <v>6500</v>
      </c>
      <c r="DJ115" s="781"/>
      <c r="DK115" s="508">
        <f t="shared" ref="DK115:DK120" si="372">DJ115-DI115</f>
        <v>-6500</v>
      </c>
      <c r="DL115" s="314">
        <v>6300</v>
      </c>
      <c r="DM115" s="507">
        <v>6300</v>
      </c>
      <c r="DN115" s="781">
        <v>6300</v>
      </c>
      <c r="DO115" s="508">
        <f t="shared" ref="DO115:DO120" si="373">DN115-DM115</f>
        <v>0</v>
      </c>
      <c r="DP115" s="72">
        <f t="shared" ref="DP115:DP120" si="374">DD115+DH115+DL115</f>
        <v>21000</v>
      </c>
      <c r="DQ115" s="146">
        <f t="shared" ref="DQ115:DQ120" si="375">DE115+DI115+DM115</f>
        <v>21000</v>
      </c>
      <c r="DR115" s="47">
        <f t="shared" ref="DR115:DR120" si="376">DF115+DJ115+DN115</f>
        <v>6300</v>
      </c>
      <c r="DS115" s="47">
        <f t="shared" ref="DS115:DS120" si="377">DR115-DP115</f>
        <v>-14700</v>
      </c>
      <c r="DT115" s="270">
        <f t="shared" ref="DT115:DT120" si="378">DR115-DQ115</f>
        <v>-14700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379">DU115+DY115+EC115</f>
        <v>15300</v>
      </c>
      <c r="EH115" s="146">
        <f t="shared" ref="EH115:EH120" si="380">DV115+DZ115+ED115</f>
        <v>0</v>
      </c>
      <c r="EI115" s="47">
        <f t="shared" ref="EI115:EI120" si="381">DW115+EA115+EE115</f>
        <v>0</v>
      </c>
      <c r="EJ115" s="146">
        <f t="shared" ref="EJ115:EJ120" si="382">EI115-EG115</f>
        <v>-15300</v>
      </c>
      <c r="EK115" s="270">
        <f t="shared" ref="EK115:EK120" si="383">EI115-EH115</f>
        <v>0</v>
      </c>
      <c r="EL115" s="72">
        <f t="shared" ref="EL115:EL120" si="384">SUM(DP115,EG115)</f>
        <v>36300</v>
      </c>
      <c r="EM115" s="686">
        <f t="shared" ref="EM115:EM120" si="385">DQ115+EH115</f>
        <v>21000</v>
      </c>
      <c r="EN115" s="327">
        <f t="shared" ref="EN115:EN120" si="386">SUM(DR115,EI115)</f>
        <v>6300</v>
      </c>
      <c r="EO115" s="193">
        <f t="shared" ref="EO115:EO120" si="387">EN115-EL115</f>
        <v>-30000</v>
      </c>
      <c r="EP115" s="235">
        <f t="shared" ref="EP115:EP120" si="388">EN115-EM115</f>
        <v>-14700</v>
      </c>
      <c r="EQ115" s="137"/>
      <c r="ER115" s="513"/>
      <c r="ES115" s="1023"/>
      <c r="ET115" s="1023"/>
      <c r="EU115" s="1023"/>
      <c r="EV115" s="1023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335"/>
        <v>0</v>
      </c>
      <c r="J116" s="269">
        <v>400</v>
      </c>
      <c r="K116" s="326">
        <v>139.19071</v>
      </c>
      <c r="L116" s="763">
        <v>139.19071</v>
      </c>
      <c r="M116" s="508">
        <f t="shared" si="336"/>
        <v>0</v>
      </c>
      <c r="N116" s="269">
        <v>400</v>
      </c>
      <c r="O116" s="326">
        <v>305.61458999999996</v>
      </c>
      <c r="P116" s="763">
        <v>305.61458999999996</v>
      </c>
      <c r="Q116" s="508">
        <f t="shared" si="337"/>
        <v>0</v>
      </c>
      <c r="R116" s="268">
        <f t="shared" si="338"/>
        <v>1200</v>
      </c>
      <c r="S116" s="510">
        <v>1200</v>
      </c>
      <c r="T116" s="146">
        <f t="shared" si="339"/>
        <v>950.21029999999996</v>
      </c>
      <c r="U116" s="47">
        <f t="shared" si="340"/>
        <v>950.21029999999996</v>
      </c>
      <c r="V116" s="47">
        <f t="shared" si="341"/>
        <v>-249.78970000000004</v>
      </c>
      <c r="W116" s="49">
        <f t="shared" ref="W116:W158" si="389">U116-S116</f>
        <v>-249.78970000000004</v>
      </c>
      <c r="X116" s="270">
        <f t="shared" si="342"/>
        <v>0</v>
      </c>
      <c r="Y116" s="269">
        <v>500</v>
      </c>
      <c r="Z116" s="763">
        <v>240.86223999999999</v>
      </c>
      <c r="AA116" s="763">
        <v>240.86223999999999</v>
      </c>
      <c r="AB116" s="508">
        <f t="shared" si="343"/>
        <v>0</v>
      </c>
      <c r="AC116" s="269">
        <v>500</v>
      </c>
      <c r="AD116" s="326">
        <v>300.52224000000001</v>
      </c>
      <c r="AE116" s="763">
        <v>300.52224000000001</v>
      </c>
      <c r="AF116" s="508">
        <f t="shared" si="344"/>
        <v>0</v>
      </c>
      <c r="AG116" s="269">
        <v>500</v>
      </c>
      <c r="AH116" s="326">
        <v>250</v>
      </c>
      <c r="AI116" s="861">
        <v>379.44612000000001</v>
      </c>
      <c r="AJ116" s="508">
        <f t="shared" si="345"/>
        <v>129.44612000000001</v>
      </c>
      <c r="AK116" s="72">
        <f t="shared" si="346"/>
        <v>1500</v>
      </c>
      <c r="AL116" s="510">
        <v>1500</v>
      </c>
      <c r="AM116" s="146">
        <f t="shared" si="347"/>
        <v>791.38447999999994</v>
      </c>
      <c r="AN116" s="47">
        <f t="shared" si="347"/>
        <v>920.8306</v>
      </c>
      <c r="AO116" s="146">
        <f t="shared" si="348"/>
        <v>-579.1694</v>
      </c>
      <c r="AP116" s="49">
        <f t="shared" ref="AP116:AP158" si="390">AN116-AL116</f>
        <v>-579.1694</v>
      </c>
      <c r="AQ116" s="270">
        <f t="shared" si="349"/>
        <v>129.44612000000006</v>
      </c>
      <c r="AR116" s="72">
        <f t="shared" si="350"/>
        <v>2700</v>
      </c>
      <c r="AS116" s="47">
        <f>AL116+S116</f>
        <v>2700</v>
      </c>
      <c r="AT116" s="511">
        <f t="shared" si="351"/>
        <v>1741.5947799999999</v>
      </c>
      <c r="AU116" s="327">
        <f t="shared" si="352"/>
        <v>1871.0409</v>
      </c>
      <c r="AV116" s="193">
        <f t="shared" si="353"/>
        <v>-828.95910000000003</v>
      </c>
      <c r="AW116" s="49">
        <f t="shared" ref="AW116:AW158" si="391">AU116-AS116</f>
        <v>-828.95910000000003</v>
      </c>
      <c r="AX116" s="235">
        <f t="shared" si="354"/>
        <v>129.44612000000006</v>
      </c>
      <c r="AY116" s="74"/>
      <c r="AZ116" s="75"/>
      <c r="BA116" s="75"/>
      <c r="BF116" s="269">
        <v>250</v>
      </c>
      <c r="BG116" s="326">
        <v>224.95612</v>
      </c>
      <c r="BH116" s="763">
        <v>224.95612</v>
      </c>
      <c r="BI116" s="508">
        <f t="shared" si="355"/>
        <v>0</v>
      </c>
      <c r="BJ116" s="269">
        <v>250</v>
      </c>
      <c r="BK116" s="326">
        <v>250</v>
      </c>
      <c r="BL116" s="861"/>
      <c r="BM116" s="508">
        <f t="shared" si="356"/>
        <v>-250</v>
      </c>
      <c r="BN116" s="269">
        <v>250</v>
      </c>
      <c r="BO116" s="326">
        <v>250</v>
      </c>
      <c r="BP116" s="878"/>
      <c r="BQ116" s="508">
        <f t="shared" si="357"/>
        <v>-250</v>
      </c>
      <c r="BR116" s="72">
        <f t="shared" si="358"/>
        <v>750</v>
      </c>
      <c r="BS116" s="146"/>
      <c r="BT116" s="146">
        <f t="shared" si="359"/>
        <v>724.95612000000006</v>
      </c>
      <c r="BU116" s="47">
        <f t="shared" si="359"/>
        <v>224.95612</v>
      </c>
      <c r="BV116" s="47">
        <f t="shared" si="360"/>
        <v>-525.04387999999994</v>
      </c>
      <c r="BW116" s="49"/>
      <c r="BX116" s="270">
        <f t="shared" si="361"/>
        <v>-500.00000000000006</v>
      </c>
      <c r="BY116" s="269">
        <v>240</v>
      </c>
      <c r="BZ116" s="326">
        <v>250</v>
      </c>
      <c r="CA116" s="878"/>
      <c r="CB116" s="508">
        <f>CA116-BZ116</f>
        <v>-250</v>
      </c>
      <c r="CC116" s="269">
        <v>150</v>
      </c>
      <c r="CD116" s="326">
        <v>150</v>
      </c>
      <c r="CE116" s="878"/>
      <c r="CF116" s="508">
        <f>CE116-CD116</f>
        <v>-150</v>
      </c>
      <c r="CG116" s="269">
        <v>150</v>
      </c>
      <c r="CH116" s="326">
        <v>150</v>
      </c>
      <c r="CI116" s="878"/>
      <c r="CJ116" s="508">
        <f>CI116-CH116</f>
        <v>-150</v>
      </c>
      <c r="CK116" s="72">
        <f t="shared" si="362"/>
        <v>540</v>
      </c>
      <c r="CL116" s="146"/>
      <c r="CM116" s="146">
        <f t="shared" si="363"/>
        <v>550</v>
      </c>
      <c r="CN116" s="47">
        <f t="shared" si="363"/>
        <v>0</v>
      </c>
      <c r="CO116" s="146">
        <f t="shared" si="364"/>
        <v>-540</v>
      </c>
      <c r="CP116" s="477"/>
      <c r="CQ116" s="270">
        <f t="shared" si="365"/>
        <v>-550</v>
      </c>
      <c r="CR116" s="72">
        <f t="shared" si="366"/>
        <v>1290</v>
      </c>
      <c r="CS116" s="567"/>
      <c r="CT116" s="511">
        <f t="shared" si="367"/>
        <v>1274.9561200000001</v>
      </c>
      <c r="CU116" s="327">
        <f t="shared" si="368"/>
        <v>224.95612</v>
      </c>
      <c r="CV116" s="193">
        <f t="shared" si="369"/>
        <v>-1065.0438799999999</v>
      </c>
      <c r="CW116" s="521"/>
      <c r="CX116" s="235">
        <f t="shared" si="370"/>
        <v>-1050</v>
      </c>
      <c r="CY116" s="137"/>
      <c r="CZ116" s="75"/>
      <c r="DD116" s="269">
        <v>250</v>
      </c>
      <c r="DE116" s="326">
        <v>250</v>
      </c>
      <c r="DF116" s="763"/>
      <c r="DG116" s="508">
        <f t="shared" si="371"/>
        <v>-250</v>
      </c>
      <c r="DH116" s="269">
        <v>250</v>
      </c>
      <c r="DI116" s="326">
        <v>250</v>
      </c>
      <c r="DJ116" s="763"/>
      <c r="DK116" s="508">
        <f t="shared" si="372"/>
        <v>-250</v>
      </c>
      <c r="DL116" s="269">
        <v>250</v>
      </c>
      <c r="DM116" s="326">
        <v>250</v>
      </c>
      <c r="DN116" s="763">
        <v>250</v>
      </c>
      <c r="DO116" s="508">
        <f t="shared" si="373"/>
        <v>0</v>
      </c>
      <c r="DP116" s="72">
        <f t="shared" si="374"/>
        <v>750</v>
      </c>
      <c r="DQ116" s="146">
        <f t="shared" si="375"/>
        <v>750</v>
      </c>
      <c r="DR116" s="47">
        <f t="shared" si="376"/>
        <v>250</v>
      </c>
      <c r="DS116" s="47">
        <f t="shared" si="377"/>
        <v>-500</v>
      </c>
      <c r="DT116" s="270">
        <f t="shared" si="378"/>
        <v>-500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379"/>
        <v>540</v>
      </c>
      <c r="EH116" s="146">
        <f t="shared" si="380"/>
        <v>0</v>
      </c>
      <c r="EI116" s="47">
        <f t="shared" si="381"/>
        <v>0</v>
      </c>
      <c r="EJ116" s="146">
        <f t="shared" si="382"/>
        <v>-540</v>
      </c>
      <c r="EK116" s="270">
        <f t="shared" si="383"/>
        <v>0</v>
      </c>
      <c r="EL116" s="72">
        <f t="shared" si="384"/>
        <v>1290</v>
      </c>
      <c r="EM116" s="686">
        <f t="shared" si="385"/>
        <v>750</v>
      </c>
      <c r="EN116" s="327">
        <f t="shared" si="386"/>
        <v>250</v>
      </c>
      <c r="EO116" s="193">
        <f t="shared" si="387"/>
        <v>-1040</v>
      </c>
      <c r="EP116" s="235">
        <f t="shared" si="388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335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336"/>
        <v>0</v>
      </c>
      <c r="N117" s="269">
        <v>9050</v>
      </c>
      <c r="O117" s="326">
        <v>1683.09</v>
      </c>
      <c r="P117" s="763">
        <v>1683.09</v>
      </c>
      <c r="Q117" s="508">
        <f t="shared" si="337"/>
        <v>0</v>
      </c>
      <c r="R117" s="268">
        <f t="shared" si="338"/>
        <v>23600</v>
      </c>
      <c r="S117" s="510">
        <v>31660</v>
      </c>
      <c r="T117" s="146">
        <f t="shared" si="339"/>
        <v>1746.4369999999999</v>
      </c>
      <c r="U117" s="47">
        <f t="shared" si="340"/>
        <v>1746.4369999999999</v>
      </c>
      <c r="V117" s="47">
        <f t="shared" si="341"/>
        <v>-21853.563000000002</v>
      </c>
      <c r="W117" s="49">
        <f t="shared" si="389"/>
        <v>-29913.563000000002</v>
      </c>
      <c r="X117" s="270">
        <f t="shared" si="342"/>
        <v>0</v>
      </c>
      <c r="Y117" s="269">
        <v>18100</v>
      </c>
      <c r="Z117" s="763">
        <v>4709.8739999999998</v>
      </c>
      <c r="AA117" s="763">
        <v>4709.8739999999998</v>
      </c>
      <c r="AB117" s="508">
        <f t="shared" si="343"/>
        <v>0</v>
      </c>
      <c r="AC117" s="269">
        <v>20800</v>
      </c>
      <c r="AD117" s="326">
        <v>6557.14</v>
      </c>
      <c r="AE117" s="763">
        <v>6557.14</v>
      </c>
      <c r="AF117" s="508">
        <f t="shared" si="344"/>
        <v>0</v>
      </c>
      <c r="AG117" s="269">
        <v>23700</v>
      </c>
      <c r="AH117" s="326">
        <v>12500</v>
      </c>
      <c r="AI117" s="861">
        <v>6956.415</v>
      </c>
      <c r="AJ117" s="508">
        <f t="shared" si="345"/>
        <v>-5543.585</v>
      </c>
      <c r="AK117" s="72">
        <f t="shared" si="346"/>
        <v>62600</v>
      </c>
      <c r="AL117" s="510">
        <v>74000</v>
      </c>
      <c r="AM117" s="146">
        <f t="shared" si="347"/>
        <v>23767.013999999999</v>
      </c>
      <c r="AN117" s="47">
        <f t="shared" si="347"/>
        <v>18223.429</v>
      </c>
      <c r="AO117" s="146">
        <f t="shared" si="348"/>
        <v>-44376.570999999996</v>
      </c>
      <c r="AP117" s="49">
        <f t="shared" si="390"/>
        <v>-55776.570999999996</v>
      </c>
      <c r="AQ117" s="270">
        <f t="shared" si="349"/>
        <v>-5543.5849999999991</v>
      </c>
      <c r="AR117" s="72">
        <f t="shared" si="350"/>
        <v>86200</v>
      </c>
      <c r="AS117" s="47">
        <f>AL117+S117</f>
        <v>105660</v>
      </c>
      <c r="AT117" s="511">
        <f t="shared" si="351"/>
        <v>25513.451000000001</v>
      </c>
      <c r="AU117" s="327">
        <f t="shared" si="352"/>
        <v>19969.866000000002</v>
      </c>
      <c r="AV117" s="193">
        <f t="shared" si="353"/>
        <v>-66230.133999999991</v>
      </c>
      <c r="AW117" s="49">
        <f t="shared" si="391"/>
        <v>-85690.133999999991</v>
      </c>
      <c r="AX117" s="235">
        <f t="shared" si="354"/>
        <v>-5543.5849999999991</v>
      </c>
      <c r="AY117" s="74"/>
      <c r="AZ117" s="75"/>
      <c r="BA117" s="75"/>
      <c r="BF117" s="269">
        <v>18000</v>
      </c>
      <c r="BG117" s="326">
        <v>8904.39</v>
      </c>
      <c r="BH117" s="763">
        <v>8904.39</v>
      </c>
      <c r="BI117" s="508">
        <f t="shared" si="355"/>
        <v>0</v>
      </c>
      <c r="BJ117" s="269">
        <v>20000</v>
      </c>
      <c r="BK117" s="326">
        <v>12000</v>
      </c>
      <c r="BL117" s="861"/>
      <c r="BM117" s="508">
        <f t="shared" si="356"/>
        <v>-12000</v>
      </c>
      <c r="BN117" s="269">
        <v>22000</v>
      </c>
      <c r="BO117" s="326">
        <v>15000</v>
      </c>
      <c r="BP117" s="878"/>
      <c r="BQ117" s="508">
        <f t="shared" si="357"/>
        <v>-15000</v>
      </c>
      <c r="BR117" s="72">
        <f t="shared" si="358"/>
        <v>60000</v>
      </c>
      <c r="BS117" s="146"/>
      <c r="BT117" s="146">
        <f t="shared" si="359"/>
        <v>35904.39</v>
      </c>
      <c r="BU117" s="47">
        <f t="shared" si="359"/>
        <v>8904.39</v>
      </c>
      <c r="BV117" s="47">
        <f t="shared" si="360"/>
        <v>-51095.61</v>
      </c>
      <c r="BW117" s="49"/>
      <c r="BX117" s="270">
        <f t="shared" si="361"/>
        <v>-27000</v>
      </c>
      <c r="BY117" s="269">
        <v>22000</v>
      </c>
      <c r="BZ117" s="326">
        <v>20000</v>
      </c>
      <c r="CA117" s="878"/>
      <c r="CB117" s="508">
        <f>CA117-BZ117</f>
        <v>-20000</v>
      </c>
      <c r="CC117" s="269">
        <v>16000</v>
      </c>
      <c r="CD117" s="326">
        <v>16000</v>
      </c>
      <c r="CE117" s="878"/>
      <c r="CF117" s="508">
        <f>CE117-CD117</f>
        <v>-16000</v>
      </c>
      <c r="CG117" s="269">
        <v>10000</v>
      </c>
      <c r="CH117" s="326">
        <v>11000</v>
      </c>
      <c r="CI117" s="878"/>
      <c r="CJ117" s="508">
        <f>CI117-CH117</f>
        <v>-11000</v>
      </c>
      <c r="CK117" s="72">
        <f t="shared" si="362"/>
        <v>48000</v>
      </c>
      <c r="CL117" s="146"/>
      <c r="CM117" s="146">
        <f t="shared" si="363"/>
        <v>47000</v>
      </c>
      <c r="CN117" s="47">
        <f t="shared" si="363"/>
        <v>0</v>
      </c>
      <c r="CO117" s="146">
        <f t="shared" si="364"/>
        <v>-48000</v>
      </c>
      <c r="CP117" s="477"/>
      <c r="CQ117" s="270">
        <f t="shared" si="365"/>
        <v>-47000</v>
      </c>
      <c r="CR117" s="72">
        <f t="shared" si="366"/>
        <v>108000</v>
      </c>
      <c r="CS117" s="567"/>
      <c r="CT117" s="511">
        <f t="shared" si="367"/>
        <v>82904.39</v>
      </c>
      <c r="CU117" s="327">
        <f t="shared" si="368"/>
        <v>8904.39</v>
      </c>
      <c r="CV117" s="193">
        <f t="shared" si="369"/>
        <v>-99095.61</v>
      </c>
      <c r="CW117" s="521"/>
      <c r="CX117" s="235">
        <f t="shared" si="370"/>
        <v>-74000</v>
      </c>
      <c r="CY117" s="137"/>
      <c r="CZ117" s="75"/>
      <c r="DD117" s="269">
        <v>18000</v>
      </c>
      <c r="DE117" s="326">
        <v>18000</v>
      </c>
      <c r="DF117" s="763"/>
      <c r="DG117" s="508">
        <f t="shared" si="371"/>
        <v>-18000</v>
      </c>
      <c r="DH117" s="269">
        <v>20000</v>
      </c>
      <c r="DI117" s="326">
        <v>20000</v>
      </c>
      <c r="DJ117" s="763"/>
      <c r="DK117" s="508">
        <f t="shared" si="372"/>
        <v>-20000</v>
      </c>
      <c r="DL117" s="269">
        <v>22000</v>
      </c>
      <c r="DM117" s="326">
        <v>22000</v>
      </c>
      <c r="DN117" s="763">
        <v>22000</v>
      </c>
      <c r="DO117" s="508">
        <f t="shared" si="373"/>
        <v>0</v>
      </c>
      <c r="DP117" s="72">
        <f t="shared" si="374"/>
        <v>60000</v>
      </c>
      <c r="DQ117" s="146">
        <f t="shared" si="375"/>
        <v>60000</v>
      </c>
      <c r="DR117" s="47">
        <f t="shared" si="376"/>
        <v>22000</v>
      </c>
      <c r="DS117" s="47">
        <f t="shared" si="377"/>
        <v>-38000</v>
      </c>
      <c r="DT117" s="270">
        <f t="shared" si="378"/>
        <v>-38000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379"/>
        <v>48000</v>
      </c>
      <c r="EH117" s="146">
        <f t="shared" si="380"/>
        <v>0</v>
      </c>
      <c r="EI117" s="47">
        <f t="shared" si="381"/>
        <v>0</v>
      </c>
      <c r="EJ117" s="146">
        <f t="shared" si="382"/>
        <v>-48000</v>
      </c>
      <c r="EK117" s="270">
        <f t="shared" si="383"/>
        <v>0</v>
      </c>
      <c r="EL117" s="72">
        <f t="shared" si="384"/>
        <v>108000</v>
      </c>
      <c r="EM117" s="686">
        <f t="shared" si="385"/>
        <v>60000</v>
      </c>
      <c r="EN117" s="327">
        <f t="shared" si="386"/>
        <v>22000</v>
      </c>
      <c r="EO117" s="193">
        <f t="shared" si="387"/>
        <v>-86000</v>
      </c>
      <c r="EP117" s="235">
        <f t="shared" si="388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154</v>
      </c>
      <c r="F118" s="269">
        <v>3860</v>
      </c>
      <c r="G118" s="326"/>
      <c r="H118" s="763">
        <v>0</v>
      </c>
      <c r="I118" s="508">
        <f t="shared" si="335"/>
        <v>0</v>
      </c>
      <c r="J118" s="269">
        <v>4650</v>
      </c>
      <c r="K118" s="326">
        <v>0</v>
      </c>
      <c r="L118" s="763">
        <v>0</v>
      </c>
      <c r="M118" s="508">
        <f t="shared" si="336"/>
        <v>0</v>
      </c>
      <c r="N118" s="269">
        <v>4650</v>
      </c>
      <c r="O118" s="326">
        <v>38.880000000000003</v>
      </c>
      <c r="P118" s="763">
        <v>38.880000000000003</v>
      </c>
      <c r="Q118" s="508">
        <f t="shared" si="337"/>
        <v>0</v>
      </c>
      <c r="R118" s="268">
        <f t="shared" si="338"/>
        <v>13160</v>
      </c>
      <c r="S118" s="510">
        <v>17200</v>
      </c>
      <c r="T118" s="146">
        <f t="shared" si="339"/>
        <v>38.880000000000003</v>
      </c>
      <c r="U118" s="47">
        <f>H118+L118+P118</f>
        <v>38.880000000000003</v>
      </c>
      <c r="V118" s="47">
        <f t="shared" si="341"/>
        <v>-13121.12</v>
      </c>
      <c r="W118" s="49">
        <f>U118-S118</f>
        <v>-17161.12</v>
      </c>
      <c r="X118" s="270">
        <f t="shared" si="342"/>
        <v>0</v>
      </c>
      <c r="Y118" s="269">
        <v>7600</v>
      </c>
      <c r="Z118" s="763">
        <v>604.62900000000002</v>
      </c>
      <c r="AA118" s="763">
        <v>604.62900000000002</v>
      </c>
      <c r="AB118" s="508">
        <f t="shared" si="343"/>
        <v>0</v>
      </c>
      <c r="AC118" s="269">
        <v>9200</v>
      </c>
      <c r="AD118" s="326">
        <v>517.923</v>
      </c>
      <c r="AE118" s="763">
        <v>517.923</v>
      </c>
      <c r="AF118" s="508">
        <f t="shared" si="344"/>
        <v>0</v>
      </c>
      <c r="AG118" s="269">
        <v>10780</v>
      </c>
      <c r="AH118" s="326">
        <v>4000</v>
      </c>
      <c r="AI118" s="861">
        <v>963.77099999999996</v>
      </c>
      <c r="AJ118" s="508">
        <f t="shared" si="345"/>
        <v>-3036.2290000000003</v>
      </c>
      <c r="AK118" s="72">
        <f t="shared" si="346"/>
        <v>27580</v>
      </c>
      <c r="AL118" s="510">
        <v>40000</v>
      </c>
      <c r="AM118" s="146">
        <f>Z118+AD118+AH118</f>
        <v>5122.5519999999997</v>
      </c>
      <c r="AN118" s="47">
        <f>AA118+AE118+AI118</f>
        <v>2086.3230000000003</v>
      </c>
      <c r="AO118" s="146">
        <f t="shared" si="348"/>
        <v>-25493.677</v>
      </c>
      <c r="AP118" s="49">
        <f>AN118-AL118</f>
        <v>-37913.676999999996</v>
      </c>
      <c r="AQ118" s="270">
        <f t="shared" si="349"/>
        <v>-3036.2289999999994</v>
      </c>
      <c r="AR118" s="72">
        <f t="shared" si="350"/>
        <v>40740</v>
      </c>
      <c r="AS118" s="47">
        <f>AL118+S118</f>
        <v>57200</v>
      </c>
      <c r="AT118" s="511">
        <f t="shared" si="351"/>
        <v>5161.4319999999998</v>
      </c>
      <c r="AU118" s="327">
        <f t="shared" si="352"/>
        <v>2125.2030000000004</v>
      </c>
      <c r="AV118" s="193">
        <f t="shared" si="353"/>
        <v>-38614.796999999999</v>
      </c>
      <c r="AW118" s="49">
        <f>AU118-AS118</f>
        <v>-55074.796999999999</v>
      </c>
      <c r="AX118" s="235">
        <f t="shared" si="354"/>
        <v>-3036.2289999999994</v>
      </c>
      <c r="AY118" s="74"/>
      <c r="AZ118" s="75"/>
      <c r="BA118" s="75"/>
      <c r="BF118" s="269">
        <v>7000</v>
      </c>
      <c r="BG118" s="326">
        <v>700.02700000000004</v>
      </c>
      <c r="BH118" s="763">
        <v>700.02700000000004</v>
      </c>
      <c r="BI118" s="508">
        <f t="shared" si="355"/>
        <v>0</v>
      </c>
      <c r="BJ118" s="269">
        <v>9100</v>
      </c>
      <c r="BK118" s="326">
        <v>1300</v>
      </c>
      <c r="BL118" s="861"/>
      <c r="BM118" s="508">
        <f t="shared" si="356"/>
        <v>-1300</v>
      </c>
      <c r="BN118" s="269">
        <v>9100</v>
      </c>
      <c r="BO118" s="326">
        <v>1900</v>
      </c>
      <c r="BP118" s="878"/>
      <c r="BQ118" s="508">
        <f t="shared" si="357"/>
        <v>-1900</v>
      </c>
      <c r="BR118" s="72">
        <f>BF118+BJ118+BN118</f>
        <v>25200</v>
      </c>
      <c r="BS118" s="146"/>
      <c r="BT118" s="146">
        <f t="shared" ref="BT118:BU120" si="392">BG118+BK118+BO118</f>
        <v>3900.027</v>
      </c>
      <c r="BU118" s="47">
        <f t="shared" si="392"/>
        <v>700.02700000000004</v>
      </c>
      <c r="BV118" s="47">
        <f t="shared" si="360"/>
        <v>-24499.972999999998</v>
      </c>
      <c r="BW118" s="49"/>
      <c r="BX118" s="270">
        <f t="shared" si="361"/>
        <v>-3200</v>
      </c>
      <c r="BY118" s="269">
        <v>9000</v>
      </c>
      <c r="BZ118" s="326">
        <v>2500</v>
      </c>
      <c r="CA118" s="878"/>
      <c r="CB118" s="508">
        <f>CA118-BZ118</f>
        <v>-2500</v>
      </c>
      <c r="CC118" s="269">
        <v>7000</v>
      </c>
      <c r="CD118" s="326">
        <v>2500</v>
      </c>
      <c r="CE118" s="878"/>
      <c r="CF118" s="508">
        <f>CE118-CD118</f>
        <v>-2500</v>
      </c>
      <c r="CG118" s="269">
        <v>4400</v>
      </c>
      <c r="CH118" s="326">
        <v>1700</v>
      </c>
      <c r="CI118" s="878"/>
      <c r="CJ118" s="508">
        <f>CI118-CH118</f>
        <v>-1700</v>
      </c>
      <c r="CK118" s="72">
        <f>BY118+CC118+CG118</f>
        <v>20400</v>
      </c>
      <c r="CL118" s="146"/>
      <c r="CM118" s="146">
        <f t="shared" ref="CM118:CN120" si="393">BZ118+CD118+CH118</f>
        <v>6700</v>
      </c>
      <c r="CN118" s="47">
        <f t="shared" si="393"/>
        <v>0</v>
      </c>
      <c r="CO118" s="146">
        <f t="shared" si="364"/>
        <v>-20400</v>
      </c>
      <c r="CP118" s="477"/>
      <c r="CQ118" s="270">
        <f t="shared" si="365"/>
        <v>-6700</v>
      </c>
      <c r="CR118" s="72">
        <f t="shared" si="366"/>
        <v>45600</v>
      </c>
      <c r="CS118" s="567"/>
      <c r="CT118" s="511">
        <f t="shared" si="367"/>
        <v>10600.027</v>
      </c>
      <c r="CU118" s="327">
        <f t="shared" si="368"/>
        <v>700.02700000000004</v>
      </c>
      <c r="CV118" s="193">
        <f t="shared" si="369"/>
        <v>-44899.972999999998</v>
      </c>
      <c r="CW118" s="521"/>
      <c r="CX118" s="235">
        <f t="shared" si="370"/>
        <v>-9900</v>
      </c>
      <c r="CY118" s="137"/>
      <c r="CZ118" s="75"/>
      <c r="DD118" s="269">
        <v>7000</v>
      </c>
      <c r="DE118" s="326">
        <v>7000</v>
      </c>
      <c r="DF118" s="763"/>
      <c r="DG118" s="508">
        <f t="shared" si="371"/>
        <v>-7000</v>
      </c>
      <c r="DH118" s="269">
        <v>9100</v>
      </c>
      <c r="DI118" s="326">
        <v>9100</v>
      </c>
      <c r="DJ118" s="763"/>
      <c r="DK118" s="508">
        <f t="shared" si="372"/>
        <v>-9100</v>
      </c>
      <c r="DL118" s="269">
        <v>9100</v>
      </c>
      <c r="DM118" s="326">
        <v>9100</v>
      </c>
      <c r="DN118" s="763">
        <v>9100</v>
      </c>
      <c r="DO118" s="508">
        <f t="shared" si="373"/>
        <v>0</v>
      </c>
      <c r="DP118" s="72">
        <f t="shared" si="374"/>
        <v>25200</v>
      </c>
      <c r="DQ118" s="146">
        <f t="shared" si="375"/>
        <v>25200</v>
      </c>
      <c r="DR118" s="47">
        <f t="shared" si="376"/>
        <v>9100</v>
      </c>
      <c r="DS118" s="47">
        <f t="shared" si="377"/>
        <v>-16100</v>
      </c>
      <c r="DT118" s="270">
        <f t="shared" si="378"/>
        <v>-16100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379"/>
        <v>20400</v>
      </c>
      <c r="EH118" s="146">
        <f t="shared" si="380"/>
        <v>0</v>
      </c>
      <c r="EI118" s="47">
        <f t="shared" si="381"/>
        <v>0</v>
      </c>
      <c r="EJ118" s="146">
        <f t="shared" si="382"/>
        <v>-20400</v>
      </c>
      <c r="EK118" s="270">
        <f t="shared" si="383"/>
        <v>0</v>
      </c>
      <c r="EL118" s="72">
        <f t="shared" si="384"/>
        <v>45600</v>
      </c>
      <c r="EM118" s="686">
        <f t="shared" si="385"/>
        <v>25200</v>
      </c>
      <c r="EN118" s="327">
        <f t="shared" si="386"/>
        <v>9100</v>
      </c>
      <c r="EO118" s="193">
        <f t="shared" si="387"/>
        <v>-36500</v>
      </c>
      <c r="EP118" s="235">
        <f t="shared" si="388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335"/>
        <v>0</v>
      </c>
      <c r="J119" s="269">
        <v>70600</v>
      </c>
      <c r="K119" s="326">
        <v>83016</v>
      </c>
      <c r="L119" s="880">
        <v>83016</v>
      </c>
      <c r="M119" s="508">
        <f t="shared" si="336"/>
        <v>0</v>
      </c>
      <c r="N119" s="269">
        <v>70600</v>
      </c>
      <c r="O119" s="326">
        <v>83360.274640000003</v>
      </c>
      <c r="P119" s="880">
        <v>83360.274640000003</v>
      </c>
      <c r="Q119" s="508">
        <f t="shared" si="337"/>
        <v>0</v>
      </c>
      <c r="R119" s="268">
        <f t="shared" si="338"/>
        <v>204600</v>
      </c>
      <c r="S119" s="510">
        <v>222300</v>
      </c>
      <c r="T119" s="146">
        <f t="shared" si="339"/>
        <v>238948.77220000001</v>
      </c>
      <c r="U119" s="47">
        <f t="shared" si="340"/>
        <v>238948.77220000001</v>
      </c>
      <c r="V119" s="47">
        <f t="shared" si="341"/>
        <v>34348.772200000007</v>
      </c>
      <c r="W119" s="49">
        <f t="shared" si="389"/>
        <v>16648.772200000007</v>
      </c>
      <c r="X119" s="270">
        <f t="shared" si="342"/>
        <v>0</v>
      </c>
      <c r="Y119" s="269">
        <v>70500</v>
      </c>
      <c r="Z119" s="880">
        <v>82871.555439999982</v>
      </c>
      <c r="AA119" s="880">
        <v>82871.555439999982</v>
      </c>
      <c r="AB119" s="508">
        <f t="shared" si="343"/>
        <v>0</v>
      </c>
      <c r="AC119" s="269">
        <v>77600</v>
      </c>
      <c r="AD119" s="326">
        <v>80429.135149999987</v>
      </c>
      <c r="AE119" s="763">
        <v>80429.135149999987</v>
      </c>
      <c r="AF119" s="508">
        <f t="shared" si="344"/>
        <v>0</v>
      </c>
      <c r="AG119" s="269">
        <v>84700</v>
      </c>
      <c r="AH119" s="326">
        <v>84750</v>
      </c>
      <c r="AI119" s="861">
        <v>85392.547999999995</v>
      </c>
      <c r="AJ119" s="508">
        <f t="shared" si="345"/>
        <v>642.54799999999523</v>
      </c>
      <c r="AK119" s="72">
        <f t="shared" si="346"/>
        <v>232800</v>
      </c>
      <c r="AL119" s="510">
        <v>242100</v>
      </c>
      <c r="AM119" s="146">
        <f t="shared" si="347"/>
        <v>248050.69058999995</v>
      </c>
      <c r="AN119" s="47">
        <f t="shared" si="347"/>
        <v>248693.23858999996</v>
      </c>
      <c r="AO119" s="146">
        <f t="shared" si="348"/>
        <v>15893.238589999964</v>
      </c>
      <c r="AP119" s="49">
        <f t="shared" si="390"/>
        <v>6593.2385899999645</v>
      </c>
      <c r="AQ119" s="270">
        <f t="shared" si="349"/>
        <v>642.54800000000978</v>
      </c>
      <c r="AR119" s="72">
        <f t="shared" si="350"/>
        <v>437400</v>
      </c>
      <c r="AS119" s="47">
        <f>AL119+S119</f>
        <v>464400</v>
      </c>
      <c r="AT119" s="511">
        <f t="shared" si="351"/>
        <v>486999.46278999996</v>
      </c>
      <c r="AU119" s="327">
        <f t="shared" si="352"/>
        <v>487642.01078999997</v>
      </c>
      <c r="AV119" s="193">
        <f t="shared" si="353"/>
        <v>50242.010789999971</v>
      </c>
      <c r="AW119" s="49">
        <f t="shared" si="391"/>
        <v>23242.010789999971</v>
      </c>
      <c r="AX119" s="235">
        <f t="shared" si="354"/>
        <v>642.54800000000978</v>
      </c>
      <c r="AY119" s="74"/>
      <c r="AZ119" s="75"/>
      <c r="BA119" s="75"/>
      <c r="BF119" s="269">
        <v>91800</v>
      </c>
      <c r="BG119" s="326">
        <v>93603.083659999989</v>
      </c>
      <c r="BH119" s="763">
        <v>93603.083659999989</v>
      </c>
      <c r="BI119" s="508">
        <f t="shared" si="355"/>
        <v>0</v>
      </c>
      <c r="BJ119" s="269">
        <v>89850</v>
      </c>
      <c r="BK119" s="326">
        <v>89750</v>
      </c>
      <c r="BL119" s="861"/>
      <c r="BM119" s="508">
        <f t="shared" si="356"/>
        <v>-89750</v>
      </c>
      <c r="BN119" s="269">
        <v>86850</v>
      </c>
      <c r="BO119" s="326">
        <v>86750</v>
      </c>
      <c r="BP119" s="878"/>
      <c r="BQ119" s="508">
        <f t="shared" si="357"/>
        <v>-86750</v>
      </c>
      <c r="BR119" s="72">
        <f t="shared" si="358"/>
        <v>268500</v>
      </c>
      <c r="BS119" s="146"/>
      <c r="BT119" s="146">
        <f t="shared" si="392"/>
        <v>270103.08366</v>
      </c>
      <c r="BU119" s="47">
        <f t="shared" si="392"/>
        <v>93603.083659999989</v>
      </c>
      <c r="BV119" s="47">
        <f t="shared" si="360"/>
        <v>-174896.91634</v>
      </c>
      <c r="BW119" s="49"/>
      <c r="BX119" s="270">
        <f t="shared" si="361"/>
        <v>-176500</v>
      </c>
      <c r="BY119" s="269">
        <v>86600</v>
      </c>
      <c r="BZ119" s="326">
        <v>86750</v>
      </c>
      <c r="CA119" s="878"/>
      <c r="CB119" s="508">
        <f>CA119-BZ119</f>
        <v>-86750</v>
      </c>
      <c r="CC119" s="269">
        <v>72800</v>
      </c>
      <c r="CD119" s="326">
        <v>72850</v>
      </c>
      <c r="CE119" s="878"/>
      <c r="CF119" s="508">
        <f>CE119-CD119</f>
        <v>-72850</v>
      </c>
      <c r="CG119" s="269">
        <v>37400</v>
      </c>
      <c r="CH119" s="326">
        <v>37250</v>
      </c>
      <c r="CI119" s="878"/>
      <c r="CJ119" s="508">
        <f>CI119-CH119</f>
        <v>-37250</v>
      </c>
      <c r="CK119" s="72">
        <f t="shared" si="362"/>
        <v>196800</v>
      </c>
      <c r="CL119" s="146"/>
      <c r="CM119" s="146">
        <f t="shared" si="393"/>
        <v>196850</v>
      </c>
      <c r="CN119" s="47">
        <f t="shared" si="393"/>
        <v>0</v>
      </c>
      <c r="CO119" s="146">
        <f t="shared" si="364"/>
        <v>-196800</v>
      </c>
      <c r="CP119" s="477"/>
      <c r="CQ119" s="270">
        <f t="shared" si="365"/>
        <v>-196850</v>
      </c>
      <c r="CR119" s="72">
        <f t="shared" si="366"/>
        <v>465300</v>
      </c>
      <c r="CS119" s="567"/>
      <c r="CT119" s="511">
        <f t="shared" si="367"/>
        <v>466953.08366</v>
      </c>
      <c r="CU119" s="327">
        <f t="shared" si="368"/>
        <v>93603.083659999989</v>
      </c>
      <c r="CV119" s="193">
        <f t="shared" si="369"/>
        <v>-371696.91634</v>
      </c>
      <c r="CW119" s="521"/>
      <c r="CX119" s="235">
        <f t="shared" si="370"/>
        <v>-373350</v>
      </c>
      <c r="CY119" s="137"/>
      <c r="CZ119" s="75"/>
      <c r="DD119" s="269">
        <v>91800</v>
      </c>
      <c r="DE119" s="326">
        <v>91750</v>
      </c>
      <c r="DF119" s="763"/>
      <c r="DG119" s="508">
        <f t="shared" si="371"/>
        <v>-91750</v>
      </c>
      <c r="DH119" s="269">
        <v>89850</v>
      </c>
      <c r="DI119" s="326">
        <v>89750</v>
      </c>
      <c r="DJ119" s="763"/>
      <c r="DK119" s="508">
        <f t="shared" si="372"/>
        <v>-89750</v>
      </c>
      <c r="DL119" s="269">
        <v>86850</v>
      </c>
      <c r="DM119" s="326">
        <v>86750</v>
      </c>
      <c r="DN119" s="763">
        <v>86750</v>
      </c>
      <c r="DO119" s="508">
        <f t="shared" si="373"/>
        <v>0</v>
      </c>
      <c r="DP119" s="72">
        <f t="shared" si="374"/>
        <v>268500</v>
      </c>
      <c r="DQ119" s="146">
        <f t="shared" si="375"/>
        <v>268250</v>
      </c>
      <c r="DR119" s="47">
        <f t="shared" si="376"/>
        <v>86750</v>
      </c>
      <c r="DS119" s="47">
        <f t="shared" si="377"/>
        <v>-181750</v>
      </c>
      <c r="DT119" s="270">
        <f t="shared" si="378"/>
        <v>-181500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379"/>
        <v>196800</v>
      </c>
      <c r="EH119" s="146">
        <f t="shared" si="380"/>
        <v>0</v>
      </c>
      <c r="EI119" s="47">
        <f t="shared" si="381"/>
        <v>0</v>
      </c>
      <c r="EJ119" s="146">
        <f t="shared" si="382"/>
        <v>-196800</v>
      </c>
      <c r="EK119" s="270">
        <f t="shared" si="383"/>
        <v>0</v>
      </c>
      <c r="EL119" s="72">
        <f t="shared" si="384"/>
        <v>465300</v>
      </c>
      <c r="EM119" s="686">
        <f t="shared" si="385"/>
        <v>268250</v>
      </c>
      <c r="EN119" s="327">
        <f t="shared" si="386"/>
        <v>86750</v>
      </c>
      <c r="EO119" s="193">
        <f t="shared" si="387"/>
        <v>-378550</v>
      </c>
      <c r="EP119" s="235">
        <f t="shared" si="388"/>
        <v>-181500</v>
      </c>
      <c r="EQ119" s="137"/>
      <c r="ER119" s="75"/>
    </row>
    <row r="120" spans="1:152" s="5" customFormat="1" ht="20.100000000000001" customHeight="1">
      <c r="A120" s="66"/>
      <c r="B120" s="66"/>
      <c r="C120" s="1058" t="s">
        <v>54</v>
      </c>
      <c r="D120" s="1059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335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336"/>
        <v>0</v>
      </c>
      <c r="N120" s="269">
        <f>N116+N119</f>
        <v>71000</v>
      </c>
      <c r="O120" s="326">
        <f>O116+O119</f>
        <v>83665.889230000001</v>
      </c>
      <c r="P120" s="763">
        <f>P116+P119</f>
        <v>83665.889230000001</v>
      </c>
      <c r="Q120" s="508">
        <f t="shared" si="337"/>
        <v>0</v>
      </c>
      <c r="R120" s="268">
        <f t="shared" si="338"/>
        <v>205800</v>
      </c>
      <c r="S120" s="510">
        <f>S116+S119</f>
        <v>223500</v>
      </c>
      <c r="T120" s="146">
        <f t="shared" si="339"/>
        <v>239898.98250000001</v>
      </c>
      <c r="U120" s="47">
        <f t="shared" si="340"/>
        <v>239898.98250000001</v>
      </c>
      <c r="V120" s="47">
        <f t="shared" si="341"/>
        <v>34098.982500000013</v>
      </c>
      <c r="W120" s="141">
        <f t="shared" si="389"/>
        <v>16398.982500000013</v>
      </c>
      <c r="X120" s="142">
        <f t="shared" si="342"/>
        <v>0</v>
      </c>
      <c r="Y120" s="269">
        <f>Y116+Y119</f>
        <v>71000</v>
      </c>
      <c r="Z120" s="763">
        <f>Z116+Z119</f>
        <v>83112.417679999984</v>
      </c>
      <c r="AA120" s="763">
        <f>AA116+AA119</f>
        <v>83112.417679999984</v>
      </c>
      <c r="AB120" s="508">
        <f t="shared" si="343"/>
        <v>0</v>
      </c>
      <c r="AC120" s="269">
        <f>AC116+AC119</f>
        <v>78100</v>
      </c>
      <c r="AD120" s="326">
        <f>AD116+AD119</f>
        <v>80729.657389999993</v>
      </c>
      <c r="AE120" s="763">
        <f>AE116+AE119</f>
        <v>80729.657389999993</v>
      </c>
      <c r="AF120" s="508">
        <f t="shared" si="344"/>
        <v>0</v>
      </c>
      <c r="AG120" s="269">
        <f>AG116+AG119</f>
        <v>85200</v>
      </c>
      <c r="AH120" s="326">
        <f>AH116+AH119</f>
        <v>85000</v>
      </c>
      <c r="AI120" s="861">
        <f>AI116+AI119</f>
        <v>85771.994119999988</v>
      </c>
      <c r="AJ120" s="508">
        <f t="shared" si="345"/>
        <v>771.99411999998847</v>
      </c>
      <c r="AK120" s="72">
        <f t="shared" si="346"/>
        <v>234300</v>
      </c>
      <c r="AL120" s="510">
        <f>AL116+AL119</f>
        <v>243600</v>
      </c>
      <c r="AM120" s="146">
        <f t="shared" si="347"/>
        <v>248842.07506999996</v>
      </c>
      <c r="AN120" s="47">
        <f t="shared" si="347"/>
        <v>249614.06918999995</v>
      </c>
      <c r="AO120" s="146">
        <f t="shared" si="348"/>
        <v>15314.069189999951</v>
      </c>
      <c r="AP120" s="141">
        <f t="shared" si="390"/>
        <v>6014.069189999951</v>
      </c>
      <c r="AQ120" s="142">
        <f t="shared" si="349"/>
        <v>771.99411999998847</v>
      </c>
      <c r="AR120" s="72">
        <f t="shared" si="350"/>
        <v>440100</v>
      </c>
      <c r="AS120" s="47">
        <f>AS116+AS119</f>
        <v>467100</v>
      </c>
      <c r="AT120" s="76">
        <f t="shared" si="351"/>
        <v>488741.05756999995</v>
      </c>
      <c r="AU120" s="327">
        <f t="shared" si="352"/>
        <v>489513.05168999999</v>
      </c>
      <c r="AV120" s="193">
        <f t="shared" si="353"/>
        <v>49413.051689999993</v>
      </c>
      <c r="AW120" s="141">
        <f t="shared" si="391"/>
        <v>22413.051689999993</v>
      </c>
      <c r="AX120" s="372">
        <f t="shared" si="354"/>
        <v>771.99412000004668</v>
      </c>
      <c r="AY120" s="74"/>
      <c r="AZ120" s="75"/>
      <c r="BA120" s="75"/>
      <c r="BF120" s="269">
        <f>BF116+BF119</f>
        <v>92050</v>
      </c>
      <c r="BG120" s="326">
        <f>BG116+BG119</f>
        <v>93828.039779999992</v>
      </c>
      <c r="BH120" s="763">
        <f>BH116+BH119</f>
        <v>93828.039779999992</v>
      </c>
      <c r="BI120" s="508">
        <f t="shared" si="355"/>
        <v>0</v>
      </c>
      <c r="BJ120" s="269">
        <f>BJ116+BJ119</f>
        <v>90100</v>
      </c>
      <c r="BK120" s="326">
        <f>BK116+BK119</f>
        <v>90000</v>
      </c>
      <c r="BL120" s="861">
        <f>BL116+BL119</f>
        <v>0</v>
      </c>
      <c r="BM120" s="508">
        <f t="shared" si="356"/>
        <v>-90000</v>
      </c>
      <c r="BN120" s="269">
        <f>BN116+BN119</f>
        <v>87100</v>
      </c>
      <c r="BO120" s="326">
        <f>BO116+BO119</f>
        <v>87000</v>
      </c>
      <c r="BP120" s="878">
        <f>BP116+BP119</f>
        <v>0</v>
      </c>
      <c r="BQ120" s="508">
        <f t="shared" si="357"/>
        <v>-87000</v>
      </c>
      <c r="BR120" s="72">
        <f t="shared" si="358"/>
        <v>269250</v>
      </c>
      <c r="BS120" s="146"/>
      <c r="BT120" s="146">
        <f t="shared" si="392"/>
        <v>270828.03977999999</v>
      </c>
      <c r="BU120" s="47">
        <f t="shared" si="392"/>
        <v>93828.039779999992</v>
      </c>
      <c r="BV120" s="47">
        <f t="shared" si="360"/>
        <v>-175421.96022000001</v>
      </c>
      <c r="BW120" s="141"/>
      <c r="BX120" s="142">
        <f t="shared" si="361"/>
        <v>-177000</v>
      </c>
      <c r="BY120" s="269">
        <f>BY116+BY119</f>
        <v>86840</v>
      </c>
      <c r="BZ120" s="326">
        <f>BZ116+BZ119</f>
        <v>87000</v>
      </c>
      <c r="CA120" s="878">
        <f>CA116+CA119</f>
        <v>0</v>
      </c>
      <c r="CB120" s="508"/>
      <c r="CC120" s="269">
        <f>CC116+CC119</f>
        <v>72950</v>
      </c>
      <c r="CD120" s="326">
        <f>CD116+CD119</f>
        <v>73000</v>
      </c>
      <c r="CE120" s="878">
        <f>CE116+CE119</f>
        <v>0</v>
      </c>
      <c r="CF120" s="508"/>
      <c r="CG120" s="269">
        <f>CG116+CG119</f>
        <v>37550</v>
      </c>
      <c r="CH120" s="326">
        <f>CH116+CH119</f>
        <v>37400</v>
      </c>
      <c r="CI120" s="878">
        <f>CI116+CI119</f>
        <v>0</v>
      </c>
      <c r="CJ120" s="508"/>
      <c r="CK120" s="72">
        <f t="shared" si="362"/>
        <v>197340</v>
      </c>
      <c r="CL120" s="146"/>
      <c r="CM120" s="146">
        <f t="shared" si="393"/>
        <v>197400</v>
      </c>
      <c r="CN120" s="47">
        <f t="shared" si="393"/>
        <v>0</v>
      </c>
      <c r="CO120" s="146">
        <f t="shared" si="364"/>
        <v>-197340</v>
      </c>
      <c r="CP120" s="146"/>
      <c r="CQ120" s="142">
        <f t="shared" si="365"/>
        <v>-197400</v>
      </c>
      <c r="CR120" s="72">
        <f t="shared" si="366"/>
        <v>466590</v>
      </c>
      <c r="CS120" s="519"/>
      <c r="CT120" s="76">
        <f t="shared" si="367"/>
        <v>468228.03977999999</v>
      </c>
      <c r="CU120" s="327">
        <f t="shared" si="368"/>
        <v>93828.039779999992</v>
      </c>
      <c r="CV120" s="193">
        <f t="shared" si="369"/>
        <v>-372761.96022000001</v>
      </c>
      <c r="CW120" s="193"/>
      <c r="CX120" s="372">
        <f t="shared" si="370"/>
        <v>-374400</v>
      </c>
      <c r="CY120" s="137"/>
      <c r="CZ120" s="75"/>
      <c r="DD120" s="269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371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372"/>
        <v>-90000</v>
      </c>
      <c r="DL120" s="269">
        <f>DL116+DL119</f>
        <v>87100</v>
      </c>
      <c r="DM120" s="326">
        <f>DM116+DM119</f>
        <v>87000</v>
      </c>
      <c r="DN120" s="763">
        <f>DN116+DN119</f>
        <v>87000</v>
      </c>
      <c r="DO120" s="508">
        <f t="shared" si="373"/>
        <v>0</v>
      </c>
      <c r="DP120" s="72">
        <f t="shared" si="374"/>
        <v>269250</v>
      </c>
      <c r="DQ120" s="146">
        <f t="shared" si="375"/>
        <v>269000</v>
      </c>
      <c r="DR120" s="47">
        <f t="shared" si="376"/>
        <v>87000</v>
      </c>
      <c r="DS120" s="47">
        <f t="shared" si="377"/>
        <v>-182250</v>
      </c>
      <c r="DT120" s="142">
        <f t="shared" si="378"/>
        <v>-182000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379"/>
        <v>197340</v>
      </c>
      <c r="EH120" s="146">
        <f t="shared" si="380"/>
        <v>0</v>
      </c>
      <c r="EI120" s="47">
        <f t="shared" si="381"/>
        <v>0</v>
      </c>
      <c r="EJ120" s="146">
        <f t="shared" si="382"/>
        <v>-197340</v>
      </c>
      <c r="EK120" s="142">
        <f t="shared" si="383"/>
        <v>0</v>
      </c>
      <c r="EL120" s="72">
        <f t="shared" si="384"/>
        <v>466590</v>
      </c>
      <c r="EM120" s="1024">
        <f t="shared" si="385"/>
        <v>269000</v>
      </c>
      <c r="EN120" s="327">
        <f t="shared" si="386"/>
        <v>87000</v>
      </c>
      <c r="EO120" s="193">
        <f t="shared" si="387"/>
        <v>-379590</v>
      </c>
      <c r="EP120" s="372">
        <f t="shared" si="388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76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64"/>
      <c r="AA121" s="764"/>
      <c r="AB121" s="334">
        <f>AA122/Z122</f>
        <v>1</v>
      </c>
      <c r="AC121" s="331"/>
      <c r="AD121" s="332"/>
      <c r="AE121" s="764"/>
      <c r="AF121" s="514">
        <f>AE122/AD122</f>
        <v>1</v>
      </c>
      <c r="AG121" s="331"/>
      <c r="AH121" s="332"/>
      <c r="AI121" s="333"/>
      <c r="AJ121" s="514">
        <f>AI122/AH122</f>
        <v>1.0034978457516339</v>
      </c>
      <c r="AK121" s="342"/>
      <c r="AL121" s="337"/>
      <c r="AM121" s="485"/>
      <c r="AN121" s="81"/>
      <c r="AO121" s="343">
        <f>AN122/AK122</f>
        <v>1.0618589062572419</v>
      </c>
      <c r="AP121" s="340">
        <f>AN122/AL122</f>
        <v>1.0250382954138699</v>
      </c>
      <c r="AQ121" s="254">
        <f>AN122/AM122</f>
        <v>1.0011693702078555</v>
      </c>
      <c r="AR121" s="342"/>
      <c r="AS121" s="345"/>
      <c r="AT121" s="346"/>
      <c r="AU121" s="515"/>
      <c r="AV121" s="343">
        <f>AU122/AR122</f>
        <v>1.1174797690036899</v>
      </c>
      <c r="AW121" s="86">
        <f>AU122/AS122</f>
        <v>1.05887069020979</v>
      </c>
      <c r="AX121" s="516">
        <f>AU122/AT122</f>
        <v>1.0005894103695121</v>
      </c>
      <c r="AY121" s="349"/>
      <c r="AZ121" s="350"/>
      <c r="BA121" s="350"/>
      <c r="BF121" s="331"/>
      <c r="BG121" s="332"/>
      <c r="BH121" s="764"/>
      <c r="BI121" s="334">
        <f>BH122/BG122</f>
        <v>1</v>
      </c>
      <c r="BJ121" s="331"/>
      <c r="BK121" s="332"/>
      <c r="BL121" s="333"/>
      <c r="BM121" s="334">
        <f>BL122/BK122</f>
        <v>0</v>
      </c>
      <c r="BN121" s="331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>
        <f>BU122/BR122</f>
        <v>0.3453182279414298</v>
      </c>
      <c r="BW121" s="340"/>
      <c r="BX121" s="88">
        <f>BU122/BT122</f>
        <v>0.34534367134017152</v>
      </c>
      <c r="BY121" s="331"/>
      <c r="BZ121" s="332"/>
      <c r="CA121" s="335"/>
      <c r="CB121" s="514">
        <f>CA122/BZ122</f>
        <v>0</v>
      </c>
      <c r="CC121" s="331"/>
      <c r="CD121" s="332"/>
      <c r="CE121" s="335"/>
      <c r="CF121" s="514">
        <f>CE122/CD122</f>
        <v>0</v>
      </c>
      <c r="CG121" s="331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>
        <f>CN122/CK122</f>
        <v>0</v>
      </c>
      <c r="CP121" s="343"/>
      <c r="CQ121" s="254">
        <f>CN122/CM122</f>
        <v>0</v>
      </c>
      <c r="CR121" s="342"/>
      <c r="CS121" s="976"/>
      <c r="CT121" s="346"/>
      <c r="CU121" s="515"/>
      <c r="CV121" s="343">
        <f>CU122/CR122</f>
        <v>0.199305246992384</v>
      </c>
      <c r="CW121" s="343"/>
      <c r="CX121" s="516">
        <f>CU122/CT122</f>
        <v>0.19901294831837832</v>
      </c>
      <c r="CY121" s="137"/>
      <c r="CZ121" s="350"/>
      <c r="DD121" s="33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394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395">L122-K122</f>
        <v>0</v>
      </c>
      <c r="N122" s="355">
        <f>N115+N120</f>
        <v>79400</v>
      </c>
      <c r="O122" s="448">
        <f>O120+O115</f>
        <v>96237.41923</v>
      </c>
      <c r="P122" s="765">
        <f>P120+P115</f>
        <v>96237.41923</v>
      </c>
      <c r="Q122" s="358">
        <f t="shared" ref="Q122:Q127" si="396">P122-O122</f>
        <v>0</v>
      </c>
      <c r="R122" s="360">
        <f t="shared" ref="R122:R127" si="397">F122+J122+N122</f>
        <v>228900</v>
      </c>
      <c r="S122" s="361">
        <f>S120+S115</f>
        <v>246600</v>
      </c>
      <c r="T122" s="186">
        <f t="shared" ref="T122:T127" si="398">H122+K122+O122</f>
        <v>270191.36048999999</v>
      </c>
      <c r="U122" s="113">
        <f t="shared" ref="U122:U127" si="399">H122+L122+P122</f>
        <v>270191.36048999999</v>
      </c>
      <c r="V122" s="110">
        <f t="shared" ref="V122:V127" si="400">U122-R122</f>
        <v>41291.360489999992</v>
      </c>
      <c r="W122" s="108">
        <f t="shared" si="389"/>
        <v>23591.360489999992</v>
      </c>
      <c r="X122" s="117">
        <f t="shared" ref="X122:X127" si="401">U122-T122</f>
        <v>0</v>
      </c>
      <c r="Y122" s="355">
        <f>Y115+Y120</f>
        <v>79400</v>
      </c>
      <c r="Z122" s="765">
        <f>Z120+Z115</f>
        <v>93081.353279999981</v>
      </c>
      <c r="AA122" s="765">
        <f>AA120+AA115</f>
        <v>93081.353279999981</v>
      </c>
      <c r="AB122" s="358">
        <f t="shared" ref="AB122:AB127" si="402">AA122-Z122</f>
        <v>0</v>
      </c>
      <c r="AC122" s="355">
        <f>AC115+AC120</f>
        <v>86500</v>
      </c>
      <c r="AD122" s="448">
        <f>AD120+AD115</f>
        <v>89712.815309999991</v>
      </c>
      <c r="AE122" s="765">
        <f>AE120+AE115</f>
        <v>89712.815309999991</v>
      </c>
      <c r="AF122" s="358">
        <f t="shared" ref="AF122:AF127" si="403">AE122-AD122</f>
        <v>0</v>
      </c>
      <c r="AG122" s="355">
        <f>AG115+AG120</f>
        <v>93000</v>
      </c>
      <c r="AH122" s="448">
        <f>AH120+AH115</f>
        <v>91800</v>
      </c>
      <c r="AI122" s="357">
        <f>AI120+AI115</f>
        <v>92121.102239999993</v>
      </c>
      <c r="AJ122" s="358">
        <f t="shared" ref="AJ122:AJ127" si="404">AI122-AH122</f>
        <v>321.10223999999289</v>
      </c>
      <c r="AK122" s="111">
        <f t="shared" ref="AK122:AK127" si="405">Y122+AC122+AG122</f>
        <v>258900</v>
      </c>
      <c r="AL122" s="361">
        <f>AL120+AL115</f>
        <v>268200</v>
      </c>
      <c r="AM122" s="186">
        <f t="shared" ref="AM122:AN127" si="406">Z122+AD122+AH122</f>
        <v>274594.16858999996</v>
      </c>
      <c r="AN122" s="113">
        <f t="shared" si="406"/>
        <v>274915.27082999994</v>
      </c>
      <c r="AO122" s="186">
        <f t="shared" ref="AO122:AO127" si="407">AN122-AK122</f>
        <v>16015.270829999936</v>
      </c>
      <c r="AP122" s="108">
        <f t="shared" si="390"/>
        <v>6715.2708299999358</v>
      </c>
      <c r="AQ122" s="55">
        <f t="shared" ref="AQ122:AQ127" si="408">AN122-AM122</f>
        <v>321.10223999997834</v>
      </c>
      <c r="AR122" s="130">
        <f t="shared" ref="AR122:AR127" si="409">SUM(R122,AK122)</f>
        <v>487800</v>
      </c>
      <c r="AS122" s="113">
        <f>AS120+AS115</f>
        <v>514800</v>
      </c>
      <c r="AT122" s="511">
        <f t="shared" ref="AT122:AT127" si="410">T122+AM122</f>
        <v>544785.52908000001</v>
      </c>
      <c r="AU122" s="187">
        <f t="shared" ref="AU122:AU127" si="411">SUM(U122,AN122)</f>
        <v>545106.63131999993</v>
      </c>
      <c r="AV122" s="186">
        <f t="shared" ref="AV122:AV127" si="412">AU122-AR122</f>
        <v>57306.631319999928</v>
      </c>
      <c r="AW122" s="108">
        <f t="shared" si="391"/>
        <v>30306.631319999928</v>
      </c>
      <c r="AX122" s="362">
        <f t="shared" ref="AX122:AX127" si="413">AU122-AT122</f>
        <v>321.10223999992013</v>
      </c>
      <c r="AY122" s="137">
        <f>AR122/6</f>
        <v>81300</v>
      </c>
      <c r="AZ122" s="97">
        <f>AS122/6</f>
        <v>85800</v>
      </c>
      <c r="BA122" s="138">
        <f>AU122/6</f>
        <v>90851.105219999983</v>
      </c>
      <c r="BB122" s="363">
        <f>BA122/AY122</f>
        <v>1.1174797690036897</v>
      </c>
      <c r="BC122" s="6">
        <f>BA122-AY122</f>
        <v>9551.1052199999831</v>
      </c>
      <c r="BD122" s="98">
        <f>BA122-AZ122</f>
        <v>5051.1052199999831</v>
      </c>
      <c r="BE122" s="6">
        <f>AX122/6</f>
        <v>53.517039999986686</v>
      </c>
      <c r="BF122" s="355">
        <f>BF115+BF120</f>
        <v>100250</v>
      </c>
      <c r="BG122" s="448">
        <f>BG120+BG115</f>
        <v>100228.61566</v>
      </c>
      <c r="BH122" s="765">
        <f>BH120+BH115</f>
        <v>100228.61566</v>
      </c>
      <c r="BI122" s="358">
        <f t="shared" ref="BI122:BI127" si="414">BH122-BG122</f>
        <v>0</v>
      </c>
      <c r="BJ122" s="355">
        <f>BJ115+BJ120</f>
        <v>96600</v>
      </c>
      <c r="BK122" s="448">
        <f>BK120+BK115</f>
        <v>95500</v>
      </c>
      <c r="BL122" s="357">
        <f>BL120+BL115</f>
        <v>0</v>
      </c>
      <c r="BM122" s="358">
        <f t="shared" ref="BM122:BM127" si="415">BL122-BK122</f>
        <v>-95500</v>
      </c>
      <c r="BN122" s="355">
        <f>BN115+BN120</f>
        <v>93400</v>
      </c>
      <c r="BO122" s="448">
        <f>BO120+BO115</f>
        <v>94500</v>
      </c>
      <c r="BP122" s="359">
        <f>BP120+BP115</f>
        <v>0</v>
      </c>
      <c r="BQ122" s="358">
        <f t="shared" ref="BQ122:BQ127" si="416">BP122-BO122</f>
        <v>-94500</v>
      </c>
      <c r="BR122" s="111">
        <f t="shared" ref="BR122:BR127" si="417">BF122+BJ122+BN122</f>
        <v>290250</v>
      </c>
      <c r="BS122" s="112"/>
      <c r="BT122" s="186">
        <f t="shared" ref="BT122:BT127" si="418">BG122+BK122+BO122</f>
        <v>290228.61566000001</v>
      </c>
      <c r="BU122" s="113">
        <f t="shared" ref="BU122:BU127" si="419">BH122+BL122+BP122</f>
        <v>100228.61566</v>
      </c>
      <c r="BV122" s="110">
        <f t="shared" ref="BV122:BV127" si="420">BU122-BR122</f>
        <v>-190021.38433999999</v>
      </c>
      <c r="BW122" s="108"/>
      <c r="BX122" s="117">
        <f t="shared" ref="BX122:BX127" si="421">BU122-BT122</f>
        <v>-190000</v>
      </c>
      <c r="BY122" s="355">
        <f>BY115+BY120</f>
        <v>93140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355">
        <f>CC115+CC120</f>
        <v>78450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355">
        <f>CG115+CG120</f>
        <v>41050</v>
      </c>
      <c r="CH122" s="448">
        <f>CH120+CH115</f>
        <v>41400</v>
      </c>
      <c r="CI122" s="359">
        <f>CI120+CI115</f>
        <v>0</v>
      </c>
      <c r="CJ122" s="358">
        <f t="shared" ref="CJ122:CJ127" si="422">CI122-CH122</f>
        <v>-41400</v>
      </c>
      <c r="CK122" s="111">
        <f t="shared" ref="CK122:CK127" si="423">BY122+CC122+CG122</f>
        <v>212640</v>
      </c>
      <c r="CL122" s="112"/>
      <c r="CM122" s="186">
        <f t="shared" ref="CM122:CM127" si="424">BZ122+CD122+CH122</f>
        <v>213400</v>
      </c>
      <c r="CN122" s="113">
        <f t="shared" ref="CN122:CN127" si="425">CA122+CE122+CI122</f>
        <v>0</v>
      </c>
      <c r="CO122" s="186">
        <f t="shared" ref="CO122:CO127" si="426">CN122-CK122</f>
        <v>-212640</v>
      </c>
      <c r="CP122" s="186"/>
      <c r="CQ122" s="55">
        <f t="shared" ref="CQ122:CQ127" si="427">CN122-CM122</f>
        <v>-213400</v>
      </c>
      <c r="CR122" s="130">
        <f t="shared" ref="CR122:CR127" si="428">SUM(BR122,CK122)</f>
        <v>502890</v>
      </c>
      <c r="CS122" s="540"/>
      <c r="CT122" s="511">
        <f t="shared" ref="CT122:CT127" si="429">BT122+CM122</f>
        <v>503628.61566000001</v>
      </c>
      <c r="CU122" s="187">
        <f t="shared" ref="CU122:CU127" si="430">SUM(BU122,CN122)</f>
        <v>100228.61566</v>
      </c>
      <c r="CV122" s="186">
        <f t="shared" ref="CV122:CV127" si="431">CU122-CR122</f>
        <v>-402661.38433999999</v>
      </c>
      <c r="CW122" s="186"/>
      <c r="CX122" s="362">
        <f t="shared" ref="CX122:CX127" si="432">CU122-CT122</f>
        <v>-403400</v>
      </c>
      <c r="CY122" s="137">
        <f>CR122/6</f>
        <v>83815</v>
      </c>
      <c r="CZ122" s="138">
        <f>CU122/6</f>
        <v>16704.769276666666</v>
      </c>
      <c r="DA122" s="363">
        <f>CZ122/CY122</f>
        <v>0.199305246992384</v>
      </c>
      <c r="DB122" s="6">
        <f>CZ122-CY122</f>
        <v>-67110.230723333341</v>
      </c>
      <c r="DC122" s="6">
        <f>CX122/6</f>
        <v>-67233.333333333328</v>
      </c>
      <c r="DD122" s="355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433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434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93300</v>
      </c>
      <c r="DO122" s="358">
        <f t="shared" ref="DO122:DO127" si="435">DN122-DM122</f>
        <v>0</v>
      </c>
      <c r="DP122" s="111">
        <f t="shared" ref="DP122:DP127" si="436">DD122+DH122+DL122</f>
        <v>290250</v>
      </c>
      <c r="DQ122" s="186">
        <f t="shared" ref="DQ122:DQ127" si="437">DE122+DI122+DM122</f>
        <v>290000</v>
      </c>
      <c r="DR122" s="113">
        <f t="shared" ref="DR122:DR127" si="438">DF122+DJ122+DN122</f>
        <v>93300</v>
      </c>
      <c r="DS122" s="110">
        <f t="shared" ref="DS122:DS127" si="439">DR122-DP122</f>
        <v>-196950</v>
      </c>
      <c r="DT122" s="117">
        <f t="shared" ref="DT122:DT127" si="440">DR122-DQ122</f>
        <v>-196700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441">EE122-ED122</f>
        <v>0</v>
      </c>
      <c r="EG122" s="111">
        <f t="shared" ref="EG122:EG127" si="442">DU122+DY122+EC122</f>
        <v>212640</v>
      </c>
      <c r="EH122" s="186">
        <f t="shared" ref="EH122:EH127" si="443">DV122+DZ122+ED122</f>
        <v>0</v>
      </c>
      <c r="EI122" s="113">
        <f t="shared" ref="EI122:EI127" si="444">DW122+EA122+EE122</f>
        <v>0</v>
      </c>
      <c r="EJ122" s="186">
        <f t="shared" ref="EJ122:EJ127" si="445">EI122-EG122</f>
        <v>-212640</v>
      </c>
      <c r="EK122" s="55">
        <f t="shared" ref="EK122:EK127" si="446">EI122-EH122</f>
        <v>0</v>
      </c>
      <c r="EL122" s="130">
        <f t="shared" ref="EL122:EL127" si="447">SUM(DP122,EG122)</f>
        <v>502890</v>
      </c>
      <c r="EM122" s="686">
        <f t="shared" ref="EM122:EM127" si="448">DQ122+EH122</f>
        <v>290000</v>
      </c>
      <c r="EN122" s="187">
        <f t="shared" ref="EN122:EN127" si="449">SUM(DR122,EI122)</f>
        <v>93300</v>
      </c>
      <c r="EO122" s="186">
        <f t="shared" ref="EO122:EO127" si="450">EN122-EL122</f>
        <v>-409590</v>
      </c>
      <c r="EP122" s="362">
        <f t="shared" ref="EP122:EP127" si="451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394"/>
        <v>0</v>
      </c>
      <c r="J123" s="268">
        <v>13800</v>
      </c>
      <c r="K123" s="518">
        <v>12274.4</v>
      </c>
      <c r="L123" s="766">
        <v>12274.4</v>
      </c>
      <c r="M123" s="508">
        <f t="shared" si="395"/>
        <v>0</v>
      </c>
      <c r="N123" s="268">
        <v>13800</v>
      </c>
      <c r="O123" s="518">
        <v>12507.983</v>
      </c>
      <c r="P123" s="766">
        <v>12507.983</v>
      </c>
      <c r="Q123" s="508">
        <f t="shared" si="396"/>
        <v>0</v>
      </c>
      <c r="R123" s="419">
        <f t="shared" si="397"/>
        <v>40300</v>
      </c>
      <c r="S123" s="420">
        <v>30000</v>
      </c>
      <c r="T123" s="146">
        <f t="shared" si="398"/>
        <v>43292.623</v>
      </c>
      <c r="U123" s="133">
        <f t="shared" si="399"/>
        <v>43292.623</v>
      </c>
      <c r="V123" s="47">
        <f t="shared" si="400"/>
        <v>2992.6229999999996</v>
      </c>
      <c r="W123" s="141">
        <f t="shared" si="389"/>
        <v>13292.623</v>
      </c>
      <c r="X123" s="191">
        <f t="shared" si="401"/>
        <v>0</v>
      </c>
      <c r="Y123" s="268">
        <v>12800</v>
      </c>
      <c r="Z123" s="766">
        <v>21727.905999999999</v>
      </c>
      <c r="AA123" s="766">
        <v>21727.905999999999</v>
      </c>
      <c r="AB123" s="508">
        <f t="shared" si="402"/>
        <v>0</v>
      </c>
      <c r="AC123" s="268">
        <v>12250</v>
      </c>
      <c r="AD123" s="518">
        <v>10477.562</v>
      </c>
      <c r="AE123" s="766">
        <v>10477.562</v>
      </c>
      <c r="AF123" s="508">
        <f t="shared" si="403"/>
        <v>0</v>
      </c>
      <c r="AG123" s="268">
        <v>10900</v>
      </c>
      <c r="AH123" s="518">
        <v>12000</v>
      </c>
      <c r="AI123" s="366">
        <v>11837.313</v>
      </c>
      <c r="AJ123" s="508">
        <f t="shared" si="404"/>
        <v>-162.6869999999999</v>
      </c>
      <c r="AK123" s="130">
        <f t="shared" si="405"/>
        <v>35950</v>
      </c>
      <c r="AL123" s="420">
        <v>46250</v>
      </c>
      <c r="AM123" s="146">
        <f t="shared" si="406"/>
        <v>44205.468000000001</v>
      </c>
      <c r="AN123" s="132">
        <f t="shared" si="406"/>
        <v>44042.781000000003</v>
      </c>
      <c r="AO123" s="146">
        <f t="shared" si="407"/>
        <v>8092.7810000000027</v>
      </c>
      <c r="AP123" s="141">
        <f t="shared" si="390"/>
        <v>-2207.2189999999973</v>
      </c>
      <c r="AQ123" s="191">
        <f t="shared" si="408"/>
        <v>-162.68699999999808</v>
      </c>
      <c r="AR123" s="147">
        <f t="shared" si="409"/>
        <v>76250</v>
      </c>
      <c r="AS123" s="132">
        <f>AL123+S123</f>
        <v>76250</v>
      </c>
      <c r="AT123" s="511">
        <f t="shared" si="410"/>
        <v>87498.091</v>
      </c>
      <c r="AU123" s="272">
        <f t="shared" si="411"/>
        <v>87335.40400000001</v>
      </c>
      <c r="AV123" s="149">
        <f t="shared" si="412"/>
        <v>11085.40400000001</v>
      </c>
      <c r="AW123" s="141">
        <f t="shared" si="391"/>
        <v>11085.40400000001</v>
      </c>
      <c r="AX123" s="150">
        <f t="shared" si="413"/>
        <v>-162.6869999999908</v>
      </c>
      <c r="AY123" s="137"/>
      <c r="AZ123" s="138"/>
      <c r="BA123" s="138"/>
      <c r="BF123" s="268">
        <v>19380</v>
      </c>
      <c r="BG123" s="518">
        <v>13925.002</v>
      </c>
      <c r="BH123" s="766">
        <v>13925.002</v>
      </c>
      <c r="BI123" s="508">
        <f t="shared" si="414"/>
        <v>0</v>
      </c>
      <c r="BJ123" s="268">
        <v>10850</v>
      </c>
      <c r="BK123" s="518">
        <f>ROUND(120000*0.08,-1)</f>
        <v>9600</v>
      </c>
      <c r="BL123" s="1016"/>
      <c r="BM123" s="508">
        <f t="shared" si="415"/>
        <v>-9600</v>
      </c>
      <c r="BN123" s="268">
        <v>13950</v>
      </c>
      <c r="BO123" s="518">
        <f>ROUND(170000*0.08,-1)</f>
        <v>13600</v>
      </c>
      <c r="BP123" s="919"/>
      <c r="BQ123" s="508">
        <f t="shared" si="416"/>
        <v>-13600</v>
      </c>
      <c r="BR123" s="130">
        <f t="shared" si="417"/>
        <v>44180</v>
      </c>
      <c r="BS123" s="131"/>
      <c r="BT123" s="146">
        <f t="shared" si="418"/>
        <v>37125.002</v>
      </c>
      <c r="BU123" s="133">
        <f t="shared" si="419"/>
        <v>13925.002</v>
      </c>
      <c r="BV123" s="47">
        <f t="shared" si="420"/>
        <v>-30254.998</v>
      </c>
      <c r="BW123" s="141"/>
      <c r="BX123" s="191">
        <f t="shared" si="421"/>
        <v>-23200</v>
      </c>
      <c r="BY123" s="268">
        <v>11720</v>
      </c>
      <c r="BZ123" s="518">
        <f>ROUND(217000*0.08,-1)</f>
        <v>17360</v>
      </c>
      <c r="CA123" s="368"/>
      <c r="CB123" s="508">
        <v>0</v>
      </c>
      <c r="CC123" s="268">
        <v>10420</v>
      </c>
      <c r="CD123" s="518">
        <f>ROUND(220000*0.08,-1)</f>
        <v>17600</v>
      </c>
      <c r="CE123" s="368"/>
      <c r="CF123" s="508">
        <v>0</v>
      </c>
      <c r="CG123" s="268">
        <v>9770</v>
      </c>
      <c r="CH123" s="518">
        <f>ROUND(150000*0.08,-1)</f>
        <v>12000</v>
      </c>
      <c r="CI123" s="368"/>
      <c r="CJ123" s="508">
        <f t="shared" si="422"/>
        <v>-12000</v>
      </c>
      <c r="CK123" s="130">
        <f t="shared" si="423"/>
        <v>31910</v>
      </c>
      <c r="CL123" s="131"/>
      <c r="CM123" s="146">
        <f t="shared" si="424"/>
        <v>46960</v>
      </c>
      <c r="CN123" s="132">
        <f t="shared" si="425"/>
        <v>0</v>
      </c>
      <c r="CO123" s="146">
        <f t="shared" si="426"/>
        <v>-31910</v>
      </c>
      <c r="CP123" s="146"/>
      <c r="CQ123" s="191">
        <f t="shared" si="427"/>
        <v>-46960</v>
      </c>
      <c r="CR123" s="147">
        <f t="shared" si="428"/>
        <v>76090</v>
      </c>
      <c r="CS123" s="958"/>
      <c r="CT123" s="511">
        <f t="shared" si="429"/>
        <v>84085.002000000008</v>
      </c>
      <c r="CU123" s="272">
        <f t="shared" si="430"/>
        <v>13925.002</v>
      </c>
      <c r="CV123" s="149">
        <f t="shared" si="431"/>
        <v>-62164.998</v>
      </c>
      <c r="CW123" s="149"/>
      <c r="CX123" s="150">
        <f t="shared" si="432"/>
        <v>-70160</v>
      </c>
      <c r="CY123" s="137"/>
      <c r="CZ123" s="138"/>
      <c r="DD123" s="268">
        <v>19380</v>
      </c>
      <c r="DE123" s="518">
        <v>19380</v>
      </c>
      <c r="DF123" s="766"/>
      <c r="DG123" s="508">
        <f t="shared" si="433"/>
        <v>-19380</v>
      </c>
      <c r="DH123" s="268">
        <v>10850</v>
      </c>
      <c r="DI123" s="518">
        <v>10850</v>
      </c>
      <c r="DJ123" s="766"/>
      <c r="DK123" s="508">
        <f t="shared" si="434"/>
        <v>-10850</v>
      </c>
      <c r="DL123" s="268">
        <v>13950</v>
      </c>
      <c r="DM123" s="518">
        <v>13950</v>
      </c>
      <c r="DN123" s="766">
        <v>13950</v>
      </c>
      <c r="DO123" s="508">
        <f t="shared" si="435"/>
        <v>0</v>
      </c>
      <c r="DP123" s="130">
        <f t="shared" si="436"/>
        <v>44180</v>
      </c>
      <c r="DQ123" s="146">
        <f t="shared" si="437"/>
        <v>44180</v>
      </c>
      <c r="DR123" s="132">
        <f t="shared" si="438"/>
        <v>13950</v>
      </c>
      <c r="DS123" s="47">
        <f t="shared" si="439"/>
        <v>-30230</v>
      </c>
      <c r="DT123" s="142">
        <f t="shared" si="440"/>
        <v>-30230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441"/>
        <v>0</v>
      </c>
      <c r="EG123" s="130">
        <f t="shared" si="442"/>
        <v>31910</v>
      </c>
      <c r="EH123" s="146">
        <f t="shared" si="443"/>
        <v>0</v>
      </c>
      <c r="EI123" s="132">
        <f t="shared" si="444"/>
        <v>0</v>
      </c>
      <c r="EJ123" s="146">
        <f t="shared" si="445"/>
        <v>-31910</v>
      </c>
      <c r="EK123" s="142">
        <f t="shared" si="446"/>
        <v>0</v>
      </c>
      <c r="EL123" s="143">
        <f t="shared" si="447"/>
        <v>76090</v>
      </c>
      <c r="EM123" s="686">
        <f t="shared" si="448"/>
        <v>44180</v>
      </c>
      <c r="EN123" s="148">
        <f t="shared" si="449"/>
        <v>13950</v>
      </c>
      <c r="EO123" s="193">
        <f t="shared" si="450"/>
        <v>-62140</v>
      </c>
      <c r="EP123" s="372">
        <f t="shared" si="451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394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395"/>
        <v>0</v>
      </c>
      <c r="N124" s="268">
        <f>200000-N123</f>
        <v>186200</v>
      </c>
      <c r="O124" s="518">
        <v>186997.59400000001</v>
      </c>
      <c r="P124" s="766">
        <v>186997.59400000001</v>
      </c>
      <c r="Q124" s="508">
        <f t="shared" si="396"/>
        <v>0</v>
      </c>
      <c r="R124" s="419">
        <f t="shared" si="397"/>
        <v>539700</v>
      </c>
      <c r="S124" s="420">
        <v>606000</v>
      </c>
      <c r="T124" s="146">
        <f t="shared" si="398"/>
        <v>685379.92150000005</v>
      </c>
      <c r="U124" s="133">
        <f t="shared" si="399"/>
        <v>685379.92150000005</v>
      </c>
      <c r="V124" s="47">
        <f t="shared" si="400"/>
        <v>145679.92150000005</v>
      </c>
      <c r="W124" s="141">
        <f t="shared" si="389"/>
        <v>79379.921500000055</v>
      </c>
      <c r="X124" s="191">
        <f t="shared" si="401"/>
        <v>0</v>
      </c>
      <c r="Y124" s="268">
        <f>170000-Y123</f>
        <v>157200</v>
      </c>
      <c r="Z124" s="766">
        <v>198967.019</v>
      </c>
      <c r="AA124" s="766">
        <v>198967.019</v>
      </c>
      <c r="AB124" s="508">
        <f t="shared" si="402"/>
        <v>0</v>
      </c>
      <c r="AC124" s="268">
        <f>160000-AC123</f>
        <v>147750</v>
      </c>
      <c r="AD124" s="518">
        <v>224423.584</v>
      </c>
      <c r="AE124" s="766">
        <v>224423.584</v>
      </c>
      <c r="AF124" s="508">
        <f t="shared" si="403"/>
        <v>0</v>
      </c>
      <c r="AG124" s="268">
        <f>130000-AG123</f>
        <v>119100</v>
      </c>
      <c r="AH124" s="518">
        <v>228000</v>
      </c>
      <c r="AI124" s="366">
        <v>228371.2965</v>
      </c>
      <c r="AJ124" s="508">
        <f t="shared" si="404"/>
        <v>371.29649999999674</v>
      </c>
      <c r="AK124" s="130">
        <f t="shared" si="405"/>
        <v>424050</v>
      </c>
      <c r="AL124" s="420">
        <v>433750</v>
      </c>
      <c r="AM124" s="146">
        <f t="shared" si="406"/>
        <v>651390.603</v>
      </c>
      <c r="AN124" s="132">
        <f t="shared" si="406"/>
        <v>651761.89950000006</v>
      </c>
      <c r="AO124" s="146">
        <f t="shared" si="407"/>
        <v>227711.89950000006</v>
      </c>
      <c r="AP124" s="141">
        <f t="shared" si="390"/>
        <v>218011.89950000006</v>
      </c>
      <c r="AQ124" s="191">
        <f t="shared" si="408"/>
        <v>371.29650000005495</v>
      </c>
      <c r="AR124" s="147">
        <f t="shared" si="409"/>
        <v>963750</v>
      </c>
      <c r="AS124" s="132">
        <f>AL124+S124</f>
        <v>1039750</v>
      </c>
      <c r="AT124" s="511">
        <f t="shared" si="410"/>
        <v>1336770.5245000001</v>
      </c>
      <c r="AU124" s="272">
        <f t="shared" si="411"/>
        <v>1337141.821</v>
      </c>
      <c r="AV124" s="149">
        <f t="shared" si="412"/>
        <v>373391.821</v>
      </c>
      <c r="AW124" s="141">
        <f t="shared" si="391"/>
        <v>297391.821</v>
      </c>
      <c r="AX124" s="150">
        <f t="shared" si="413"/>
        <v>371.29649999993853</v>
      </c>
      <c r="AY124" s="137"/>
      <c r="AZ124" s="138"/>
      <c r="BA124" s="138"/>
      <c r="BF124" s="268">
        <v>230620</v>
      </c>
      <c r="BG124" s="518">
        <v>169091.57399999999</v>
      </c>
      <c r="BH124" s="766">
        <v>169091.57399999999</v>
      </c>
      <c r="BI124" s="508">
        <f t="shared" si="414"/>
        <v>0</v>
      </c>
      <c r="BJ124" s="268">
        <v>129150</v>
      </c>
      <c r="BK124" s="518">
        <f>120000-BK123</f>
        <v>110400</v>
      </c>
      <c r="BL124" s="366"/>
      <c r="BM124" s="508">
        <f t="shared" si="415"/>
        <v>-110400</v>
      </c>
      <c r="BN124" s="268">
        <v>166050</v>
      </c>
      <c r="BO124" s="518">
        <f>170000-BO123</f>
        <v>156400</v>
      </c>
      <c r="BP124" s="368"/>
      <c r="BQ124" s="508">
        <f t="shared" si="416"/>
        <v>-156400</v>
      </c>
      <c r="BR124" s="130">
        <f t="shared" si="417"/>
        <v>525820</v>
      </c>
      <c r="BS124" s="131"/>
      <c r="BT124" s="146">
        <f t="shared" si="418"/>
        <v>435891.57400000002</v>
      </c>
      <c r="BU124" s="133">
        <f t="shared" si="419"/>
        <v>169091.57399999999</v>
      </c>
      <c r="BV124" s="47">
        <f t="shared" si="420"/>
        <v>-356728.42599999998</v>
      </c>
      <c r="BW124" s="141"/>
      <c r="BX124" s="191">
        <f t="shared" si="421"/>
        <v>-266800</v>
      </c>
      <c r="BY124" s="268">
        <v>168280</v>
      </c>
      <c r="BZ124" s="518">
        <f>217000-BZ123</f>
        <v>199640</v>
      </c>
      <c r="CA124" s="368"/>
      <c r="CB124" s="508">
        <v>0</v>
      </c>
      <c r="CC124" s="268">
        <v>149580</v>
      </c>
      <c r="CD124" s="518">
        <f>220000-CD123</f>
        <v>202400</v>
      </c>
      <c r="CE124" s="368"/>
      <c r="CF124" s="508">
        <v>0</v>
      </c>
      <c r="CG124" s="268">
        <v>140230</v>
      </c>
      <c r="CH124" s="518">
        <f>150000-CH123</f>
        <v>138000</v>
      </c>
      <c r="CI124" s="368"/>
      <c r="CJ124" s="508">
        <f t="shared" si="422"/>
        <v>-138000</v>
      </c>
      <c r="CK124" s="130">
        <f t="shared" si="423"/>
        <v>458090</v>
      </c>
      <c r="CL124" s="131"/>
      <c r="CM124" s="146">
        <f t="shared" si="424"/>
        <v>540040</v>
      </c>
      <c r="CN124" s="132">
        <f t="shared" si="425"/>
        <v>0</v>
      </c>
      <c r="CO124" s="146">
        <f t="shared" si="426"/>
        <v>-458090</v>
      </c>
      <c r="CP124" s="146"/>
      <c r="CQ124" s="191">
        <f t="shared" si="427"/>
        <v>-540040</v>
      </c>
      <c r="CR124" s="147">
        <f t="shared" si="428"/>
        <v>983910</v>
      </c>
      <c r="CS124" s="958"/>
      <c r="CT124" s="511">
        <f t="shared" si="429"/>
        <v>975931.57400000002</v>
      </c>
      <c r="CU124" s="272">
        <f t="shared" si="430"/>
        <v>169091.57399999999</v>
      </c>
      <c r="CV124" s="149">
        <f t="shared" si="431"/>
        <v>-814818.42599999998</v>
      </c>
      <c r="CW124" s="149"/>
      <c r="CX124" s="150">
        <f t="shared" si="432"/>
        <v>-806840</v>
      </c>
      <c r="CY124" s="137"/>
      <c r="CZ124" s="138"/>
      <c r="DD124" s="268">
        <v>230620</v>
      </c>
      <c r="DE124" s="518">
        <v>230620</v>
      </c>
      <c r="DF124" s="766"/>
      <c r="DG124" s="508">
        <f t="shared" si="433"/>
        <v>-230620</v>
      </c>
      <c r="DH124" s="268">
        <v>129150</v>
      </c>
      <c r="DI124" s="518">
        <v>129150</v>
      </c>
      <c r="DJ124" s="766"/>
      <c r="DK124" s="508">
        <f t="shared" si="434"/>
        <v>-129150</v>
      </c>
      <c r="DL124" s="268">
        <v>166050</v>
      </c>
      <c r="DM124" s="518">
        <v>166050</v>
      </c>
      <c r="DN124" s="766">
        <v>166050</v>
      </c>
      <c r="DO124" s="508">
        <f t="shared" si="435"/>
        <v>0</v>
      </c>
      <c r="DP124" s="130">
        <f t="shared" si="436"/>
        <v>525820</v>
      </c>
      <c r="DQ124" s="146">
        <f t="shared" si="437"/>
        <v>525820</v>
      </c>
      <c r="DR124" s="132">
        <f t="shared" si="438"/>
        <v>166050</v>
      </c>
      <c r="DS124" s="47">
        <f t="shared" si="439"/>
        <v>-359770</v>
      </c>
      <c r="DT124" s="142">
        <f t="shared" si="440"/>
        <v>-359770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441"/>
        <v>0</v>
      </c>
      <c r="EG124" s="130">
        <f t="shared" si="442"/>
        <v>458090</v>
      </c>
      <c r="EH124" s="146">
        <f t="shared" si="443"/>
        <v>0</v>
      </c>
      <c r="EI124" s="132">
        <f t="shared" si="444"/>
        <v>0</v>
      </c>
      <c r="EJ124" s="146">
        <f t="shared" si="445"/>
        <v>-458090</v>
      </c>
      <c r="EK124" s="142">
        <f t="shared" si="446"/>
        <v>0</v>
      </c>
      <c r="EL124" s="143">
        <f t="shared" si="447"/>
        <v>983910</v>
      </c>
      <c r="EM124" s="686">
        <f t="shared" si="448"/>
        <v>525820</v>
      </c>
      <c r="EN124" s="148">
        <f t="shared" si="449"/>
        <v>166050</v>
      </c>
      <c r="EO124" s="193">
        <f t="shared" si="450"/>
        <v>-817860</v>
      </c>
      <c r="EP124" s="372">
        <f t="shared" si="451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394"/>
        <v>0</v>
      </c>
      <c r="J125" s="268"/>
      <c r="K125" s="518"/>
      <c r="L125" s="766"/>
      <c r="M125" s="508">
        <f t="shared" si="395"/>
        <v>0</v>
      </c>
      <c r="N125" s="268"/>
      <c r="O125" s="518"/>
      <c r="P125" s="766"/>
      <c r="Q125" s="508">
        <f t="shared" si="396"/>
        <v>0</v>
      </c>
      <c r="R125" s="419">
        <f t="shared" si="397"/>
        <v>0</v>
      </c>
      <c r="S125" s="420">
        <v>0</v>
      </c>
      <c r="T125" s="146">
        <f t="shared" si="398"/>
        <v>0</v>
      </c>
      <c r="U125" s="133">
        <f t="shared" si="399"/>
        <v>0</v>
      </c>
      <c r="V125" s="47">
        <f t="shared" si="400"/>
        <v>0</v>
      </c>
      <c r="W125" s="141">
        <f t="shared" si="389"/>
        <v>0</v>
      </c>
      <c r="X125" s="191">
        <f t="shared" si="401"/>
        <v>0</v>
      </c>
      <c r="Y125" s="268"/>
      <c r="Z125" s="766"/>
      <c r="AA125" s="766"/>
      <c r="AB125" s="508">
        <f t="shared" si="402"/>
        <v>0</v>
      </c>
      <c r="AC125" s="268"/>
      <c r="AD125" s="518"/>
      <c r="AE125" s="766"/>
      <c r="AF125" s="508">
        <f t="shared" si="403"/>
        <v>0</v>
      </c>
      <c r="AG125" s="268"/>
      <c r="AH125" s="518"/>
      <c r="AI125" s="366"/>
      <c r="AJ125" s="508">
        <f t="shared" si="404"/>
        <v>0</v>
      </c>
      <c r="AK125" s="130">
        <f t="shared" si="405"/>
        <v>0</v>
      </c>
      <c r="AL125" s="420">
        <v>0</v>
      </c>
      <c r="AM125" s="146">
        <f t="shared" si="406"/>
        <v>0</v>
      </c>
      <c r="AN125" s="132">
        <f t="shared" si="406"/>
        <v>0</v>
      </c>
      <c r="AO125" s="146">
        <f t="shared" si="407"/>
        <v>0</v>
      </c>
      <c r="AP125" s="141">
        <f t="shared" si="390"/>
        <v>0</v>
      </c>
      <c r="AQ125" s="191">
        <f t="shared" si="408"/>
        <v>0</v>
      </c>
      <c r="AR125" s="147">
        <f t="shared" si="409"/>
        <v>0</v>
      </c>
      <c r="AS125" s="132">
        <f>AL125+S125</f>
        <v>0</v>
      </c>
      <c r="AT125" s="511">
        <f t="shared" si="410"/>
        <v>0</v>
      </c>
      <c r="AU125" s="272">
        <f t="shared" si="411"/>
        <v>0</v>
      </c>
      <c r="AV125" s="149">
        <f t="shared" si="412"/>
        <v>0</v>
      </c>
      <c r="AW125" s="141">
        <f t="shared" si="391"/>
        <v>0</v>
      </c>
      <c r="AX125" s="150">
        <f t="shared" si="413"/>
        <v>0</v>
      </c>
      <c r="AY125" s="137"/>
      <c r="AZ125" s="138"/>
      <c r="BA125" s="138"/>
      <c r="BF125" s="268"/>
      <c r="BG125" s="518"/>
      <c r="BH125" s="766"/>
      <c r="BI125" s="508">
        <f t="shared" si="414"/>
        <v>0</v>
      </c>
      <c r="BJ125" s="268"/>
      <c r="BK125" s="518"/>
      <c r="BL125" s="366"/>
      <c r="BM125" s="508">
        <f t="shared" si="415"/>
        <v>0</v>
      </c>
      <c r="BN125" s="268"/>
      <c r="BO125" s="518"/>
      <c r="BP125" s="368"/>
      <c r="BQ125" s="508">
        <f t="shared" si="416"/>
        <v>0</v>
      </c>
      <c r="BR125" s="130">
        <f t="shared" si="417"/>
        <v>0</v>
      </c>
      <c r="BS125" s="131"/>
      <c r="BT125" s="146">
        <f t="shared" si="418"/>
        <v>0</v>
      </c>
      <c r="BU125" s="133">
        <f t="shared" si="419"/>
        <v>0</v>
      </c>
      <c r="BV125" s="47">
        <f t="shared" si="420"/>
        <v>0</v>
      </c>
      <c r="BW125" s="141"/>
      <c r="BX125" s="191">
        <f t="shared" si="421"/>
        <v>0</v>
      </c>
      <c r="BY125" s="268"/>
      <c r="BZ125" s="518"/>
      <c r="CA125" s="368"/>
      <c r="CB125" s="508">
        <f>CA125-BZ125</f>
        <v>0</v>
      </c>
      <c r="CC125" s="268"/>
      <c r="CD125" s="518"/>
      <c r="CE125" s="368"/>
      <c r="CF125" s="508">
        <f>CE125-CD125</f>
        <v>0</v>
      </c>
      <c r="CG125" s="268"/>
      <c r="CH125" s="518"/>
      <c r="CI125" s="368"/>
      <c r="CJ125" s="508">
        <f t="shared" si="422"/>
        <v>0</v>
      </c>
      <c r="CK125" s="130">
        <f t="shared" si="423"/>
        <v>0</v>
      </c>
      <c r="CL125" s="131"/>
      <c r="CM125" s="146">
        <f t="shared" si="424"/>
        <v>0</v>
      </c>
      <c r="CN125" s="132">
        <f t="shared" si="425"/>
        <v>0</v>
      </c>
      <c r="CO125" s="146">
        <f t="shared" si="426"/>
        <v>0</v>
      </c>
      <c r="CP125" s="146"/>
      <c r="CQ125" s="191">
        <f t="shared" si="427"/>
        <v>0</v>
      </c>
      <c r="CR125" s="147">
        <f t="shared" si="428"/>
        <v>0</v>
      </c>
      <c r="CS125" s="958"/>
      <c r="CT125" s="511">
        <f t="shared" si="429"/>
        <v>0</v>
      </c>
      <c r="CU125" s="272">
        <f t="shared" si="430"/>
        <v>0</v>
      </c>
      <c r="CV125" s="149">
        <f t="shared" si="431"/>
        <v>0</v>
      </c>
      <c r="CW125" s="149"/>
      <c r="CX125" s="150">
        <f t="shared" si="432"/>
        <v>0</v>
      </c>
      <c r="CY125" s="137"/>
      <c r="CZ125" s="138"/>
      <c r="DD125" s="268"/>
      <c r="DE125" s="518"/>
      <c r="DF125" s="766"/>
      <c r="DG125" s="508">
        <f t="shared" si="433"/>
        <v>0</v>
      </c>
      <c r="DH125" s="268"/>
      <c r="DI125" s="518"/>
      <c r="DJ125" s="766"/>
      <c r="DK125" s="508">
        <f t="shared" si="434"/>
        <v>0</v>
      </c>
      <c r="DL125" s="268"/>
      <c r="DM125" s="518"/>
      <c r="DN125" s="766"/>
      <c r="DO125" s="508">
        <f t="shared" si="435"/>
        <v>0</v>
      </c>
      <c r="DP125" s="130">
        <f t="shared" si="436"/>
        <v>0</v>
      </c>
      <c r="DQ125" s="146">
        <f t="shared" si="437"/>
        <v>0</v>
      </c>
      <c r="DR125" s="132">
        <f t="shared" si="438"/>
        <v>0</v>
      </c>
      <c r="DS125" s="47">
        <f t="shared" si="439"/>
        <v>0</v>
      </c>
      <c r="DT125" s="142">
        <f t="shared" si="440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441"/>
        <v>0</v>
      </c>
      <c r="EG125" s="130">
        <f t="shared" si="442"/>
        <v>0</v>
      </c>
      <c r="EH125" s="146">
        <f t="shared" si="443"/>
        <v>0</v>
      </c>
      <c r="EI125" s="132">
        <f t="shared" si="444"/>
        <v>0</v>
      </c>
      <c r="EJ125" s="146">
        <f t="shared" si="445"/>
        <v>0</v>
      </c>
      <c r="EK125" s="142">
        <f t="shared" si="446"/>
        <v>0</v>
      </c>
      <c r="EL125" s="143">
        <f t="shared" si="447"/>
        <v>0</v>
      </c>
      <c r="EM125" s="686">
        <f t="shared" si="448"/>
        <v>0</v>
      </c>
      <c r="EN125" s="148">
        <f t="shared" si="449"/>
        <v>0</v>
      </c>
      <c r="EO125" s="193">
        <f t="shared" si="450"/>
        <v>0</v>
      </c>
      <c r="EP125" s="372">
        <f t="shared" si="451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394"/>
        <v>0</v>
      </c>
      <c r="J126" s="268">
        <f>J78</f>
        <v>9740</v>
      </c>
      <c r="K126" s="326">
        <v>9407</v>
      </c>
      <c r="L126" s="763">
        <v>9407</v>
      </c>
      <c r="M126" s="508">
        <f t="shared" si="395"/>
        <v>0</v>
      </c>
      <c r="N126" s="268">
        <f>N78</f>
        <v>9750</v>
      </c>
      <c r="O126" s="326">
        <v>8205.0249999999996</v>
      </c>
      <c r="P126" s="766">
        <v>8205.0249999999996</v>
      </c>
      <c r="Q126" s="508">
        <f t="shared" si="396"/>
        <v>0</v>
      </c>
      <c r="R126" s="369">
        <f t="shared" si="397"/>
        <v>28470</v>
      </c>
      <c r="S126" s="370">
        <v>30400</v>
      </c>
      <c r="T126" s="146">
        <f t="shared" si="398"/>
        <v>26234.135000000002</v>
      </c>
      <c r="U126" s="192">
        <f t="shared" si="399"/>
        <v>26234.135000000002</v>
      </c>
      <c r="V126" s="197">
        <f t="shared" si="400"/>
        <v>-2235.864999999998</v>
      </c>
      <c r="W126" s="49">
        <f t="shared" si="389"/>
        <v>-4165.864999999998</v>
      </c>
      <c r="X126" s="270">
        <f t="shared" si="401"/>
        <v>0</v>
      </c>
      <c r="Y126" s="268">
        <f>Y78</f>
        <v>8300</v>
      </c>
      <c r="Z126" s="766">
        <v>9519.73</v>
      </c>
      <c r="AA126" s="766">
        <v>9519.73</v>
      </c>
      <c r="AB126" s="508">
        <f t="shared" si="402"/>
        <v>0</v>
      </c>
      <c r="AC126" s="268">
        <f>AC78</f>
        <v>7700</v>
      </c>
      <c r="AD126" s="326">
        <v>8809.57</v>
      </c>
      <c r="AE126" s="763">
        <v>8809.57</v>
      </c>
      <c r="AF126" s="508">
        <f t="shared" si="403"/>
        <v>0</v>
      </c>
      <c r="AG126" s="268">
        <f>AG78</f>
        <v>6380</v>
      </c>
      <c r="AH126" s="326">
        <v>6770</v>
      </c>
      <c r="AI126" s="861">
        <v>7121.76</v>
      </c>
      <c r="AJ126" s="508">
        <f t="shared" si="404"/>
        <v>351.76000000000022</v>
      </c>
      <c r="AK126" s="143">
        <f t="shared" si="405"/>
        <v>22380</v>
      </c>
      <c r="AL126" s="370">
        <v>20450</v>
      </c>
      <c r="AM126" s="146">
        <f t="shared" si="406"/>
        <v>25099.3</v>
      </c>
      <c r="AN126" s="145">
        <f t="shared" si="406"/>
        <v>25451.059999999998</v>
      </c>
      <c r="AO126" s="519">
        <f t="shared" si="407"/>
        <v>3071.0599999999977</v>
      </c>
      <c r="AP126" s="49">
        <f t="shared" si="390"/>
        <v>5001.0599999999977</v>
      </c>
      <c r="AQ126" s="270">
        <f t="shared" si="408"/>
        <v>351.7599999999984</v>
      </c>
      <c r="AR126" s="204">
        <f t="shared" si="409"/>
        <v>50850</v>
      </c>
      <c r="AS126" s="132">
        <f>AL126+S126</f>
        <v>50850</v>
      </c>
      <c r="AT126" s="520">
        <f t="shared" si="410"/>
        <v>51333.434999999998</v>
      </c>
      <c r="AU126" s="205">
        <f t="shared" si="411"/>
        <v>51685.195</v>
      </c>
      <c r="AV126" s="521">
        <f t="shared" si="412"/>
        <v>835.19499999999971</v>
      </c>
      <c r="AW126" s="49">
        <f t="shared" si="391"/>
        <v>835.19499999999971</v>
      </c>
      <c r="AX126" s="235">
        <f t="shared" si="413"/>
        <v>351.76000000000204</v>
      </c>
      <c r="AY126" s="137"/>
      <c r="AZ126" s="138"/>
      <c r="BA126" s="138"/>
      <c r="BF126" s="268">
        <v>10610</v>
      </c>
      <c r="BG126" s="326">
        <v>11386.841</v>
      </c>
      <c r="BH126" s="763">
        <v>11386.841</v>
      </c>
      <c r="BI126" s="508">
        <f t="shared" si="414"/>
        <v>0</v>
      </c>
      <c r="BJ126" s="268">
        <v>5940</v>
      </c>
      <c r="BK126" s="326">
        <f>BK78</f>
        <v>5050</v>
      </c>
      <c r="BL126" s="366"/>
      <c r="BM126" s="508">
        <f t="shared" si="415"/>
        <v>-5050</v>
      </c>
      <c r="BN126" s="268">
        <v>7630</v>
      </c>
      <c r="BO126" s="326">
        <f>BO78</f>
        <v>7210</v>
      </c>
      <c r="BP126" s="878"/>
      <c r="BQ126" s="508">
        <f t="shared" si="416"/>
        <v>-7210</v>
      </c>
      <c r="BR126" s="143">
        <f t="shared" si="417"/>
        <v>24180</v>
      </c>
      <c r="BS126" s="144"/>
      <c r="BT126" s="146">
        <f t="shared" si="418"/>
        <v>23646.841</v>
      </c>
      <c r="BU126" s="192">
        <f t="shared" si="419"/>
        <v>11386.841</v>
      </c>
      <c r="BV126" s="197">
        <f t="shared" si="420"/>
        <v>-12793.159</v>
      </c>
      <c r="BW126" s="49"/>
      <c r="BX126" s="270">
        <f t="shared" si="421"/>
        <v>-12260</v>
      </c>
      <c r="BY126" s="268">
        <v>6309</v>
      </c>
      <c r="BZ126" s="326">
        <v>9000</v>
      </c>
      <c r="CA126" s="878"/>
      <c r="CB126" s="508">
        <f>CA126-BZ126</f>
        <v>-9000</v>
      </c>
      <c r="CC126" s="268">
        <v>6309</v>
      </c>
      <c r="CD126" s="326">
        <v>9000</v>
      </c>
      <c r="CE126" s="878"/>
      <c r="CF126" s="508">
        <f>CE126-CD126</f>
        <v>-9000</v>
      </c>
      <c r="CG126" s="268">
        <v>6309</v>
      </c>
      <c r="CH126" s="326">
        <f>CH78</f>
        <v>6460</v>
      </c>
      <c r="CI126" s="878"/>
      <c r="CJ126" s="508">
        <f t="shared" si="422"/>
        <v>-6460</v>
      </c>
      <c r="CK126" s="143">
        <f t="shared" si="423"/>
        <v>18927</v>
      </c>
      <c r="CL126" s="144"/>
      <c r="CM126" s="146">
        <f t="shared" si="424"/>
        <v>24460</v>
      </c>
      <c r="CN126" s="145">
        <f t="shared" si="425"/>
        <v>0</v>
      </c>
      <c r="CO126" s="519">
        <f t="shared" si="426"/>
        <v>-18927</v>
      </c>
      <c r="CP126" s="477"/>
      <c r="CQ126" s="270">
        <f t="shared" si="427"/>
        <v>-24460</v>
      </c>
      <c r="CR126" s="204">
        <f t="shared" si="428"/>
        <v>43107</v>
      </c>
      <c r="CS126" s="964"/>
      <c r="CT126" s="520">
        <f t="shared" si="429"/>
        <v>48106.841</v>
      </c>
      <c r="CU126" s="205">
        <f t="shared" si="430"/>
        <v>11386.841</v>
      </c>
      <c r="CV126" s="521">
        <f t="shared" si="431"/>
        <v>-31720.159</v>
      </c>
      <c r="CW126" s="521"/>
      <c r="CX126" s="235">
        <f t="shared" si="432"/>
        <v>-36720</v>
      </c>
      <c r="CY126" s="137"/>
      <c r="CZ126" s="138"/>
      <c r="DD126" s="268">
        <v>10610</v>
      </c>
      <c r="DE126" s="326">
        <v>10610</v>
      </c>
      <c r="DF126" s="763"/>
      <c r="DG126" s="508">
        <f t="shared" si="433"/>
        <v>-10610</v>
      </c>
      <c r="DH126" s="268">
        <v>5940</v>
      </c>
      <c r="DI126" s="326">
        <v>5940</v>
      </c>
      <c r="DJ126" s="766"/>
      <c r="DK126" s="508">
        <f t="shared" si="434"/>
        <v>-5940</v>
      </c>
      <c r="DL126" s="268">
        <v>7630</v>
      </c>
      <c r="DM126" s="326">
        <v>7630</v>
      </c>
      <c r="DN126" s="763">
        <v>7630</v>
      </c>
      <c r="DO126" s="508">
        <f t="shared" si="435"/>
        <v>0</v>
      </c>
      <c r="DP126" s="143">
        <f t="shared" si="436"/>
        <v>24180</v>
      </c>
      <c r="DQ126" s="146">
        <f t="shared" si="437"/>
        <v>24180</v>
      </c>
      <c r="DR126" s="145">
        <f t="shared" si="438"/>
        <v>7630</v>
      </c>
      <c r="DS126" s="197">
        <f t="shared" si="439"/>
        <v>-16550</v>
      </c>
      <c r="DT126" s="270">
        <f t="shared" si="440"/>
        <v>-16550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441"/>
        <v>0</v>
      </c>
      <c r="EG126" s="143">
        <f t="shared" si="442"/>
        <v>18927</v>
      </c>
      <c r="EH126" s="146">
        <f t="shared" si="443"/>
        <v>0</v>
      </c>
      <c r="EI126" s="145">
        <f t="shared" si="444"/>
        <v>0</v>
      </c>
      <c r="EJ126" s="519">
        <f t="shared" si="445"/>
        <v>-18927</v>
      </c>
      <c r="EK126" s="270">
        <f t="shared" si="446"/>
        <v>0</v>
      </c>
      <c r="EL126" s="287">
        <f t="shared" si="447"/>
        <v>43107</v>
      </c>
      <c r="EM126" s="1025">
        <f t="shared" si="448"/>
        <v>24180</v>
      </c>
      <c r="EN126" s="288">
        <f t="shared" si="449"/>
        <v>7630</v>
      </c>
      <c r="EO126" s="521">
        <f t="shared" si="450"/>
        <v>-35477</v>
      </c>
      <c r="EP126" s="235">
        <f t="shared" si="451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394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395"/>
        <v>0</v>
      </c>
      <c r="N127" s="268">
        <f>N79</f>
        <v>176050</v>
      </c>
      <c r="O127" s="326">
        <v>177539.05300000001</v>
      </c>
      <c r="P127" s="766">
        <v>177539.05300000001</v>
      </c>
      <c r="Q127" s="508">
        <f t="shared" si="396"/>
        <v>0</v>
      </c>
      <c r="R127" s="379">
        <f t="shared" si="397"/>
        <v>352100</v>
      </c>
      <c r="S127" s="380">
        <v>575600</v>
      </c>
      <c r="T127" s="70">
        <f t="shared" si="398"/>
        <v>656220.11599999992</v>
      </c>
      <c r="U127" s="273">
        <f t="shared" si="399"/>
        <v>656220.11599999992</v>
      </c>
      <c r="V127" s="47">
        <f t="shared" si="400"/>
        <v>304120.11599999992</v>
      </c>
      <c r="W127" s="141">
        <f t="shared" si="389"/>
        <v>80620.115999999922</v>
      </c>
      <c r="X127" s="142">
        <f t="shared" si="401"/>
        <v>0</v>
      </c>
      <c r="Y127" s="268">
        <f>Y79</f>
        <v>148000</v>
      </c>
      <c r="Z127" s="766">
        <v>189457.299</v>
      </c>
      <c r="AA127" s="766">
        <v>189457.299</v>
      </c>
      <c r="AB127" s="508">
        <f t="shared" si="402"/>
        <v>0</v>
      </c>
      <c r="AC127" s="268">
        <f>AC79</f>
        <v>140000</v>
      </c>
      <c r="AD127" s="326">
        <v>215879.576</v>
      </c>
      <c r="AE127" s="763">
        <v>215879.576</v>
      </c>
      <c r="AF127" s="508">
        <f t="shared" si="403"/>
        <v>0</v>
      </c>
      <c r="AG127" s="268">
        <f>AG79</f>
        <v>113670</v>
      </c>
      <c r="AH127" s="326">
        <v>218830</v>
      </c>
      <c r="AI127" s="861">
        <v>221392.89799999999</v>
      </c>
      <c r="AJ127" s="508">
        <f t="shared" si="404"/>
        <v>2562.8979999999865</v>
      </c>
      <c r="AK127" s="287">
        <f t="shared" si="405"/>
        <v>401670</v>
      </c>
      <c r="AL127" s="380">
        <v>413300</v>
      </c>
      <c r="AM127" s="70">
        <f t="shared" si="406"/>
        <v>624166.875</v>
      </c>
      <c r="AN127" s="383">
        <f t="shared" si="406"/>
        <v>626729.77300000004</v>
      </c>
      <c r="AO127" s="47">
        <f t="shared" si="407"/>
        <v>225059.77300000004</v>
      </c>
      <c r="AP127" s="141">
        <f t="shared" si="390"/>
        <v>213429.77300000004</v>
      </c>
      <c r="AQ127" s="270">
        <f t="shared" si="408"/>
        <v>2562.8980000000447</v>
      </c>
      <c r="AR127" s="147">
        <f t="shared" si="409"/>
        <v>753770</v>
      </c>
      <c r="AS127" s="132">
        <f>AL127+S127</f>
        <v>988900</v>
      </c>
      <c r="AT127" s="76">
        <f t="shared" si="410"/>
        <v>1280386.9909999999</v>
      </c>
      <c r="AU127" s="272">
        <f t="shared" si="411"/>
        <v>1282949.889</v>
      </c>
      <c r="AV127" s="327">
        <f t="shared" si="412"/>
        <v>529179.88899999997</v>
      </c>
      <c r="AW127" s="141">
        <f t="shared" si="391"/>
        <v>294049.88899999997</v>
      </c>
      <c r="AX127" s="235">
        <f t="shared" si="413"/>
        <v>2562.8980000000447</v>
      </c>
      <c r="AY127" s="137"/>
      <c r="AZ127" s="138"/>
      <c r="BA127" s="138"/>
      <c r="BF127" s="268">
        <v>220020</v>
      </c>
      <c r="BG127" s="326">
        <v>156782.96799999999</v>
      </c>
      <c r="BH127" s="763">
        <v>156782.96799999999</v>
      </c>
      <c r="BI127" s="508">
        <f t="shared" si="414"/>
        <v>0</v>
      </c>
      <c r="BJ127" s="268">
        <v>123210</v>
      </c>
      <c r="BK127" s="326">
        <f>BK79</f>
        <v>104730</v>
      </c>
      <c r="BL127" s="366"/>
      <c r="BM127" s="508">
        <f t="shared" si="415"/>
        <v>-104730</v>
      </c>
      <c r="BN127" s="268">
        <v>158410</v>
      </c>
      <c r="BO127" s="326">
        <f>BO79</f>
        <v>149610</v>
      </c>
      <c r="BP127" s="878"/>
      <c r="BQ127" s="508">
        <f t="shared" si="416"/>
        <v>-149610</v>
      </c>
      <c r="BR127" s="287">
        <f t="shared" si="417"/>
        <v>501640</v>
      </c>
      <c r="BS127" s="381"/>
      <c r="BT127" s="70">
        <f t="shared" si="418"/>
        <v>411122.96799999999</v>
      </c>
      <c r="BU127" s="273">
        <f t="shared" si="419"/>
        <v>156782.96799999999</v>
      </c>
      <c r="BV127" s="47">
        <f t="shared" si="420"/>
        <v>-344857.03200000001</v>
      </c>
      <c r="BW127" s="141"/>
      <c r="BX127" s="142">
        <f t="shared" si="421"/>
        <v>-254340</v>
      </c>
      <c r="BY127" s="268">
        <f>BY79</f>
        <v>158300</v>
      </c>
      <c r="BZ127" s="326">
        <v>188000</v>
      </c>
      <c r="CA127" s="878"/>
      <c r="CB127" s="508">
        <f>CA127-BZ127</f>
        <v>-188000</v>
      </c>
      <c r="CC127" s="268">
        <v>148940</v>
      </c>
      <c r="CD127" s="326">
        <v>190000</v>
      </c>
      <c r="CE127" s="878"/>
      <c r="CF127" s="508">
        <f>CE127-CD127</f>
        <v>-190000</v>
      </c>
      <c r="CG127" s="268">
        <v>131920</v>
      </c>
      <c r="CH127" s="326">
        <f>CH79</f>
        <v>131920</v>
      </c>
      <c r="CI127" s="878"/>
      <c r="CJ127" s="508">
        <f t="shared" si="422"/>
        <v>-131920</v>
      </c>
      <c r="CK127" s="287">
        <f t="shared" si="423"/>
        <v>439160</v>
      </c>
      <c r="CL127" s="381"/>
      <c r="CM127" s="70">
        <f t="shared" si="424"/>
        <v>509920</v>
      </c>
      <c r="CN127" s="383">
        <f t="shared" si="425"/>
        <v>0</v>
      </c>
      <c r="CO127" s="47">
        <f t="shared" si="426"/>
        <v>-439160</v>
      </c>
      <c r="CP127" s="49"/>
      <c r="CQ127" s="270">
        <f t="shared" si="427"/>
        <v>-509920</v>
      </c>
      <c r="CR127" s="147">
        <f t="shared" si="428"/>
        <v>940800</v>
      </c>
      <c r="CS127" s="959"/>
      <c r="CT127" s="76">
        <f t="shared" si="429"/>
        <v>921042.96799999999</v>
      </c>
      <c r="CU127" s="272">
        <f t="shared" si="430"/>
        <v>156782.96799999999</v>
      </c>
      <c r="CV127" s="327">
        <f t="shared" si="431"/>
        <v>-784017.03200000001</v>
      </c>
      <c r="CW127" s="521"/>
      <c r="CX127" s="235">
        <f t="shared" si="432"/>
        <v>-764260</v>
      </c>
      <c r="CY127" s="137"/>
      <c r="CZ127" s="138"/>
      <c r="DD127" s="268">
        <v>220020</v>
      </c>
      <c r="DE127" s="326">
        <v>220020</v>
      </c>
      <c r="DF127" s="763"/>
      <c r="DG127" s="508">
        <f t="shared" si="433"/>
        <v>-220020</v>
      </c>
      <c r="DH127" s="268">
        <v>123210</v>
      </c>
      <c r="DI127" s="326">
        <v>123210</v>
      </c>
      <c r="DJ127" s="766"/>
      <c r="DK127" s="508">
        <f t="shared" si="434"/>
        <v>-123210</v>
      </c>
      <c r="DL127" s="268">
        <v>158410</v>
      </c>
      <c r="DM127" s="326">
        <v>158410</v>
      </c>
      <c r="DN127" s="763">
        <v>158410</v>
      </c>
      <c r="DO127" s="508">
        <f t="shared" si="435"/>
        <v>0</v>
      </c>
      <c r="DP127" s="287">
        <f t="shared" si="436"/>
        <v>501640</v>
      </c>
      <c r="DQ127" s="70">
        <f t="shared" si="437"/>
        <v>501640</v>
      </c>
      <c r="DR127" s="383">
        <f t="shared" si="438"/>
        <v>158410</v>
      </c>
      <c r="DS127" s="47">
        <f t="shared" si="439"/>
        <v>-343230</v>
      </c>
      <c r="DT127" s="142">
        <f t="shared" si="440"/>
        <v>-343230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441"/>
        <v>0</v>
      </c>
      <c r="EG127" s="287">
        <f t="shared" si="442"/>
        <v>439160</v>
      </c>
      <c r="EH127" s="70">
        <f t="shared" si="443"/>
        <v>0</v>
      </c>
      <c r="EI127" s="383">
        <f t="shared" si="444"/>
        <v>0</v>
      </c>
      <c r="EJ127" s="47">
        <f t="shared" si="445"/>
        <v>-439160</v>
      </c>
      <c r="EK127" s="270">
        <f t="shared" si="446"/>
        <v>0</v>
      </c>
      <c r="EL127" s="143">
        <f t="shared" si="447"/>
        <v>940800</v>
      </c>
      <c r="EM127" s="1024">
        <f t="shared" si="448"/>
        <v>501640</v>
      </c>
      <c r="EN127" s="148">
        <f t="shared" si="449"/>
        <v>158410</v>
      </c>
      <c r="EO127" s="327">
        <f t="shared" si="450"/>
        <v>-782390</v>
      </c>
      <c r="EP127" s="235">
        <f t="shared" si="451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78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82"/>
      <c r="AA128" s="782"/>
      <c r="AB128" s="334">
        <f>AA129/Z129</f>
        <v>1</v>
      </c>
      <c r="AC128" s="331"/>
      <c r="AD128" s="523"/>
      <c r="AE128" s="782"/>
      <c r="AF128" s="514">
        <f>AE129/AD129</f>
        <v>1</v>
      </c>
      <c r="AG128" s="331"/>
      <c r="AH128" s="523"/>
      <c r="AI128" s="862"/>
      <c r="AJ128" s="514">
        <f>AI129/AH129</f>
        <v>1.00086920625</v>
      </c>
      <c r="AK128" s="399"/>
      <c r="AL128" s="395"/>
      <c r="AM128" s="400"/>
      <c r="AN128" s="525"/>
      <c r="AO128" s="343">
        <f>AN129/AK129</f>
        <v>1.5126188706521739</v>
      </c>
      <c r="AP128" s="340">
        <f>AN129/AL129</f>
        <v>1.449593084375</v>
      </c>
      <c r="AQ128" s="203">
        <f>AN129/AM129</f>
        <v>1.0002999003425941</v>
      </c>
      <c r="AR128" s="526"/>
      <c r="AS128" s="437"/>
      <c r="AT128" s="527"/>
      <c r="AU128" s="528"/>
      <c r="AV128" s="343">
        <f>AU129/AR129</f>
        <v>1.3696896394230771</v>
      </c>
      <c r="AW128" s="86">
        <f>AU129/AS129</f>
        <v>1.2764132840501794</v>
      </c>
      <c r="AX128" s="206">
        <f>AU129/AT129</f>
        <v>1.0001464678065146</v>
      </c>
      <c r="AY128" s="349"/>
      <c r="AZ128" s="350"/>
      <c r="BA128" s="350"/>
      <c r="BF128" s="331"/>
      <c r="BG128" s="523"/>
      <c r="BH128" s="782"/>
      <c r="BI128" s="334">
        <f>BH129/BG129</f>
        <v>1</v>
      </c>
      <c r="BJ128" s="331"/>
      <c r="BK128" s="523"/>
      <c r="BL128" s="862"/>
      <c r="BM128" s="334">
        <f>BL129/BK129</f>
        <v>0</v>
      </c>
      <c r="BN128" s="331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>
        <f>BU129/BR129</f>
        <v>0.32108171228070176</v>
      </c>
      <c r="BW128" s="340"/>
      <c r="BX128" s="88">
        <f>BU129/BT129</f>
        <v>0.38691366283113088</v>
      </c>
      <c r="BY128" s="331"/>
      <c r="BZ128" s="523"/>
      <c r="CA128" s="524"/>
      <c r="CB128" s="514">
        <f>CA129/BZ129</f>
        <v>0</v>
      </c>
      <c r="CC128" s="331"/>
      <c r="CD128" s="523"/>
      <c r="CE128" s="524"/>
      <c r="CF128" s="514">
        <f>CE129/CD129</f>
        <v>0</v>
      </c>
      <c r="CG128" s="331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>
        <f>CN129/CK129</f>
        <v>0</v>
      </c>
      <c r="CP128" s="343"/>
      <c r="CQ128" s="203">
        <f>CN129/CM129</f>
        <v>0</v>
      </c>
      <c r="CR128" s="526"/>
      <c r="CS128" s="977"/>
      <c r="CT128" s="527"/>
      <c r="CU128" s="528"/>
      <c r="CV128" s="343">
        <f>CU129/CR129</f>
        <v>0.17265714716981131</v>
      </c>
      <c r="CW128" s="343"/>
      <c r="CX128" s="206">
        <f>CU129/CT129</f>
        <v>0.17265444724517215</v>
      </c>
      <c r="CY128" s="137"/>
      <c r="CZ128" s="350"/>
      <c r="DD128" s="33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26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6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389"/>
        <v>92672.544500000076</v>
      </c>
      <c r="X129" s="55">
        <f>U129-T129</f>
        <v>0</v>
      </c>
      <c r="Y129" s="355">
        <f>Y123+Y124</f>
        <v>170000</v>
      </c>
      <c r="Z129" s="768">
        <f>Z123+Z124</f>
        <v>220694.92499999999</v>
      </c>
      <c r="AA129" s="76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768">
        <f>AE123+AE124</f>
        <v>234901.14600000001</v>
      </c>
      <c r="AF129" s="358">
        <f>AE129-AD129</f>
        <v>0</v>
      </c>
      <c r="AG129" s="355">
        <f>AG123+AG124</f>
        <v>130000</v>
      </c>
      <c r="AH129" s="385">
        <f>AH123+AH124</f>
        <v>240000</v>
      </c>
      <c r="AI129" s="386">
        <f>AI123+AI124</f>
        <v>240208.60949999999</v>
      </c>
      <c r="AJ129" s="358">
        <f t="shared" ref="AJ129:AJ139" si="452">AI129-AH129</f>
        <v>208.60949999999139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695804.68050000002</v>
      </c>
      <c r="AO129" s="186">
        <f t="shared" ref="AO129:AO139" si="453">AN129-AK129</f>
        <v>235804.68050000002</v>
      </c>
      <c r="AP129" s="128">
        <f t="shared" si="390"/>
        <v>215804.68050000002</v>
      </c>
      <c r="AQ129" s="55">
        <f>AN129-AM129</f>
        <v>208.60950000002049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1424477.2250000001</v>
      </c>
      <c r="AV129" s="186">
        <f>AU129-AR129</f>
        <v>384477.22500000009</v>
      </c>
      <c r="AW129" s="128">
        <f t="shared" si="391"/>
        <v>308477.22500000009</v>
      </c>
      <c r="AX129" s="362">
        <f t="shared" ref="AX129:AX139" si="454">AU129-AT129</f>
        <v>208.60950000002049</v>
      </c>
      <c r="AY129" s="137">
        <f>AR129/6</f>
        <v>173333.33333333334</v>
      </c>
      <c r="AZ129" s="97">
        <f>AS129/6</f>
        <v>186000</v>
      </c>
      <c r="BA129" s="138">
        <f>AU129/6</f>
        <v>237412.87083333335</v>
      </c>
      <c r="BB129" s="363">
        <f>BA129/AY129</f>
        <v>1.3696896394230769</v>
      </c>
      <c r="BC129" s="6">
        <f>BA129-AY129</f>
        <v>64079.537500000006</v>
      </c>
      <c r="BD129" s="98">
        <f>BA129-AZ129</f>
        <v>51412.870833333349</v>
      </c>
      <c r="BE129" s="6">
        <f>AX129/6</f>
        <v>34.768250000003412</v>
      </c>
      <c r="BF129" s="355">
        <f>BF123+BF124</f>
        <v>250000</v>
      </c>
      <c r="BG129" s="385">
        <f>BG123+BG124+BG125</f>
        <v>183016.576</v>
      </c>
      <c r="BH129" s="768">
        <f>BH123+BH124+BH125</f>
        <v>183016.576</v>
      </c>
      <c r="BI129" s="358">
        <f>BH129-BG129</f>
        <v>0</v>
      </c>
      <c r="BJ129" s="355">
        <f>BJ123+BJ124</f>
        <v>140000</v>
      </c>
      <c r="BK129" s="385">
        <f>BK123+BK124+BK125</f>
        <v>120000</v>
      </c>
      <c r="BL129" s="386">
        <f>BL123+BL124+BL125</f>
        <v>0</v>
      </c>
      <c r="BM129" s="358">
        <f>BL129-BK129</f>
        <v>-120000</v>
      </c>
      <c r="BN129" s="355">
        <f>BN123+BN124</f>
        <v>180000</v>
      </c>
      <c r="BO129" s="385">
        <f>BO123+BO124+BO125</f>
        <v>170000</v>
      </c>
      <c r="BP129" s="387">
        <f>BP123+BP124+BP125</f>
        <v>0</v>
      </c>
      <c r="BQ129" s="358">
        <f t="shared" ref="BQ129:BQ137" si="455">BP129-BO129</f>
        <v>-170000</v>
      </c>
      <c r="BR129" s="111">
        <f>BF129+BJ129+BN129</f>
        <v>570000</v>
      </c>
      <c r="BS129" s="112"/>
      <c r="BT129" s="108">
        <f>BG129+BK129+BO129</f>
        <v>473016.576</v>
      </c>
      <c r="BU129" s="114">
        <f>BH129+BL129+BP129</f>
        <v>183016.576</v>
      </c>
      <c r="BV129" s="129">
        <f t="shared" ref="BV129:BV139" si="456">BU129-BR129</f>
        <v>-386983.424</v>
      </c>
      <c r="BW129" s="128"/>
      <c r="BX129" s="55">
        <f>BU129-BT129</f>
        <v>-290000</v>
      </c>
      <c r="BY129" s="355">
        <f>BY123+BY124</f>
        <v>180000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355">
        <f>CC123+CC124</f>
        <v>160000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355">
        <f>CG123+CG124</f>
        <v>150000</v>
      </c>
      <c r="CH129" s="385">
        <f>CH123+CH124+CH125</f>
        <v>150000</v>
      </c>
      <c r="CI129" s="387">
        <f>CI123+CI124+CI125</f>
        <v>0</v>
      </c>
      <c r="CJ129" s="358">
        <f t="shared" ref="CJ129:CJ139" si="457">CI129-CH129</f>
        <v>-150000</v>
      </c>
      <c r="CK129" s="111">
        <f>BY129+CC129+CG129</f>
        <v>490000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58">CN129-CK129</f>
        <v>-490000</v>
      </c>
      <c r="CP129" s="186"/>
      <c r="CQ129" s="55">
        <f>CN129-CM129</f>
        <v>-587000</v>
      </c>
      <c r="CR129" s="130">
        <f>SUM(BR129,CK129)</f>
        <v>1060000</v>
      </c>
      <c r="CS129" s="540"/>
      <c r="CT129" s="511">
        <f>BT129+CM129</f>
        <v>1060016.5759999999</v>
      </c>
      <c r="CU129" s="187">
        <f>SUM(BU129,CN129)</f>
        <v>183016.576</v>
      </c>
      <c r="CV129" s="186">
        <f>CU129-CR129</f>
        <v>-876983.424</v>
      </c>
      <c r="CW129" s="186"/>
      <c r="CX129" s="362">
        <f t="shared" ref="CX129:CX139" si="459">CU129-CT129</f>
        <v>-876999.99999999988</v>
      </c>
      <c r="CY129" s="137">
        <f>CR129/6</f>
        <v>176666.66666666666</v>
      </c>
      <c r="CZ129" s="138">
        <f>CU129/6</f>
        <v>30502.762666666666</v>
      </c>
      <c r="DA129" s="363">
        <f>CZ129/CY129</f>
        <v>0.17265714716981131</v>
      </c>
      <c r="DB129" s="6">
        <f>CZ129-CY129</f>
        <v>-146163.90399999998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460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461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180000</v>
      </c>
      <c r="DO129" s="358">
        <f t="shared" ref="DO129:DO135" si="462">DN129-DM129</f>
        <v>0</v>
      </c>
      <c r="DP129" s="111">
        <f t="shared" ref="DP129:DR130" si="463">DD129+DH129+DL129</f>
        <v>570000</v>
      </c>
      <c r="DQ129" s="108">
        <f t="shared" si="463"/>
        <v>570000</v>
      </c>
      <c r="DR129" s="113">
        <f t="shared" si="463"/>
        <v>180000</v>
      </c>
      <c r="DS129" s="129">
        <f t="shared" ref="DS129:DS135" si="464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465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466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467">EE129-ED129</f>
        <v>0</v>
      </c>
      <c r="EG129" s="111">
        <f t="shared" ref="EG129:EI130" si="468">DU129+DY129+EC129</f>
        <v>490000</v>
      </c>
      <c r="EH129" s="108">
        <f t="shared" si="468"/>
        <v>0</v>
      </c>
      <c r="EI129" s="113">
        <f t="shared" si="468"/>
        <v>0</v>
      </c>
      <c r="EJ129" s="186">
        <f t="shared" ref="EJ129:EJ135" si="469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0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471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472">L130-K130</f>
        <v>0</v>
      </c>
      <c r="N130" s="331">
        <v>250</v>
      </c>
      <c r="O130" s="390">
        <v>388</v>
      </c>
      <c r="P130" s="769">
        <v>388</v>
      </c>
      <c r="Q130" s="392">
        <f t="shared" ref="Q130:Q137" si="473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474">U130-R130</f>
        <v>361</v>
      </c>
      <c r="W130" s="398">
        <f t="shared" si="389"/>
        <v>211</v>
      </c>
      <c r="X130" s="398">
        <f t="shared" ref="X130:X139" si="475">U130-T130</f>
        <v>0</v>
      </c>
      <c r="Y130" s="331">
        <v>350</v>
      </c>
      <c r="Z130" s="769">
        <v>348</v>
      </c>
      <c r="AA130" s="769">
        <v>348</v>
      </c>
      <c r="AB130" s="392">
        <f t="shared" ref="AB130:AB139" si="476">AA130-Z130</f>
        <v>0</v>
      </c>
      <c r="AC130" s="331">
        <v>350</v>
      </c>
      <c r="AD130" s="390">
        <v>396</v>
      </c>
      <c r="AE130" s="769">
        <v>396</v>
      </c>
      <c r="AF130" s="392">
        <f t="shared" ref="AF130:AF137" si="477">AE130-AD130</f>
        <v>0</v>
      </c>
      <c r="AG130" s="331">
        <v>350</v>
      </c>
      <c r="AH130" s="390">
        <v>440</v>
      </c>
      <c r="AI130" s="391">
        <v>392</v>
      </c>
      <c r="AJ130" s="392">
        <f t="shared" si="452"/>
        <v>-48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1136</v>
      </c>
      <c r="AO130" s="530">
        <f t="shared" si="453"/>
        <v>86</v>
      </c>
      <c r="AP130" s="398">
        <f t="shared" si="390"/>
        <v>236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2247</v>
      </c>
      <c r="AV130" s="459">
        <f t="shared" ref="AV130:AV139" si="478">AU130-AR130</f>
        <v>447</v>
      </c>
      <c r="AW130" s="398">
        <f t="shared" si="391"/>
        <v>447</v>
      </c>
      <c r="AX130" s="460">
        <f t="shared" si="454"/>
        <v>-48</v>
      </c>
      <c r="AY130" s="349"/>
      <c r="BF130" s="331">
        <v>363</v>
      </c>
      <c r="BG130" s="390">
        <v>399</v>
      </c>
      <c r="BH130" s="769">
        <v>399</v>
      </c>
      <c r="BI130" s="392">
        <f t="shared" ref="BI130:BI137" si="479">BH130-BG130</f>
        <v>0</v>
      </c>
      <c r="BJ130" s="331">
        <v>363</v>
      </c>
      <c r="BK130" s="390">
        <v>300</v>
      </c>
      <c r="BL130" s="391"/>
      <c r="BM130" s="392">
        <f t="shared" ref="BM130:BM137" si="480">BL130-BK130</f>
        <v>-300</v>
      </c>
      <c r="BN130" s="331">
        <v>363</v>
      </c>
      <c r="BO130" s="390">
        <v>370</v>
      </c>
      <c r="BP130" s="393"/>
      <c r="BQ130" s="392">
        <f t="shared" si="455"/>
        <v>-370</v>
      </c>
      <c r="BR130" s="399">
        <f>BF130+BJ130+BN130</f>
        <v>1089</v>
      </c>
      <c r="BS130" s="396"/>
      <c r="BT130" s="529">
        <f>BG130+BK130+BO130</f>
        <v>1069</v>
      </c>
      <c r="BU130" s="397">
        <f>BH130+BL130+BP130</f>
        <v>399</v>
      </c>
      <c r="BV130" s="438">
        <f t="shared" si="456"/>
        <v>-690</v>
      </c>
      <c r="BW130" s="485"/>
      <c r="BX130" s="453">
        <f>BU130-BT130</f>
        <v>-670</v>
      </c>
      <c r="BY130" s="331">
        <v>365</v>
      </c>
      <c r="BZ130" s="390">
        <v>380</v>
      </c>
      <c r="CA130" s="393"/>
      <c r="CB130" s="392">
        <f t="shared" ref="CB130:CB139" si="481">CA130-BZ130</f>
        <v>-380</v>
      </c>
      <c r="CC130" s="331">
        <v>365</v>
      </c>
      <c r="CD130" s="390">
        <v>375</v>
      </c>
      <c r="CE130" s="393"/>
      <c r="CF130" s="392">
        <f t="shared" ref="CF130:CF139" si="482">CE130-CD130</f>
        <v>-375</v>
      </c>
      <c r="CG130" s="331">
        <v>365</v>
      </c>
      <c r="CH130" s="390">
        <v>360</v>
      </c>
      <c r="CI130" s="393"/>
      <c r="CJ130" s="392">
        <f t="shared" si="457"/>
        <v>-360</v>
      </c>
      <c r="CK130" s="399">
        <f>BY130+CC130+CG130</f>
        <v>1095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58"/>
        <v>-1095</v>
      </c>
      <c r="CP130" s="338"/>
      <c r="CQ130" s="453"/>
      <c r="CR130" s="399">
        <f>SUM(BR130,CK130)</f>
        <v>2184</v>
      </c>
      <c r="CS130" s="972"/>
      <c r="CT130" s="442">
        <f>BT130+CM130</f>
        <v>2184</v>
      </c>
      <c r="CU130" s="443">
        <f>SUM(BU130,CN130)</f>
        <v>399</v>
      </c>
      <c r="CV130" s="459">
        <f t="shared" ref="CV130:CV139" si="483">CU130-CR130</f>
        <v>-1785</v>
      </c>
      <c r="CW130" s="459"/>
      <c r="CX130" s="460">
        <f t="shared" si="459"/>
        <v>-1785</v>
      </c>
      <c r="CY130" s="137"/>
      <c r="DD130" s="331">
        <v>363</v>
      </c>
      <c r="DE130" s="390">
        <v>360</v>
      </c>
      <c r="DF130" s="769"/>
      <c r="DG130" s="392">
        <f t="shared" si="460"/>
        <v>-360</v>
      </c>
      <c r="DH130" s="331">
        <v>363</v>
      </c>
      <c r="DI130" s="390">
        <v>350</v>
      </c>
      <c r="DJ130" s="769"/>
      <c r="DK130" s="392">
        <f t="shared" si="461"/>
        <v>-350</v>
      </c>
      <c r="DL130" s="331">
        <v>363</v>
      </c>
      <c r="DM130" s="390">
        <v>380</v>
      </c>
      <c r="DN130" s="769">
        <v>380</v>
      </c>
      <c r="DO130" s="392">
        <f t="shared" si="462"/>
        <v>0</v>
      </c>
      <c r="DP130" s="399">
        <f t="shared" si="463"/>
        <v>1089</v>
      </c>
      <c r="DQ130" s="529">
        <f t="shared" si="463"/>
        <v>1090</v>
      </c>
      <c r="DR130" s="437">
        <f t="shared" si="463"/>
        <v>380</v>
      </c>
      <c r="DS130" s="438">
        <f t="shared" si="464"/>
        <v>-709</v>
      </c>
      <c r="DT130" s="453">
        <f>DR130-DQ130</f>
        <v>-710</v>
      </c>
      <c r="DU130" s="331">
        <v>365</v>
      </c>
      <c r="DV130" s="390"/>
      <c r="DW130" s="769"/>
      <c r="DX130" s="392">
        <f t="shared" si="465"/>
        <v>0</v>
      </c>
      <c r="DY130" s="331">
        <v>365</v>
      </c>
      <c r="DZ130" s="390"/>
      <c r="EA130" s="769"/>
      <c r="EB130" s="392">
        <f t="shared" si="466"/>
        <v>0</v>
      </c>
      <c r="EC130" s="331">
        <v>365</v>
      </c>
      <c r="ED130" s="390"/>
      <c r="EE130" s="769"/>
      <c r="EF130" s="392">
        <f t="shared" si="467"/>
        <v>0</v>
      </c>
      <c r="EG130" s="399">
        <f t="shared" si="468"/>
        <v>1095</v>
      </c>
      <c r="EH130" s="529">
        <f t="shared" si="468"/>
        <v>0</v>
      </c>
      <c r="EI130" s="437">
        <f t="shared" si="468"/>
        <v>0</v>
      </c>
      <c r="EJ130" s="530">
        <f t="shared" si="469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4">EN130-EL130</f>
        <v>-1804</v>
      </c>
      <c r="EP130" s="460">
        <f t="shared" si="470"/>
        <v>-710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471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472"/>
        <v>0</v>
      </c>
      <c r="N131" s="336">
        <f>N132/N130</f>
        <v>178.33199999999999</v>
      </c>
      <c r="O131" s="403">
        <f>O132/O130</f>
        <v>146.77061855670104</v>
      </c>
      <c r="P131" s="770">
        <f>P132/P130</f>
        <v>146.77061855670104</v>
      </c>
      <c r="Q131" s="405">
        <f t="shared" si="473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474"/>
        <v>-27.564076534653452</v>
      </c>
      <c r="W131" s="398">
        <f t="shared" si="389"/>
        <v>2.1579234653465278</v>
      </c>
      <c r="X131" s="398">
        <f t="shared" si="475"/>
        <v>0</v>
      </c>
      <c r="Y131" s="336">
        <f>Y132/Y130</f>
        <v>127.38</v>
      </c>
      <c r="Z131" s="770">
        <f>Z132/Z130</f>
        <v>150.94747701149427</v>
      </c>
      <c r="AA131" s="770">
        <f>AA132/AA130</f>
        <v>150.94747701149427</v>
      </c>
      <c r="AB131" s="405">
        <f t="shared" si="476"/>
        <v>0</v>
      </c>
      <c r="AC131" s="336">
        <f>AC132/AC130</f>
        <v>127.38</v>
      </c>
      <c r="AD131" s="403">
        <f>AD132/AD130</f>
        <v>155.79086882272728</v>
      </c>
      <c r="AE131" s="770">
        <f>AE132/AE130</f>
        <v>155.79086882272728</v>
      </c>
      <c r="AF131" s="405">
        <f t="shared" si="477"/>
        <v>0</v>
      </c>
      <c r="AG131" s="336">
        <f>AG132/AG130</f>
        <v>127.38</v>
      </c>
      <c r="AH131" s="403">
        <f>AH132/AH130</f>
        <v>147.72727272727272</v>
      </c>
      <c r="AI131" s="404">
        <f>AI132/AI130</f>
        <v>147.85255873010206</v>
      </c>
      <c r="AJ131" s="405">
        <f t="shared" si="452"/>
        <v>0.12528600282934121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>
        <f>AN132/AN130</f>
        <v>151.56787770774648</v>
      </c>
      <c r="AO131" s="398">
        <f t="shared" si="453"/>
        <v>24.18787770774648</v>
      </c>
      <c r="AP131" s="398">
        <f t="shared" si="390"/>
        <v>2.9578777077464622</v>
      </c>
      <c r="AQ131" s="398">
        <f>AN131-AM131</f>
        <v>0.19718002717212357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151.17235071028037</v>
      </c>
      <c r="AV131" s="402">
        <f t="shared" si="478"/>
        <v>2.5623507102803558</v>
      </c>
      <c r="AW131" s="398">
        <f t="shared" si="391"/>
        <v>2.5623507102803558</v>
      </c>
      <c r="AX131" s="402">
        <f t="shared" si="454"/>
        <v>9.3453532154001095E-2</v>
      </c>
      <c r="AY131" s="349"/>
      <c r="AZ131" s="350"/>
      <c r="BA131" s="350"/>
      <c r="BF131" s="336">
        <f>BF132/BF130</f>
        <v>154.58677685950414</v>
      </c>
      <c r="BG131" s="403">
        <f>BG132/BG130</f>
        <v>143.77725563909775</v>
      </c>
      <c r="BH131" s="770">
        <f>BH132/BH130</f>
        <v>143.77725563909775</v>
      </c>
      <c r="BI131" s="405">
        <f t="shared" si="479"/>
        <v>0</v>
      </c>
      <c r="BJ131" s="336">
        <f>BJ132/BJ130</f>
        <v>154.58677685950414</v>
      </c>
      <c r="BK131" s="403">
        <f>BK132/BK130</f>
        <v>170</v>
      </c>
      <c r="BL131" s="404" t="e">
        <f>BL132/BL130</f>
        <v>#DIV/0!</v>
      </c>
      <c r="BM131" s="405" t="e">
        <f t="shared" si="480"/>
        <v>#DIV/0!</v>
      </c>
      <c r="BN131" s="336">
        <f>BN132/BN130</f>
        <v>154.58677685950414</v>
      </c>
      <c r="BO131" s="403">
        <f>BO132/BO130</f>
        <v>151.35135135135135</v>
      </c>
      <c r="BP131" s="406" t="e">
        <f>BP132/BP130</f>
        <v>#DIV/0!</v>
      </c>
      <c r="BQ131" s="405" t="e">
        <f t="shared" si="455"/>
        <v>#DIV/0!</v>
      </c>
      <c r="BR131" s="410">
        <f>BR132/BR130</f>
        <v>154.58677685950414</v>
      </c>
      <c r="BS131" s="409"/>
      <c r="BT131" s="409">
        <f>BT132/BT130</f>
        <v>153.75783442469597</v>
      </c>
      <c r="BU131" s="398">
        <f>BU132/BU130</f>
        <v>143.77725563909775</v>
      </c>
      <c r="BV131" s="398">
        <f t="shared" si="456"/>
        <v>-10.809521220406396</v>
      </c>
      <c r="BW131" s="398"/>
      <c r="BX131" s="398">
        <f>BU131-BT131</f>
        <v>-9.980578785598226</v>
      </c>
      <c r="BY131" s="336">
        <f>BY132/BY130</f>
        <v>154.31506849315068</v>
      </c>
      <c r="BZ131" s="403">
        <f>BZ132/BZ130</f>
        <v>152.63157894736841</v>
      </c>
      <c r="CA131" s="406" t="e">
        <f>CA132/CA130</f>
        <v>#DIV/0!</v>
      </c>
      <c r="CB131" s="405" t="e">
        <f t="shared" si="481"/>
        <v>#DIV/0!</v>
      </c>
      <c r="CC131" s="336">
        <f>CC132/CC130</f>
        <v>154.31506849315068</v>
      </c>
      <c r="CD131" s="403">
        <f>CD132/CD130</f>
        <v>154.66666666666666</v>
      </c>
      <c r="CE131" s="406" t="e">
        <f>CE132/CE130</f>
        <v>#DIV/0!</v>
      </c>
      <c r="CF131" s="405" t="e">
        <f t="shared" si="482"/>
        <v>#DIV/0!</v>
      </c>
      <c r="CG131" s="336">
        <f>CG132/CG130</f>
        <v>154.31506849315068</v>
      </c>
      <c r="CH131" s="403">
        <f>CH132/CH130</f>
        <v>154.16666666666666</v>
      </c>
      <c r="CI131" s="406" t="e">
        <f>CI132/CI130</f>
        <v>#DIV/0!</v>
      </c>
      <c r="CJ131" s="405" t="e">
        <f t="shared" si="457"/>
        <v>#DIV/0!</v>
      </c>
      <c r="CK131" s="410">
        <f>CK132/CK130</f>
        <v>154.31506849315068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58"/>
        <v>#DIV/0!</v>
      </c>
      <c r="CP131" s="398"/>
      <c r="CQ131" s="398" t="e">
        <f>CN131-CM131</f>
        <v>#DIV/0!</v>
      </c>
      <c r="CR131" s="410">
        <f>CR132/CR130</f>
        <v>154.45054945054946</v>
      </c>
      <c r="CS131" s="409"/>
      <c r="CT131" s="412">
        <f>CT132/CT130</f>
        <v>153.78531364468864</v>
      </c>
      <c r="CU131" s="402">
        <f>CU132/CU130</f>
        <v>143.77725563909775</v>
      </c>
      <c r="CV131" s="402">
        <f t="shared" si="483"/>
        <v>-10.673293811451714</v>
      </c>
      <c r="CW131" s="402"/>
      <c r="CX131" s="402">
        <f t="shared" si="459"/>
        <v>-10.008058005590897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460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461"/>
        <v>#DIV/0!</v>
      </c>
      <c r="DL131" s="336">
        <f>DL132/DL130</f>
        <v>154.58677685950414</v>
      </c>
      <c r="DM131" s="403">
        <f>DM132/DM130</f>
        <v>152.63157894736841</v>
      </c>
      <c r="DN131" s="770">
        <f>DN132/DN130</f>
        <v>152.63157894736841</v>
      </c>
      <c r="DO131" s="405">
        <f t="shared" si="462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4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465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466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467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69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27">
        <f>EN132/EN130</f>
        <v>152.63157894736841</v>
      </c>
      <c r="EO131" s="1027">
        <f t="shared" si="484"/>
        <v>-1.818970503181049</v>
      </c>
      <c r="EP131" s="1027">
        <f t="shared" si="470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471"/>
        <v>0</v>
      </c>
      <c r="J132" s="264">
        <v>44583</v>
      </c>
      <c r="K132" s="414">
        <v>47103</v>
      </c>
      <c r="L132" s="771">
        <v>47103</v>
      </c>
      <c r="M132" s="418">
        <f t="shared" si="472"/>
        <v>0</v>
      </c>
      <c r="N132" s="264">
        <v>44583</v>
      </c>
      <c r="O132" s="414">
        <v>56947</v>
      </c>
      <c r="P132" s="771">
        <v>56947</v>
      </c>
      <c r="Q132" s="418">
        <f t="shared" si="473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474"/>
        <v>33754.162970000005</v>
      </c>
      <c r="W132" s="128">
        <f t="shared" si="389"/>
        <v>33754.162970000005</v>
      </c>
      <c r="X132" s="55">
        <f t="shared" si="475"/>
        <v>0</v>
      </c>
      <c r="Y132" s="264">
        <v>44583</v>
      </c>
      <c r="Z132" s="771">
        <v>52529.722000000002</v>
      </c>
      <c r="AA132" s="771">
        <v>52529.722000000002</v>
      </c>
      <c r="AB132" s="418">
        <f t="shared" si="476"/>
        <v>0</v>
      </c>
      <c r="AC132" s="264">
        <v>44583</v>
      </c>
      <c r="AD132" s="414">
        <v>61693.184053800003</v>
      </c>
      <c r="AE132" s="771">
        <v>61693.184053800003</v>
      </c>
      <c r="AF132" s="418">
        <f t="shared" si="477"/>
        <v>0</v>
      </c>
      <c r="AG132" s="264">
        <v>44583</v>
      </c>
      <c r="AH132" s="414">
        <v>65000</v>
      </c>
      <c r="AI132" s="415">
        <v>57958.203022200003</v>
      </c>
      <c r="AJ132" s="418">
        <f t="shared" si="452"/>
        <v>-7041.796977799997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172181.10907599999</v>
      </c>
      <c r="AO132" s="134">
        <f t="shared" si="453"/>
        <v>38432.109075999993</v>
      </c>
      <c r="AP132" s="128">
        <f t="shared" si="390"/>
        <v>38432.109075999993</v>
      </c>
      <c r="AQ132" s="241">
        <f>AN132-AM132</f>
        <v>-7041.7969778000261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339684.272046</v>
      </c>
      <c r="AV132" s="169">
        <f t="shared" si="478"/>
        <v>72186.272045999998</v>
      </c>
      <c r="AW132" s="128">
        <f t="shared" si="391"/>
        <v>72186.272045999998</v>
      </c>
      <c r="AX132" s="362">
        <f t="shared" si="454"/>
        <v>-7041.7969778000261</v>
      </c>
      <c r="AY132" s="137"/>
      <c r="BF132" s="264">
        <v>56115</v>
      </c>
      <c r="BG132" s="414">
        <v>57367.125</v>
      </c>
      <c r="BH132" s="771">
        <v>57367.125</v>
      </c>
      <c r="BI132" s="418">
        <f t="shared" si="479"/>
        <v>0</v>
      </c>
      <c r="BJ132" s="264">
        <v>56115</v>
      </c>
      <c r="BK132" s="414">
        <f>51000</f>
        <v>51000</v>
      </c>
      <c r="BL132" s="415"/>
      <c r="BM132" s="418">
        <f t="shared" si="480"/>
        <v>-51000</v>
      </c>
      <c r="BN132" s="264">
        <v>56115</v>
      </c>
      <c r="BO132" s="414">
        <f>56000</f>
        <v>56000</v>
      </c>
      <c r="BP132" s="417"/>
      <c r="BQ132" s="418">
        <f t="shared" si="455"/>
        <v>-56000</v>
      </c>
      <c r="BR132" s="130">
        <f>BF132+BJ132+BN132</f>
        <v>168345</v>
      </c>
      <c r="BS132" s="131"/>
      <c r="BT132" s="134">
        <f>BG132+BK132+BO132</f>
        <v>164367.125</v>
      </c>
      <c r="BU132" s="133">
        <f>BH132+BL132+BP132</f>
        <v>57367.125</v>
      </c>
      <c r="BV132" s="129">
        <f t="shared" si="456"/>
        <v>-110977.875</v>
      </c>
      <c r="BW132" s="240"/>
      <c r="BX132" s="241">
        <f>BU132-BT132</f>
        <v>-107000</v>
      </c>
      <c r="BY132" s="264">
        <v>56325</v>
      </c>
      <c r="BZ132" s="414">
        <f>58000</f>
        <v>58000</v>
      </c>
      <c r="CA132" s="417"/>
      <c r="CB132" s="418">
        <f t="shared" si="481"/>
        <v>-58000</v>
      </c>
      <c r="CC132" s="264">
        <v>56325</v>
      </c>
      <c r="CD132" s="414">
        <f>58000</f>
        <v>58000</v>
      </c>
      <c r="CE132" s="417"/>
      <c r="CF132" s="418">
        <f t="shared" si="482"/>
        <v>-58000</v>
      </c>
      <c r="CG132" s="264">
        <v>56325</v>
      </c>
      <c r="CH132" s="414">
        <f>55500</f>
        <v>55500</v>
      </c>
      <c r="CI132" s="417"/>
      <c r="CJ132" s="418">
        <f t="shared" si="457"/>
        <v>-55500</v>
      </c>
      <c r="CK132" s="130">
        <f>BY132+CC132+CG132</f>
        <v>168975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58"/>
        <v>-168975</v>
      </c>
      <c r="CP132" s="70"/>
      <c r="CQ132" s="241">
        <f>CN132-CM132</f>
        <v>-171500</v>
      </c>
      <c r="CR132" s="130">
        <f>SUM(BR132,CK132)</f>
        <v>337320</v>
      </c>
      <c r="CS132" s="540"/>
      <c r="CT132" s="511">
        <f>BT132+CM132</f>
        <v>335867.125</v>
      </c>
      <c r="CU132" s="168">
        <f>SUM(BU132,CN132)</f>
        <v>57367.125</v>
      </c>
      <c r="CV132" s="169">
        <f t="shared" si="483"/>
        <v>-279952.875</v>
      </c>
      <c r="CW132" s="169"/>
      <c r="CX132" s="362">
        <f t="shared" si="459"/>
        <v>-278500</v>
      </c>
      <c r="CY132" s="137"/>
      <c r="DD132" s="264">
        <v>56115</v>
      </c>
      <c r="DE132" s="414">
        <v>56000</v>
      </c>
      <c r="DF132" s="771"/>
      <c r="DG132" s="418">
        <f t="shared" si="460"/>
        <v>-56000</v>
      </c>
      <c r="DH132" s="264">
        <v>56115</v>
      </c>
      <c r="DI132" s="414">
        <v>54500</v>
      </c>
      <c r="DJ132" s="771"/>
      <c r="DK132" s="418">
        <f t="shared" si="461"/>
        <v>-54500</v>
      </c>
      <c r="DL132" s="264">
        <v>56115</v>
      </c>
      <c r="DM132" s="414">
        <v>58000</v>
      </c>
      <c r="DN132" s="771">
        <v>58000</v>
      </c>
      <c r="DO132" s="418">
        <f t="shared" si="462"/>
        <v>0</v>
      </c>
      <c r="DP132" s="130">
        <f t="shared" ref="DP132:DR133" si="485">DD132+DH132+DL132</f>
        <v>168345</v>
      </c>
      <c r="DQ132" s="134">
        <f t="shared" si="485"/>
        <v>168500</v>
      </c>
      <c r="DR132" s="132">
        <f t="shared" si="485"/>
        <v>58000</v>
      </c>
      <c r="DS132" s="129">
        <f t="shared" si="464"/>
        <v>-110345</v>
      </c>
      <c r="DT132" s="241">
        <f>DR132-DQ132</f>
        <v>-110500</v>
      </c>
      <c r="DU132" s="264">
        <v>56325</v>
      </c>
      <c r="DV132" s="414"/>
      <c r="DW132" s="771"/>
      <c r="DX132" s="418">
        <f t="shared" si="465"/>
        <v>0</v>
      </c>
      <c r="DY132" s="264">
        <v>56325</v>
      </c>
      <c r="DZ132" s="414"/>
      <c r="EA132" s="771"/>
      <c r="EB132" s="418">
        <f t="shared" si="466"/>
        <v>0</v>
      </c>
      <c r="EC132" s="264">
        <v>56325</v>
      </c>
      <c r="ED132" s="414"/>
      <c r="EE132" s="771"/>
      <c r="EF132" s="418">
        <f t="shared" si="467"/>
        <v>0</v>
      </c>
      <c r="EG132" s="130">
        <f t="shared" ref="EG132:EI133" si="486">DU132+DY132+EC132</f>
        <v>168975</v>
      </c>
      <c r="EH132" s="134">
        <f t="shared" si="486"/>
        <v>0</v>
      </c>
      <c r="EI132" s="132">
        <f t="shared" si="486"/>
        <v>0</v>
      </c>
      <c r="EJ132" s="134">
        <f t="shared" si="469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4"/>
        <v>-279320</v>
      </c>
      <c r="EP132" s="362">
        <f t="shared" si="470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471"/>
        <v>0</v>
      </c>
      <c r="J133" s="336">
        <v>267</v>
      </c>
      <c r="K133" s="390">
        <v>461</v>
      </c>
      <c r="L133" s="769">
        <v>461</v>
      </c>
      <c r="M133" s="392">
        <f t="shared" si="472"/>
        <v>0</v>
      </c>
      <c r="N133" s="336">
        <v>267</v>
      </c>
      <c r="O133" s="390">
        <v>451</v>
      </c>
      <c r="P133" s="769">
        <v>451</v>
      </c>
      <c r="Q133" s="392">
        <f t="shared" si="473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474"/>
        <v>597</v>
      </c>
      <c r="W133" s="398">
        <f t="shared" si="389"/>
        <v>-252</v>
      </c>
      <c r="X133" s="398">
        <f t="shared" si="475"/>
        <v>0</v>
      </c>
      <c r="Y133" s="336">
        <v>500</v>
      </c>
      <c r="Z133" s="769">
        <v>408</v>
      </c>
      <c r="AA133" s="769">
        <v>408</v>
      </c>
      <c r="AB133" s="392">
        <f t="shared" si="476"/>
        <v>0</v>
      </c>
      <c r="AC133" s="336">
        <v>500</v>
      </c>
      <c r="AD133" s="390">
        <v>547</v>
      </c>
      <c r="AE133" s="769">
        <v>547</v>
      </c>
      <c r="AF133" s="392">
        <f t="shared" si="477"/>
        <v>0</v>
      </c>
      <c r="AG133" s="336">
        <v>500</v>
      </c>
      <c r="AH133" s="390">
        <v>520</v>
      </c>
      <c r="AI133" s="391">
        <v>562</v>
      </c>
      <c r="AJ133" s="392">
        <f t="shared" si="452"/>
        <v>42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1517</v>
      </c>
      <c r="AO133" s="338">
        <f t="shared" si="453"/>
        <v>17</v>
      </c>
      <c r="AP133" s="398">
        <f t="shared" si="390"/>
        <v>-133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2915</v>
      </c>
      <c r="AV133" s="459">
        <f t="shared" si="478"/>
        <v>614</v>
      </c>
      <c r="AW133" s="398">
        <f t="shared" si="391"/>
        <v>-385</v>
      </c>
      <c r="AX133" s="460">
        <f t="shared" si="454"/>
        <v>42</v>
      </c>
      <c r="AY133" s="349"/>
      <c r="BF133" s="331">
        <v>593.20000000000005</v>
      </c>
      <c r="BG133" s="390">
        <v>594</v>
      </c>
      <c r="BH133" s="769">
        <v>594</v>
      </c>
      <c r="BI133" s="392">
        <f t="shared" si="479"/>
        <v>0</v>
      </c>
      <c r="BJ133" s="331">
        <v>593.20000000000005</v>
      </c>
      <c r="BK133" s="390">
        <v>610</v>
      </c>
      <c r="BL133" s="391"/>
      <c r="BM133" s="392">
        <f t="shared" si="480"/>
        <v>-610</v>
      </c>
      <c r="BN133" s="331">
        <v>593.20000000000005</v>
      </c>
      <c r="BO133" s="390">
        <v>635</v>
      </c>
      <c r="BP133" s="393"/>
      <c r="BQ133" s="392">
        <f t="shared" si="455"/>
        <v>-635</v>
      </c>
      <c r="BR133" s="410">
        <f>BF133+BJ133+BN133</f>
        <v>1779.6000000000001</v>
      </c>
      <c r="BS133" s="409"/>
      <c r="BT133" s="529">
        <f>BG133+BK133+BO133</f>
        <v>1839</v>
      </c>
      <c r="BU133" s="398">
        <f>BH133+BL133+BP133</f>
        <v>594</v>
      </c>
      <c r="BV133" s="345">
        <f t="shared" si="456"/>
        <v>-1185.6000000000001</v>
      </c>
      <c r="BW133" s="485"/>
      <c r="BX133" s="440"/>
      <c r="BY133" s="331">
        <v>636</v>
      </c>
      <c r="BZ133" s="390">
        <v>650</v>
      </c>
      <c r="CA133" s="393"/>
      <c r="CB133" s="392">
        <f t="shared" si="481"/>
        <v>-650</v>
      </c>
      <c r="CC133" s="331">
        <v>636</v>
      </c>
      <c r="CD133" s="390">
        <v>640</v>
      </c>
      <c r="CE133" s="393"/>
      <c r="CF133" s="392">
        <f t="shared" si="482"/>
        <v>-640</v>
      </c>
      <c r="CG133" s="331">
        <v>636</v>
      </c>
      <c r="CH133" s="390">
        <v>560</v>
      </c>
      <c r="CI133" s="393"/>
      <c r="CJ133" s="392">
        <f t="shared" si="457"/>
        <v>-560</v>
      </c>
      <c r="CK133" s="410">
        <f>BY133+CC133+CG133</f>
        <v>1908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58"/>
        <v>-1908</v>
      </c>
      <c r="CP133" s="338"/>
      <c r="CQ133" s="440"/>
      <c r="CR133" s="399">
        <f>SUM(BR133,CK133)</f>
        <v>3687.6000000000004</v>
      </c>
      <c r="CS133" s="972"/>
      <c r="CT133" s="442">
        <f>BT133+CM133</f>
        <v>3689</v>
      </c>
      <c r="CU133" s="443">
        <f>SUM(BU133,CN133)</f>
        <v>594</v>
      </c>
      <c r="CV133" s="459">
        <f t="shared" si="483"/>
        <v>-3093.6000000000004</v>
      </c>
      <c r="CW133" s="459"/>
      <c r="CX133" s="460">
        <f t="shared" si="459"/>
        <v>-3095</v>
      </c>
      <c r="CY133" s="137"/>
      <c r="DD133" s="331">
        <v>593.20000000000005</v>
      </c>
      <c r="DE133" s="390">
        <v>540</v>
      </c>
      <c r="DF133" s="769"/>
      <c r="DG133" s="392">
        <f t="shared" si="460"/>
        <v>-540</v>
      </c>
      <c r="DH133" s="331">
        <v>593.20000000000005</v>
      </c>
      <c r="DI133" s="390">
        <v>620</v>
      </c>
      <c r="DJ133" s="769"/>
      <c r="DK133" s="392">
        <f t="shared" si="461"/>
        <v>-620</v>
      </c>
      <c r="DL133" s="331">
        <v>593.20000000000005</v>
      </c>
      <c r="DM133" s="390">
        <v>620</v>
      </c>
      <c r="DN133" s="769">
        <v>620</v>
      </c>
      <c r="DO133" s="392">
        <f t="shared" si="462"/>
        <v>0</v>
      </c>
      <c r="DP133" s="410">
        <f t="shared" si="485"/>
        <v>1779.6000000000001</v>
      </c>
      <c r="DQ133" s="529">
        <f t="shared" si="485"/>
        <v>1780</v>
      </c>
      <c r="DR133" s="411">
        <f t="shared" si="485"/>
        <v>620</v>
      </c>
      <c r="DS133" s="345">
        <f t="shared" si="464"/>
        <v>-1159.6000000000001</v>
      </c>
      <c r="DT133" s="440"/>
      <c r="DU133" s="331">
        <v>636</v>
      </c>
      <c r="DV133" s="390"/>
      <c r="DW133" s="769"/>
      <c r="DX133" s="392">
        <f t="shared" si="465"/>
        <v>0</v>
      </c>
      <c r="DY133" s="331">
        <v>636</v>
      </c>
      <c r="DZ133" s="390"/>
      <c r="EA133" s="769"/>
      <c r="EB133" s="392">
        <f t="shared" si="466"/>
        <v>0</v>
      </c>
      <c r="EC133" s="331">
        <v>636</v>
      </c>
      <c r="ED133" s="390"/>
      <c r="EE133" s="769"/>
      <c r="EF133" s="392">
        <f t="shared" si="467"/>
        <v>0</v>
      </c>
      <c r="EG133" s="410">
        <f t="shared" si="486"/>
        <v>1908</v>
      </c>
      <c r="EH133" s="529">
        <f t="shared" si="486"/>
        <v>0</v>
      </c>
      <c r="EI133" s="411">
        <f t="shared" si="486"/>
        <v>0</v>
      </c>
      <c r="EJ133" s="338">
        <f t="shared" si="469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4"/>
        <v>-3067.6000000000004</v>
      </c>
      <c r="EP133" s="460">
        <f t="shared" si="470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471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472"/>
        <v>0</v>
      </c>
      <c r="N134" s="336">
        <f>N135/N133</f>
        <v>192.88389513108615</v>
      </c>
      <c r="O134" s="403">
        <f>O135/O133</f>
        <v>141.75299334811533</v>
      </c>
      <c r="P134" s="770">
        <f>P135/P133</f>
        <v>141.75299334811533</v>
      </c>
      <c r="Q134" s="405">
        <f t="shared" si="473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474"/>
        <v>-38.298568950828638</v>
      </c>
      <c r="W134" s="398">
        <f t="shared" si="389"/>
        <v>11.390780725712062</v>
      </c>
      <c r="X134" s="398">
        <f t="shared" si="475"/>
        <v>0</v>
      </c>
      <c r="Y134" s="336">
        <f>Y135/Y133</f>
        <v>147.666</v>
      </c>
      <c r="Z134" s="770">
        <f>Z135/Z133</f>
        <v>156.59643627450978</v>
      </c>
      <c r="AA134" s="770">
        <f>AA135/AA133</f>
        <v>156.59643627450978</v>
      </c>
      <c r="AB134" s="405">
        <f t="shared" si="476"/>
        <v>0</v>
      </c>
      <c r="AC134" s="336">
        <f>AC135/AC133</f>
        <v>147.666</v>
      </c>
      <c r="AD134" s="403">
        <f>AD135/AD133</f>
        <v>147.19077158939672</v>
      </c>
      <c r="AE134" s="770">
        <f>AE135/AE133</f>
        <v>147.19077158939672</v>
      </c>
      <c r="AF134" s="405">
        <f t="shared" si="477"/>
        <v>0</v>
      </c>
      <c r="AG134" s="336">
        <f>AG135/AG133</f>
        <v>147.666</v>
      </c>
      <c r="AH134" s="403">
        <f>AH135/AH133</f>
        <v>163.46153846153845</v>
      </c>
      <c r="AI134" s="404">
        <f>AI135/AI133</f>
        <v>143.61417259786475</v>
      </c>
      <c r="AJ134" s="405">
        <f t="shared" si="452"/>
        <v>-19.847365863673701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>
        <f>AN135/AN133</f>
        <v>148.39542719802242</v>
      </c>
      <c r="AO134" s="398">
        <f t="shared" si="453"/>
        <v>0.72942719802242095</v>
      </c>
      <c r="AP134" s="398">
        <f t="shared" si="390"/>
        <v>5.2008817434769696</v>
      </c>
      <c r="AQ134" s="398">
        <f>AN134-AM134</f>
        <v>-7.1331816558080732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151.36403055210977</v>
      </c>
      <c r="AV134" s="402">
        <f t="shared" si="478"/>
        <v>-12.042749108907174</v>
      </c>
      <c r="AW134" s="398">
        <f t="shared" si="391"/>
        <v>8.1694850975643192</v>
      </c>
      <c r="AX134" s="402">
        <f t="shared" si="454"/>
        <v>-3.7055775437482055</v>
      </c>
      <c r="AY134" s="349"/>
      <c r="AZ134" s="350"/>
      <c r="BA134" s="350"/>
      <c r="BF134" s="336">
        <f>BF135/BF133</f>
        <v>163.85704652730951</v>
      </c>
      <c r="BG134" s="403">
        <f>BG135/BG133</f>
        <v>145.4064377104377</v>
      </c>
      <c r="BH134" s="770">
        <f>BH135/BH133</f>
        <v>145.4064377104377</v>
      </c>
      <c r="BI134" s="405">
        <f t="shared" si="479"/>
        <v>0</v>
      </c>
      <c r="BJ134" s="336">
        <f>BJ135/BJ133</f>
        <v>163.85704652730951</v>
      </c>
      <c r="BK134" s="403">
        <f>BK135/BK133</f>
        <v>167.21311475409837</v>
      </c>
      <c r="BL134" s="404" t="e">
        <f>BL135/BL133</f>
        <v>#DIV/0!</v>
      </c>
      <c r="BM134" s="405" t="e">
        <f t="shared" si="480"/>
        <v>#DIV/0!</v>
      </c>
      <c r="BN134" s="336">
        <f>BN135/BN133</f>
        <v>163.85704652730951</v>
      </c>
      <c r="BO134" s="403">
        <f>BO135/BO133</f>
        <v>163.77952755905511</v>
      </c>
      <c r="BP134" s="406" t="e">
        <f>BP135/BP133</f>
        <v>#DIV/0!</v>
      </c>
      <c r="BQ134" s="405" t="e">
        <f t="shared" si="455"/>
        <v>#DIV/0!</v>
      </c>
      <c r="BR134" s="410">
        <f>BR135/BR133</f>
        <v>163.85704652730951</v>
      </c>
      <c r="BS134" s="409"/>
      <c r="BT134" s="409">
        <f>BT135/BT133</f>
        <v>158.98391734638389</v>
      </c>
      <c r="BU134" s="398">
        <f>BU135/BU133</f>
        <v>145.4064377104377</v>
      </c>
      <c r="BV134" s="398">
        <f t="shared" si="456"/>
        <v>-18.450608816871807</v>
      </c>
      <c r="BW134" s="398"/>
      <c r="BX134" s="398">
        <f t="shared" ref="BX134:BX139" si="487">BU134-BT134</f>
        <v>-13.57747963594619</v>
      </c>
      <c r="BY134" s="336">
        <f>BY135/BY133</f>
        <v>166.66666666666666</v>
      </c>
      <c r="BZ134" s="403">
        <f>BZ135/BZ133</f>
        <v>164.61538461538461</v>
      </c>
      <c r="CA134" s="406" t="e">
        <f>CA135/CA133</f>
        <v>#DIV/0!</v>
      </c>
      <c r="CB134" s="405" t="e">
        <f t="shared" si="481"/>
        <v>#DIV/0!</v>
      </c>
      <c r="CC134" s="336">
        <f>CC135/CC133</f>
        <v>166.66666666666666</v>
      </c>
      <c r="CD134" s="403">
        <f>CD135/CD133</f>
        <v>176.5625</v>
      </c>
      <c r="CE134" s="406" t="e">
        <f>CE135/CE133</f>
        <v>#DIV/0!</v>
      </c>
      <c r="CF134" s="405" t="e">
        <f t="shared" si="482"/>
        <v>#DIV/0!</v>
      </c>
      <c r="CG134" s="336">
        <f>CG135/CG133</f>
        <v>166.66666666666666</v>
      </c>
      <c r="CH134" s="403">
        <f>CH135/CH133</f>
        <v>176.78571428571428</v>
      </c>
      <c r="CI134" s="406" t="e">
        <f>CI135/CI133</f>
        <v>#DIV/0!</v>
      </c>
      <c r="CJ134" s="405" t="e">
        <f t="shared" si="457"/>
        <v>#DIV/0!</v>
      </c>
      <c r="CK134" s="410">
        <f>CK135/CK133</f>
        <v>166.66666666666666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58"/>
        <v>#DIV/0!</v>
      </c>
      <c r="CP134" s="398"/>
      <c r="CQ134" s="398" t="e">
        <f>CN134-CM134</f>
        <v>#DIV/0!</v>
      </c>
      <c r="CR134" s="410">
        <f>CR135/CR133</f>
        <v>165.31077123332247</v>
      </c>
      <c r="CS134" s="409"/>
      <c r="CT134" s="412">
        <f>CT135/CT133</f>
        <v>165.72822553537543</v>
      </c>
      <c r="CU134" s="402">
        <f>CU135/CU133</f>
        <v>145.4064377104377</v>
      </c>
      <c r="CV134" s="402">
        <f t="shared" si="483"/>
        <v>-19.90433352288477</v>
      </c>
      <c r="CW134" s="402"/>
      <c r="CX134" s="402">
        <f t="shared" si="459"/>
        <v>-20.321787824937729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460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461"/>
        <v>#DIV/0!</v>
      </c>
      <c r="DL134" s="336">
        <f>DL135/DL133</f>
        <v>163.85704652730951</v>
      </c>
      <c r="DM134" s="403">
        <f>DM135/DM133</f>
        <v>164.67741935483872</v>
      </c>
      <c r="DN134" s="770">
        <f>DN135/DN133</f>
        <v>164.67741935483872</v>
      </c>
      <c r="DO134" s="405">
        <f t="shared" si="462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4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465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466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467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69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27">
        <f>EN135/EN133</f>
        <v>164.67741935483872</v>
      </c>
      <c r="EO134" s="1027">
        <f t="shared" si="484"/>
        <v>-0.63335187848375085</v>
      </c>
      <c r="EP134" s="1027">
        <f t="shared" si="470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471"/>
        <v>0</v>
      </c>
      <c r="J135" s="264">
        <v>51500</v>
      </c>
      <c r="K135" s="414">
        <v>72446</v>
      </c>
      <c r="L135" s="771">
        <v>72446</v>
      </c>
      <c r="M135" s="418">
        <f t="shared" si="472"/>
        <v>0</v>
      </c>
      <c r="N135" s="264">
        <v>51500</v>
      </c>
      <c r="O135" s="414">
        <f>O141-O132</f>
        <v>63930.600000000006</v>
      </c>
      <c r="P135" s="771">
        <f>P141-P132</f>
        <v>63930.600000000006</v>
      </c>
      <c r="Q135" s="418">
        <f t="shared" si="473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474"/>
        <v>61610.285999999993</v>
      </c>
      <c r="W135" s="128">
        <f t="shared" si="389"/>
        <v>-20160.714000000007</v>
      </c>
      <c r="X135" s="55">
        <f t="shared" si="475"/>
        <v>0</v>
      </c>
      <c r="Y135" s="264">
        <v>73833</v>
      </c>
      <c r="Z135" s="771">
        <v>63891.345999999998</v>
      </c>
      <c r="AA135" s="771">
        <v>63891.345999999998</v>
      </c>
      <c r="AB135" s="418">
        <f t="shared" si="476"/>
        <v>0</v>
      </c>
      <c r="AC135" s="264">
        <v>73833</v>
      </c>
      <c r="AD135" s="414">
        <v>80513.3520594</v>
      </c>
      <c r="AE135" s="771">
        <v>80513.3520594</v>
      </c>
      <c r="AF135" s="418">
        <f t="shared" si="477"/>
        <v>0</v>
      </c>
      <c r="AG135" s="264">
        <v>73833</v>
      </c>
      <c r="AH135" s="414">
        <v>85000</v>
      </c>
      <c r="AI135" s="415">
        <v>80711.164999999994</v>
      </c>
      <c r="AJ135" s="418">
        <f t="shared" si="452"/>
        <v>-4288.8350000000064</v>
      </c>
      <c r="AK135" s="130">
        <f>Y135+AC135+AG135</f>
        <v>221499</v>
      </c>
      <c r="AL135" s="420">
        <f>78757*3</f>
        <v>236271</v>
      </c>
      <c r="AM135" s="128">
        <f t="shared" ref="AM135:AN138" si="488">Z135+AD135+AH135</f>
        <v>229404.69805939999</v>
      </c>
      <c r="AN135" s="133">
        <f t="shared" si="488"/>
        <v>225115.8630594</v>
      </c>
      <c r="AO135" s="134">
        <f t="shared" si="453"/>
        <v>3616.8630593999987</v>
      </c>
      <c r="AP135" s="128">
        <f t="shared" si="390"/>
        <v>-11155.136940600001</v>
      </c>
      <c r="AQ135" s="55">
        <f>AN135-AM135</f>
        <v>-4288.8349999999919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441226.14905939996</v>
      </c>
      <c r="AV135" s="169">
        <f t="shared" si="478"/>
        <v>65227.149059399962</v>
      </c>
      <c r="AW135" s="128">
        <f t="shared" si="391"/>
        <v>-31315.850940600038</v>
      </c>
      <c r="AX135" s="362">
        <f t="shared" si="454"/>
        <v>-4288.835000000021</v>
      </c>
      <c r="AY135" s="904"/>
      <c r="AZ135" s="905"/>
      <c r="BA135" s="905"/>
      <c r="BB135" s="905"/>
      <c r="BC135" s="905"/>
      <c r="BD135" s="905"/>
      <c r="BE135" s="905"/>
      <c r="BF135" s="264">
        <v>97200</v>
      </c>
      <c r="BG135" s="414">
        <v>86371.423999999999</v>
      </c>
      <c r="BH135" s="771">
        <v>86371.423999999999</v>
      </c>
      <c r="BI135" s="418">
        <f t="shared" si="479"/>
        <v>0</v>
      </c>
      <c r="BJ135" s="264">
        <v>97200</v>
      </c>
      <c r="BK135" s="414">
        <f>102000</f>
        <v>102000</v>
      </c>
      <c r="BL135" s="415"/>
      <c r="BM135" s="418">
        <f t="shared" si="480"/>
        <v>-102000</v>
      </c>
      <c r="BN135" s="264">
        <v>97200</v>
      </c>
      <c r="BO135" s="414">
        <f>104000</f>
        <v>104000</v>
      </c>
      <c r="BP135" s="417"/>
      <c r="BQ135" s="418">
        <f t="shared" si="455"/>
        <v>-104000</v>
      </c>
      <c r="BR135" s="130">
        <f>BF135+BJ135+BN135</f>
        <v>291600</v>
      </c>
      <c r="BS135" s="131"/>
      <c r="BT135" s="128">
        <f t="shared" ref="BT135:BU138" si="489">BG135+BK135+BO135</f>
        <v>292371.424</v>
      </c>
      <c r="BU135" s="133">
        <f t="shared" si="489"/>
        <v>86371.423999999999</v>
      </c>
      <c r="BV135" s="129">
        <f t="shared" si="456"/>
        <v>-205228.576</v>
      </c>
      <c r="BW135" s="128"/>
      <c r="BX135" s="55">
        <f t="shared" si="487"/>
        <v>-206000</v>
      </c>
      <c r="BY135" s="264">
        <v>106000</v>
      </c>
      <c r="BZ135" s="414">
        <f>107000</f>
        <v>107000</v>
      </c>
      <c r="CA135" s="417"/>
      <c r="CB135" s="418">
        <f t="shared" si="481"/>
        <v>-107000</v>
      </c>
      <c r="CC135" s="264">
        <v>106000</v>
      </c>
      <c r="CD135" s="414">
        <f>113000</f>
        <v>113000</v>
      </c>
      <c r="CE135" s="417"/>
      <c r="CF135" s="418">
        <f t="shared" si="482"/>
        <v>-113000</v>
      </c>
      <c r="CG135" s="264">
        <v>106000</v>
      </c>
      <c r="CH135" s="414">
        <f>99000</f>
        <v>99000</v>
      </c>
      <c r="CI135" s="417"/>
      <c r="CJ135" s="418">
        <f t="shared" si="457"/>
        <v>-99000</v>
      </c>
      <c r="CK135" s="130">
        <f>BY135+CC135+CG135</f>
        <v>318000</v>
      </c>
      <c r="CL135" s="131"/>
      <c r="CM135" s="128">
        <f t="shared" ref="CM135:CN138" si="490">BZ135+CD135+CH135</f>
        <v>319000</v>
      </c>
      <c r="CN135" s="133">
        <f t="shared" si="490"/>
        <v>0</v>
      </c>
      <c r="CO135" s="134">
        <f t="shared" si="458"/>
        <v>-318000</v>
      </c>
      <c r="CP135" s="134"/>
      <c r="CQ135" s="55">
        <f>CN135-CM135</f>
        <v>-319000</v>
      </c>
      <c r="CR135" s="130">
        <f>SUM(BR135,CK135)</f>
        <v>609600</v>
      </c>
      <c r="CS135" s="540"/>
      <c r="CT135" s="511">
        <f>BT135+CM135</f>
        <v>611371.424</v>
      </c>
      <c r="CU135" s="168">
        <f>SUM(BU135,CN135)</f>
        <v>86371.423999999999</v>
      </c>
      <c r="CV135" s="169">
        <f t="shared" si="483"/>
        <v>-523228.576</v>
      </c>
      <c r="CW135" s="169"/>
      <c r="CX135" s="362">
        <f t="shared" si="459"/>
        <v>-525000</v>
      </c>
      <c r="CY135" s="137"/>
      <c r="DD135" s="264">
        <v>97200</v>
      </c>
      <c r="DE135" s="414">
        <v>87000</v>
      </c>
      <c r="DF135" s="771"/>
      <c r="DG135" s="418">
        <f t="shared" si="460"/>
        <v>-87000</v>
      </c>
      <c r="DH135" s="264">
        <v>97200</v>
      </c>
      <c r="DI135" s="414">
        <v>102500</v>
      </c>
      <c r="DJ135" s="771"/>
      <c r="DK135" s="418">
        <f t="shared" si="461"/>
        <v>-102500</v>
      </c>
      <c r="DL135" s="264">
        <v>97200</v>
      </c>
      <c r="DM135" s="414">
        <v>102100</v>
      </c>
      <c r="DN135" s="771">
        <v>102100</v>
      </c>
      <c r="DO135" s="418">
        <f t="shared" si="462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4"/>
        <v>-189500</v>
      </c>
      <c r="DT135" s="55">
        <f>DR135-DQ135</f>
        <v>-189500</v>
      </c>
      <c r="DU135" s="264">
        <v>106000</v>
      </c>
      <c r="DV135" s="414"/>
      <c r="DW135" s="771"/>
      <c r="DX135" s="418">
        <f t="shared" si="465"/>
        <v>0</v>
      </c>
      <c r="DY135" s="264">
        <v>106000</v>
      </c>
      <c r="DZ135" s="414"/>
      <c r="EA135" s="771"/>
      <c r="EB135" s="418">
        <f t="shared" si="466"/>
        <v>0</v>
      </c>
      <c r="EC135" s="264">
        <v>106000</v>
      </c>
      <c r="ED135" s="414"/>
      <c r="EE135" s="771"/>
      <c r="EF135" s="418">
        <f t="shared" si="467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69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4"/>
        <v>-507500</v>
      </c>
      <c r="EP135" s="362">
        <f t="shared" si="470"/>
        <v>-189500</v>
      </c>
      <c r="EQ135" s="137"/>
    </row>
    <row r="136" spans="1:152" s="350" customFormat="1" ht="20.100000000000001" customHeight="1">
      <c r="A136" s="920"/>
      <c r="B136" s="920"/>
      <c r="C136" s="921"/>
      <c r="D136" s="922"/>
      <c r="E136" s="925" t="s">
        <v>161</v>
      </c>
      <c r="F136" s="926"/>
      <c r="G136" s="927"/>
      <c r="H136" s="928"/>
      <c r="I136" s="929"/>
      <c r="J136" s="926"/>
      <c r="K136" s="927"/>
      <c r="L136" s="928"/>
      <c r="M136" s="929"/>
      <c r="N136" s="926"/>
      <c r="O136" s="927"/>
      <c r="P136" s="928"/>
      <c r="Q136" s="929"/>
      <c r="R136" s="930"/>
      <c r="S136" s="931"/>
      <c r="T136" s="932"/>
      <c r="U136" s="933"/>
      <c r="V136" s="934"/>
      <c r="W136" s="935"/>
      <c r="X136" s="936"/>
      <c r="Y136" s="926"/>
      <c r="Z136" s="928"/>
      <c r="AA136" s="928"/>
      <c r="AB136" s="929"/>
      <c r="AC136" s="926"/>
      <c r="AD136" s="927"/>
      <c r="AE136" s="928"/>
      <c r="AF136" s="929"/>
      <c r="AG136" s="926"/>
      <c r="AH136" s="927"/>
      <c r="AI136" s="937"/>
      <c r="AJ136" s="405"/>
      <c r="AK136" s="410"/>
      <c r="AL136" s="931"/>
      <c r="AM136" s="935"/>
      <c r="AN136" s="398"/>
      <c r="AO136" s="338"/>
      <c r="AP136" s="935"/>
      <c r="AQ136" s="936"/>
      <c r="AR136" s="938"/>
      <c r="AS136" s="939"/>
      <c r="AT136" s="940"/>
      <c r="AU136" s="941"/>
      <c r="AV136" s="942"/>
      <c r="AW136" s="935"/>
      <c r="AX136" s="943"/>
      <c r="AY136" s="349"/>
      <c r="BF136" s="331"/>
      <c r="BG136" s="390">
        <v>61</v>
      </c>
      <c r="BH136" s="769">
        <v>61</v>
      </c>
      <c r="BI136" s="392">
        <f t="shared" si="479"/>
        <v>0</v>
      </c>
      <c r="BJ136" s="331"/>
      <c r="BK136" s="390">
        <v>130</v>
      </c>
      <c r="BL136" s="391"/>
      <c r="BM136" s="392"/>
      <c r="BN136" s="331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89"/>
        <v>371</v>
      </c>
      <c r="BU136" s="397">
        <f t="shared" si="489"/>
        <v>61</v>
      </c>
      <c r="BV136" s="438">
        <f>BU136-BR136</f>
        <v>61</v>
      </c>
      <c r="BW136" s="439"/>
      <c r="BX136" s="440">
        <f t="shared" si="487"/>
        <v>-310</v>
      </c>
      <c r="BY136" s="331"/>
      <c r="BZ136" s="390">
        <v>280</v>
      </c>
      <c r="CA136" s="393"/>
      <c r="CB136" s="392"/>
      <c r="CC136" s="331"/>
      <c r="CD136" s="390">
        <v>280</v>
      </c>
      <c r="CE136" s="393"/>
      <c r="CF136" s="392"/>
      <c r="CG136" s="331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0"/>
        <v>795</v>
      </c>
      <c r="CN136" s="397">
        <f t="shared" si="490"/>
        <v>0</v>
      </c>
      <c r="CO136" s="944">
        <f>CN136-CK136</f>
        <v>0</v>
      </c>
      <c r="CP136" s="451"/>
      <c r="CQ136" s="440"/>
      <c r="CR136" s="399">
        <f>SUM(BR136,CK136)</f>
        <v>0</v>
      </c>
      <c r="CS136" s="972"/>
      <c r="CT136" s="945">
        <f>BT136+CM136</f>
        <v>1166</v>
      </c>
      <c r="CU136" s="443">
        <f>SUM(BU136,CN136)</f>
        <v>61</v>
      </c>
      <c r="CV136" s="459">
        <f>CU136-CR136</f>
        <v>61</v>
      </c>
      <c r="CW136" s="459"/>
      <c r="CX136" s="460"/>
      <c r="CY136" s="349"/>
      <c r="DD136" s="33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4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160</v>
      </c>
      <c r="F137" s="423"/>
      <c r="G137" s="424"/>
      <c r="H137" s="772"/>
      <c r="I137" s="426">
        <f t="shared" si="471"/>
        <v>0</v>
      </c>
      <c r="J137" s="423"/>
      <c r="K137" s="424"/>
      <c r="L137" s="772"/>
      <c r="M137" s="426">
        <f t="shared" si="472"/>
        <v>0</v>
      </c>
      <c r="N137" s="423"/>
      <c r="O137" s="424"/>
      <c r="P137" s="772"/>
      <c r="Q137" s="426">
        <f t="shared" si="473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4"/>
        <v>0</v>
      </c>
      <c r="W137" s="231">
        <f t="shared" si="389"/>
        <v>0</v>
      </c>
      <c r="X137" s="232">
        <f t="shared" si="475"/>
        <v>0</v>
      </c>
      <c r="Y137" s="423"/>
      <c r="Z137" s="772"/>
      <c r="AA137" s="772"/>
      <c r="AB137" s="426">
        <f t="shared" si="476"/>
        <v>0</v>
      </c>
      <c r="AC137" s="423"/>
      <c r="AD137" s="424"/>
      <c r="AE137" s="772"/>
      <c r="AF137" s="426">
        <f t="shared" si="477"/>
        <v>0</v>
      </c>
      <c r="AG137" s="423"/>
      <c r="AH137" s="424"/>
      <c r="AI137" s="425"/>
      <c r="AJ137" s="319">
        <f t="shared" si="452"/>
        <v>0</v>
      </c>
      <c r="AK137" s="531">
        <f>Y137+AC137+AG137</f>
        <v>0</v>
      </c>
      <c r="AL137" s="429"/>
      <c r="AM137" s="141">
        <f t="shared" si="488"/>
        <v>0</v>
      </c>
      <c r="AN137" s="430">
        <f t="shared" si="488"/>
        <v>0</v>
      </c>
      <c r="AO137" s="233">
        <f t="shared" si="453"/>
        <v>0</v>
      </c>
      <c r="AP137" s="231">
        <f t="shared" si="390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78"/>
        <v>0</v>
      </c>
      <c r="AW137" s="231">
        <f t="shared" si="391"/>
        <v>0</v>
      </c>
      <c r="AX137" s="534">
        <f t="shared" si="454"/>
        <v>0</v>
      </c>
      <c r="AY137" s="535"/>
      <c r="AZ137" s="756"/>
      <c r="BA137" s="435"/>
      <c r="BF137" s="896"/>
      <c r="BG137" s="894">
        <v>4713.6752200000001</v>
      </c>
      <c r="BH137" s="901">
        <v>4713.6752200000001</v>
      </c>
      <c r="BI137" s="902">
        <f t="shared" si="479"/>
        <v>0</v>
      </c>
      <c r="BJ137" s="896"/>
      <c r="BK137" s="894">
        <v>11650</v>
      </c>
      <c r="BL137" s="903"/>
      <c r="BM137" s="902">
        <f t="shared" si="480"/>
        <v>-11650</v>
      </c>
      <c r="BN137" s="896"/>
      <c r="BO137" s="894">
        <f>11900+4200</f>
        <v>16100</v>
      </c>
      <c r="BP137" s="897"/>
      <c r="BQ137" s="902">
        <f t="shared" si="455"/>
        <v>-16100</v>
      </c>
      <c r="BR137" s="431">
        <f>BF137+BJ137+BN137</f>
        <v>0</v>
      </c>
      <c r="BS137" s="949"/>
      <c r="BT137" s="128">
        <f t="shared" si="489"/>
        <v>32463.675220000001</v>
      </c>
      <c r="BU137" s="432">
        <f t="shared" si="489"/>
        <v>4713.6752200000001</v>
      </c>
      <c r="BV137" s="323">
        <f t="shared" si="456"/>
        <v>4713.6752200000001</v>
      </c>
      <c r="BW137" s="823"/>
      <c r="BX137" s="244">
        <f t="shared" si="487"/>
        <v>-27750</v>
      </c>
      <c r="BY137" s="896"/>
      <c r="BZ137" s="894">
        <v>25800</v>
      </c>
      <c r="CA137" s="897"/>
      <c r="CB137" s="902">
        <f t="shared" si="481"/>
        <v>-25800</v>
      </c>
      <c r="CC137" s="896"/>
      <c r="CD137" s="894">
        <v>25800</v>
      </c>
      <c r="CE137" s="897"/>
      <c r="CF137" s="902">
        <f t="shared" si="482"/>
        <v>-25800</v>
      </c>
      <c r="CG137" s="896"/>
      <c r="CH137" s="894">
        <v>21075</v>
      </c>
      <c r="CI137" s="897"/>
      <c r="CJ137" s="902">
        <f t="shared" si="457"/>
        <v>-21075</v>
      </c>
      <c r="CK137" s="431">
        <f>BY137+CC137+CG137</f>
        <v>0</v>
      </c>
      <c r="CL137" s="949"/>
      <c r="CM137" s="128">
        <f t="shared" si="490"/>
        <v>72675</v>
      </c>
      <c r="CN137" s="432">
        <f t="shared" si="490"/>
        <v>0</v>
      </c>
      <c r="CO137" s="51">
        <f t="shared" si="458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105138.67522</v>
      </c>
      <c r="CU137" s="532">
        <f>SUM(BU137,CN137)</f>
        <v>4713.6752200000001</v>
      </c>
      <c r="CV137" s="533">
        <f t="shared" si="483"/>
        <v>4713.6752200000001</v>
      </c>
      <c r="CW137" s="985"/>
      <c r="CX137" s="908">
        <f t="shared" si="459"/>
        <v>-100425</v>
      </c>
      <c r="CY137" s="137"/>
      <c r="CZ137" s="435"/>
      <c r="DD137" s="896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491">DD137+DH137+DL137</f>
        <v>0</v>
      </c>
      <c r="DQ137" s="128">
        <f t="shared" si="491"/>
        <v>0</v>
      </c>
      <c r="DR137" s="432">
        <f t="shared" si="491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492">DU137+DY137+EC137</f>
        <v>0</v>
      </c>
      <c r="EH137" s="128">
        <f t="shared" si="492"/>
        <v>0</v>
      </c>
      <c r="EI137" s="432">
        <f t="shared" si="492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28">
        <f>EN137-EL137</f>
        <v>0</v>
      </c>
      <c r="EP137" s="1029">
        <f>EN137-EM137</f>
        <v>0</v>
      </c>
      <c r="EQ137" s="137"/>
      <c r="ER137" s="435"/>
      <c r="ES137" s="1023"/>
      <c r="ET137" s="1023"/>
      <c r="EU137" s="1023"/>
      <c r="EV137" s="1023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6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474"/>
        <v>958</v>
      </c>
      <c r="W138" s="439">
        <f t="shared" si="389"/>
        <v>-41</v>
      </c>
      <c r="X138" s="440">
        <f t="shared" si="475"/>
        <v>0</v>
      </c>
      <c r="Y138" s="331">
        <f>Y130+Y133</f>
        <v>850</v>
      </c>
      <c r="Z138" s="769">
        <f>Z130+Z133</f>
        <v>756</v>
      </c>
      <c r="AA138" s="769">
        <f>AA130+AA133</f>
        <v>756</v>
      </c>
      <c r="AB138" s="392">
        <f t="shared" si="476"/>
        <v>0</v>
      </c>
      <c r="AC138" s="331">
        <f>AC130+AC133</f>
        <v>850</v>
      </c>
      <c r="AD138" s="390">
        <f>AD130+AD133</f>
        <v>943</v>
      </c>
      <c r="AE138" s="769">
        <f>AE130+AE133</f>
        <v>943</v>
      </c>
      <c r="AF138" s="392">
        <f>AE138-AD138</f>
        <v>0</v>
      </c>
      <c r="AG138" s="331">
        <f>AG130+AG133</f>
        <v>850</v>
      </c>
      <c r="AH138" s="390">
        <f>AH130+AH133</f>
        <v>960</v>
      </c>
      <c r="AI138" s="391">
        <f>AI130+AI133</f>
        <v>954</v>
      </c>
      <c r="AJ138" s="392">
        <f t="shared" si="452"/>
        <v>-6</v>
      </c>
      <c r="AK138" s="399">
        <f>Y138+AC138+AG138</f>
        <v>2550</v>
      </c>
      <c r="AL138" s="395">
        <f>AL130+AL133</f>
        <v>2550</v>
      </c>
      <c r="AM138" s="439">
        <f t="shared" si="488"/>
        <v>2659</v>
      </c>
      <c r="AN138" s="437">
        <f t="shared" si="488"/>
        <v>2653</v>
      </c>
      <c r="AO138" s="441">
        <f t="shared" si="453"/>
        <v>103</v>
      </c>
      <c r="AP138" s="439">
        <f t="shared" si="390"/>
        <v>103</v>
      </c>
      <c r="AQ138" s="440">
        <f>AN138-AM138</f>
        <v>-6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5162</v>
      </c>
      <c r="AV138" s="459">
        <f t="shared" si="478"/>
        <v>1061</v>
      </c>
      <c r="AW138" s="439">
        <f t="shared" si="391"/>
        <v>62</v>
      </c>
      <c r="AX138" s="460">
        <f t="shared" si="454"/>
        <v>-6</v>
      </c>
      <c r="AY138" s="349"/>
      <c r="BF138" s="336">
        <f>BF130+BF133</f>
        <v>956.2</v>
      </c>
      <c r="BG138" s="390">
        <f>BG130+BG133</f>
        <v>993</v>
      </c>
      <c r="BH138" s="769">
        <f>BH130+BH133</f>
        <v>993</v>
      </c>
      <c r="BI138" s="392">
        <f>BH138-BG138</f>
        <v>0</v>
      </c>
      <c r="BJ138" s="336">
        <f>BJ130+BJ133</f>
        <v>956.2</v>
      </c>
      <c r="BK138" s="390">
        <f>BK130+BK133</f>
        <v>910</v>
      </c>
      <c r="BL138" s="391">
        <f>BL130+BL133</f>
        <v>0</v>
      </c>
      <c r="BM138" s="392">
        <f>BL138-BK138</f>
        <v>-910</v>
      </c>
      <c r="BN138" s="336">
        <f>BN130+BN133</f>
        <v>956.2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2868.6000000000004</v>
      </c>
      <c r="BS138" s="396"/>
      <c r="BT138" s="439">
        <f t="shared" si="489"/>
        <v>2908</v>
      </c>
      <c r="BU138" s="437">
        <f t="shared" si="489"/>
        <v>993</v>
      </c>
      <c r="BV138" s="438">
        <f t="shared" si="456"/>
        <v>-1875.6000000000004</v>
      </c>
      <c r="BW138" s="439"/>
      <c r="BX138" s="440">
        <f t="shared" si="487"/>
        <v>-1915</v>
      </c>
      <c r="BY138" s="336">
        <f>BY130+BY133</f>
        <v>1001</v>
      </c>
      <c r="BZ138" s="390">
        <f>BZ130+BZ133</f>
        <v>1030</v>
      </c>
      <c r="CA138" s="393">
        <f>CA130+CA133</f>
        <v>0</v>
      </c>
      <c r="CB138" s="392">
        <f t="shared" si="481"/>
        <v>-1030</v>
      </c>
      <c r="CC138" s="336">
        <f>CC130+CC133</f>
        <v>1001</v>
      </c>
      <c r="CD138" s="390">
        <f>CD130+CD133</f>
        <v>1015</v>
      </c>
      <c r="CE138" s="393">
        <f>CE130+CE133</f>
        <v>0</v>
      </c>
      <c r="CF138" s="392">
        <f t="shared" si="482"/>
        <v>-1015</v>
      </c>
      <c r="CG138" s="336">
        <f>CG130+CG133</f>
        <v>1001</v>
      </c>
      <c r="CH138" s="390">
        <f>CH130+CH133</f>
        <v>920</v>
      </c>
      <c r="CI138" s="393">
        <f>CI130+CI133</f>
        <v>0</v>
      </c>
      <c r="CJ138" s="392">
        <f t="shared" si="457"/>
        <v>-920</v>
      </c>
      <c r="CK138" s="399">
        <f>BY138+CC138+CG138</f>
        <v>3003</v>
      </c>
      <c r="CL138" s="396"/>
      <c r="CM138" s="439">
        <f t="shared" si="490"/>
        <v>2965</v>
      </c>
      <c r="CN138" s="437">
        <f t="shared" si="490"/>
        <v>0</v>
      </c>
      <c r="CO138" s="441">
        <f t="shared" si="458"/>
        <v>-3003</v>
      </c>
      <c r="CP138" s="451"/>
      <c r="CQ138" s="440">
        <f>CN138-CM138</f>
        <v>-2965</v>
      </c>
      <c r="CR138" s="287">
        <f>SUM(BR138,CK138)</f>
        <v>5871.6</v>
      </c>
      <c r="CS138" s="541"/>
      <c r="CT138" s="442">
        <f>BT138+CM138</f>
        <v>5873</v>
      </c>
      <c r="CU138" s="443">
        <f>SUM(BU138,CN138)</f>
        <v>993</v>
      </c>
      <c r="CV138" s="459">
        <f t="shared" si="483"/>
        <v>-4878.6000000000004</v>
      </c>
      <c r="CW138" s="459"/>
      <c r="CX138" s="460">
        <f t="shared" si="459"/>
        <v>-4880</v>
      </c>
      <c r="CY138" s="137"/>
      <c r="DD138" s="336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1000</v>
      </c>
      <c r="DO138" s="392">
        <f>DN138-DM138</f>
        <v>0</v>
      </c>
      <c r="DP138" s="399">
        <f t="shared" si="491"/>
        <v>2868.6000000000004</v>
      </c>
      <c r="DQ138" s="439">
        <f t="shared" si="491"/>
        <v>2870</v>
      </c>
      <c r="DR138" s="437">
        <f t="shared" si="491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492"/>
        <v>3003</v>
      </c>
      <c r="EH138" s="439">
        <f t="shared" si="492"/>
        <v>0</v>
      </c>
      <c r="EI138" s="437">
        <f t="shared" si="492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7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474"/>
        <v>-32.95223761769816</v>
      </c>
      <c r="W139" s="398">
        <f t="shared" si="389"/>
        <v>7.7890753871943446</v>
      </c>
      <c r="X139" s="398">
        <f t="shared" si="475"/>
        <v>0</v>
      </c>
      <c r="Y139" s="336">
        <f>Y141/Y138</f>
        <v>139.31294117647059</v>
      </c>
      <c r="Z139" s="770">
        <f>Z141/Z138</f>
        <v>153.99612169312169</v>
      </c>
      <c r="AA139" s="770">
        <f>AA141/AA138</f>
        <v>153.99612169312169</v>
      </c>
      <c r="AB139" s="405">
        <f t="shared" si="476"/>
        <v>0</v>
      </c>
      <c r="AC139" s="336">
        <f>AC141/AC138</f>
        <v>139.31294117647059</v>
      </c>
      <c r="AD139" s="403">
        <f>AD141/AD138</f>
        <v>150.80226523138919</v>
      </c>
      <c r="AE139" s="770">
        <f>AE141/AE138</f>
        <v>150.80226523138919</v>
      </c>
      <c r="AF139" s="405">
        <f>AE139-AD139</f>
        <v>0</v>
      </c>
      <c r="AG139" s="336">
        <f>AG141/AG138</f>
        <v>139.31294117647059</v>
      </c>
      <c r="AH139" s="403">
        <f>AH141/AH138</f>
        <v>156.25</v>
      </c>
      <c r="AI139" s="404">
        <f>AI141/AI138</f>
        <v>145.35573167945495</v>
      </c>
      <c r="AJ139" s="405">
        <f t="shared" si="452"/>
        <v>-10.894268320545052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>
        <f>AN141/AN138</f>
        <v>149.75385304764418</v>
      </c>
      <c r="AO139" s="398">
        <f t="shared" si="453"/>
        <v>10.440911871173597</v>
      </c>
      <c r="AP139" s="398">
        <f t="shared" si="390"/>
        <v>4.6479706947030195</v>
      </c>
      <c r="AQ139" s="398">
        <f>AN139-AM139</f>
        <v>-3.9233203683768636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151.28059300763269</v>
      </c>
      <c r="AV139" s="402">
        <f t="shared" si="478"/>
        <v>-5.631623524920343</v>
      </c>
      <c r="AW139" s="398">
        <f t="shared" si="391"/>
        <v>6.1747106546915234</v>
      </c>
      <c r="AX139" s="538">
        <f t="shared" si="454"/>
        <v>-2.0168243846273697</v>
      </c>
      <c r="AY139" s="349"/>
      <c r="BB139" s="351"/>
      <c r="BC139" s="351"/>
      <c r="BD139" s="351"/>
      <c r="BE139" s="351"/>
      <c r="BF139" s="336">
        <f>BF141/BF138</f>
        <v>160.33779544028445</v>
      </c>
      <c r="BG139" s="403">
        <f>BG141/BG138</f>
        <v>144.75181168177241</v>
      </c>
      <c r="BH139" s="770">
        <f>BH141/BH138</f>
        <v>144.75181168177241</v>
      </c>
      <c r="BI139" s="405">
        <f>BH139-BG139</f>
        <v>0</v>
      </c>
      <c r="BJ139" s="336">
        <f>BJ141/BJ138</f>
        <v>160.33779544028445</v>
      </c>
      <c r="BK139" s="403">
        <f>BK141/BK138</f>
        <v>168.13186813186815</v>
      </c>
      <c r="BL139" s="404" t="e">
        <f>BL141/BL138</f>
        <v>#DIV/0!</v>
      </c>
      <c r="BM139" s="405" t="e">
        <f>BL139-BK139</f>
        <v>#DIV/0!</v>
      </c>
      <c r="BN139" s="336">
        <f>BN141/BN138</f>
        <v>160.33779544028445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>
        <f>BR141/BR138</f>
        <v>160.33779544028445</v>
      </c>
      <c r="BS139" s="409"/>
      <c r="BT139" s="409">
        <f>BT141/BT138</f>
        <v>157.06277475928474</v>
      </c>
      <c r="BU139" s="398">
        <f>BU141/BU138</f>
        <v>144.75181168177241</v>
      </c>
      <c r="BV139" s="398">
        <f t="shared" si="456"/>
        <v>-15.585983758512043</v>
      </c>
      <c r="BW139" s="398"/>
      <c r="BX139" s="398">
        <f t="shared" si="487"/>
        <v>-12.310963077512326</v>
      </c>
      <c r="BY139" s="336">
        <f>BY141/BY138</f>
        <v>162.16283716283715</v>
      </c>
      <c r="BZ139" s="403">
        <f>BZ141/BZ138</f>
        <v>160.19417475728156</v>
      </c>
      <c r="CA139" s="406" t="e">
        <f>CA141/CA138</f>
        <v>#DIV/0!</v>
      </c>
      <c r="CB139" s="405" t="e">
        <f t="shared" si="481"/>
        <v>#DIV/0!</v>
      </c>
      <c r="CC139" s="336">
        <f>CC141/CC138</f>
        <v>162.16283716283715</v>
      </c>
      <c r="CD139" s="403">
        <f>CD141/CD138</f>
        <v>168.4729064039409</v>
      </c>
      <c r="CE139" s="406" t="e">
        <f>CE141/CE138</f>
        <v>#DIV/0!</v>
      </c>
      <c r="CF139" s="405" t="e">
        <f t="shared" si="482"/>
        <v>#DIV/0!</v>
      </c>
      <c r="CG139" s="336">
        <f>CG141/CG138</f>
        <v>162.16283716283715</v>
      </c>
      <c r="CH139" s="403">
        <f>CH141/CH138</f>
        <v>167.93478260869566</v>
      </c>
      <c r="CI139" s="406" t="e">
        <f>CI141/CI138</f>
        <v>#DIV/0!</v>
      </c>
      <c r="CJ139" s="405" t="e">
        <f t="shared" si="457"/>
        <v>#DIV/0!</v>
      </c>
      <c r="CK139" s="410">
        <f>CK141/CK138</f>
        <v>162.16283716283715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58"/>
        <v>#DIV/0!</v>
      </c>
      <c r="CP139" s="398"/>
      <c r="CQ139" s="398" t="e">
        <f>CN139-CM139</f>
        <v>#DIV/0!</v>
      </c>
      <c r="CR139" s="410">
        <f>CR141/CR138</f>
        <v>161.27120376047412</v>
      </c>
      <c r="CS139" s="409"/>
      <c r="CT139" s="412">
        <f>CT141/CT138</f>
        <v>161.28699965945853</v>
      </c>
      <c r="CU139" s="402">
        <f>CU141/CU138</f>
        <v>144.75181168177241</v>
      </c>
      <c r="CV139" s="402">
        <f t="shared" si="483"/>
        <v>-16.519392078701713</v>
      </c>
      <c r="CW139" s="984"/>
      <c r="CX139" s="538">
        <f t="shared" si="459"/>
        <v>-16.535187977686121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27">
        <f>EN141/EN138</f>
        <v>160.1</v>
      </c>
      <c r="EO139" s="1027">
        <f>EN139-EL139</f>
        <v>-1.1712037604741283</v>
      </c>
      <c r="EP139" s="1030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76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67"/>
      <c r="AA140" s="767"/>
      <c r="AB140" s="377">
        <f>AA141/Z141</f>
        <v>1</v>
      </c>
      <c r="AC140" s="374"/>
      <c r="AD140" s="375"/>
      <c r="AE140" s="767"/>
      <c r="AF140" s="382">
        <f>AE141/AD141</f>
        <v>1</v>
      </c>
      <c r="AG140" s="374"/>
      <c r="AH140" s="375"/>
      <c r="AI140" s="376"/>
      <c r="AJ140" s="470">
        <f>AI141/AH141</f>
        <v>0.92446245348133338</v>
      </c>
      <c r="AK140" s="287"/>
      <c r="AL140" s="380"/>
      <c r="AM140" s="539"/>
      <c r="AN140" s="81"/>
      <c r="AO140" s="343">
        <f>AN141/AK141</f>
        <v>1.1183651199595777</v>
      </c>
      <c r="AP140" s="340">
        <f>AN141/AL141</f>
        <v>1.0737175615788337</v>
      </c>
      <c r="AQ140" s="256">
        <f>AN141/AM141</f>
        <v>0.97227149643404642</v>
      </c>
      <c r="AR140" s="204"/>
      <c r="AS140" s="383"/>
      <c r="AT140" s="209"/>
      <c r="AU140" s="162"/>
      <c r="AV140" s="343">
        <f>AU141/AR141</f>
        <v>1.2135416654707014</v>
      </c>
      <c r="AW140" s="161">
        <f>AU141/AS141</f>
        <v>1.0552273135308903</v>
      </c>
      <c r="AX140" s="384">
        <f>AU141/AT141</f>
        <v>0.98569799944889991</v>
      </c>
      <c r="AY140" s="137"/>
      <c r="AZ140" s="138"/>
      <c r="BA140" s="5"/>
      <c r="BF140" s="374"/>
      <c r="BG140" s="375"/>
      <c r="BH140" s="767"/>
      <c r="BI140" s="377">
        <f>BH141/BG141</f>
        <v>1</v>
      </c>
      <c r="BJ140" s="374"/>
      <c r="BK140" s="375"/>
      <c r="BL140" s="376"/>
      <c r="BM140" s="377">
        <f>BL141/BK141</f>
        <v>0</v>
      </c>
      <c r="BN140" s="374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>
        <f>BU141/BR141</f>
        <v>0.31251247214340844</v>
      </c>
      <c r="BW140" s="340"/>
      <c r="BX140" s="80">
        <f>BU141/BT141</f>
        <v>0.31470640985900228</v>
      </c>
      <c r="BY140" s="374"/>
      <c r="BZ140" s="375"/>
      <c r="CA140" s="378"/>
      <c r="CB140" s="470">
        <f>CA141/BZ141</f>
        <v>0</v>
      </c>
      <c r="CC140" s="374"/>
      <c r="CD140" s="375"/>
      <c r="CE140" s="378"/>
      <c r="CF140" s="470">
        <f>CE141/CD141</f>
        <v>0</v>
      </c>
      <c r="CG140" s="374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>
        <f>CN141/CK141</f>
        <v>0</v>
      </c>
      <c r="CP140" s="343"/>
      <c r="CQ140" s="256">
        <f>CN141/CM141</f>
        <v>0</v>
      </c>
      <c r="CR140" s="204"/>
      <c r="CS140" s="964"/>
      <c r="CT140" s="209"/>
      <c r="CU140" s="162"/>
      <c r="CV140" s="343">
        <f>CU141/CR141</f>
        <v>0.15179587399146707</v>
      </c>
      <c r="CW140" s="343"/>
      <c r="CX140" s="384">
        <f>CU141/CT141</f>
        <v>0.15174482621272628</v>
      </c>
      <c r="CY140" s="137"/>
      <c r="CZ140" s="5"/>
      <c r="DD140" s="374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6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389"/>
        <v>13593.448970000027</v>
      </c>
      <c r="X141" s="117">
        <f>U141-T141</f>
        <v>0</v>
      </c>
      <c r="Y141" s="355">
        <f>Y132+Y135+Y137</f>
        <v>118416</v>
      </c>
      <c r="Z141" s="765">
        <f>Z132+Z135+Z137</f>
        <v>116421.068</v>
      </c>
      <c r="AA141" s="76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765">
        <f>AE132+AE135+AE137</f>
        <v>142206.53611320001</v>
      </c>
      <c r="AF141" s="358">
        <f>AE141-AD141</f>
        <v>0</v>
      </c>
      <c r="AG141" s="355">
        <f>AG132+AG135+AG137</f>
        <v>118416</v>
      </c>
      <c r="AH141" s="448">
        <f>AH132+AH135+AH137</f>
        <v>150000</v>
      </c>
      <c r="AI141" s="357">
        <f>AI132+AI135+AI137</f>
        <v>138669.36802220001</v>
      </c>
      <c r="AJ141" s="358">
        <f>AI141-AH141</f>
        <v>-11330.631977799989</v>
      </c>
      <c r="AK141" s="111">
        <f>AK135+AK132+AK137</f>
        <v>355248</v>
      </c>
      <c r="AL141" s="361">
        <f>AL132+AL135+AL137</f>
        <v>370020</v>
      </c>
      <c r="AM141" s="186">
        <f t="shared" ref="AM141:AN143" si="493">Z141+AD141+AH141</f>
        <v>408627.60411319998</v>
      </c>
      <c r="AN141" s="114">
        <f t="shared" si="493"/>
        <v>397296.97213540005</v>
      </c>
      <c r="AO141" s="186">
        <f>AN141-AK141</f>
        <v>42048.97213540005</v>
      </c>
      <c r="AP141" s="108">
        <f t="shared" si="390"/>
        <v>27276.97213540005</v>
      </c>
      <c r="AQ141" s="55">
        <f>AN141-AM141</f>
        <v>-11330.631977799931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780910.42110539996</v>
      </c>
      <c r="AV141" s="186">
        <f>AU141-AR141</f>
        <v>137413.42110539996</v>
      </c>
      <c r="AW141" s="108">
        <f t="shared" si="391"/>
        <v>40870.421105399961</v>
      </c>
      <c r="AX141" s="362">
        <f>AU141-AT141</f>
        <v>-11330.631977800047</v>
      </c>
      <c r="AY141" s="137">
        <f>AR141/6</f>
        <v>107249.5</v>
      </c>
      <c r="AZ141" s="97">
        <f>AS141/6</f>
        <v>123340</v>
      </c>
      <c r="BA141" s="138">
        <f>AU141/6</f>
        <v>130151.73685089999</v>
      </c>
      <c r="BB141" s="363">
        <f>BA141/AY141</f>
        <v>1.2135416654707014</v>
      </c>
      <c r="BC141" s="6">
        <f>BA141-AY141</f>
        <v>22902.236850899993</v>
      </c>
      <c r="BD141" s="98">
        <f>BA141-AZ141</f>
        <v>6811.7368508999934</v>
      </c>
      <c r="BE141" s="6">
        <f>AX141/6</f>
        <v>-1888.4386629666744</v>
      </c>
      <c r="BF141" s="355">
        <f>BF132+BF135</f>
        <v>153315</v>
      </c>
      <c r="BG141" s="448">
        <f>BG132+BG135</f>
        <v>143738.549</v>
      </c>
      <c r="BH141" s="765">
        <f>BH132+BH135</f>
        <v>143738.549</v>
      </c>
      <c r="BI141" s="358">
        <f>BH141-BG141</f>
        <v>0</v>
      </c>
      <c r="BJ141" s="355">
        <f>BJ132+BJ135</f>
        <v>153315</v>
      </c>
      <c r="BK141" s="448">
        <f>BK132+BK135</f>
        <v>153000</v>
      </c>
      <c r="BL141" s="357">
        <f>BL132+BL135</f>
        <v>0</v>
      </c>
      <c r="BM141" s="358">
        <f>BL141-BK141</f>
        <v>-153000</v>
      </c>
      <c r="BN141" s="355">
        <f>BN132+BN135</f>
        <v>153315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459945</v>
      </c>
      <c r="BS141" s="112"/>
      <c r="BT141" s="186">
        <f>BG141+BK141+BO141</f>
        <v>456738.549</v>
      </c>
      <c r="BU141" s="114">
        <f>BH141+BL141+BP141</f>
        <v>143738.549</v>
      </c>
      <c r="BV141" s="110">
        <f>BU141-BR141</f>
        <v>-316206.451</v>
      </c>
      <c r="BW141" s="108"/>
      <c r="BX141" s="117">
        <f>BU141-BT141</f>
        <v>-313000</v>
      </c>
      <c r="BY141" s="355">
        <f>BY132+BY135</f>
        <v>162325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355">
        <f>CC132+CC135</f>
        <v>162325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355">
        <f>CG132+CG135</f>
        <v>162325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486975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-486975</v>
      </c>
      <c r="CP141" s="186"/>
      <c r="CQ141" s="55">
        <f>CN141-CM141</f>
        <v>-490500</v>
      </c>
      <c r="CR141" s="130">
        <f>SUM(BR141,CK141)</f>
        <v>946920</v>
      </c>
      <c r="CS141" s="540"/>
      <c r="CT141" s="511">
        <f>BT141+CM141</f>
        <v>947238.549</v>
      </c>
      <c r="CU141" s="120">
        <f>CU135+CU132</f>
        <v>143738.549</v>
      </c>
      <c r="CV141" s="186">
        <f>CU141-CR141</f>
        <v>-803181.451</v>
      </c>
      <c r="CW141" s="186"/>
      <c r="CX141" s="362">
        <f>CU141-CT141</f>
        <v>-803500</v>
      </c>
      <c r="CY141" s="137">
        <f t="shared" ref="CY141:CY146" si="494">CR141/6</f>
        <v>157820</v>
      </c>
      <c r="CZ141" s="138">
        <f>CU141/6</f>
        <v>23956.424833333334</v>
      </c>
      <c r="DA141" s="363">
        <f>CZ141/CY141</f>
        <v>0.15179587399146707</v>
      </c>
      <c r="DB141" s="6">
        <f>CZ141-CY141</f>
        <v>-133863.57516666668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5">DV141+DZ141+ED141</f>
        <v>0</v>
      </c>
      <c r="EI141" s="113">
        <f t="shared" si="495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496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77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89"/>
        <v>0</v>
      </c>
      <c r="X142" s="453">
        <f>U142-T142</f>
        <v>0</v>
      </c>
      <c r="Y142" s="331">
        <v>4</v>
      </c>
      <c r="Z142" s="770"/>
      <c r="AA142" s="770"/>
      <c r="AB142" s="405">
        <f>AA142-Z142</f>
        <v>0</v>
      </c>
      <c r="AC142" s="336">
        <v>4</v>
      </c>
      <c r="AD142" s="403"/>
      <c r="AE142" s="770"/>
      <c r="AF142" s="405">
        <f>AE142-AD142</f>
        <v>0</v>
      </c>
      <c r="AG142" s="336">
        <v>4</v>
      </c>
      <c r="AH142" s="403"/>
      <c r="AI142" s="40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3"/>
        <v>0</v>
      </c>
      <c r="AN142" s="398">
        <f t="shared" si="493"/>
        <v>0</v>
      </c>
      <c r="AO142" s="338">
        <f>AN142-AK142</f>
        <v>-12</v>
      </c>
      <c r="AP142" s="485">
        <f t="shared" si="390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1"/>
        <v>-12</v>
      </c>
      <c r="AX142" s="445">
        <f>AU142-AT142</f>
        <v>0</v>
      </c>
      <c r="AY142" s="137"/>
      <c r="AZ142" s="138"/>
      <c r="BA142" s="138"/>
      <c r="BF142" s="336"/>
      <c r="BG142" s="403"/>
      <c r="BH142" s="770"/>
      <c r="BI142" s="405">
        <f>BH142-BG142</f>
        <v>0</v>
      </c>
      <c r="BJ142" s="336"/>
      <c r="BK142" s="403"/>
      <c r="BL142" s="404"/>
      <c r="BM142" s="405">
        <f>BL142-BK142</f>
        <v>0</v>
      </c>
      <c r="BN142" s="336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336"/>
      <c r="BZ142" s="403"/>
      <c r="CA142" s="406"/>
      <c r="CB142" s="405">
        <f>CA142-BZ142</f>
        <v>0</v>
      </c>
      <c r="CC142" s="336"/>
      <c r="CD142" s="403"/>
      <c r="CE142" s="406"/>
      <c r="CF142" s="405">
        <f>CE142-CD142</f>
        <v>0</v>
      </c>
      <c r="CG142" s="336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497">BZ142+CD142+CH142</f>
        <v>0</v>
      </c>
      <c r="CN142" s="398">
        <f t="shared" si="497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71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4"/>
        <v>0</v>
      </c>
      <c r="CZ142" s="138"/>
      <c r="DD142" s="336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495"/>
        <v>0</v>
      </c>
      <c r="EI142" s="411">
        <f t="shared" si="495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27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496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77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89"/>
        <v>-1449</v>
      </c>
      <c r="X143" s="55">
        <f>U143-T143</f>
        <v>0</v>
      </c>
      <c r="Y143" s="264">
        <v>1743</v>
      </c>
      <c r="Z143" s="771"/>
      <c r="AA143" s="771"/>
      <c r="AB143" s="418">
        <f>AA143-Z143</f>
        <v>0</v>
      </c>
      <c r="AC143" s="264">
        <v>1743</v>
      </c>
      <c r="AD143" s="414"/>
      <c r="AE143" s="771"/>
      <c r="AF143" s="418">
        <f>AE143-AD143</f>
        <v>0</v>
      </c>
      <c r="AG143" s="264">
        <v>1743</v>
      </c>
      <c r="AH143" s="414"/>
      <c r="AI143" s="41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3"/>
        <v>0</v>
      </c>
      <c r="AN143" s="133">
        <f t="shared" si="493"/>
        <v>0</v>
      </c>
      <c r="AO143" s="134">
        <f>AN143-AK143</f>
        <v>-5229</v>
      </c>
      <c r="AP143" s="128">
        <f t="shared" si="390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1"/>
        <v>-6678</v>
      </c>
      <c r="AX143" s="362">
        <f>AU143-AT143</f>
        <v>0</v>
      </c>
      <c r="AY143" s="137"/>
      <c r="AZ143" s="138"/>
      <c r="BA143" s="138"/>
      <c r="BF143" s="264"/>
      <c r="BG143" s="414"/>
      <c r="BH143" s="771"/>
      <c r="BI143" s="418">
        <f>BH143-BG143</f>
        <v>0</v>
      </c>
      <c r="BJ143" s="264"/>
      <c r="BK143" s="414"/>
      <c r="BL143" s="415"/>
      <c r="BM143" s="418">
        <f>BL143-BK143</f>
        <v>0</v>
      </c>
      <c r="BN143" s="264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264"/>
      <c r="BZ143" s="414"/>
      <c r="CA143" s="417"/>
      <c r="CB143" s="418">
        <f>CA143-BZ143</f>
        <v>0</v>
      </c>
      <c r="CC143" s="264"/>
      <c r="CD143" s="414"/>
      <c r="CE143" s="417"/>
      <c r="CF143" s="418">
        <f>CE143-CD143</f>
        <v>0</v>
      </c>
      <c r="CG143" s="264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497"/>
        <v>0</v>
      </c>
      <c r="CN143" s="133">
        <f t="shared" si="497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4"/>
        <v>0</v>
      </c>
      <c r="CZ143" s="138"/>
      <c r="DD143" s="26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495"/>
        <v>0</v>
      </c>
      <c r="EI143" s="132">
        <f t="shared" si="495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496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770"/>
      <c r="Q144" s="405"/>
      <c r="R144" s="407"/>
      <c r="S144" s="408"/>
      <c r="T144" s="396"/>
      <c r="U144" s="397"/>
      <c r="V144" s="438"/>
      <c r="W144" s="439">
        <f t="shared" si="389"/>
        <v>0</v>
      </c>
      <c r="X144" s="440"/>
      <c r="Y144" s="331"/>
      <c r="Z144" s="770"/>
      <c r="AA144" s="770"/>
      <c r="AB144" s="405"/>
      <c r="AC144" s="336"/>
      <c r="AD144" s="403"/>
      <c r="AE144" s="770"/>
      <c r="AF144" s="405"/>
      <c r="AG144" s="336"/>
      <c r="AH144" s="403"/>
      <c r="AI144" s="404"/>
      <c r="AJ144" s="405"/>
      <c r="AK144" s="399"/>
      <c r="AL144" s="408"/>
      <c r="AM144" s="400"/>
      <c r="AN144" s="397"/>
      <c r="AO144" s="441"/>
      <c r="AP144" s="439">
        <f t="shared" si="390"/>
        <v>0</v>
      </c>
      <c r="AQ144" s="440"/>
      <c r="AR144" s="399"/>
      <c r="AS144" s="411"/>
      <c r="AT144" s="442"/>
      <c r="AU144" s="466"/>
      <c r="AV144" s="459"/>
      <c r="AW144" s="439">
        <f t="shared" si="391"/>
        <v>0</v>
      </c>
      <c r="AX144" s="460"/>
      <c r="AY144" s="137"/>
      <c r="AZ144" s="138"/>
      <c r="BA144" s="138"/>
      <c r="BF144" s="336"/>
      <c r="BG144" s="403"/>
      <c r="BH144" s="770"/>
      <c r="BI144" s="405"/>
      <c r="BJ144" s="336"/>
      <c r="BK144" s="403"/>
      <c r="BL144" s="404"/>
      <c r="BM144" s="405"/>
      <c r="BN144" s="336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336"/>
      <c r="BZ144" s="403"/>
      <c r="CA144" s="406"/>
      <c r="CB144" s="405"/>
      <c r="CC144" s="336"/>
      <c r="CD144" s="403"/>
      <c r="CE144" s="406"/>
      <c r="CF144" s="405"/>
      <c r="CG144" s="336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72"/>
      <c r="CT144" s="442"/>
      <c r="CU144" s="466"/>
      <c r="CV144" s="459"/>
      <c r="CW144" s="459"/>
      <c r="CX144" s="460"/>
      <c r="CY144" s="137">
        <f t="shared" si="494"/>
        <v>0</v>
      </c>
      <c r="CZ144" s="138"/>
      <c r="DD144" s="336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496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771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89"/>
        <v>-7293</v>
      </c>
      <c r="X145" s="55">
        <f>U145-T145</f>
        <v>0</v>
      </c>
      <c r="Y145" s="264">
        <v>0</v>
      </c>
      <c r="Z145" s="771"/>
      <c r="AA145" s="771"/>
      <c r="AB145" s="418">
        <f>AA145-Z145</f>
        <v>0</v>
      </c>
      <c r="AC145" s="264">
        <v>0</v>
      </c>
      <c r="AD145" s="414"/>
      <c r="AE145" s="771"/>
      <c r="AF145" s="418">
        <f>AE145-AD145</f>
        <v>0</v>
      </c>
      <c r="AG145" s="264">
        <v>0</v>
      </c>
      <c r="AH145" s="414"/>
      <c r="AI145" s="41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0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1"/>
        <v>-7293</v>
      </c>
      <c r="AX145" s="362">
        <f>AU145-AT145</f>
        <v>0</v>
      </c>
      <c r="AY145" s="137"/>
      <c r="AZ145" s="138"/>
      <c r="BA145" s="138"/>
      <c r="BF145" s="264"/>
      <c r="BG145" s="414"/>
      <c r="BH145" s="771"/>
      <c r="BI145" s="418">
        <f>BH145-BG145</f>
        <v>0</v>
      </c>
      <c r="BJ145" s="264"/>
      <c r="BK145" s="414"/>
      <c r="BL145" s="415"/>
      <c r="BM145" s="418">
        <f>BL145-BK145</f>
        <v>0</v>
      </c>
      <c r="BN145" s="264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264"/>
      <c r="BZ145" s="414"/>
      <c r="CA145" s="417"/>
      <c r="CB145" s="418">
        <f>CA145-BZ145</f>
        <v>0</v>
      </c>
      <c r="CC145" s="264"/>
      <c r="CD145" s="414"/>
      <c r="CE145" s="417"/>
      <c r="CF145" s="418">
        <f>CE145-CD145</f>
        <v>0</v>
      </c>
      <c r="CG145" s="264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4"/>
        <v>0</v>
      </c>
      <c r="CZ145" s="138"/>
      <c r="DD145" s="26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498">DU145+DY145+EC145</f>
        <v>0</v>
      </c>
      <c r="EH145" s="131">
        <f t="shared" si="498"/>
        <v>0</v>
      </c>
      <c r="EI145" s="132">
        <f t="shared" si="498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496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7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89"/>
        <v>0</v>
      </c>
      <c r="X146" s="453">
        <f>U146-T146</f>
        <v>0</v>
      </c>
      <c r="Y146" s="331">
        <f>Y142+Y144</f>
        <v>4</v>
      </c>
      <c r="Z146" s="770">
        <f>Z144+Z142</f>
        <v>0</v>
      </c>
      <c r="AA146" s="77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770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40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0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1"/>
        <v>-12</v>
      </c>
      <c r="AX146" s="460">
        <f>AU146-AT146</f>
        <v>0</v>
      </c>
      <c r="AY146" s="349"/>
      <c r="AZ146" s="350"/>
      <c r="BA146" s="350"/>
      <c r="BF146" s="336">
        <f>BF142+BF144</f>
        <v>0</v>
      </c>
      <c r="BG146" s="403">
        <f>BG144+BG142</f>
        <v>0</v>
      </c>
      <c r="BH146" s="770">
        <f>BH144+BH142</f>
        <v>0</v>
      </c>
      <c r="BI146" s="392">
        <f>BH146-BG146</f>
        <v>0</v>
      </c>
      <c r="BJ146" s="336">
        <f>BJ142+BJ144</f>
        <v>0</v>
      </c>
      <c r="BK146" s="403">
        <f>BK144+BK142</f>
        <v>0</v>
      </c>
      <c r="BL146" s="404">
        <f>BL144+BL142</f>
        <v>0</v>
      </c>
      <c r="BM146" s="508">
        <f>BL146-BK146</f>
        <v>0</v>
      </c>
      <c r="BN146" s="336">
        <f>BN142+BN144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336">
        <f>BY142+BY144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336">
        <f>CC142+CC144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336">
        <f>CG142+CG144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71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4"/>
        <v>0</v>
      </c>
      <c r="CZ146" s="350"/>
      <c r="DD146" s="336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498"/>
        <v>0</v>
      </c>
      <c r="EH146" s="441">
        <f t="shared" si="498"/>
        <v>0</v>
      </c>
      <c r="EI146" s="345">
        <f t="shared" si="498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496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767"/>
      <c r="Q147" s="377">
        <f>P148/O148</f>
        <v>1</v>
      </c>
      <c r="R147" s="374"/>
      <c r="S147" s="490"/>
      <c r="T147" s="541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67"/>
      <c r="AA147" s="767"/>
      <c r="AB147" s="377">
        <f>AA148/Z148</f>
        <v>1</v>
      </c>
      <c r="AC147" s="374"/>
      <c r="AD147" s="375"/>
      <c r="AE147" s="767"/>
      <c r="AF147" s="470">
        <f>AE148/AD148</f>
        <v>1</v>
      </c>
      <c r="AG147" s="374"/>
      <c r="AH147" s="375"/>
      <c r="AI147" s="376"/>
      <c r="AJ147" s="470">
        <f>AI148/AH148</f>
        <v>0</v>
      </c>
      <c r="AK147" s="287"/>
      <c r="AL147" s="490"/>
      <c r="AM147" s="381"/>
      <c r="AN147" s="156"/>
      <c r="AO147" s="343">
        <f>AN148/AK148</f>
        <v>2.3003595333715814</v>
      </c>
      <c r="AP147" s="340">
        <f>AN148/AL148</f>
        <v>2.3003595333715814</v>
      </c>
      <c r="AQ147" s="256">
        <f>AN148/AM148</f>
        <v>0.6994832633379815</v>
      </c>
      <c r="AR147" s="204"/>
      <c r="AS147" s="239"/>
      <c r="AT147" s="209"/>
      <c r="AU147" s="162"/>
      <c r="AV147" s="343">
        <f>AU148/AR148</f>
        <v>1.1647150526089758</v>
      </c>
      <c r="AW147" s="161">
        <f>AU148/AS148</f>
        <v>1.1647150526089758</v>
      </c>
      <c r="AX147" s="384">
        <f>AU148/AT148</f>
        <v>0.75896493447724944</v>
      </c>
      <c r="AY147" s="137"/>
      <c r="AZ147" s="138"/>
      <c r="BA147" s="5"/>
      <c r="BF147" s="374"/>
      <c r="BG147" s="375"/>
      <c r="BH147" s="767"/>
      <c r="BI147" s="377" t="e">
        <f>BH148/BG148</f>
        <v>#DIV/0!</v>
      </c>
      <c r="BJ147" s="374"/>
      <c r="BK147" s="375"/>
      <c r="BL147" s="376"/>
      <c r="BM147" s="377">
        <f>BL148/BK148</f>
        <v>0</v>
      </c>
      <c r="BN147" s="374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>
        <f>BU148/BR148</f>
        <v>0</v>
      </c>
      <c r="BW147" s="340"/>
      <c r="BX147" s="80">
        <f>BU148/BT148</f>
        <v>0</v>
      </c>
      <c r="BY147" s="374"/>
      <c r="BZ147" s="375"/>
      <c r="CA147" s="378"/>
      <c r="CB147" s="470">
        <f>CA148/BZ148</f>
        <v>0</v>
      </c>
      <c r="CC147" s="374"/>
      <c r="CD147" s="375"/>
      <c r="CE147" s="378"/>
      <c r="CF147" s="470">
        <f>CE148/CD148</f>
        <v>0</v>
      </c>
      <c r="CG147" s="374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>
        <f>CN148/CK148</f>
        <v>0</v>
      </c>
      <c r="CP147" s="343"/>
      <c r="CQ147" s="256">
        <f>CN148/CM148</f>
        <v>0</v>
      </c>
      <c r="CR147" s="204"/>
      <c r="CS147" s="964"/>
      <c r="CT147" s="209"/>
      <c r="CU147" s="162"/>
      <c r="CV147" s="343">
        <f>CU148/CR148</f>
        <v>0</v>
      </c>
      <c r="CW147" s="343"/>
      <c r="CX147" s="384">
        <f>CU148/CT148</f>
        <v>0</v>
      </c>
      <c r="CY147" s="137"/>
      <c r="CZ147" s="5"/>
      <c r="DD147" s="374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65">
        <v>682.4</v>
      </c>
      <c r="Q148" s="358">
        <f>P148-O148</f>
        <v>0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389"/>
        <v>-4498.3460000000005</v>
      </c>
      <c r="X148" s="117">
        <f>U148-T148</f>
        <v>0</v>
      </c>
      <c r="Y148" s="355">
        <f>Y143+Y145</f>
        <v>1743</v>
      </c>
      <c r="Z148" s="765">
        <v>6488.08</v>
      </c>
      <c r="AA148" s="76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765">
        <v>5540.5</v>
      </c>
      <c r="AF148" s="358">
        <f>AE148-AD148</f>
        <v>0</v>
      </c>
      <c r="AG148" s="355">
        <f>AG143+AG145</f>
        <v>1743</v>
      </c>
      <c r="AH148" s="448">
        <v>5167.8</v>
      </c>
      <c r="AI148" s="357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12028.58</v>
      </c>
      <c r="AO148" s="186">
        <f>AN148-AK148</f>
        <v>6799.58</v>
      </c>
      <c r="AP148" s="108">
        <f t="shared" si="390"/>
        <v>6799.58</v>
      </c>
      <c r="AQ148" s="55">
        <f>AN148-AM148</f>
        <v>-5167.8000000000011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16272.234</v>
      </c>
      <c r="AV148" s="186">
        <f>AU148-AR148</f>
        <v>2301.2340000000004</v>
      </c>
      <c r="AW148" s="108">
        <f t="shared" si="391"/>
        <v>2301.2340000000004</v>
      </c>
      <c r="AX148" s="362">
        <f>AU148-AT148</f>
        <v>-5167.7999999999993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3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-861.29999999999984</v>
      </c>
      <c r="BF148" s="355">
        <v>0</v>
      </c>
      <c r="BG148" s="448">
        <v>0</v>
      </c>
      <c r="BH148" s="765">
        <v>0</v>
      </c>
      <c r="BI148" s="358">
        <f>BH148-BG148</f>
        <v>0</v>
      </c>
      <c r="BJ148" s="355">
        <f>BJ143+BJ145</f>
        <v>0</v>
      </c>
      <c r="BK148" s="448">
        <v>99</v>
      </c>
      <c r="BL148" s="357"/>
      <c r="BM148" s="358">
        <f>BL148-BK148</f>
        <v>-99</v>
      </c>
      <c r="BN148" s="355">
        <v>19009</v>
      </c>
      <c r="BO148" s="448">
        <v>5355</v>
      </c>
      <c r="BP148" s="359"/>
      <c r="BQ148" s="358">
        <f>BP148-BO148</f>
        <v>-5355</v>
      </c>
      <c r="BR148" s="355">
        <f>BF148+BJ148+BN148</f>
        <v>19009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-19009</v>
      </c>
      <c r="BW148" s="108"/>
      <c r="BX148" s="117">
        <f>BU148-BT148</f>
        <v>-5454</v>
      </c>
      <c r="BY148" s="355">
        <f>BY143+BY145</f>
        <v>0</v>
      </c>
      <c r="BZ148" s="448">
        <v>24078.241999999998</v>
      </c>
      <c r="CA148" s="359"/>
      <c r="CB148" s="358">
        <f>CA148-BZ148</f>
        <v>-24078.241999999998</v>
      </c>
      <c r="CC148" s="355">
        <v>4526</v>
      </c>
      <c r="CD148" s="448">
        <v>4525.5619999999999</v>
      </c>
      <c r="CE148" s="359"/>
      <c r="CF148" s="358">
        <f>CE148-CD148</f>
        <v>-4525.5619999999999</v>
      </c>
      <c r="CG148" s="355">
        <f>CG143+CG145</f>
        <v>0</v>
      </c>
      <c r="CH148" s="448"/>
      <c r="CI148" s="359"/>
      <c r="CJ148" s="358">
        <f>CI148-CH148</f>
        <v>0</v>
      </c>
      <c r="CK148" s="111">
        <f>BY148+CC148+CG148</f>
        <v>4526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-4526</v>
      </c>
      <c r="CP148" s="186"/>
      <c r="CQ148" s="55">
        <f>CN148-CM148</f>
        <v>-28603.803999999996</v>
      </c>
      <c r="CR148" s="130">
        <f>SUM(BR148,CK148)</f>
        <v>23535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-23535</v>
      </c>
      <c r="CW148" s="186"/>
      <c r="CX148" s="362">
        <f>CU148-CT148</f>
        <v>-34057.803999999996</v>
      </c>
      <c r="CY148" s="137">
        <f>CR148/6</f>
        <v>3922.5</v>
      </c>
      <c r="CZ148" s="138">
        <f>CU148/6</f>
        <v>0</v>
      </c>
      <c r="DA148" s="363">
        <f>CZ148/CY148</f>
        <v>0</v>
      </c>
      <c r="DB148" s="6">
        <f>CZ148-CY148</f>
        <v>-3922.5</v>
      </c>
      <c r="DC148" s="6">
        <f>CX148/6</f>
        <v>-5676.3006666666661</v>
      </c>
      <c r="DD148" s="355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77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75"/>
      <c r="AA149" s="775"/>
      <c r="AB149" s="377">
        <f>AA150/Z150</f>
        <v>1</v>
      </c>
      <c r="AC149" s="269"/>
      <c r="AD149" s="473"/>
      <c r="AE149" s="775"/>
      <c r="AF149" s="514">
        <f>AE150/AD150</f>
        <v>1</v>
      </c>
      <c r="AG149" s="269"/>
      <c r="AH149" s="473"/>
      <c r="AI149" s="474"/>
      <c r="AJ149" s="514">
        <f>AI150/AH150</f>
        <v>1.7243454106280194</v>
      </c>
      <c r="AK149" s="46"/>
      <c r="AL149" s="476"/>
      <c r="AM149" s="49"/>
      <c r="AN149" s="84"/>
      <c r="AO149" s="343">
        <f>AN150/AK150</f>
        <v>1.3060550856199713</v>
      </c>
      <c r="AP149" s="340">
        <f>AN150/AL150</f>
        <v>1.3060550856199713</v>
      </c>
      <c r="AQ149" s="203">
        <f>AN150/AM150</f>
        <v>1.2337812635635663</v>
      </c>
      <c r="AR149" s="479"/>
      <c r="AS149" s="197"/>
      <c r="AT149" s="480"/>
      <c r="AU149" s="162"/>
      <c r="AV149" s="343">
        <f>AU150/AR150</f>
        <v>1.276682171379236</v>
      </c>
      <c r="AW149" s="86">
        <f>AU150/AS150</f>
        <v>1.276682171379236</v>
      </c>
      <c r="AX149" s="206">
        <f>AU150/AT150</f>
        <v>1.1128401751948525</v>
      </c>
      <c r="AY149" s="137"/>
      <c r="AZ149" s="138"/>
      <c r="BA149" s="138"/>
      <c r="BF149" s="269"/>
      <c r="BG149" s="473"/>
      <c r="BH149" s="775"/>
      <c r="BI149" s="377">
        <f>BH150/BG150</f>
        <v>1</v>
      </c>
      <c r="BJ149" s="269"/>
      <c r="BK149" s="473"/>
      <c r="BL149" s="474"/>
      <c r="BM149" s="377">
        <f>BL150/BK150</f>
        <v>0</v>
      </c>
      <c r="BN149" s="269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>
        <f>BU150/BR150</f>
        <v>0.46981484189362088</v>
      </c>
      <c r="BW149" s="340"/>
      <c r="BX149" s="80">
        <f>BU150/BT150</f>
        <v>0.4031074483439368</v>
      </c>
      <c r="BY149" s="269"/>
      <c r="BZ149" s="473"/>
      <c r="CA149" s="475"/>
      <c r="CB149" s="514">
        <f>CA150/BZ150</f>
        <v>0</v>
      </c>
      <c r="CC149" s="269"/>
      <c r="CD149" s="473"/>
      <c r="CE149" s="475"/>
      <c r="CF149" s="514">
        <f>CE150/CD150</f>
        <v>0</v>
      </c>
      <c r="CG149" s="269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>
        <f>CN150/CK150</f>
        <v>0</v>
      </c>
      <c r="CP149" s="343"/>
      <c r="CQ149" s="203">
        <f>CN150/CM150</f>
        <v>0</v>
      </c>
      <c r="CR149" s="479"/>
      <c r="CS149" s="973"/>
      <c r="CT149" s="480"/>
      <c r="CU149" s="162"/>
      <c r="CV149" s="343">
        <f>CU150/CR150</f>
        <v>0.23173070681572305</v>
      </c>
      <c r="CW149" s="343"/>
      <c r="CX149" s="206">
        <f>CU150/CT150</f>
        <v>0.21424360382040811</v>
      </c>
      <c r="CY149" s="137"/>
      <c r="CZ149" s="138"/>
      <c r="DD149" s="269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76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389"/>
        <v>1080.2880000000005</v>
      </c>
      <c r="X150" s="117">
        <f>U150-T150</f>
        <v>0</v>
      </c>
      <c r="Y150" s="355">
        <v>1651</v>
      </c>
      <c r="Z150" s="765">
        <v>1693.3330000000001</v>
      </c>
      <c r="AA150" s="765">
        <v>1693.3330000000001</v>
      </c>
      <c r="AB150" s="358">
        <f>AA150-Z150</f>
        <v>0</v>
      </c>
      <c r="AC150" s="355">
        <v>1639</v>
      </c>
      <c r="AD150" s="448">
        <v>1781.6</v>
      </c>
      <c r="AE150" s="765">
        <v>1781.6</v>
      </c>
      <c r="AF150" s="358">
        <f>AE150-AD150</f>
        <v>0</v>
      </c>
      <c r="AG150" s="355">
        <v>1557</v>
      </c>
      <c r="AH150" s="448">
        <v>1656</v>
      </c>
      <c r="AI150" s="357">
        <v>2855.5160000000001</v>
      </c>
      <c r="AJ150" s="358">
        <f>AI150-AH150</f>
        <v>1199.5160000000001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6330.4490000000005</v>
      </c>
      <c r="AO150" s="186">
        <f>AN150-AK150</f>
        <v>1483.4490000000005</v>
      </c>
      <c r="AP150" s="108">
        <f t="shared" si="390"/>
        <v>1483.4490000000005</v>
      </c>
      <c r="AQ150" s="55">
        <f>AN150-AM150</f>
        <v>1199.5160000000005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11829.737000000001</v>
      </c>
      <c r="AV150" s="186">
        <f>AU150-AR150</f>
        <v>2563.737000000001</v>
      </c>
      <c r="AW150" s="108">
        <f t="shared" si="391"/>
        <v>2563.737000000001</v>
      </c>
      <c r="AX150" s="362">
        <f>AU150-AT150</f>
        <v>1199.5159999999996</v>
      </c>
      <c r="AY150" s="137">
        <f>AR150/6</f>
        <v>1544.3333333333333</v>
      </c>
      <c r="AZ150" s="97">
        <f>AS150/6</f>
        <v>1544.3333333333333</v>
      </c>
      <c r="BA150" s="138">
        <f>AU150/6</f>
        <v>1971.6228333333336</v>
      </c>
      <c r="BB150" s="482">
        <f>BA150/AY150</f>
        <v>1.2766821713792362</v>
      </c>
      <c r="BC150" s="6">
        <f>BA150-AY150</f>
        <v>427.28950000000032</v>
      </c>
      <c r="BD150" s="98">
        <f>BA150-AZ150</f>
        <v>427.28950000000032</v>
      </c>
      <c r="BE150" s="6">
        <f>AX150/6</f>
        <v>199.91933333333327</v>
      </c>
      <c r="BF150" s="355">
        <v>1916</v>
      </c>
      <c r="BG150" s="448">
        <v>2570.357</v>
      </c>
      <c r="BH150" s="765">
        <v>2570.357</v>
      </c>
      <c r="BI150" s="358">
        <f>BH150-BG150</f>
        <v>0</v>
      </c>
      <c r="BJ150" s="355">
        <v>1706</v>
      </c>
      <c r="BK150" s="448">
        <v>1706</v>
      </c>
      <c r="BL150" s="357"/>
      <c r="BM150" s="358">
        <f>BL150-BK150</f>
        <v>-1706</v>
      </c>
      <c r="BN150" s="355">
        <v>1849</v>
      </c>
      <c r="BO150" s="448">
        <v>2100</v>
      </c>
      <c r="BP150" s="359"/>
      <c r="BQ150" s="358">
        <f>BP150-BO150</f>
        <v>-2100</v>
      </c>
      <c r="BR150" s="111">
        <f>BF150+BJ150+BN150</f>
        <v>5471</v>
      </c>
      <c r="BS150" s="112"/>
      <c r="BT150" s="186">
        <f>BG150+BK150+BO150</f>
        <v>6376.357</v>
      </c>
      <c r="BU150" s="114">
        <f>BH150+BL150+BP150</f>
        <v>2570.357</v>
      </c>
      <c r="BV150" s="110">
        <f>BU150-BR150</f>
        <v>-2900.643</v>
      </c>
      <c r="BW150" s="108"/>
      <c r="BX150" s="117">
        <f>BU150-BT150</f>
        <v>-3806</v>
      </c>
      <c r="BY150" s="355">
        <v>1938</v>
      </c>
      <c r="BZ150" s="448">
        <v>1938</v>
      </c>
      <c r="CA150" s="359"/>
      <c r="CB150" s="358">
        <f>CA150-BZ150</f>
        <v>-1938</v>
      </c>
      <c r="CC150" s="355">
        <v>2118</v>
      </c>
      <c r="CD150" s="448">
        <v>2118</v>
      </c>
      <c r="CE150" s="359"/>
      <c r="CF150" s="358">
        <f>CE150-CD150</f>
        <v>-2118</v>
      </c>
      <c r="CG150" s="355">
        <v>1565</v>
      </c>
      <c r="CH150" s="448">
        <v>1565</v>
      </c>
      <c r="CI150" s="359"/>
      <c r="CJ150" s="358">
        <f>CI150-CH150</f>
        <v>-1565</v>
      </c>
      <c r="CK150" s="111">
        <f>BY150+CC150+CG150</f>
        <v>5621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-5621</v>
      </c>
      <c r="CP150" s="186"/>
      <c r="CQ150" s="55">
        <f>CN150-CM150</f>
        <v>-5621</v>
      </c>
      <c r="CR150" s="130">
        <f>SUM(BR150,CK150)</f>
        <v>11092</v>
      </c>
      <c r="CS150" s="540"/>
      <c r="CT150" s="511">
        <f>BT150+CM150</f>
        <v>11997.357</v>
      </c>
      <c r="CU150" s="120">
        <f>SUM(BU150,CN150)</f>
        <v>2570.357</v>
      </c>
      <c r="CV150" s="186">
        <f>CU150-CR150</f>
        <v>-8521.643</v>
      </c>
      <c r="CW150" s="186"/>
      <c r="CX150" s="362">
        <f>CU150-CT150</f>
        <v>-9427</v>
      </c>
      <c r="CY150" s="137">
        <f>CR150/6</f>
        <v>1848.6666666666667</v>
      </c>
      <c r="CZ150" s="138">
        <f>CU150/6</f>
        <v>428.39283333333333</v>
      </c>
      <c r="DA150" s="482">
        <f>CZ150/CY150</f>
        <v>0.23173070681572303</v>
      </c>
      <c r="DB150" s="6">
        <f>CZ150-CY150</f>
        <v>-1420.2738333333334</v>
      </c>
      <c r="DC150" s="6">
        <f>CX150/6</f>
        <v>-1571.1666666666667</v>
      </c>
      <c r="DD150" s="355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31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770">
        <v>1</v>
      </c>
      <c r="Q151" s="405"/>
      <c r="R151" s="407"/>
      <c r="S151" s="408"/>
      <c r="T151" s="409"/>
      <c r="U151" s="398"/>
      <c r="V151" s="345"/>
      <c r="W151" s="438">
        <f t="shared" si="389"/>
        <v>0</v>
      </c>
      <c r="X151" s="453"/>
      <c r="Y151" s="336"/>
      <c r="Z151" s="770"/>
      <c r="AA151" s="770"/>
      <c r="AB151" s="405"/>
      <c r="AC151" s="336"/>
      <c r="AD151" s="403">
        <v>7</v>
      </c>
      <c r="AE151" s="770">
        <v>7</v>
      </c>
      <c r="AF151" s="405"/>
      <c r="AG151" s="336"/>
      <c r="AH151" s="403"/>
      <c r="AI151" s="404"/>
      <c r="AJ151" s="405"/>
      <c r="AK151" s="410"/>
      <c r="AL151" s="408"/>
      <c r="AM151" s="409"/>
      <c r="AN151" s="398"/>
      <c r="AO151" s="338"/>
      <c r="AP151" s="485">
        <f t="shared" si="390"/>
        <v>0</v>
      </c>
      <c r="AQ151" s="453"/>
      <c r="AR151" s="486"/>
      <c r="AS151" s="411"/>
      <c r="AT151" s="487"/>
      <c r="AU151" s="402"/>
      <c r="AV151" s="455"/>
      <c r="AW151" s="438">
        <f t="shared" si="391"/>
        <v>0</v>
      </c>
      <c r="AX151" s="445"/>
      <c r="AY151" s="349"/>
      <c r="AZ151" s="350"/>
      <c r="BA151" s="350"/>
      <c r="BB151" s="488"/>
      <c r="BF151" s="336"/>
      <c r="BG151" s="403"/>
      <c r="BH151" s="770"/>
      <c r="BI151" s="405"/>
      <c r="BJ151" s="336"/>
      <c r="BK151" s="403"/>
      <c r="BL151" s="404"/>
      <c r="BM151" s="405"/>
      <c r="BN151" s="336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336"/>
      <c r="BZ151" s="403"/>
      <c r="CA151" s="406"/>
      <c r="CB151" s="405"/>
      <c r="CC151" s="336"/>
      <c r="CD151" s="403"/>
      <c r="CE151" s="406"/>
      <c r="CF151" s="405"/>
      <c r="CG151" s="336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4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27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76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67"/>
      <c r="AA152" s="767"/>
      <c r="AB152" s="377" t="e">
        <f>AA153/Z153</f>
        <v>#DIV/0!</v>
      </c>
      <c r="AC152" s="374"/>
      <c r="AD152" s="375"/>
      <c r="AE152" s="767"/>
      <c r="AF152" s="470">
        <f>AE153/AD153</f>
        <v>1</v>
      </c>
      <c r="AG152" s="374"/>
      <c r="AH152" s="375"/>
      <c r="AI152" s="376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1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374"/>
      <c r="BG152" s="375"/>
      <c r="BH152" s="767"/>
      <c r="BI152" s="377">
        <f>BH153/BG153</f>
        <v>1</v>
      </c>
      <c r="BJ152" s="374"/>
      <c r="BK152" s="375"/>
      <c r="BL152" s="376"/>
      <c r="BM152" s="377">
        <f>BL153/BK153</f>
        <v>0</v>
      </c>
      <c r="BN152" s="374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0.1278473219782475</v>
      </c>
      <c r="BY152" s="374"/>
      <c r="BZ152" s="375"/>
      <c r="CA152" s="378"/>
      <c r="CB152" s="470" t="e">
        <f>CA153/BZ153</f>
        <v>#DIV/0!</v>
      </c>
      <c r="CC152" s="374"/>
      <c r="CD152" s="375"/>
      <c r="CE152" s="378"/>
      <c r="CF152" s="470" t="e">
        <f>CE153/CD153</f>
        <v>#DIV/0!</v>
      </c>
      <c r="CG152" s="374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3"/>
      <c r="CT152" s="480"/>
      <c r="CU152" s="162"/>
      <c r="CV152" s="343" t="e">
        <f>CU153/CR153</f>
        <v>#DIV/0!</v>
      </c>
      <c r="CW152" s="343"/>
      <c r="CX152" s="384">
        <f>CU153/CT153</f>
        <v>0.1278473219782475</v>
      </c>
      <c r="CY152" s="137"/>
      <c r="CZ152" s="138"/>
      <c r="DD152" s="374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76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389"/>
        <v>155</v>
      </c>
      <c r="X153" s="117">
        <f>U153-T153</f>
        <v>0</v>
      </c>
      <c r="Y153" s="355"/>
      <c r="Z153" s="765">
        <v>0</v>
      </c>
      <c r="AA153" s="765">
        <v>0</v>
      </c>
      <c r="AB153" s="358">
        <f>AA153-Z153</f>
        <v>0</v>
      </c>
      <c r="AC153" s="355"/>
      <c r="AD153" s="448">
        <v>210</v>
      </c>
      <c r="AE153" s="765">
        <v>210</v>
      </c>
      <c r="AF153" s="358">
        <f>AE153-AD153</f>
        <v>0</v>
      </c>
      <c r="AG153" s="355"/>
      <c r="AH153" s="448">
        <v>0</v>
      </c>
      <c r="AI153" s="357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390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391"/>
        <v>365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2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355"/>
      <c r="BG153" s="448">
        <v>37.380000000000003</v>
      </c>
      <c r="BH153" s="765">
        <v>37.380000000000003</v>
      </c>
      <c r="BI153" s="358">
        <f>BH153-BG153</f>
        <v>0</v>
      </c>
      <c r="BJ153" s="355"/>
      <c r="BK153" s="448">
        <v>255</v>
      </c>
      <c r="BL153" s="357"/>
      <c r="BM153" s="358">
        <f>BL153-BK153</f>
        <v>-255</v>
      </c>
      <c r="BN153" s="355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292.38</v>
      </c>
      <c r="BU153" s="114">
        <f>BH153+BL153+BP153</f>
        <v>37.380000000000003</v>
      </c>
      <c r="BV153" s="110">
        <f>BU153-BR153</f>
        <v>37.380000000000003</v>
      </c>
      <c r="BW153" s="108"/>
      <c r="BX153" s="117">
        <f>BU153-BT153</f>
        <v>-255</v>
      </c>
      <c r="BY153" s="355"/>
      <c r="BZ153" s="448">
        <v>0</v>
      </c>
      <c r="CA153" s="359"/>
      <c r="CB153" s="358">
        <f>CA153-BZ153</f>
        <v>0</v>
      </c>
      <c r="CC153" s="355"/>
      <c r="CD153" s="448">
        <v>0</v>
      </c>
      <c r="CE153" s="359"/>
      <c r="CF153" s="358">
        <f>CE153-CD153</f>
        <v>0</v>
      </c>
      <c r="CG153" s="355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292.38</v>
      </c>
      <c r="CU153" s="120">
        <f>SUM(BU153,CN153)</f>
        <v>37.380000000000003</v>
      </c>
      <c r="CV153" s="186">
        <f>CU153-CR153</f>
        <v>37.380000000000003</v>
      </c>
      <c r="CW153" s="186"/>
      <c r="CX153" s="362">
        <f>CU153-CT153</f>
        <v>-255</v>
      </c>
      <c r="CY153" s="137">
        <f>CR153/6</f>
        <v>0</v>
      </c>
      <c r="CZ153" s="138">
        <f>CU153/6</f>
        <v>6.23</v>
      </c>
      <c r="DA153" s="482" t="e">
        <f>CZ153/CY153</f>
        <v>#DIV/0!</v>
      </c>
      <c r="DB153" s="6">
        <f>CZ153-CY153</f>
        <v>6.23</v>
      </c>
      <c r="DC153" s="6">
        <f>CX153/6</f>
        <v>-42.5</v>
      </c>
      <c r="DD153" s="355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31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3" customFormat="1" ht="20.100000000000001" customHeight="1">
      <c r="A154" s="522"/>
      <c r="B154" s="329" t="s">
        <v>159</v>
      </c>
      <c r="C154" s="989"/>
      <c r="D154" s="572"/>
      <c r="E154" s="573"/>
      <c r="F154" s="990"/>
      <c r="G154" s="991"/>
      <c r="H154" s="992"/>
      <c r="I154" s="993"/>
      <c r="J154" s="990"/>
      <c r="K154" s="991"/>
      <c r="L154" s="992"/>
      <c r="M154" s="993"/>
      <c r="N154" s="990"/>
      <c r="O154" s="991"/>
      <c r="P154" s="992"/>
      <c r="Q154" s="993"/>
      <c r="R154" s="994"/>
      <c r="S154" s="995"/>
      <c r="T154" s="996"/>
      <c r="U154" s="997"/>
      <c r="V154" s="998"/>
      <c r="W154" s="999"/>
      <c r="X154" s="1000"/>
      <c r="Y154" s="990"/>
      <c r="Z154" s="992"/>
      <c r="AA154" s="992"/>
      <c r="AB154" s="993"/>
      <c r="AC154" s="990"/>
      <c r="AD154" s="991"/>
      <c r="AE154" s="992"/>
      <c r="AF154" s="993"/>
      <c r="AG154" s="990"/>
      <c r="AH154" s="991"/>
      <c r="AI154" s="1001"/>
      <c r="AJ154" s="993"/>
      <c r="AK154" s="1002"/>
      <c r="AL154" s="995"/>
      <c r="AM154" s="996"/>
      <c r="AN154" s="997"/>
      <c r="AO154" s="996"/>
      <c r="AP154" s="999"/>
      <c r="AQ154" s="453"/>
      <c r="AR154" s="410"/>
      <c r="AS154" s="411"/>
      <c r="AT154" s="487"/>
      <c r="AU154" s="454"/>
      <c r="AV154" s="996"/>
      <c r="AW154" s="999"/>
      <c r="AX154" s="445"/>
      <c r="AY154" s="349"/>
      <c r="AZ154" s="590"/>
      <c r="BA154" s="350"/>
      <c r="BB154" s="488"/>
      <c r="BC154" s="489"/>
      <c r="BE154" s="489"/>
      <c r="BF154" s="990"/>
      <c r="BG154" s="991">
        <v>5</v>
      </c>
      <c r="BH154" s="992">
        <v>5</v>
      </c>
      <c r="BI154" s="993"/>
      <c r="BJ154" s="990"/>
      <c r="BK154" s="991">
        <v>200</v>
      </c>
      <c r="BL154" s="1001"/>
      <c r="BM154" s="993"/>
      <c r="BN154" s="990"/>
      <c r="BO154" s="991">
        <v>200</v>
      </c>
      <c r="BP154" s="1004"/>
      <c r="BQ154" s="993"/>
      <c r="BR154" s="1002"/>
      <c r="BS154" s="1005"/>
      <c r="BT154" s="996"/>
      <c r="BU154" s="997"/>
      <c r="BV154" s="998"/>
      <c r="BW154" s="999"/>
      <c r="BX154" s="1000"/>
      <c r="BY154" s="990"/>
      <c r="BZ154" s="991">
        <v>200</v>
      </c>
      <c r="CA154" s="1004"/>
      <c r="CB154" s="993"/>
      <c r="CC154" s="990"/>
      <c r="CD154" s="991">
        <v>192</v>
      </c>
      <c r="CE154" s="1004"/>
      <c r="CF154" s="993"/>
      <c r="CG154" s="990"/>
      <c r="CH154" s="991">
        <v>116</v>
      </c>
      <c r="CI154" s="1004"/>
      <c r="CJ154" s="993"/>
      <c r="CK154" s="1002"/>
      <c r="CL154" s="1005"/>
      <c r="CM154" s="996"/>
      <c r="CN154" s="997"/>
      <c r="CO154" s="996"/>
      <c r="CP154" s="996"/>
      <c r="CQ154" s="453"/>
      <c r="CR154" s="410"/>
      <c r="CS154" s="971"/>
      <c r="CT154" s="487"/>
      <c r="CU154" s="454"/>
      <c r="CV154" s="996"/>
      <c r="CW154" s="996"/>
      <c r="CX154" s="445"/>
      <c r="CY154" s="349"/>
      <c r="CZ154" s="350"/>
      <c r="DA154" s="488"/>
      <c r="DB154" s="489"/>
      <c r="DC154" s="489"/>
      <c r="DD154" s="990"/>
      <c r="DE154" s="991"/>
      <c r="DF154" s="992"/>
      <c r="DG154" s="993"/>
      <c r="DH154" s="990"/>
      <c r="DI154" s="991"/>
      <c r="DJ154" s="992"/>
      <c r="DK154" s="993"/>
      <c r="DL154" s="990"/>
      <c r="DM154" s="991"/>
      <c r="DN154" s="992"/>
      <c r="DO154" s="993"/>
      <c r="DP154" s="1002"/>
      <c r="DQ154" s="996"/>
      <c r="DR154" s="1032"/>
      <c r="DS154" s="998"/>
      <c r="DT154" s="1000"/>
      <c r="DU154" s="990"/>
      <c r="DV154" s="991"/>
      <c r="DW154" s="992"/>
      <c r="DX154" s="993"/>
      <c r="DY154" s="990"/>
      <c r="DZ154" s="991"/>
      <c r="EA154" s="992"/>
      <c r="EB154" s="993"/>
      <c r="EC154" s="990"/>
      <c r="ED154" s="991"/>
      <c r="EE154" s="992"/>
      <c r="EF154" s="993"/>
      <c r="EG154" s="1002"/>
      <c r="EH154" s="996"/>
      <c r="EI154" s="1032"/>
      <c r="EJ154" s="996"/>
      <c r="EK154" s="453"/>
      <c r="EL154" s="410"/>
      <c r="EM154" s="401"/>
      <c r="EN154" s="1026"/>
      <c r="EO154" s="996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76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67"/>
      <c r="AA155" s="767"/>
      <c r="AB155" s="377">
        <f>AA156/Z156</f>
        <v>1</v>
      </c>
      <c r="AC155" s="374"/>
      <c r="AD155" s="375"/>
      <c r="AE155" s="767"/>
      <c r="AF155" s="470">
        <f>AE156/AD156</f>
        <v>1</v>
      </c>
      <c r="AG155" s="374"/>
      <c r="AH155" s="375"/>
      <c r="AI155" s="376"/>
      <c r="AJ155" s="470">
        <f>AI156/AH156</f>
        <v>0.58933333333333338</v>
      </c>
      <c r="AK155" s="69"/>
      <c r="AL155" s="490"/>
      <c r="AM155" s="240"/>
      <c r="AN155" s="100"/>
      <c r="AO155" s="343">
        <f>AN156/AK156</f>
        <v>1.1749244712990936</v>
      </c>
      <c r="AP155" s="340">
        <f>AN156/AL156</f>
        <v>1.1749244712990936</v>
      </c>
      <c r="AQ155" s="256">
        <f>AN156/AM156</f>
        <v>0.79114396148369159</v>
      </c>
      <c r="AR155" s="237"/>
      <c r="AS155" s="239"/>
      <c r="AT155" s="480"/>
      <c r="AU155" s="162"/>
      <c r="AV155" s="343">
        <f>AU156/AR156</f>
        <v>1.3202416918429003</v>
      </c>
      <c r="AW155" s="161">
        <f>AU156/AS156</f>
        <v>1.3202416918429003</v>
      </c>
      <c r="AX155" s="384">
        <f>AU156/AT156</f>
        <v>0.80975911056207539</v>
      </c>
      <c r="AY155" s="137"/>
      <c r="AZ155" s="138"/>
      <c r="BA155" s="138"/>
      <c r="BF155" s="374"/>
      <c r="BG155" s="375"/>
      <c r="BH155" s="767"/>
      <c r="BI155" s="377">
        <f>BH156/BG156</f>
        <v>1</v>
      </c>
      <c r="BJ155" s="374"/>
      <c r="BK155" s="375"/>
      <c r="BL155" s="376"/>
      <c r="BM155" s="377">
        <f>BL156/BK156</f>
        <v>0</v>
      </c>
      <c r="BN155" s="374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>
        <f>BU156/BR156</f>
        <v>1.6118721461187216E-2</v>
      </c>
      <c r="BW155" s="340"/>
      <c r="BX155" s="80">
        <f>BU156/BT156</f>
        <v>1.8240066139616595E-2</v>
      </c>
      <c r="BY155" s="374"/>
      <c r="BZ155" s="375"/>
      <c r="CA155" s="378"/>
      <c r="CB155" s="470">
        <f>CA156/BZ156</f>
        <v>0</v>
      </c>
      <c r="CC155" s="374"/>
      <c r="CD155" s="375"/>
      <c r="CE155" s="378"/>
      <c r="CF155" s="470">
        <f>CE156/CD156</f>
        <v>0</v>
      </c>
      <c r="CG155" s="374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>
        <f>CN156/CK156</f>
        <v>0</v>
      </c>
      <c r="CP155" s="343"/>
      <c r="CQ155" s="256">
        <f>CN156/CM156</f>
        <v>0</v>
      </c>
      <c r="CR155" s="237"/>
      <c r="CS155" s="973"/>
      <c r="CT155" s="480"/>
      <c r="CU155" s="162"/>
      <c r="CV155" s="343">
        <f>CU156/CR156</f>
        <v>7.7141608391608392E-3</v>
      </c>
      <c r="CW155" s="343"/>
      <c r="CX155" s="384">
        <f>CU156/CT156</f>
        <v>8.1688380811329921E-3</v>
      </c>
      <c r="CY155" s="137"/>
      <c r="CZ155" s="138"/>
      <c r="DD155" s="374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76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389"/>
        <v>288.60000000000002</v>
      </c>
      <c r="X156" s="117">
        <f>U156-T156</f>
        <v>0</v>
      </c>
      <c r="Y156" s="355">
        <v>662</v>
      </c>
      <c r="Z156" s="765">
        <v>176.4</v>
      </c>
      <c r="AA156" s="765">
        <v>176.4</v>
      </c>
      <c r="AB156" s="358">
        <f>AA156-Z156</f>
        <v>0</v>
      </c>
      <c r="AC156" s="355">
        <v>662</v>
      </c>
      <c r="AD156" s="448">
        <v>1273</v>
      </c>
      <c r="AE156" s="765">
        <v>1273</v>
      </c>
      <c r="AF156" s="358">
        <f>AE156-AD156</f>
        <v>0</v>
      </c>
      <c r="AG156" s="355">
        <v>662</v>
      </c>
      <c r="AH156" s="448">
        <v>1500</v>
      </c>
      <c r="AI156" s="357">
        <v>884</v>
      </c>
      <c r="AJ156" s="358">
        <f>AI156-AH156</f>
        <v>-616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2333.4</v>
      </c>
      <c r="AO156" s="186">
        <f>AN156-AK156</f>
        <v>347.40000000000009</v>
      </c>
      <c r="AP156" s="108">
        <f t="shared" si="390"/>
        <v>347.40000000000009</v>
      </c>
      <c r="AQ156" s="55">
        <f>AN156-AM156</f>
        <v>-616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2622</v>
      </c>
      <c r="AV156" s="186">
        <f>AU156-AR156</f>
        <v>636</v>
      </c>
      <c r="AW156" s="108">
        <f t="shared" si="391"/>
        <v>636</v>
      </c>
      <c r="AX156" s="362">
        <f>AU156-AT156</f>
        <v>-616</v>
      </c>
      <c r="AY156" s="137">
        <f>AR156/6</f>
        <v>331</v>
      </c>
      <c r="AZ156" s="97">
        <f>AS156/6</f>
        <v>331</v>
      </c>
      <c r="BA156" s="138">
        <f>AU156/6</f>
        <v>437</v>
      </c>
      <c r="BB156" s="482">
        <f>BA156/AY156</f>
        <v>1.3202416918429003</v>
      </c>
      <c r="BC156" s="6">
        <f>BA156-AY156</f>
        <v>106</v>
      </c>
      <c r="BD156" s="98">
        <f>BA156-AZ156</f>
        <v>106</v>
      </c>
      <c r="BE156" s="6">
        <f>AX156/6</f>
        <v>-102.66666666666667</v>
      </c>
      <c r="BF156" s="355">
        <v>5800</v>
      </c>
      <c r="BG156" s="448">
        <v>706</v>
      </c>
      <c r="BH156" s="765">
        <v>706</v>
      </c>
      <c r="BI156" s="358">
        <f>BH156-BG156</f>
        <v>0</v>
      </c>
      <c r="BJ156" s="355">
        <v>19000</v>
      </c>
      <c r="BK156" s="448">
        <v>19000</v>
      </c>
      <c r="BL156" s="357"/>
      <c r="BM156" s="358">
        <f>BL156-BK156</f>
        <v>-19000</v>
      </c>
      <c r="BN156" s="355">
        <v>19000</v>
      </c>
      <c r="BO156" s="448">
        <v>19000</v>
      </c>
      <c r="BP156" s="359"/>
      <c r="BQ156" s="358">
        <f>BP156-BO156</f>
        <v>-19000</v>
      </c>
      <c r="BR156" s="111">
        <f>BF156+BJ156+BN156</f>
        <v>43800</v>
      </c>
      <c r="BS156" s="112"/>
      <c r="BT156" s="186">
        <f>BG156+BK156+BO156</f>
        <v>38706</v>
      </c>
      <c r="BU156" s="114">
        <f>BH156+BL156+BP156</f>
        <v>706</v>
      </c>
      <c r="BV156" s="110">
        <f>BU156-BR156</f>
        <v>-43094</v>
      </c>
      <c r="BW156" s="108"/>
      <c r="BX156" s="117">
        <f>BU156-BT156</f>
        <v>-38000</v>
      </c>
      <c r="BY156" s="355">
        <v>19000</v>
      </c>
      <c r="BZ156" s="448">
        <v>19000</v>
      </c>
      <c r="CA156" s="359"/>
      <c r="CB156" s="358">
        <f>CA156-BZ156</f>
        <v>-19000</v>
      </c>
      <c r="CC156" s="355">
        <v>17880</v>
      </c>
      <c r="CD156" s="448">
        <v>17880</v>
      </c>
      <c r="CE156" s="359"/>
      <c r="CF156" s="358">
        <f>CE156-CD156</f>
        <v>-17880</v>
      </c>
      <c r="CG156" s="355">
        <v>10840</v>
      </c>
      <c r="CH156" s="448">
        <v>10840</v>
      </c>
      <c r="CI156" s="359"/>
      <c r="CJ156" s="358">
        <f>CI156-CH156</f>
        <v>-10840</v>
      </c>
      <c r="CK156" s="111">
        <f>BY156+CC156+CG156</f>
        <v>47720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-47720</v>
      </c>
      <c r="CP156" s="186"/>
      <c r="CQ156" s="55">
        <f>CN156-CM156</f>
        <v>-47720</v>
      </c>
      <c r="CR156" s="130">
        <f>SUM(BR156,CK156)</f>
        <v>91520</v>
      </c>
      <c r="CS156" s="540"/>
      <c r="CT156" s="511">
        <f>BT156+CM156</f>
        <v>86426</v>
      </c>
      <c r="CU156" s="120">
        <f>SUM(BU156,CN156)</f>
        <v>706</v>
      </c>
      <c r="CV156" s="186">
        <f>CU156-CR156</f>
        <v>-90814</v>
      </c>
      <c r="CW156" s="186"/>
      <c r="CX156" s="362">
        <f>CU156-CT156</f>
        <v>-85720</v>
      </c>
      <c r="CY156" s="137">
        <f>CR156/6</f>
        <v>15253.333333333334</v>
      </c>
      <c r="CZ156" s="138">
        <f>CU156/6</f>
        <v>117.66666666666667</v>
      </c>
      <c r="DA156" s="482">
        <f>CZ156/CY156</f>
        <v>7.7141608391608392E-3</v>
      </c>
      <c r="DB156" s="6">
        <f>CZ156-CY156</f>
        <v>-15135.666666666668</v>
      </c>
      <c r="DC156" s="6">
        <f>CX156/6</f>
        <v>-14286.666666666666</v>
      </c>
      <c r="DD156" s="355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31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775"/>
      <c r="Q157" s="377">
        <f>P158/O158</f>
        <v>1</v>
      </c>
      <c r="R157" s="544"/>
      <c r="S157" s="545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75"/>
      <c r="AA157" s="775"/>
      <c r="AB157" s="377">
        <f>AA158/Z158</f>
        <v>1</v>
      </c>
      <c r="AC157" s="374"/>
      <c r="AD157" s="473"/>
      <c r="AE157" s="775"/>
      <c r="AF157" s="341">
        <f>AE158/AD158</f>
        <v>1</v>
      </c>
      <c r="AG157" s="374"/>
      <c r="AH157" s="473"/>
      <c r="AI157" s="474"/>
      <c r="AJ157" s="341">
        <f>AI158/AH158</f>
        <v>0.96860955489653844</v>
      </c>
      <c r="AK157" s="546"/>
      <c r="AL157" s="545"/>
      <c r="AM157" s="207"/>
      <c r="AN157" s="201"/>
      <c r="AO157" s="343">
        <f>AN158/AK158</f>
        <v>1.278684004442419</v>
      </c>
      <c r="AP157" s="340">
        <f>AN158/AL158</f>
        <v>1.2288255076745449</v>
      </c>
      <c r="AQ157" s="203">
        <f>AN158/AM158</f>
        <v>0.98904425385194328</v>
      </c>
      <c r="AR157" s="204"/>
      <c r="AS157" s="200"/>
      <c r="AT157" s="209"/>
      <c r="AU157" s="162"/>
      <c r="AV157" s="343">
        <f>AU158/AR158</f>
        <v>1.2663591719744869</v>
      </c>
      <c r="AW157" s="86">
        <f>AU158/AS158</f>
        <v>1.1608973755804417</v>
      </c>
      <c r="AX157" s="206">
        <f>AU158/AT158</f>
        <v>0.99449932864879087</v>
      </c>
      <c r="AY157" s="137"/>
      <c r="AZ157" s="138"/>
      <c r="BA157" s="138"/>
      <c r="BF157" s="374"/>
      <c r="BG157" s="473"/>
      <c r="BH157" s="775"/>
      <c r="BI157" s="377">
        <f>BH158/BG158</f>
        <v>1</v>
      </c>
      <c r="BJ157" s="374"/>
      <c r="BK157" s="473"/>
      <c r="BL157" s="474"/>
      <c r="BM157" s="377">
        <f>BL158/BK158</f>
        <v>0</v>
      </c>
      <c r="BN157" s="374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>
        <f>BU158/BR158</f>
        <v>0.30990653606294677</v>
      </c>
      <c r="BW157" s="340"/>
      <c r="BX157" s="80">
        <f>BU158/BT158</f>
        <v>0.33860029329608471</v>
      </c>
      <c r="BY157" s="374"/>
      <c r="BZ157" s="473"/>
      <c r="CA157" s="475"/>
      <c r="CB157" s="341">
        <f>CA158/BZ158</f>
        <v>0</v>
      </c>
      <c r="CC157" s="374"/>
      <c r="CD157" s="473"/>
      <c r="CE157" s="475"/>
      <c r="CF157" s="341">
        <f>CE158/CD158</f>
        <v>0</v>
      </c>
      <c r="CG157" s="374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>
        <f>CN158/CK158</f>
        <v>0</v>
      </c>
      <c r="CP157" s="343"/>
      <c r="CQ157" s="203">
        <f>CN158/CM158</f>
        <v>0</v>
      </c>
      <c r="CR157" s="204"/>
      <c r="CS157" s="964"/>
      <c r="CT157" s="209"/>
      <c r="CU157" s="162"/>
      <c r="CV157" s="343">
        <f>CU158/CR158</f>
        <v>0.16324146321810259</v>
      </c>
      <c r="CW157" s="343"/>
      <c r="CX157" s="206">
        <f>CU158/CT158</f>
        <v>0.16276598356569447</v>
      </c>
      <c r="CY157" s="137"/>
      <c r="CZ157" s="138"/>
      <c r="DD157" s="374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7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389"/>
        <v>126882.89596000034</v>
      </c>
      <c r="X158" s="216">
        <f t="shared" ref="X158:AO158" si="499">X122+X129+X150+X141+X148+X153+X156</f>
        <v>0</v>
      </c>
      <c r="Y158" s="492">
        <f t="shared" si="499"/>
        <v>371872</v>
      </c>
      <c r="Z158" s="779">
        <f t="shared" si="499"/>
        <v>438555.15927999996</v>
      </c>
      <c r="AA158" s="779">
        <f t="shared" si="499"/>
        <v>438555.15927999996</v>
      </c>
      <c r="AB158" s="495">
        <f t="shared" si="499"/>
        <v>0</v>
      </c>
      <c r="AC158" s="492">
        <f t="shared" si="499"/>
        <v>368960</v>
      </c>
      <c r="AD158" s="493">
        <f t="shared" si="499"/>
        <v>475625.59742319997</v>
      </c>
      <c r="AE158" s="779">
        <f t="shared" si="499"/>
        <v>475625.59742319997</v>
      </c>
      <c r="AF158" s="495">
        <f t="shared" si="499"/>
        <v>0</v>
      </c>
      <c r="AG158" s="492">
        <f t="shared" si="499"/>
        <v>345378</v>
      </c>
      <c r="AH158" s="493">
        <f t="shared" si="499"/>
        <v>490123.8</v>
      </c>
      <c r="AI158" s="494">
        <f t="shared" si="499"/>
        <v>474738.59576220001</v>
      </c>
      <c r="AJ158" s="495">
        <f t="shared" si="499"/>
        <v>-15385.204237800004</v>
      </c>
      <c r="AK158" s="210">
        <f t="shared" si="499"/>
        <v>1086210</v>
      </c>
      <c r="AL158" s="497">
        <f t="shared" si="499"/>
        <v>1130282</v>
      </c>
      <c r="AM158" s="215">
        <f t="shared" si="499"/>
        <v>1404304.5567031996</v>
      </c>
      <c r="AN158" s="213">
        <f t="shared" si="499"/>
        <v>1388919.3524654</v>
      </c>
      <c r="AO158" s="215">
        <f t="shared" si="499"/>
        <v>302709.35246540006</v>
      </c>
      <c r="AP158" s="211">
        <f t="shared" si="390"/>
        <v>258637.35246540001</v>
      </c>
      <c r="AQ158" s="499">
        <f t="shared" ref="AQ158:AV158" si="500">AQ122+AQ129+AQ150+AQ141+AQ148+AQ153+AQ156</f>
        <v>-15385.204237799933</v>
      </c>
      <c r="AR158" s="500">
        <f t="shared" si="500"/>
        <v>2196520</v>
      </c>
      <c r="AS158" s="213">
        <f t="shared" si="500"/>
        <v>2396063</v>
      </c>
      <c r="AT158" s="501">
        <f t="shared" si="500"/>
        <v>2796968.4526632</v>
      </c>
      <c r="AU158" s="293">
        <f t="shared" si="500"/>
        <v>2781583.2484253999</v>
      </c>
      <c r="AV158" s="217">
        <f t="shared" si="500"/>
        <v>585063.2484254</v>
      </c>
      <c r="AW158" s="211">
        <f t="shared" si="391"/>
        <v>385520.24842539988</v>
      </c>
      <c r="AX158" s="502">
        <f>AX122+AX129+AX150+AX141+AX148+AX153+AX156</f>
        <v>-15385.204237800106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463597.20807089994</v>
      </c>
      <c r="BB158" s="363">
        <f>BA158/AY158</f>
        <v>1.2663591719744867</v>
      </c>
      <c r="BC158" s="6">
        <f>BA158-AY158</f>
        <v>97510.541404233256</v>
      </c>
      <c r="BD158" s="98">
        <f>BA158-AZ158</f>
        <v>64253.374737566628</v>
      </c>
      <c r="BE158" s="6">
        <f>AX158/6</f>
        <v>-2564.2007063000178</v>
      </c>
      <c r="BF158" s="492">
        <f>BF122+BF129+BF150+BF141+BF148+BF153+BF156</f>
        <v>511281</v>
      </c>
      <c r="BG158" s="493">
        <f>BG122+BG129+BG150+BG141+BG148+BG153+BG156</f>
        <v>430297.47766000003</v>
      </c>
      <c r="BH158" s="779">
        <f>BH122+BH129+BH150+BH141+BH148+BH153+BH156</f>
        <v>430297.47766000003</v>
      </c>
      <c r="BI158" s="495">
        <f>BH158-BG158</f>
        <v>0</v>
      </c>
      <c r="BJ158" s="492">
        <f>BJ122+BJ129+BJ150+BJ141+BJ148+BJ153+BJ156</f>
        <v>410621</v>
      </c>
      <c r="BK158" s="493">
        <f>BK122+BK129+BK150+BK141+BK148+BK153+BK156</f>
        <v>389560</v>
      </c>
      <c r="BL158" s="494">
        <f>BL122+BL129+BL150+BL141+BL148+BL153+BL156</f>
        <v>0</v>
      </c>
      <c r="BM158" s="495">
        <f>BL158-BK158</f>
        <v>-389560</v>
      </c>
      <c r="BN158" s="492">
        <f>BN122+BN129+BN150+BN141+BN148+BN153+BN156</f>
        <v>466573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1">BR122+BR129+BR150+BR141+BR148+BR153+BR156</f>
        <v>1388475</v>
      </c>
      <c r="BS158" s="215"/>
      <c r="BT158" s="215">
        <f t="shared" si="501"/>
        <v>1270812.4776599999</v>
      </c>
      <c r="BU158" s="213">
        <f t="shared" si="501"/>
        <v>430297.47766000003</v>
      </c>
      <c r="BV158" s="213">
        <f t="shared" si="501"/>
        <v>-958177.52234000002</v>
      </c>
      <c r="BW158" s="211"/>
      <c r="BX158" s="216">
        <f t="shared" si="501"/>
        <v>-840515</v>
      </c>
      <c r="BY158" s="492">
        <f t="shared" si="501"/>
        <v>456403</v>
      </c>
      <c r="BZ158" s="493">
        <f t="shared" ref="BZ158" si="502">BZ122+BZ129+BZ150+BZ141+BZ148+BZ153+BZ156</f>
        <v>521016.24199999997</v>
      </c>
      <c r="CA158" s="496">
        <f t="shared" si="501"/>
        <v>0</v>
      </c>
      <c r="CB158" s="495">
        <f t="shared" si="501"/>
        <v>-521016.24199999997</v>
      </c>
      <c r="CC158" s="492">
        <f t="shared" si="501"/>
        <v>425299</v>
      </c>
      <c r="CD158" s="493">
        <f t="shared" ref="CD158" si="503">CD122+CD129+CD150+CD141+CD148+CD153+CD156</f>
        <v>493523.56199999998</v>
      </c>
      <c r="CE158" s="496">
        <f t="shared" si="501"/>
        <v>0</v>
      </c>
      <c r="CF158" s="495">
        <f t="shared" si="501"/>
        <v>-493523.56199999998</v>
      </c>
      <c r="CG158" s="492">
        <f t="shared" si="501"/>
        <v>365780</v>
      </c>
      <c r="CH158" s="493">
        <f t="shared" ref="CH158" si="504">CH122+CH129+CH150+CH141+CH148+CH153+CH156</f>
        <v>358305</v>
      </c>
      <c r="CI158" s="496">
        <f t="shared" si="501"/>
        <v>0</v>
      </c>
      <c r="CJ158" s="495">
        <f t="shared" si="501"/>
        <v>-358305</v>
      </c>
      <c r="CK158" s="210">
        <f t="shared" si="501"/>
        <v>1247482</v>
      </c>
      <c r="CL158" s="215"/>
      <c r="CM158" s="215">
        <f t="shared" si="501"/>
        <v>1372844.804</v>
      </c>
      <c r="CN158" s="213">
        <f t="shared" si="501"/>
        <v>0</v>
      </c>
      <c r="CO158" s="215">
        <f t="shared" si="501"/>
        <v>-1247482</v>
      </c>
      <c r="CP158" s="215"/>
      <c r="CQ158" s="499">
        <f t="shared" si="501"/>
        <v>-1372844.804</v>
      </c>
      <c r="CR158" s="500">
        <f t="shared" si="501"/>
        <v>2635957</v>
      </c>
      <c r="CS158" s="975"/>
      <c r="CT158" s="501">
        <f t="shared" si="501"/>
        <v>2643657.2816599999</v>
      </c>
      <c r="CU158" s="293">
        <f>CU122+CU129+CU150+CU141+CU148+CU153+CU156</f>
        <v>430297.47766000003</v>
      </c>
      <c r="CV158" s="217">
        <f t="shared" si="501"/>
        <v>-2205659.5223400001</v>
      </c>
      <c r="CW158" s="217"/>
      <c r="CX158" s="502">
        <f t="shared" si="501"/>
        <v>-2213359.804</v>
      </c>
      <c r="CY158" s="137">
        <f>CR158/6</f>
        <v>439326.16666666669</v>
      </c>
      <c r="CZ158" s="138">
        <f>CZ122+CZ129+CZ150+CZ141+CZ148+CZ153+CZ156</f>
        <v>71716.246276666672</v>
      </c>
      <c r="DA158" s="363">
        <f>CZ158/CY158</f>
        <v>0.16324146321810257</v>
      </c>
      <c r="DB158" s="6">
        <f>CZ158-CY158</f>
        <v>-367609.92038999998</v>
      </c>
      <c r="DC158" s="6">
        <f>CX158/6</f>
        <v>-368893.30066666665</v>
      </c>
      <c r="DD158" s="492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459855</v>
      </c>
      <c r="DO158" s="495">
        <f>DN158-DM158</f>
        <v>0</v>
      </c>
      <c r="DP158" s="210">
        <f t="shared" ref="DP158:EP158" si="505">DP122+DP129+DP150+DP141+DP148+DP153+DP156</f>
        <v>1388475</v>
      </c>
      <c r="DQ158" s="215">
        <f t="shared" si="505"/>
        <v>1380393.8</v>
      </c>
      <c r="DR158" s="213">
        <f t="shared" si="505"/>
        <v>459855</v>
      </c>
      <c r="DS158" s="213">
        <f t="shared" si="505"/>
        <v>-928620</v>
      </c>
      <c r="DT158" s="216">
        <f t="shared" si="505"/>
        <v>-920538.8</v>
      </c>
      <c r="DU158" s="492">
        <f t="shared" si="505"/>
        <v>456403</v>
      </c>
      <c r="DV158" s="493">
        <f t="shared" si="505"/>
        <v>0</v>
      </c>
      <c r="DW158" s="779">
        <f t="shared" si="505"/>
        <v>0</v>
      </c>
      <c r="DX158" s="495">
        <f t="shared" si="505"/>
        <v>0</v>
      </c>
      <c r="DY158" s="492">
        <f t="shared" si="505"/>
        <v>415299</v>
      </c>
      <c r="DZ158" s="493">
        <f t="shared" si="505"/>
        <v>0</v>
      </c>
      <c r="EA158" s="779">
        <f t="shared" si="505"/>
        <v>0</v>
      </c>
      <c r="EB158" s="495">
        <f t="shared" si="505"/>
        <v>0</v>
      </c>
      <c r="EC158" s="492">
        <f t="shared" si="505"/>
        <v>375780</v>
      </c>
      <c r="ED158" s="493">
        <f t="shared" si="505"/>
        <v>0</v>
      </c>
      <c r="EE158" s="779">
        <f t="shared" si="505"/>
        <v>0</v>
      </c>
      <c r="EF158" s="495">
        <f t="shared" si="505"/>
        <v>0</v>
      </c>
      <c r="EG158" s="210">
        <f t="shared" si="505"/>
        <v>1247482</v>
      </c>
      <c r="EH158" s="215">
        <f t="shared" si="505"/>
        <v>0</v>
      </c>
      <c r="EI158" s="213">
        <f t="shared" si="505"/>
        <v>0</v>
      </c>
      <c r="EJ158" s="215">
        <f t="shared" si="505"/>
        <v>-1247482</v>
      </c>
      <c r="EK158" s="499">
        <f t="shared" si="505"/>
        <v>0</v>
      </c>
      <c r="EL158" s="712">
        <f t="shared" si="505"/>
        <v>2635957</v>
      </c>
      <c r="EM158" s="716">
        <f t="shared" si="505"/>
        <v>1380393.8</v>
      </c>
      <c r="EN158" s="717">
        <f t="shared" si="505"/>
        <v>459855</v>
      </c>
      <c r="EO158" s="1033">
        <f t="shared" si="505"/>
        <v>-2176102</v>
      </c>
      <c r="EP158" s="502">
        <f t="shared" si="505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462973.11748846667</v>
      </c>
      <c r="AO159" s="10">
        <f>AO158/3</f>
        <v>100903.11748846668</v>
      </c>
      <c r="AP159" s="10"/>
      <c r="AQ159" s="10">
        <f>AQ158/3</f>
        <v>-5128.4014125999774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463597.2080709</v>
      </c>
      <c r="AV159" s="3">
        <f>AV158/6</f>
        <v>97510.541404233329</v>
      </c>
      <c r="AW159" s="10"/>
      <c r="AX159" s="3">
        <f>AX158/6</f>
        <v>-2564.2007063000178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462825</v>
      </c>
      <c r="BS159" s="10"/>
      <c r="BT159" s="10">
        <f>BT158/3</f>
        <v>423604.15921999997</v>
      </c>
      <c r="BU159" s="10">
        <f>BU158/3</f>
        <v>143432.49255333334</v>
      </c>
      <c r="BV159" s="10">
        <f>BV158/3</f>
        <v>-319392.50744666666</v>
      </c>
      <c r="BW159" s="10"/>
      <c r="BX159" s="10">
        <f>BX158/3</f>
        <v>-280171.66666666669</v>
      </c>
      <c r="BZ159" s="296"/>
      <c r="CA159" s="296"/>
      <c r="CD159" s="296"/>
      <c r="CE159" s="296"/>
      <c r="CH159" s="296"/>
      <c r="CI159" s="296"/>
      <c r="CK159" s="10">
        <f>CK158/3</f>
        <v>415827.33333333331</v>
      </c>
      <c r="CL159" s="10"/>
      <c r="CM159" s="10">
        <f>CM158/3</f>
        <v>457614.93466666667</v>
      </c>
      <c r="CN159" s="10">
        <f>CN158/3</f>
        <v>0</v>
      </c>
      <c r="CO159" s="10">
        <f>CO158/3</f>
        <v>-415827.33333333331</v>
      </c>
      <c r="CP159" s="10"/>
      <c r="CQ159" s="10">
        <f>CQ158/3</f>
        <v>-457614.93466666667</v>
      </c>
      <c r="CR159" s="3">
        <f>CR158/6</f>
        <v>439326.16666666669</v>
      </c>
      <c r="CT159" s="3">
        <f>CT158/6</f>
        <v>440609.54694333329</v>
      </c>
      <c r="CU159" s="3">
        <f>CU158/6</f>
        <v>71716.246276666672</v>
      </c>
      <c r="CV159" s="3">
        <f>CV158/6</f>
        <v>-367609.92039000004</v>
      </c>
      <c r="CW159" s="3"/>
      <c r="CX159" s="3">
        <f>CX158/6</f>
        <v>-368893.30066666665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43">
        <f ca="1">NOW()</f>
        <v>43105.474401851854</v>
      </c>
      <c r="BC160" s="1043"/>
      <c r="BD160" s="1043"/>
      <c r="BE160" s="1043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43"/>
      <c r="DA160" s="1043"/>
      <c r="DB160" s="1043"/>
      <c r="DC160" s="1043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34"/>
      <c r="EP160" s="14" t="s">
        <v>60</v>
      </c>
      <c r="EQ160" s="5"/>
      <c r="ER160" s="5"/>
      <c r="ES160" s="5"/>
      <c r="ET160" s="1043">
        <f ca="1">NOW()</f>
        <v>43105.474401851854</v>
      </c>
      <c r="EU160" s="1043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47" t="str">
        <f>F3</f>
        <v>17/3</v>
      </c>
      <c r="G161" s="1045"/>
      <c r="H161" s="1045"/>
      <c r="I161" s="1046">
        <v>0</v>
      </c>
      <c r="J161" s="1047" t="str">
        <f>J3</f>
        <v>17/4</v>
      </c>
      <c r="K161" s="1044"/>
      <c r="L161" s="1045"/>
      <c r="M161" s="1046">
        <v>0</v>
      </c>
      <c r="N161" s="1047" t="str">
        <f>N3</f>
        <v>17/5</v>
      </c>
      <c r="O161" s="1044"/>
      <c r="P161" s="1045"/>
      <c r="Q161" s="1046">
        <v>0</v>
      </c>
      <c r="R161" s="1047" t="str">
        <f>R3</f>
        <v>17/3-17/5累計</v>
      </c>
      <c r="S161" s="1044"/>
      <c r="T161" s="1044"/>
      <c r="U161" s="1045"/>
      <c r="V161" s="1044"/>
      <c r="W161" s="1044"/>
      <c r="X161" s="1046"/>
      <c r="Y161" s="1047" t="str">
        <f>Y3</f>
        <v>17/6</v>
      </c>
      <c r="Z161" s="1044"/>
      <c r="AA161" s="1045"/>
      <c r="AB161" s="1046">
        <v>0</v>
      </c>
      <c r="AC161" s="1047" t="str">
        <f>AC3</f>
        <v>17/7</v>
      </c>
      <c r="AD161" s="1044"/>
      <c r="AE161" s="1045"/>
      <c r="AF161" s="1046">
        <v>0</v>
      </c>
      <c r="AG161" s="1047" t="str">
        <f>AG3</f>
        <v>17/8</v>
      </c>
      <c r="AH161" s="1044"/>
      <c r="AI161" s="1045"/>
      <c r="AJ161" s="1046">
        <v>0</v>
      </c>
      <c r="AK161" s="1047" t="str">
        <f>AK3</f>
        <v>17/6-17/8累計</v>
      </c>
      <c r="AL161" s="1044"/>
      <c r="AM161" s="1044"/>
      <c r="AN161" s="1045"/>
      <c r="AO161" s="1044"/>
      <c r="AP161" s="1044"/>
      <c r="AQ161" s="1046"/>
      <c r="AR161" s="1055" t="str">
        <f>AR3</f>
        <v>17/上(17/3-17/8)累計</v>
      </c>
      <c r="AS161" s="1056"/>
      <c r="AT161" s="1056"/>
      <c r="AU161" s="1056"/>
      <c r="AV161" s="1056"/>
      <c r="AW161" s="1056"/>
      <c r="AX161" s="1057"/>
      <c r="AY161" s="18"/>
      <c r="AZ161" s="754"/>
      <c r="BA161" s="19"/>
      <c r="BF161" s="1047" t="str">
        <f>BF3</f>
        <v>17/9</v>
      </c>
      <c r="BG161" s="1045"/>
      <c r="BH161" s="1045"/>
      <c r="BI161" s="1046">
        <v>0</v>
      </c>
      <c r="BJ161" s="1047" t="str">
        <f>BJ3</f>
        <v>17/10</v>
      </c>
      <c r="BK161" s="1044"/>
      <c r="BL161" s="1045"/>
      <c r="BM161" s="1046">
        <v>0</v>
      </c>
      <c r="BN161" s="1047" t="str">
        <f>BN3</f>
        <v>17/11</v>
      </c>
      <c r="BO161" s="1044"/>
      <c r="BP161" s="1045"/>
      <c r="BQ161" s="1046">
        <v>0</v>
      </c>
      <c r="BR161" s="1047" t="str">
        <f>BR3</f>
        <v>17/9-17/11累計</v>
      </c>
      <c r="BS161" s="1044"/>
      <c r="BT161" s="1044"/>
      <c r="BU161" s="1045"/>
      <c r="BV161" s="1044"/>
      <c r="BW161" s="1044"/>
      <c r="BX161" s="1046"/>
      <c r="BY161" s="1047" t="str">
        <f>BY3</f>
        <v>17/12</v>
      </c>
      <c r="BZ161" s="1044"/>
      <c r="CA161" s="1045"/>
      <c r="CB161" s="1046">
        <v>0</v>
      </c>
      <c r="CC161" s="1047" t="str">
        <f>CC3</f>
        <v>18/1</v>
      </c>
      <c r="CD161" s="1044"/>
      <c r="CE161" s="1045"/>
      <c r="CF161" s="1046">
        <v>0</v>
      </c>
      <c r="CG161" s="1047" t="str">
        <f>CG3</f>
        <v>18/2</v>
      </c>
      <c r="CH161" s="1044"/>
      <c r="CI161" s="1045"/>
      <c r="CJ161" s="1046">
        <v>0</v>
      </c>
      <c r="CK161" s="1047" t="str">
        <f>CK3</f>
        <v>17/12-18/2累計</v>
      </c>
      <c r="CL161" s="1044"/>
      <c r="CM161" s="1044"/>
      <c r="CN161" s="1045"/>
      <c r="CO161" s="1044"/>
      <c r="CP161" s="1044"/>
      <c r="CQ161" s="1046"/>
      <c r="CR161" s="1055" t="str">
        <f>CR3</f>
        <v>17/下(17/12-18/2)累計</v>
      </c>
      <c r="CS161" s="1056"/>
      <c r="CT161" s="1056"/>
      <c r="CU161" s="1056"/>
      <c r="CV161" s="1056"/>
      <c r="CW161" s="1056"/>
      <c r="CX161" s="1057"/>
      <c r="CY161" s="18"/>
      <c r="CZ161" s="19"/>
      <c r="DB161" s="1009"/>
      <c r="DC161" s="916"/>
      <c r="DD161" s="1044" t="str">
        <f>DD3</f>
        <v>18/3</v>
      </c>
      <c r="DE161" s="1045"/>
      <c r="DF161" s="1045"/>
      <c r="DG161" s="1046">
        <v>0</v>
      </c>
      <c r="DH161" s="1047" t="str">
        <f>DH3</f>
        <v>18/4</v>
      </c>
      <c r="DI161" s="1044"/>
      <c r="DJ161" s="1045"/>
      <c r="DK161" s="1046">
        <v>0</v>
      </c>
      <c r="DL161" s="1047" t="str">
        <f>DL3</f>
        <v>18/5</v>
      </c>
      <c r="DM161" s="1044"/>
      <c r="DN161" s="1045"/>
      <c r="DO161" s="1046">
        <v>0</v>
      </c>
      <c r="DP161" s="1047" t="str">
        <f>DP3</f>
        <v>18/3-18/5累計</v>
      </c>
      <c r="DQ161" s="1044"/>
      <c r="DR161" s="1045"/>
      <c r="DS161" s="1044"/>
      <c r="DT161" s="1046"/>
      <c r="DU161" s="1047" t="str">
        <f>DU3</f>
        <v>18/6</v>
      </c>
      <c r="DV161" s="1044"/>
      <c r="DW161" s="1045"/>
      <c r="DX161" s="1046">
        <v>0</v>
      </c>
      <c r="DY161" s="1047" t="str">
        <f>DY3</f>
        <v>18/7</v>
      </c>
      <c r="DZ161" s="1044"/>
      <c r="EA161" s="1045"/>
      <c r="EB161" s="1046">
        <v>0</v>
      </c>
      <c r="EC161" s="1047" t="str">
        <f>EC3</f>
        <v>18/8</v>
      </c>
      <c r="ED161" s="1044"/>
      <c r="EE161" s="1045"/>
      <c r="EF161" s="1046">
        <v>0</v>
      </c>
      <c r="EG161" s="1047" t="str">
        <f>EG3</f>
        <v>18/6-18/8累計</v>
      </c>
      <c r="EH161" s="1044"/>
      <c r="EI161" s="1045"/>
      <c r="EJ161" s="1044"/>
      <c r="EK161" s="1046"/>
      <c r="EL161" s="1050" t="str">
        <f>EL3</f>
        <v>18/下(18/6-18/8)累計</v>
      </c>
      <c r="EM161" s="1051"/>
      <c r="EN161" s="1051"/>
      <c r="EO161" s="1051"/>
      <c r="EP161" s="1052"/>
      <c r="EQ161" s="18"/>
      <c r="ER161" s="19"/>
      <c r="ES161" s="19"/>
      <c r="ET161" s="19"/>
      <c r="EU161" s="19"/>
      <c r="EV161" s="1017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6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61" t="str">
        <f>Z4</f>
        <v>実績</v>
      </c>
      <c r="AA162" s="761" t="str">
        <f>AA4</f>
        <v>実績</v>
      </c>
      <c r="AB162" s="505" t="s">
        <v>18</v>
      </c>
      <c r="AC162" s="503" t="s">
        <v>0</v>
      </c>
      <c r="AD162" s="305" t="str">
        <f>AD4</f>
        <v>今回計画</v>
      </c>
      <c r="AE162" s="761" t="str">
        <f>AE4</f>
        <v>実績</v>
      </c>
      <c r="AF162" s="505" t="s">
        <v>18</v>
      </c>
      <c r="AG162" s="503" t="s">
        <v>0</v>
      </c>
      <c r="AH162" s="305" t="str">
        <f>AH4</f>
        <v>前回計画</v>
      </c>
      <c r="AI162" s="306" t="str">
        <f>AI4</f>
        <v>実績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503" t="s">
        <v>0</v>
      </c>
      <c r="BG162" s="305" t="str">
        <f>BG4</f>
        <v>前回計画</v>
      </c>
      <c r="BH162" s="761" t="str">
        <f>BH4</f>
        <v>実績</v>
      </c>
      <c r="BI162" s="505" t="s">
        <v>18</v>
      </c>
      <c r="BJ162" s="503" t="str">
        <f>BJ4</f>
        <v>レビュー</v>
      </c>
      <c r="BK162" s="305" t="str">
        <f>BK4</f>
        <v>前回計画</v>
      </c>
      <c r="BL162" s="306" t="str">
        <f>BL4</f>
        <v>実績</v>
      </c>
      <c r="BM162" s="505" t="s">
        <v>18</v>
      </c>
      <c r="BN162" s="503" t="str">
        <f>BN4</f>
        <v>レビュー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503" t="str">
        <f>BY4</f>
        <v>レビュー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503" t="str">
        <f>CC4</f>
        <v>レビュー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503" t="str">
        <f>CG4</f>
        <v>レビュー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4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18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18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35" t="s">
        <v>44</v>
      </c>
      <c r="EN162" s="1020" t="str">
        <f>EN4</f>
        <v>今回見通</v>
      </c>
      <c r="EO162" s="1021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22"/>
      <c r="ET162" s="5" t="s">
        <v>74</v>
      </c>
      <c r="EU162" s="5" t="s">
        <v>75</v>
      </c>
      <c r="EV162" s="1022"/>
    </row>
    <row r="163" spans="1:152" s="564" customFormat="1" ht="20.100000000000001" customHeight="1">
      <c r="A163" s="547"/>
      <c r="B163" s="548"/>
      <c r="C163" s="1070" t="s">
        <v>27</v>
      </c>
      <c r="D163" s="1061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783">
        <v>6.2558778174663612E-2</v>
      </c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8.1780484896924882E-2</v>
      </c>
      <c r="V163" s="555"/>
      <c r="W163" s="556"/>
      <c r="X163" s="277"/>
      <c r="Y163" s="549">
        <v>0.05</v>
      </c>
      <c r="Z163" s="783">
        <v>4.1520000000000001E-2</v>
      </c>
      <c r="AA163" s="783">
        <v>4.1520000000000001E-2</v>
      </c>
      <c r="AB163" s="551"/>
      <c r="AC163" s="549">
        <v>0.05</v>
      </c>
      <c r="AD163" s="550">
        <v>4.6995035671661835E-2</v>
      </c>
      <c r="AE163" s="783">
        <v>4.6995035671661835E-2</v>
      </c>
      <c r="AF163" s="551"/>
      <c r="AG163" s="549">
        <v>0.05</v>
      </c>
      <c r="AH163" s="550">
        <v>0.05</v>
      </c>
      <c r="AI163" s="863">
        <v>5.9771051703091133E-2</v>
      </c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4.7859812601440545E-2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6.8119770519818254E-2</v>
      </c>
      <c r="AV163" s="561"/>
      <c r="AW163" s="555"/>
      <c r="AX163" s="384"/>
      <c r="AY163" s="562"/>
      <c r="AZ163" s="563"/>
      <c r="BA163" s="563"/>
      <c r="BF163" s="549">
        <v>0.05</v>
      </c>
      <c r="BG163" s="550">
        <v>5.1155231836200965E-2</v>
      </c>
      <c r="BH163" s="783">
        <v>5.1155231836200965E-2</v>
      </c>
      <c r="BI163" s="551"/>
      <c r="BJ163" s="549">
        <v>0.05</v>
      </c>
      <c r="BK163" s="550">
        <v>0.05</v>
      </c>
      <c r="BL163" s="863"/>
      <c r="BM163" s="551"/>
      <c r="BN163" s="549">
        <v>0.05</v>
      </c>
      <c r="BO163" s="550">
        <v>0.05</v>
      </c>
      <c r="BP163" s="552"/>
      <c r="BQ163" s="551"/>
      <c r="BR163" s="549">
        <f>BR164/BR5</f>
        <v>0.05</v>
      </c>
      <c r="BS163" s="558"/>
      <c r="BT163" s="555">
        <f>BT164/BT5</f>
        <v>5.0481084165625655E-2</v>
      </c>
      <c r="BU163" s="555">
        <f>BU164/BU5</f>
        <v>5.1155231836200965E-2</v>
      </c>
      <c r="BV163" s="555"/>
      <c r="BW163" s="556"/>
      <c r="BX163" s="277"/>
      <c r="BY163" s="549">
        <v>0.05</v>
      </c>
      <c r="BZ163" s="550">
        <v>0.05</v>
      </c>
      <c r="CA163" s="552"/>
      <c r="CB163" s="551"/>
      <c r="CC163" s="549">
        <v>5.0900000000000001E-2</v>
      </c>
      <c r="CD163" s="550">
        <v>0.05</v>
      </c>
      <c r="CE163" s="552"/>
      <c r="CF163" s="551"/>
      <c r="CG163" s="549">
        <v>0.05</v>
      </c>
      <c r="CH163" s="550">
        <v>0.05</v>
      </c>
      <c r="CI163" s="552"/>
      <c r="CJ163" s="551"/>
      <c r="CK163" s="557">
        <f>CK164/CK5</f>
        <v>4.9996732026143791E-2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>
        <f>CR164/CR5</f>
        <v>4.999862258953168E-2</v>
      </c>
      <c r="CS163" s="558"/>
      <c r="CT163" s="559">
        <f>CT164/CT5</f>
        <v>5.0265512136652431E-2</v>
      </c>
      <c r="CU163" s="560">
        <f>CU164/CU5</f>
        <v>5.1155231836200965E-2</v>
      </c>
      <c r="CV163" s="561"/>
      <c r="CW163" s="561"/>
      <c r="CX163" s="384">
        <f>CU164/CT164</f>
        <v>0.23390266729084996</v>
      </c>
      <c r="CY163" s="562"/>
      <c r="CZ163" s="563"/>
      <c r="DD163" s="549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062" t="s">
        <v>56</v>
      </c>
      <c r="D164" s="1063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73">
        <f>P163*P5</f>
        <v>414.97322855860199</v>
      </c>
      <c r="Q164" s="418">
        <f>P164-O164</f>
        <v>0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73">
        <f>Z163*Z5</f>
        <v>328.19324591589742</v>
      </c>
      <c r="AA164" s="77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773">
        <f>AE163*AE5</f>
        <v>287.63897052618364</v>
      </c>
      <c r="AF164" s="418">
        <f>AE164-AD164</f>
        <v>0</v>
      </c>
      <c r="AG164" s="374">
        <f>AG163*AG5</f>
        <v>333.33333333333337</v>
      </c>
      <c r="AH164" s="461">
        <f>AH163*AH5</f>
        <v>333.33333333333337</v>
      </c>
      <c r="AI164" s="462">
        <f>AI163*AI5</f>
        <v>278.02831652454296</v>
      </c>
      <c r="AJ164" s="418">
        <f>AI164-AH164</f>
        <v>-55.305016808790413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893.86053296662408</v>
      </c>
      <c r="AO164" s="134">
        <f>AN164-AK164</f>
        <v>-157.42151831542719</v>
      </c>
      <c r="AP164" s="128">
        <f>AN164-AL164</f>
        <v>-157.42151831542742</v>
      </c>
      <c r="AQ164" s="55">
        <f>AN164-AM164</f>
        <v>-55.305016808790356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3159.0971720056741</v>
      </c>
      <c r="AV164" s="169">
        <f>AU164-AR164</f>
        <v>1120.6356335441355</v>
      </c>
      <c r="AW164" s="129">
        <f>AU164-AS164</f>
        <v>1120.6356335441353</v>
      </c>
      <c r="AX164" s="362">
        <f>AU164-AT164</f>
        <v>-55.305016808790242</v>
      </c>
      <c r="AY164" s="74"/>
      <c r="AZ164" s="75"/>
      <c r="BA164" s="75"/>
      <c r="BF164" s="374">
        <f>BF163*BF5</f>
        <v>350.42735042735046</v>
      </c>
      <c r="BG164" s="461">
        <f>BG163*BG5</f>
        <v>358.81290996939424</v>
      </c>
      <c r="BH164" s="773">
        <f>BH163*BH5</f>
        <v>358.81290996939424</v>
      </c>
      <c r="BI164" s="418">
        <f>BH164-BG164</f>
        <v>0</v>
      </c>
      <c r="BJ164" s="374">
        <f>BJ163*BJ5</f>
        <v>277.77777777777777</v>
      </c>
      <c r="BK164" s="461">
        <f>BK163*BK5</f>
        <v>235.04273504273507</v>
      </c>
      <c r="BL164" s="462">
        <f>BL163*BL5</f>
        <v>0</v>
      </c>
      <c r="BM164" s="418">
        <f>BL164-BK164</f>
        <v>-235.04273504273507</v>
      </c>
      <c r="BN164" s="374">
        <f>BN163*BN5</f>
        <v>269.23076923076923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897.43589743589746</v>
      </c>
      <c r="BS164" s="134"/>
      <c r="BT164" s="129">
        <f>BG164+BK164+BO164</f>
        <v>850.26590142238581</v>
      </c>
      <c r="BU164" s="129">
        <f>BH164+BL164+BP164</f>
        <v>358.81290996939424</v>
      </c>
      <c r="BV164" s="129">
        <f>BU164-BR164</f>
        <v>-538.62298746650322</v>
      </c>
      <c r="BW164" s="128"/>
      <c r="BX164" s="55">
        <f>BU164-BT164</f>
        <v>-491.45299145299157</v>
      </c>
      <c r="BY164" s="374">
        <f>BY163*BY5</f>
        <v>269.23076923076923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374">
        <v>235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374">
        <f>CG163*CG5</f>
        <v>149.5726495726496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653.80341880341882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-653.80341880341882</v>
      </c>
      <c r="CP164" s="134"/>
      <c r="CQ164" s="55">
        <f>CN164-CM164</f>
        <v>-683.76068376068383</v>
      </c>
      <c r="CR164" s="69">
        <f>SUM(BR164,CK164)</f>
        <v>1551.2393162393164</v>
      </c>
      <c r="CS164" s="978"/>
      <c r="CT164" s="511">
        <f>BT164+CM164</f>
        <v>1534.0265851830695</v>
      </c>
      <c r="CU164" s="568">
        <f>SUM(BU164,CN164)</f>
        <v>358.81290996939424</v>
      </c>
      <c r="CV164" s="169">
        <f>CU164-CR164</f>
        <v>-1192.4264062699222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783">
        <v>0.14783042674779295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0.14645030141402224</v>
      </c>
      <c r="V165" s="555"/>
      <c r="W165" s="556"/>
      <c r="X165" s="277"/>
      <c r="Y165" s="549">
        <v>0.18</v>
      </c>
      <c r="Z165" s="783">
        <v>0.14449999999999999</v>
      </c>
      <c r="AA165" s="783">
        <v>0.14449999999999999</v>
      </c>
      <c r="AB165" s="551"/>
      <c r="AC165" s="549">
        <v>0.18</v>
      </c>
      <c r="AD165" s="550">
        <v>0.13996070044842138</v>
      </c>
      <c r="AE165" s="783">
        <v>0.13996070044842138</v>
      </c>
      <c r="AF165" s="551"/>
      <c r="AG165" s="549">
        <v>0.18</v>
      </c>
      <c r="AH165" s="550">
        <v>0.15</v>
      </c>
      <c r="AI165" s="863">
        <v>0.14845110276409698</v>
      </c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0.14502212506691184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0.14515028133569929</v>
      </c>
      <c r="AV165" s="561"/>
      <c r="AW165" s="555"/>
      <c r="AX165" s="384"/>
      <c r="AY165" s="562"/>
      <c r="AZ165" s="563"/>
      <c r="BA165" s="563"/>
      <c r="BF165" s="549">
        <v>0.25009999999999999</v>
      </c>
      <c r="BG165" s="550">
        <v>0.23220225049437765</v>
      </c>
      <c r="BH165" s="783">
        <v>0.23220225049437765</v>
      </c>
      <c r="BI165" s="551"/>
      <c r="BJ165" s="549">
        <v>0.25330000000000003</v>
      </c>
      <c r="BK165" s="550">
        <v>0.23999999999999996</v>
      </c>
      <c r="BL165" s="863"/>
      <c r="BM165" s="551"/>
      <c r="BN165" s="549">
        <v>0.25240000000000001</v>
      </c>
      <c r="BO165" s="550">
        <v>0.24199999999999999</v>
      </c>
      <c r="BP165" s="552"/>
      <c r="BQ165" s="551"/>
      <c r="BR165" s="549">
        <f>BR166/BR6</f>
        <v>0.2519780487804878</v>
      </c>
      <c r="BS165" s="558"/>
      <c r="BT165" s="555">
        <f>BT166/BT6</f>
        <v>0.23901050374736549</v>
      </c>
      <c r="BU165" s="555">
        <f>BU166/BU6</f>
        <v>0.23220225049437765</v>
      </c>
      <c r="BV165" s="555"/>
      <c r="BW165" s="556"/>
      <c r="BX165" s="277"/>
      <c r="BY165" s="549">
        <v>0.252</v>
      </c>
      <c r="BZ165" s="550">
        <v>0.23599999999999999</v>
      </c>
      <c r="CA165" s="552"/>
      <c r="CB165" s="551"/>
      <c r="CC165" s="549">
        <v>0.252</v>
      </c>
      <c r="CD165" s="550">
        <v>0.23799999999999999</v>
      </c>
      <c r="CE165" s="552"/>
      <c r="CF165" s="551"/>
      <c r="CG165" s="549">
        <v>0.247</v>
      </c>
      <c r="CH165" s="550">
        <v>0.23699999999999999</v>
      </c>
      <c r="CI165" s="552"/>
      <c r="CJ165" s="551"/>
      <c r="CK165" s="557">
        <f>CK166/CK6</f>
        <v>0.25097119341563789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>
        <f>CR166/CR6</f>
        <v>0.25153360581289741</v>
      </c>
      <c r="CS165" s="554"/>
      <c r="CT165" s="560">
        <f>CT166/CT6</f>
        <v>0.2378141836344225</v>
      </c>
      <c r="CU165" s="560">
        <f>CU166/CU6</f>
        <v>0.23220225049437765</v>
      </c>
      <c r="CV165" s="561"/>
      <c r="CW165" s="561"/>
      <c r="CX165" s="384">
        <f>CU166/CT166</f>
        <v>9.8796298622860795E-2</v>
      </c>
      <c r="CY165" s="562"/>
      <c r="CZ165" s="563"/>
      <c r="DD165" s="549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73">
        <f>P165*P6</f>
        <v>258.13428919184679</v>
      </c>
      <c r="Q166" s="418">
        <f>P166-O166</f>
        <v>0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73">
        <f>Z165*Z6</f>
        <v>850.208852991453</v>
      </c>
      <c r="AA166" s="77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773">
        <f>AE165*AE6</f>
        <v>702.15914849273122</v>
      </c>
      <c r="AF166" s="418">
        <f>AE166-AD166</f>
        <v>0</v>
      </c>
      <c r="AG166" s="374">
        <f>AG165*AG6</f>
        <v>3646.1538461538462</v>
      </c>
      <c r="AH166" s="461">
        <f>AH165*AH6</f>
        <v>1602.5641025641025</v>
      </c>
      <c r="AI166" s="462">
        <f>AI165*AI6</f>
        <v>1232.3118899999999</v>
      </c>
      <c r="AJ166" s="418">
        <f>AI166-AH166</f>
        <v>-370.25221256410259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2784.6798914841843</v>
      </c>
      <c r="AO166" s="134">
        <f>AN166-AK166</f>
        <v>-6846.0893392850467</v>
      </c>
      <c r="AP166" s="128">
        <f>AN166-AL166</f>
        <v>-8599.9354931312009</v>
      </c>
      <c r="AQ166" s="55">
        <f>AN166-AM166</f>
        <v>-370.25221256410259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3061.8976697699518</v>
      </c>
      <c r="AV166" s="169">
        <f>AU166-AR166</f>
        <v>-10199.64079176851</v>
      </c>
      <c r="AW166" s="129">
        <f>AU166-AS166</f>
        <v>-13193.486945614666</v>
      </c>
      <c r="AX166" s="362">
        <f>AU166-AT166</f>
        <v>-370.25221256410259</v>
      </c>
      <c r="AY166" s="74"/>
      <c r="AZ166" s="75"/>
      <c r="BA166" s="75"/>
      <c r="BF166" s="374">
        <f>BF165*BF6</f>
        <v>4168.333333333333</v>
      </c>
      <c r="BG166" s="461">
        <f>BG165*BG6</f>
        <v>1653.3070145507957</v>
      </c>
      <c r="BH166" s="773">
        <f>BH165*BH6</f>
        <v>1653.3070145507957</v>
      </c>
      <c r="BI166" s="418">
        <f>BH166-BG166</f>
        <v>0</v>
      </c>
      <c r="BJ166" s="374">
        <f>BJ165*BJ6</f>
        <v>4546.4102564102568</v>
      </c>
      <c r="BK166" s="461">
        <f>BK165*BK6</f>
        <v>2461.5384615384614</v>
      </c>
      <c r="BL166" s="462">
        <f>BL165*BL6</f>
        <v>0</v>
      </c>
      <c r="BM166" s="418">
        <f>BL166-BK166</f>
        <v>-2461.5384615384614</v>
      </c>
      <c r="BN166" s="374">
        <f>BN165*BN6</f>
        <v>4530.2564102564102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13245</v>
      </c>
      <c r="BS166" s="134"/>
      <c r="BT166" s="129">
        <f>BG166+BK166+BO166</f>
        <v>7217.4095786533599</v>
      </c>
      <c r="BU166" s="129">
        <f>BH166+BL166+BP166</f>
        <v>1653.3070145507957</v>
      </c>
      <c r="BV166" s="129">
        <f>BU166-BR166</f>
        <v>-11591.692985449205</v>
      </c>
      <c r="BW166" s="128"/>
      <c r="BX166" s="55">
        <f>BU166-BT166</f>
        <v>-5564.1025641025644</v>
      </c>
      <c r="BY166" s="374">
        <f>BY165*BY6</f>
        <v>4867.6923076923076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374">
        <f>CC165*CC6</f>
        <v>3446.1538461538462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374">
        <f>CG165*CG6</f>
        <v>2111.1111111111109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10424.957264957266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-10424.957264957266</v>
      </c>
      <c r="CP166" s="134"/>
      <c r="CQ166" s="55">
        <f>CN166-CM166</f>
        <v>-9517.0940170940175</v>
      </c>
      <c r="CR166" s="127">
        <f>SUM(BR166,CK166)</f>
        <v>23669.957264957266</v>
      </c>
      <c r="CS166" s="567"/>
      <c r="CT166" s="511">
        <f>BT166+CM166</f>
        <v>16734.503595747377</v>
      </c>
      <c r="CU166" s="568">
        <f>SUM(BU166,CN166)</f>
        <v>1653.3070145507957</v>
      </c>
      <c r="CV166" s="169">
        <f>CU166-CR166</f>
        <v>-22016.65025040647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3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783">
        <v>0.2201646245332263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>
        <f>U168/U7</f>
        <v>0.2201646245332263</v>
      </c>
      <c r="V167" s="555"/>
      <c r="W167" s="556"/>
      <c r="X167" s="277"/>
      <c r="Y167" s="549">
        <v>0.17899999999999999</v>
      </c>
      <c r="Z167" s="783">
        <v>0.20760000000000001</v>
      </c>
      <c r="AA167" s="783">
        <v>0.20760000000000001</v>
      </c>
      <c r="AB167" s="551"/>
      <c r="AC167" s="549">
        <v>0.17899999999999999</v>
      </c>
      <c r="AD167" s="550">
        <v>0.23766015611846811</v>
      </c>
      <c r="AE167" s="783">
        <v>0.23766015611846811</v>
      </c>
      <c r="AF167" s="551"/>
      <c r="AG167" s="549">
        <v>0.17899999999999999</v>
      </c>
      <c r="AH167" s="550">
        <v>0.21299999999999999</v>
      </c>
      <c r="AI167" s="863">
        <v>0.23781015038914849</v>
      </c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0.23316596679042689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0.23287614245537905</v>
      </c>
      <c r="AV167" s="561"/>
      <c r="AW167" s="555"/>
      <c r="AX167" s="384"/>
      <c r="AY167" s="562"/>
      <c r="AZ167" s="563"/>
      <c r="BA167" s="563"/>
      <c r="BF167" s="549">
        <v>0.18</v>
      </c>
      <c r="BG167" s="550">
        <v>0.23074957251193712</v>
      </c>
      <c r="BH167" s="783">
        <v>0.23074957251193712</v>
      </c>
      <c r="BI167" s="551"/>
      <c r="BJ167" s="549">
        <v>0.18</v>
      </c>
      <c r="BK167" s="550">
        <v>0.20769230769230773</v>
      </c>
      <c r="BL167" s="863"/>
      <c r="BM167" s="551"/>
      <c r="BN167" s="549">
        <v>0.18</v>
      </c>
      <c r="BO167" s="550">
        <v>0.188</v>
      </c>
      <c r="BP167" s="552"/>
      <c r="BQ167" s="551"/>
      <c r="BR167" s="549">
        <f>BR168/BR7</f>
        <v>0.18</v>
      </c>
      <c r="BS167" s="558"/>
      <c r="BT167" s="555">
        <f>BT168/BT7</f>
        <v>0.20449109666089377</v>
      </c>
      <c r="BU167" s="555">
        <f>BU168/BU7</f>
        <v>0.23074957251193712</v>
      </c>
      <c r="BV167" s="555"/>
      <c r="BW167" s="556"/>
      <c r="BX167" s="277"/>
      <c r="BY167" s="549">
        <v>0.18</v>
      </c>
      <c r="BZ167" s="550">
        <v>0.18</v>
      </c>
      <c r="CA167" s="552"/>
      <c r="CB167" s="551"/>
      <c r="CC167" s="549">
        <v>0.18</v>
      </c>
      <c r="CD167" s="550">
        <v>0.18</v>
      </c>
      <c r="CE167" s="552"/>
      <c r="CF167" s="551"/>
      <c r="CG167" s="549">
        <v>0.18</v>
      </c>
      <c r="CH167" s="550">
        <v>0.18</v>
      </c>
      <c r="CI167" s="552"/>
      <c r="CJ167" s="551"/>
      <c r="CK167" s="557">
        <f>CK168/CK7</f>
        <v>0.17999999999999997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>
        <f>CR168/CR7</f>
        <v>0.18</v>
      </c>
      <c r="CS167" s="554"/>
      <c r="CT167" s="560">
        <f>CT168/CT7</f>
        <v>0.18948480639400217</v>
      </c>
      <c r="CU167" s="555">
        <f>CU168/CU7</f>
        <v>0.23074957251193712</v>
      </c>
      <c r="CV167" s="555"/>
      <c r="CW167" s="561"/>
      <c r="CX167" s="384">
        <f>CU168/CT168</f>
        <v>0.11523942147299858</v>
      </c>
      <c r="CY167" s="562"/>
      <c r="CZ167" s="563"/>
      <c r="DD167" s="549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73">
        <f>P167*P7</f>
        <v>7.3162398306425978</v>
      </c>
      <c r="Q168" s="418">
        <f>P168-O168</f>
        <v>0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73">
        <f>Z167*Z7</f>
        <v>46.017822564102566</v>
      </c>
      <c r="AA168" s="77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773">
        <f>AE167*AE7</f>
        <v>114.48170971562034</v>
      </c>
      <c r="AF168" s="418">
        <f>AE168-AD168</f>
        <v>0</v>
      </c>
      <c r="AG168" s="374">
        <f>AG167*AG7</f>
        <v>1649.2478632478633</v>
      </c>
      <c r="AH168" s="461">
        <f>AH167*AH7</f>
        <v>728.20512820512818</v>
      </c>
      <c r="AI168" s="462">
        <f>AI167*AI7</f>
        <v>179.33548000000002</v>
      </c>
      <c r="AJ168" s="418">
        <f>AI168-AH168</f>
        <v>-548.86964820512821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339.83501227972295</v>
      </c>
      <c r="AO168" s="134">
        <f>AN168-AK168</f>
        <v>-3879.6692612245506</v>
      </c>
      <c r="AP168" s="128">
        <f>AN168-AL168</f>
        <v>-5779.8231073783963</v>
      </c>
      <c r="AQ168" s="55">
        <f>AN168-AM168</f>
        <v>-548.8696482051281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347.15125211036553</v>
      </c>
      <c r="AV168" s="169">
        <f>AU168-AR168</f>
        <v>-5885.720542761429</v>
      </c>
      <c r="AW168" s="129">
        <f>AU168-AS168</f>
        <v>-8403.9598590007445</v>
      </c>
      <c r="AX168" s="362">
        <f>AU168-AT168</f>
        <v>-548.86964820512821</v>
      </c>
      <c r="AY168" s="74"/>
      <c r="AZ168" s="75"/>
      <c r="BA168" s="75"/>
      <c r="BF168" s="374">
        <f>BF167*BF7</f>
        <v>1076.9230769230769</v>
      </c>
      <c r="BG168" s="461">
        <f>BG167*BG7</f>
        <v>204.07945803226468</v>
      </c>
      <c r="BH168" s="773">
        <f>BH167*BH7</f>
        <v>204.07945803226468</v>
      </c>
      <c r="BI168" s="418">
        <f>BH168-BG168</f>
        <v>0</v>
      </c>
      <c r="BJ168" s="374">
        <f>BJ167*BJ7</f>
        <v>1384.6153846153845</v>
      </c>
      <c r="BK168" s="461">
        <f>BK167*BK7</f>
        <v>230.7692307692308</v>
      </c>
      <c r="BL168" s="462">
        <f>BL167*BL7</f>
        <v>0</v>
      </c>
      <c r="BM168" s="418">
        <f>BL168-BK168</f>
        <v>-230.7692307692308</v>
      </c>
      <c r="BN168" s="374">
        <f>BN167*BN7</f>
        <v>1369.2307692307693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3830.7692307692305</v>
      </c>
      <c r="BS168" s="134"/>
      <c r="BT168" s="129">
        <f>BG168+BK168+BO168</f>
        <v>740.14783410064081</v>
      </c>
      <c r="BU168" s="129">
        <f>BH168+BL168+BP168</f>
        <v>204.07945803226468</v>
      </c>
      <c r="BV168" s="129">
        <f>BU168-BR168</f>
        <v>-3626.689772736966</v>
      </c>
      <c r="BW168" s="128"/>
      <c r="BX168" s="55">
        <f>BU168-BT168</f>
        <v>-536.0683760683761</v>
      </c>
      <c r="BY168" s="374">
        <f>BY167*BY7</f>
        <v>1384.6153846153845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374">
        <f>CC167*CC7</f>
        <v>1076.9230769230769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374">
        <f>CG167*CG7</f>
        <v>676.92307692307691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3138.4615384615381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-3138.4615384615381</v>
      </c>
      <c r="CP168" s="134"/>
      <c r="CQ168" s="55">
        <f>CN168-CM168</f>
        <v>-1030.7692307692307</v>
      </c>
      <c r="CR168" s="127">
        <f>SUM(BR168,CK168)</f>
        <v>6969.2307692307686</v>
      </c>
      <c r="CS168" s="567"/>
      <c r="CT168" s="511">
        <f>BT168+CM168</f>
        <v>1770.9170648698714</v>
      </c>
      <c r="CU168" s="568">
        <f>SUM(BU168,CN168)</f>
        <v>204.07945803226468</v>
      </c>
      <c r="CV168" s="169">
        <f>CU168-CR168</f>
        <v>-6765.1513111985041</v>
      </c>
      <c r="CW168" s="169"/>
      <c r="CX168" s="362">
        <f>CU168-CT168</f>
        <v>-1566.8376068376067</v>
      </c>
      <c r="CY168" s="74"/>
      <c r="CZ168" s="75"/>
      <c r="DD168" s="374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3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060" t="s">
        <v>27</v>
      </c>
      <c r="D169" s="1061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783">
        <v>0.11991157412916453</v>
      </c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0.12092557764574403</v>
      </c>
      <c r="V169" s="555"/>
      <c r="W169" s="556"/>
      <c r="X169" s="277"/>
      <c r="Y169" s="549">
        <v>0.14399999999999999</v>
      </c>
      <c r="Z169" s="783">
        <v>0.12667</v>
      </c>
      <c r="AA169" s="783">
        <v>0.12667</v>
      </c>
      <c r="AB169" s="551"/>
      <c r="AC169" s="549">
        <v>0.14399999999999999</v>
      </c>
      <c r="AD169" s="550">
        <v>0.12380250211185709</v>
      </c>
      <c r="AE169" s="783">
        <v>0.12380250211185709</v>
      </c>
      <c r="AF169" s="551"/>
      <c r="AG169" s="549">
        <v>0.14399999999999999</v>
      </c>
      <c r="AH169" s="550">
        <v>0.13</v>
      </c>
      <c r="AI169" s="863">
        <v>0.12861220267646992</v>
      </c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>
        <f>AN170/AN8</f>
        <v>0.12638881929589424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0.12375613906317964</v>
      </c>
      <c r="AV169" s="561"/>
      <c r="AW169" s="555"/>
      <c r="AX169" s="384"/>
      <c r="AY169" s="562"/>
      <c r="AZ169" s="563"/>
      <c r="BA169" s="563"/>
      <c r="BF169" s="549">
        <v>0.16264999999999999</v>
      </c>
      <c r="BG169" s="550">
        <v>0.13236557062543058</v>
      </c>
      <c r="BH169" s="783">
        <v>0.13236557062543058</v>
      </c>
      <c r="BI169" s="551"/>
      <c r="BJ169" s="549">
        <v>0.16489999999999999</v>
      </c>
      <c r="BK169" s="550">
        <v>0.1496397590361446</v>
      </c>
      <c r="BL169" s="863"/>
      <c r="BM169" s="551"/>
      <c r="BN169" s="549">
        <v>0.16750000000000001</v>
      </c>
      <c r="BO169" s="550">
        <v>0.153</v>
      </c>
      <c r="BP169" s="552"/>
      <c r="BQ169" s="551"/>
      <c r="BR169" s="549">
        <f>BR170/BR8</f>
        <v>0.16499882842025698</v>
      </c>
      <c r="BS169" s="558"/>
      <c r="BT169" s="555">
        <f>BT170/BT7</f>
        <v>8.8787017186761759</v>
      </c>
      <c r="BU169" s="555">
        <f>BU170/BU8</f>
        <v>0.14036656648955542</v>
      </c>
      <c r="BV169" s="555"/>
      <c r="BW169" s="556"/>
      <c r="BX169" s="277"/>
      <c r="BY169" s="549">
        <v>0.16800000000000001</v>
      </c>
      <c r="BZ169" s="550">
        <v>0.158</v>
      </c>
      <c r="CA169" s="552"/>
      <c r="CB169" s="551"/>
      <c r="CC169" s="549">
        <v>0.1704</v>
      </c>
      <c r="CD169" s="550">
        <v>0.16300000000000001</v>
      </c>
      <c r="CE169" s="552"/>
      <c r="CF169" s="551"/>
      <c r="CG169" s="549">
        <v>0.1691</v>
      </c>
      <c r="CH169" s="550">
        <v>0.16600000000000001</v>
      </c>
      <c r="CI169" s="552"/>
      <c r="CJ169" s="551"/>
      <c r="CK169" s="557">
        <f>CK170/CK8</f>
        <v>0.16900191256830599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>
        <f>CR170/CR8</f>
        <v>0.16663547810545129</v>
      </c>
      <c r="CS169" s="554"/>
      <c r="CT169" s="560">
        <f>CT170/CT7</f>
        <v>6.1400982751170581</v>
      </c>
      <c r="CU169" s="560">
        <f>CU170/CU7</f>
        <v>11.765084792577319</v>
      </c>
      <c r="CV169" s="561"/>
      <c r="CW169" s="561"/>
      <c r="CX169" s="384">
        <f>CU170/CT170</f>
        <v>0.18132358449964617</v>
      </c>
      <c r="CY169" s="562"/>
      <c r="CZ169" s="563"/>
      <c r="DD169" s="549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062" t="s">
        <v>54</v>
      </c>
      <c r="D170" s="1063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73">
        <f>P169*P8</f>
        <v>8567.9050408779003</v>
      </c>
      <c r="Q170" s="418">
        <f>P170-O170</f>
        <v>0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73">
        <f>Z169*Z8</f>
        <v>10976.259715868719</v>
      </c>
      <c r="AA170" s="77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773">
        <f>AE169*AE8</f>
        <v>9035.2498161066051</v>
      </c>
      <c r="AF170" s="418">
        <f>AE170-AD170</f>
        <v>0</v>
      </c>
      <c r="AG170" s="374">
        <f>AG169*AG8</f>
        <v>10486.153846153846</v>
      </c>
      <c r="AH170" s="461">
        <f>AH169*AH8</f>
        <v>8888.8888888888887</v>
      </c>
      <c r="AI170" s="462">
        <f>AI169*AI8</f>
        <v>9509.034966943289</v>
      </c>
      <c r="AJ170" s="418">
        <f>AI170-AH170</f>
        <v>620.14607805440028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29520.544498918614</v>
      </c>
      <c r="AO170" s="134">
        <f>AN170-AK170</f>
        <v>683.62142199553637</v>
      </c>
      <c r="AP170" s="128">
        <f>AN170-AL170</f>
        <v>-550.25150108138769</v>
      </c>
      <c r="AQ170" s="55">
        <f>AN170-AM170</f>
        <v>620.14607805440028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55790.504256705695</v>
      </c>
      <c r="AV170" s="169">
        <f>AU170-AR170</f>
        <v>2679.7350259364612</v>
      </c>
      <c r="AW170" s="129">
        <f>AU170-AS170</f>
        <v>-1869.8767432943059</v>
      </c>
      <c r="AX170" s="362">
        <f>AU170-AT170</f>
        <v>620.14607805440028</v>
      </c>
      <c r="AY170" s="74"/>
      <c r="AZ170" s="75"/>
      <c r="BA170" s="75"/>
      <c r="BF170" s="374">
        <f>BF169*BF8</f>
        <v>12038.88034188034</v>
      </c>
      <c r="BG170" s="461">
        <v>10405.272270000021</v>
      </c>
      <c r="BH170" s="773">
        <v>10405.272270000021</v>
      </c>
      <c r="BI170" s="418">
        <f>BH170-BG170</f>
        <v>0</v>
      </c>
      <c r="BJ170" s="374">
        <f>BJ169*BJ8</f>
        <v>13107.435897435898</v>
      </c>
      <c r="BK170" s="461">
        <f>BK169*BK8</f>
        <v>10615.470085470086</v>
      </c>
      <c r="BL170" s="462">
        <f>BL169*BL8</f>
        <v>0</v>
      </c>
      <c r="BM170" s="418">
        <f>BL170-BK170</f>
        <v>-10615.470085470086</v>
      </c>
      <c r="BN170" s="374">
        <f>BN169*BN8</f>
        <v>12168.80341880342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37315.119658119656</v>
      </c>
      <c r="BS170" s="134"/>
      <c r="BT170" s="129">
        <f>BG170+BK170+BO170</f>
        <v>32136.126970854726</v>
      </c>
      <c r="BU170" s="129">
        <f>BH170+BL170+BP170</f>
        <v>10405.272270000021</v>
      </c>
      <c r="BV170" s="129">
        <f>BU170-BR170</f>
        <v>-26909.847388119633</v>
      </c>
      <c r="BW170" s="128"/>
      <c r="BX170" s="55">
        <f>BU170-BT170</f>
        <v>-21730.854700854703</v>
      </c>
      <c r="BY170" s="374">
        <f>BY169*BY8</f>
        <v>12406.153846153846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374">
        <f>CC169*CC8</f>
        <v>8636.5128205128203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374">
        <f>CG169*CG8</f>
        <v>5390.9658119658125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26433.632478632477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-26433.632478632477</v>
      </c>
      <c r="CP170" s="134"/>
      <c r="CQ170" s="55">
        <f>CN170-CM170</f>
        <v>-25248.974358974359</v>
      </c>
      <c r="CR170" s="127">
        <f>SUM(BR170,CK170)</f>
        <v>63748.752136752133</v>
      </c>
      <c r="CS170" s="567"/>
      <c r="CT170" s="511">
        <f>BT170+CM170</f>
        <v>57385.101329829085</v>
      </c>
      <c r="CU170" s="568">
        <f>SUM(BU170,CN170)</f>
        <v>10405.272270000021</v>
      </c>
      <c r="CV170" s="169">
        <f>CU170-CR170</f>
        <v>-53343.47986675211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3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784">
        <f>P172/P10</f>
        <v>0.11503945695111478</v>
      </c>
      <c r="Q171" s="334">
        <f>P172/O172</f>
        <v>1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0.11649885793315905</v>
      </c>
      <c r="V171" s="579">
        <f>U172/R172</f>
        <v>1.1296135320207665</v>
      </c>
      <c r="W171" s="580">
        <f>U172/S172</f>
        <v>0.99854538849658747</v>
      </c>
      <c r="X171" s="177">
        <f>U172/T172</f>
        <v>1</v>
      </c>
      <c r="Y171" s="491">
        <f>Y172/Y10</f>
        <v>0.13405541561712844</v>
      </c>
      <c r="Z171" s="784">
        <f>Z172/Z10</f>
        <v>0.11955190319873549</v>
      </c>
      <c r="AA171" s="78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4">
        <f>AD172/AD10</f>
        <v>0.11785940375127947</v>
      </c>
      <c r="AE171" s="784">
        <f>AE172/AE10</f>
        <v>0.11785940375127947</v>
      </c>
      <c r="AF171" s="334">
        <f>AE172/AD172</f>
        <v>1</v>
      </c>
      <c r="AG171" s="491">
        <f>AG172/AG10</f>
        <v>0.13611612903225806</v>
      </c>
      <c r="AH171" s="574">
        <f>AH172/AH10</f>
        <v>0.12289293849658314</v>
      </c>
      <c r="AI171" s="864">
        <f>AI172/AI10</f>
        <v>0.12453751746548748</v>
      </c>
      <c r="AJ171" s="334">
        <f>AI172/AH172</f>
        <v>1.0612478259181988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0.12057442158695751</v>
      </c>
      <c r="AO171" s="583">
        <f>AN172/AK172</f>
        <v>1.0176056039973957</v>
      </c>
      <c r="AP171" s="340">
        <f>AN172/AL172</f>
        <v>0.97726138279613817</v>
      </c>
      <c r="AQ171" s="178">
        <f>AN172/AM172</f>
        <v>1.0189229250317089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0.1185665852130456</v>
      </c>
      <c r="AV171" s="583">
        <f>AU172/AR172</f>
        <v>1.0689106739381924</v>
      </c>
      <c r="AW171" s="579">
        <f>AU172/AS172</f>
        <v>0.98744965433345766</v>
      </c>
      <c r="AX171" s="588">
        <f>AU172/AT172</f>
        <v>1.0096744605559838</v>
      </c>
      <c r="AY171" s="589"/>
      <c r="AZ171" s="590"/>
      <c r="BA171" s="590"/>
      <c r="BF171" s="491">
        <f>BF172/BF10</f>
        <v>0.15290601265822781</v>
      </c>
      <c r="BG171" s="574">
        <f>BG172/BG10</f>
        <v>0.13265496760293355</v>
      </c>
      <c r="BH171" s="784">
        <f>BH172/BH10</f>
        <v>0.13265496760293355</v>
      </c>
      <c r="BI171" s="334">
        <f>BH172/BG172</f>
        <v>1</v>
      </c>
      <c r="BJ171" s="491">
        <f>BJ172/BJ10</f>
        <v>0.15739396984924622</v>
      </c>
      <c r="BK171" s="574">
        <f>BK172/BK10</f>
        <v>0.14344745762711864</v>
      </c>
      <c r="BL171" s="864" t="e">
        <f>BL172/BL10</f>
        <v>#DIV/0!</v>
      </c>
      <c r="BM171" s="334">
        <f>BL172/BK172</f>
        <v>0</v>
      </c>
      <c r="BN171" s="491">
        <f>BN172/BN10</f>
        <v>0.15939211391018618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>
        <f>BR172/BR10</f>
        <v>0.15654303221288512</v>
      </c>
      <c r="BS171" s="582"/>
      <c r="BT171" s="584">
        <f>BT172/BT10</f>
        <v>0.14062957161744222</v>
      </c>
      <c r="BU171" s="579">
        <f>BU172/BU10</f>
        <v>0.13265496760293355</v>
      </c>
      <c r="BV171" s="579">
        <f>BU172/BR172</f>
        <v>0.28168974891825765</v>
      </c>
      <c r="BW171" s="580"/>
      <c r="BX171" s="177">
        <f>BU172/BT172</f>
        <v>0.32631895283754775</v>
      </c>
      <c r="BY171" s="491">
        <f>BY172/BY10</f>
        <v>0.15998058252427183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491">
        <f>CC172/CC10</f>
        <v>0.16018009259259258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491">
        <f>CG172/CG10</f>
        <v>0.15888308823529412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>
        <f>CK172/CK10</f>
        <v>0.1598199697428139</v>
      </c>
      <c r="CL171" s="582"/>
      <c r="CM171" s="592">
        <f>CM172/CM10</f>
        <v>0.15231576305220884</v>
      </c>
      <c r="CN171" s="579" t="e">
        <f>CN172/CN10</f>
        <v>#DIV/0!</v>
      </c>
      <c r="CO171" s="587">
        <f>CN172/CK172</f>
        <v>0</v>
      </c>
      <c r="CP171" s="583"/>
      <c r="CQ171" s="178">
        <f>CN172/CM172</f>
        <v>0</v>
      </c>
      <c r="CR171" s="581">
        <f>CR172/CR10</f>
        <v>0.15788590617896259</v>
      </c>
      <c r="CS171" s="979"/>
      <c r="CT171" s="585">
        <f>CT172/CT10</f>
        <v>0.14554448551346041</v>
      </c>
      <c r="CU171" s="586">
        <f>CU172/CU10</f>
        <v>0.13265496760293355</v>
      </c>
      <c r="CV171" s="587">
        <f>CU172/CR172</f>
        <v>0.16484052969162069</v>
      </c>
      <c r="CW171" s="583"/>
      <c r="CX171" s="588">
        <f>CU172/CT172</f>
        <v>0.18269254079076086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84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6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65">
        <f>Z170+Z164</f>
        <v>11304.452961784616</v>
      </c>
      <c r="AA172" s="76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765">
        <f>AE170+AE164</f>
        <v>9322.8887866327896</v>
      </c>
      <c r="AF172" s="358">
        <f>AE172-AD172</f>
        <v>0</v>
      </c>
      <c r="AG172" s="355">
        <f>AG170+AG164</f>
        <v>10819.48717948718</v>
      </c>
      <c r="AH172" s="448">
        <f>AH170+AH164</f>
        <v>9222.2222222222226</v>
      </c>
      <c r="AI172" s="357">
        <f>AI170+AI164</f>
        <v>9787.0632834678327</v>
      </c>
      <c r="AJ172" s="358">
        <f>AI172-AH172</f>
        <v>564.84106124561004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30414.405031885239</v>
      </c>
      <c r="AO172" s="186">
        <f>AN172-AK172</f>
        <v>526.19990368010986</v>
      </c>
      <c r="AP172" s="108">
        <f>AN172-AL172</f>
        <v>-707.6730193968142</v>
      </c>
      <c r="AQ172" s="117">
        <f>AN172-AM172</f>
        <v>564.84106124561004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58949.601428711365</v>
      </c>
      <c r="AV172" s="188">
        <f>AU172-AR172</f>
        <v>3800.3706594805917</v>
      </c>
      <c r="AW172" s="110">
        <f>AU172-AS172</f>
        <v>-749.24110975017538</v>
      </c>
      <c r="AX172" s="594">
        <f>AU172-AT172</f>
        <v>564.8410612456064</v>
      </c>
      <c r="AY172" s="96">
        <f>AR172/6</f>
        <v>9191.5384615384628</v>
      </c>
      <c r="AZ172" s="97">
        <f>AS172/6</f>
        <v>9949.80708974359</v>
      </c>
      <c r="BA172" s="97">
        <f>AU172/6</f>
        <v>9824.9335714518947</v>
      </c>
      <c r="BB172" s="123">
        <f>BA172/AY172</f>
        <v>1.0689106739381924</v>
      </c>
      <c r="BC172" s="98">
        <f>BA172-AY172</f>
        <v>633.39510991343195</v>
      </c>
      <c r="BD172" s="98">
        <f>BA172-AZ172</f>
        <v>-124.87351829169529</v>
      </c>
      <c r="BE172" s="98">
        <f>AX172/6</f>
        <v>94.140176874267738</v>
      </c>
      <c r="BF172" s="355">
        <f>BF170+BF164</f>
        <v>12389.30769230769</v>
      </c>
      <c r="BG172" s="448">
        <f>BG170+BG164</f>
        <v>10764.085179969416</v>
      </c>
      <c r="BH172" s="765">
        <f>BH170+BH164</f>
        <v>10764.085179969416</v>
      </c>
      <c r="BI172" s="358">
        <f>BH172-BG172</f>
        <v>0</v>
      </c>
      <c r="BJ172" s="355">
        <f>BJ170+BJ164</f>
        <v>13385.213675213676</v>
      </c>
      <c r="BK172" s="448">
        <f>BK170+BK164</f>
        <v>10850.51282051282</v>
      </c>
      <c r="BL172" s="357">
        <f>BL170+BL164</f>
        <v>0</v>
      </c>
      <c r="BM172" s="358">
        <f>BL172-BK172</f>
        <v>-10850.51282051282</v>
      </c>
      <c r="BN172" s="355">
        <f>BN170+BN164</f>
        <v>12438.034188034189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38212.555555555555</v>
      </c>
      <c r="BS172" s="112"/>
      <c r="BT172" s="110">
        <f>BG172+BK172+BO172</f>
        <v>32986.392872277109</v>
      </c>
      <c r="BU172" s="113">
        <f>BH172+BL172+BP172</f>
        <v>10764.085179969416</v>
      </c>
      <c r="BV172" s="110">
        <f>BU172-BR172</f>
        <v>-27448.470375586141</v>
      </c>
      <c r="BW172" s="108"/>
      <c r="BX172" s="117">
        <f>BU172-BT172</f>
        <v>-22222.307692307695</v>
      </c>
      <c r="BY172" s="355">
        <f>BY170+BY164</f>
        <v>12675.384615384615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355">
        <f>CC170+CC164</f>
        <v>8871.5128205128203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355">
        <f>CG170+CG164</f>
        <v>5540.5384615384619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27087.435897435898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-27087.435897435898</v>
      </c>
      <c r="CP172" s="186"/>
      <c r="CQ172" s="117">
        <f>CN172-CM172</f>
        <v>-25932.735042735043</v>
      </c>
      <c r="CR172" s="111">
        <f>SUM(BR172,CK172)</f>
        <v>65299.991452991453</v>
      </c>
      <c r="CS172" s="962"/>
      <c r="CT172" s="593">
        <f>BT172+CM172</f>
        <v>58919.127915012155</v>
      </c>
      <c r="CU172" s="187">
        <f>SUM(BU172,CN172)</f>
        <v>10764.085179969416</v>
      </c>
      <c r="CV172" s="188">
        <f>CU172-CR172</f>
        <v>-54535.906273022039</v>
      </c>
      <c r="CW172" s="188"/>
      <c r="CX172" s="594">
        <f>CU172-CT172</f>
        <v>-48155.042735042742</v>
      </c>
      <c r="CY172" s="96">
        <f>CR172/6</f>
        <v>10883.331908831909</v>
      </c>
      <c r="CZ172" s="97">
        <f>CU172/6</f>
        <v>1794.0141966615693</v>
      </c>
      <c r="DA172" s="123">
        <f>CZ172/CY172</f>
        <v>0.16484052969162069</v>
      </c>
      <c r="DB172" s="98">
        <f>CZ172-CY172</f>
        <v>-9089.3177121703411</v>
      </c>
      <c r="DC172" s="98">
        <f>CX172/6</f>
        <v>-8025.8404558404573</v>
      </c>
      <c r="DD172" s="355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5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36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37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785">
        <v>0.17679112283749221</v>
      </c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0.16826304204458603</v>
      </c>
      <c r="V173" s="555"/>
      <c r="W173" s="602"/>
      <c r="X173" s="253"/>
      <c r="Y173" s="549">
        <v>0.191</v>
      </c>
      <c r="Z173" s="785">
        <v>0.1522392730731392</v>
      </c>
      <c r="AA173" s="785">
        <v>0.1522392730731392</v>
      </c>
      <c r="AB173" s="551"/>
      <c r="AC173" s="549">
        <v>0.191</v>
      </c>
      <c r="AD173" s="595">
        <v>0.16399624958525413</v>
      </c>
      <c r="AE173" s="785">
        <v>0.16399624958525413</v>
      </c>
      <c r="AF173" s="598"/>
      <c r="AG173" s="549">
        <v>0.191</v>
      </c>
      <c r="AH173" s="595">
        <v>0.18</v>
      </c>
      <c r="AI173" s="865">
        <v>0.17107692738599709</v>
      </c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>
        <f>AN174/AN11</f>
        <v>0.16255557509157373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0.16578404058291624</v>
      </c>
      <c r="AV173" s="608"/>
      <c r="AW173" s="555"/>
      <c r="AX173" s="609"/>
      <c r="AY173" s="137"/>
      <c r="BF173" s="549">
        <v>0.19600000000000001</v>
      </c>
      <c r="BG173" s="595">
        <v>0.16573548821159914</v>
      </c>
      <c r="BH173" s="785">
        <v>0.16573548821159914</v>
      </c>
      <c r="BI173" s="596"/>
      <c r="BJ173" s="549">
        <v>0.19600000000000001</v>
      </c>
      <c r="BK173" s="595">
        <v>0.17</v>
      </c>
      <c r="BL173" s="865"/>
      <c r="BM173" s="596"/>
      <c r="BN173" s="549">
        <v>0.19500000000000001</v>
      </c>
      <c r="BO173" s="595">
        <f>BO223</f>
        <v>0.19500000000000001</v>
      </c>
      <c r="BP173" s="597"/>
      <c r="BQ173" s="598"/>
      <c r="BR173" s="599">
        <f>BR174/BR11</f>
        <v>0.19584415584415585</v>
      </c>
      <c r="BS173" s="602"/>
      <c r="BT173" s="604">
        <f>BT174/BT11</f>
        <v>0.17479280153409563</v>
      </c>
      <c r="BU173" s="555">
        <f>BU174/BU11</f>
        <v>0.16573548828202764</v>
      </c>
      <c r="BV173" s="555"/>
      <c r="BW173" s="602"/>
      <c r="BX173" s="602"/>
      <c r="BY173" s="549">
        <v>0.19600000000000001</v>
      </c>
      <c r="BZ173" s="595">
        <f>BZ223</f>
        <v>0.19800000000000001</v>
      </c>
      <c r="CA173" s="597"/>
      <c r="CB173" s="598"/>
      <c r="CC173" s="549">
        <v>0.19500000000000001</v>
      </c>
      <c r="CD173" s="595">
        <f>CD223</f>
        <v>0.19800000000000001</v>
      </c>
      <c r="CE173" s="597"/>
      <c r="CF173" s="598"/>
      <c r="CG173" s="549">
        <v>0.19600000000000001</v>
      </c>
      <c r="CH173" s="595">
        <f>CH223</f>
        <v>0.19800000000000001</v>
      </c>
      <c r="CI173" s="597"/>
      <c r="CJ173" s="598"/>
      <c r="CK173" s="603">
        <f>CK174/CK11</f>
        <v>0.19601470588235295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>
        <f>CR174/CR11</f>
        <v>0.19593002149510391</v>
      </c>
      <c r="CS173" s="601"/>
      <c r="CT173" s="606">
        <f>CT174/CT11</f>
        <v>0.18609177876389935</v>
      </c>
      <c r="CU173" s="607">
        <f>CU174/CU11</f>
        <v>0.16573548828202764</v>
      </c>
      <c r="CV173" s="608"/>
      <c r="CW173" s="608"/>
      <c r="CX173" s="609">
        <f>CU174/CT174</f>
        <v>0.23876436340932619</v>
      </c>
      <c r="CY173" s="137"/>
      <c r="DD173" s="549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71">
        <f>P11*P173</f>
        <v>1278.3835600000009</v>
      </c>
      <c r="Q174" s="418">
        <f>P174-O174</f>
        <v>0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71">
        <f>Z11*Z173</f>
        <v>1075.2816</v>
      </c>
      <c r="AA174" s="77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771">
        <f>AE11*AE173</f>
        <v>952.14176060272098</v>
      </c>
      <c r="AF174" s="418">
        <f>AE174-AD174</f>
        <v>0</v>
      </c>
      <c r="AG174" s="264">
        <f>AG11*AG173</f>
        <v>1041.5213675213677</v>
      </c>
      <c r="AH174" s="414">
        <f>AH11*AH173</f>
        <v>789.23076923076928</v>
      </c>
      <c r="AI174" s="415">
        <f>AI11*AI173</f>
        <v>1294.93361</v>
      </c>
      <c r="AJ174" s="418">
        <f>AI174-AH174</f>
        <v>505.70284076923076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3322.356970602721</v>
      </c>
      <c r="AO174" s="134">
        <f>AN174-AK174</f>
        <v>-331.13020888445908</v>
      </c>
      <c r="AP174" s="128">
        <f>AN174-AL174</f>
        <v>-331.13020888445908</v>
      </c>
      <c r="AQ174" s="55">
        <f>AN174-AM174</f>
        <v>505.70284076923053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7801.0626823975936</v>
      </c>
      <c r="AV174" s="169">
        <f>AU174-AR174</f>
        <v>-500.09116375625399</v>
      </c>
      <c r="AW174" s="129">
        <f>AU174-AS174</f>
        <v>-500.09116375625399</v>
      </c>
      <c r="AX174" s="362">
        <f>AU174-AT174</f>
        <v>505.70284076923053</v>
      </c>
      <c r="AY174" s="137"/>
      <c r="BF174" s="264">
        <v>1280</v>
      </c>
      <c r="BG174" s="414">
        <v>1900.0791800000009</v>
      </c>
      <c r="BH174" s="771">
        <v>1900.0791800000009</v>
      </c>
      <c r="BI174" s="418">
        <f>BH174-BG174</f>
        <v>0</v>
      </c>
      <c r="BJ174" s="264">
        <v>995</v>
      </c>
      <c r="BK174" s="414">
        <f>BK173*BK11</f>
        <v>733.76068376068383</v>
      </c>
      <c r="BL174" s="415">
        <f>BL173*BL11</f>
        <v>0</v>
      </c>
      <c r="BM174" s="418">
        <f>BL174-BK174</f>
        <v>-733.76068376068383</v>
      </c>
      <c r="BN174" s="264">
        <v>1205</v>
      </c>
      <c r="BO174" s="414">
        <f>BO224</f>
        <v>1201.6666666666667</v>
      </c>
      <c r="BP174" s="417"/>
      <c r="BQ174" s="358">
        <f>BP174-BO174</f>
        <v>-1201.6666666666667</v>
      </c>
      <c r="BR174" s="264">
        <f>BF174+BJ174+BN174</f>
        <v>3480</v>
      </c>
      <c r="BS174" s="134"/>
      <c r="BT174" s="129">
        <f>BG174+BK174+BO174</f>
        <v>3835.5065304273512</v>
      </c>
      <c r="BU174" s="129">
        <f>BH174+BL174+BP174</f>
        <v>1900.0791800000009</v>
      </c>
      <c r="BV174" s="129">
        <f>BU174-BR174</f>
        <v>-1579.9208199999991</v>
      </c>
      <c r="BW174" s="134"/>
      <c r="BX174" s="134">
        <f>BU174-BT174</f>
        <v>-1935.4273504273503</v>
      </c>
      <c r="BY174" s="264">
        <f>BY11*BY173</f>
        <v>1296.6153846153848</v>
      </c>
      <c r="BZ174" s="414">
        <f>BZ11*BZ173</f>
        <v>1506.1538461538464</v>
      </c>
      <c r="CA174" s="417">
        <f>CA11*CA173</f>
        <v>0</v>
      </c>
      <c r="CB174" s="358">
        <v>0</v>
      </c>
      <c r="CC174" s="264">
        <v>1150</v>
      </c>
      <c r="CD174" s="414">
        <f>CD11*CD173</f>
        <v>1523.0769230769231</v>
      </c>
      <c r="CE174" s="417">
        <f>CE11*CE173</f>
        <v>0</v>
      </c>
      <c r="CF174" s="358">
        <v>0</v>
      </c>
      <c r="CG174" s="264">
        <v>1085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3531.6153846153848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-3531.6153846153848</v>
      </c>
      <c r="CP174" s="134"/>
      <c r="CQ174" s="55">
        <f>CN174-CM174</f>
        <v>-4122.461538461539</v>
      </c>
      <c r="CR174" s="130">
        <f>SUM(BR174,CK174)</f>
        <v>7011.6153846153848</v>
      </c>
      <c r="CS174" s="540"/>
      <c r="CT174" s="511">
        <f>BT174+CM174</f>
        <v>7957.9680688888902</v>
      </c>
      <c r="CU174" s="168">
        <f>SUM(BU174,CN174)</f>
        <v>1900.0791800000009</v>
      </c>
      <c r="CV174" s="169">
        <f>CU174-CR174</f>
        <v>-5111.5362046153841</v>
      </c>
      <c r="CW174" s="169"/>
      <c r="CX174" s="362">
        <f>CU174-CT174</f>
        <v>-6057.8888888888896</v>
      </c>
      <c r="CY174" s="137"/>
      <c r="DD174" s="26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785">
        <v>0.25868627811973249</v>
      </c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0.24603401183407719</v>
      </c>
      <c r="V175" s="604"/>
      <c r="W175" s="602"/>
      <c r="X175" s="253"/>
      <c r="Y175" s="549">
        <v>0.24392</v>
      </c>
      <c r="Z175" s="785">
        <v>0.25184608235819828</v>
      </c>
      <c r="AA175" s="785">
        <v>0.25184608235819828</v>
      </c>
      <c r="AB175" s="551"/>
      <c r="AC175" s="549">
        <v>0.24392</v>
      </c>
      <c r="AD175" s="595">
        <v>0.23043774031978506</v>
      </c>
      <c r="AE175" s="785">
        <v>0.23043774031978506</v>
      </c>
      <c r="AF175" s="596"/>
      <c r="AG175" s="549">
        <v>0.24392</v>
      </c>
      <c r="AH175" s="595">
        <v>0.24</v>
      </c>
      <c r="AI175" s="865">
        <v>0.24753075124215487</v>
      </c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>
        <f>AN176/AN12</f>
        <v>0.24372254284239953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0.24506660382288048</v>
      </c>
      <c r="AV175" s="608"/>
      <c r="AW175" s="604"/>
      <c r="AX175" s="609"/>
      <c r="AY175" s="137"/>
      <c r="BF175" s="549">
        <v>0.25</v>
      </c>
      <c r="BG175" s="595">
        <v>0.25177996461762892</v>
      </c>
      <c r="BH175" s="785">
        <v>0.25177996461762892</v>
      </c>
      <c r="BI175" s="596"/>
      <c r="BJ175" s="549">
        <v>0.25</v>
      </c>
      <c r="BK175" s="595">
        <v>0.24</v>
      </c>
      <c r="BL175" s="865"/>
      <c r="BM175" s="596"/>
      <c r="BN175" s="549">
        <v>0.25</v>
      </c>
      <c r="BO175" s="595">
        <f>BO225</f>
        <v>0.25</v>
      </c>
      <c r="BP175" s="597"/>
      <c r="BQ175" s="598"/>
      <c r="BR175" s="599">
        <f>BR176/BR12</f>
        <v>0.25</v>
      </c>
      <c r="BS175" s="602"/>
      <c r="BT175" s="604">
        <f>BT176/BT12</f>
        <v>0.24737147992279415</v>
      </c>
      <c r="BU175" s="604">
        <f>BU176/BU12</f>
        <v>0.25177996500328476</v>
      </c>
      <c r="BV175" s="604"/>
      <c r="BW175" s="602"/>
      <c r="BX175" s="602"/>
      <c r="BY175" s="549">
        <v>0.25</v>
      </c>
      <c r="BZ175" s="595">
        <f>BZ225</f>
        <v>0.25</v>
      </c>
      <c r="CA175" s="597"/>
      <c r="CB175" s="598"/>
      <c r="CC175" s="549">
        <v>0.25</v>
      </c>
      <c r="CD175" s="595">
        <f>CD225</f>
        <v>0.25</v>
      </c>
      <c r="CE175" s="597"/>
      <c r="CF175" s="598"/>
      <c r="CG175" s="549">
        <v>0.25</v>
      </c>
      <c r="CH175" s="595">
        <f>CH225</f>
        <v>0.25</v>
      </c>
      <c r="CI175" s="597"/>
      <c r="CJ175" s="598"/>
      <c r="CK175" s="603">
        <f>CK176/CK12</f>
        <v>0.25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>
        <f>CR176/CR12</f>
        <v>0.25</v>
      </c>
      <c r="CS175" s="601"/>
      <c r="CT175" s="606">
        <f>CT176/CT12</f>
        <v>0.24893429097790729</v>
      </c>
      <c r="CU175" s="607">
        <f>CU176/CU12</f>
        <v>0.25177996500328476</v>
      </c>
      <c r="CV175" s="608"/>
      <c r="CW175" s="608"/>
      <c r="CX175" s="609">
        <f>CU176/CT176</f>
        <v>0.10354626636630705</v>
      </c>
      <c r="CY175" s="137"/>
      <c r="DD175" s="549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7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73">
        <f>Z12*Z175</f>
        <v>48870.654359999993</v>
      </c>
      <c r="AA176" s="77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773">
        <f>AE12*AE175</f>
        <v>36354.508279056397</v>
      </c>
      <c r="AF176" s="418">
        <f>AE176-AD176</f>
        <v>0</v>
      </c>
      <c r="AG176" s="264">
        <f>AG12*AG175</f>
        <v>23697.766153846154</v>
      </c>
      <c r="AH176" s="461">
        <f>AH12*AH175</f>
        <v>34024.615384615383</v>
      </c>
      <c r="AI176" s="462">
        <f>AI12*AI175</f>
        <v>33765.663430000008</v>
      </c>
      <c r="AJ176" s="418">
        <f>AI176-AH176</f>
        <v>-258.95195461537514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118990.82606905641</v>
      </c>
      <c r="AO176" s="70">
        <f>AN176-AK176</f>
        <v>35251.213761364095</v>
      </c>
      <c r="AP176" s="129">
        <f>AN176-AL176</f>
        <v>33215.826069056406</v>
      </c>
      <c r="AQ176" s="241">
        <f>AN176-AM176</f>
        <v>-258.95195461536059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285877.71585683426</v>
      </c>
      <c r="AV176" s="169">
        <f>AU176-AR176</f>
        <v>101427.97829273168</v>
      </c>
      <c r="AW176" s="239">
        <f>AU176-AS176</f>
        <v>86950.715856834257</v>
      </c>
      <c r="AX176" s="610">
        <v>34069.743589743593</v>
      </c>
      <c r="AY176" s="137"/>
      <c r="BF176" s="264">
        <f>BF12*BF175</f>
        <v>33848.290598290601</v>
      </c>
      <c r="BG176" s="461">
        <v>18488.963549999993</v>
      </c>
      <c r="BH176" s="773">
        <v>18488.963549999993</v>
      </c>
      <c r="BI176" s="418">
        <f>BH176-BG176</f>
        <v>0</v>
      </c>
      <c r="BJ176" s="264">
        <f>BJ12*BJ175</f>
        <v>26326.923076923078</v>
      </c>
      <c r="BK176" s="461">
        <f>BK12*BK175</f>
        <v>21483.076923076922</v>
      </c>
      <c r="BL176" s="462">
        <f>BL12*BL175</f>
        <v>0</v>
      </c>
      <c r="BM176" s="418">
        <f>BL176-BK176</f>
        <v>-21483.076923076922</v>
      </c>
      <c r="BN176" s="264">
        <f>BN12*BN175</f>
        <v>31967.948717948719</v>
      </c>
      <c r="BO176" s="461">
        <f>BO226</f>
        <v>31967.948717948719</v>
      </c>
      <c r="BP176" s="463"/>
      <c r="BQ176" s="358">
        <f>BP176-BO176</f>
        <v>-31967.948717948719</v>
      </c>
      <c r="BR176" s="374">
        <f>BF176+BJ176+BN176</f>
        <v>92143.162393162405</v>
      </c>
      <c r="BS176" s="70"/>
      <c r="BT176" s="129">
        <f>BG176+BK176+BO176</f>
        <v>71939.989191025641</v>
      </c>
      <c r="BU176" s="129">
        <f>BH176+BL176+BP176</f>
        <v>18488.963549999993</v>
      </c>
      <c r="BV176" s="129">
        <f>BU176-BR176</f>
        <v>-73654.19884316242</v>
      </c>
      <c r="BW176" s="70"/>
      <c r="BX176" s="70">
        <f>BU176-BT176</f>
        <v>-53451.025641025648</v>
      </c>
      <c r="BY176" s="264">
        <f>BY12*BY175</f>
        <v>33824.786324786328</v>
      </c>
      <c r="BZ176" s="461">
        <f>BZ12*BZ175</f>
        <v>38899.572649572649</v>
      </c>
      <c r="CA176" s="463">
        <f>CA12*CA175</f>
        <v>0</v>
      </c>
      <c r="CB176" s="358">
        <v>0</v>
      </c>
      <c r="CC176" s="264">
        <f>CC12*CC175</f>
        <v>30066.239316239316</v>
      </c>
      <c r="CD176" s="461">
        <f>CD12*CD175</f>
        <v>39529.914529914531</v>
      </c>
      <c r="CE176" s="463">
        <f>CE12*CE175</f>
        <v>0</v>
      </c>
      <c r="CF176" s="358">
        <v>0</v>
      </c>
      <c r="CG176" s="264">
        <f>CG12*CG175</f>
        <v>28188.034188034191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92079.059829059828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-92079.059829059828</v>
      </c>
      <c r="CP176" s="70"/>
      <c r="CQ176" s="241">
        <f>CN176-CM176</f>
        <v>-106617.52136752137</v>
      </c>
      <c r="CR176" s="130">
        <f>SUM(BR176,CK176)</f>
        <v>184222.22222222225</v>
      </c>
      <c r="CS176" s="540"/>
      <c r="CT176" s="511">
        <f>BT176+CM176</f>
        <v>178557.51055854702</v>
      </c>
      <c r="CU176" s="168">
        <f>SUM(BU176,CN176)</f>
        <v>18488.963549999993</v>
      </c>
      <c r="CV176" s="169">
        <f>CU176-CR176</f>
        <v>-165733.25867222226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3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786">
        <f>P178/P14</f>
        <v>0.24182687351071722</v>
      </c>
      <c r="Q177" s="334">
        <f>P178/O178</f>
        <v>1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0.23362748218037374</v>
      </c>
      <c r="V177" s="579">
        <f>U178/R178</f>
        <v>1.6242528566903485</v>
      </c>
      <c r="W177" s="580">
        <f>U178/S178</f>
        <v>1.4569198781246213</v>
      </c>
      <c r="X177" s="177">
        <f>U178/T178</f>
        <v>1</v>
      </c>
      <c r="Y177" s="491">
        <f>Y178/Y14</f>
        <v>0.2294845445539857</v>
      </c>
      <c r="Z177" s="786">
        <f>Z178/Z14</f>
        <v>0.23457769696998815</v>
      </c>
      <c r="AA177" s="78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11">
        <f>AD178/AD14</f>
        <v>0.21913082236409351</v>
      </c>
      <c r="AE177" s="786">
        <f>AE178/AE14</f>
        <v>0.21913082236409351</v>
      </c>
      <c r="AF177" s="598">
        <f>AE178/AD178</f>
        <v>1</v>
      </c>
      <c r="AG177" s="491">
        <f>AG178/AG14</f>
        <v>0.22816216840793443</v>
      </c>
      <c r="AH177" s="611">
        <v>0.23599999999999999</v>
      </c>
      <c r="AI177" s="866">
        <v>0.23068959561522376</v>
      </c>
      <c r="AJ177" s="598">
        <f>AI178/AH178</f>
        <v>0.97784468644067801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0.22857995248569438</v>
      </c>
      <c r="AO177" s="583">
        <f>AN178/AK178</f>
        <v>1.3707820054452107</v>
      </c>
      <c r="AP177" s="340">
        <f>AN178/AL178</f>
        <v>1.3404835577689294</v>
      </c>
      <c r="AQ177" s="178">
        <f>AN178/AM178</f>
        <v>0.99352560844365756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0.23151970212635786</v>
      </c>
      <c r="AV177" s="583">
        <f>AU178/AR178</f>
        <v>1.509198619137935</v>
      </c>
      <c r="AW177" s="579">
        <f>AU178/AS178</f>
        <v>1.406549121358377</v>
      </c>
      <c r="AX177" s="588">
        <f>AU178/AT178</f>
        <v>0.99732051556153611</v>
      </c>
      <c r="AY177" s="589"/>
      <c r="AZ177" s="590"/>
      <c r="BA177" s="590"/>
      <c r="BF177" s="491">
        <f>BF178/BF14</f>
        <v>0.23400000000000001</v>
      </c>
      <c r="BG177" s="611">
        <f>BG178/BG14</f>
        <v>0.21696504141526873</v>
      </c>
      <c r="BH177" s="786">
        <f>BH178/BH14</f>
        <v>0.21696504141526873</v>
      </c>
      <c r="BI177" s="334">
        <f>BH178/BG178</f>
        <v>1</v>
      </c>
      <c r="BJ177" s="491">
        <f>BJ178/BJ14</f>
        <v>0.23400000000000001</v>
      </c>
      <c r="BK177" s="611">
        <f>BK178/BK14</f>
        <v>0.22522499999999998</v>
      </c>
      <c r="BL177" s="864" t="e">
        <f>BL178/BL14</f>
        <v>#DIV/0!</v>
      </c>
      <c r="BM177" s="334">
        <f>BL178/BK178</f>
        <v>0</v>
      </c>
      <c r="BN177" s="491">
        <f>BN178/BN14</f>
        <v>0.23399999999999999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>
        <f>BR178/BR14</f>
        <v>0.23399999999999999</v>
      </c>
      <c r="BS177" s="583"/>
      <c r="BT177" s="584">
        <f>BT178/BT14</f>
        <v>0.2265329488833355</v>
      </c>
      <c r="BU177" s="614">
        <f>BU178/BU14</f>
        <v>0.21696504141526873</v>
      </c>
      <c r="BV177" s="579">
        <f>BU178/BR178</f>
        <v>0.22000843877551021</v>
      </c>
      <c r="BW177" s="580"/>
      <c r="BX177" s="177">
        <f>BU178/BT178</f>
        <v>0.2740986565015392</v>
      </c>
      <c r="BY177" s="491">
        <f>BY178/BY14</f>
        <v>0.23400000000000001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491">
        <f>CC178/CC14</f>
        <v>0.23385375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491">
        <f>CG178/CG14</f>
        <v>0.23399999999999999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>
        <f>CK178/CK14</f>
        <v>0.23395224489795916</v>
      </c>
      <c r="CL177" s="343"/>
      <c r="CM177" s="592">
        <f>CM178/CM14</f>
        <v>0.23889198606271775</v>
      </c>
      <c r="CN177" s="614" t="e">
        <f>CN178/CN14</f>
        <v>#DIV/0!</v>
      </c>
      <c r="CO177" s="587">
        <f>CN178/CK178</f>
        <v>0</v>
      </c>
      <c r="CP177" s="583"/>
      <c r="CQ177" s="178">
        <f>CN178/CM178</f>
        <v>0</v>
      </c>
      <c r="CR177" s="615">
        <f>CR178/CR14</f>
        <v>0.23397612244897956</v>
      </c>
      <c r="CS177" s="980"/>
      <c r="CT177" s="586">
        <f>CT178/CT14</f>
        <v>0.23376983185903139</v>
      </c>
      <c r="CU177" s="586">
        <f>CU178/CU14</f>
        <v>0.21696504141526873</v>
      </c>
      <c r="CV177" s="587">
        <f>CU178/CR178</f>
        <v>0.11001544545361772</v>
      </c>
      <c r="CW177" s="583"/>
      <c r="CX177" s="588">
        <f>CU178/CT178</f>
        <v>0.11008238518261747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6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65">
        <v>50404.542999999998</v>
      </c>
      <c r="AA178" s="76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765">
        <v>37532.383000000002</v>
      </c>
      <c r="AF178" s="358">
        <f>AE178-AD178</f>
        <v>0</v>
      </c>
      <c r="AG178" s="355">
        <f>AG228</f>
        <v>25351.35204532605</v>
      </c>
      <c r="AH178" s="448">
        <f>AH177*AH14</f>
        <v>36307.692307692305</v>
      </c>
      <c r="AI178" s="357">
        <v>35503.284</v>
      </c>
      <c r="AJ178" s="358">
        <f>AI178-AH178</f>
        <v>-804.40830769230524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123440.21</v>
      </c>
      <c r="AO178" s="186">
        <f>AN178-AK178</f>
        <v>33389.268632478648</v>
      </c>
      <c r="AP178" s="108">
        <f>AN178-AL178</f>
        <v>31353.880940170944</v>
      </c>
      <c r="AQ178" s="117">
        <f>AN178-AM178</f>
        <v>-804.40830769231252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299405.6978400001</v>
      </c>
      <c r="AV178" s="188">
        <f>AU178-AR178</f>
        <v>101018.4915152138</v>
      </c>
      <c r="AW178" s="110">
        <f>AU178-AS178</f>
        <v>86540.257669059909</v>
      </c>
      <c r="AX178" s="594">
        <f>AU178-AT178</f>
        <v>-804.40830769232707</v>
      </c>
      <c r="AY178" s="96">
        <f>AR178/6</f>
        <v>33064.53438746438</v>
      </c>
      <c r="AZ178" s="97">
        <f>AS178/6</f>
        <v>35477.573361823364</v>
      </c>
      <c r="BA178" s="97">
        <f>AU178/6</f>
        <v>49900.949640000013</v>
      </c>
      <c r="BB178" s="123">
        <f>BA178/AY178</f>
        <v>1.5091986191379352</v>
      </c>
      <c r="BC178" s="98">
        <f>BA178-AY178</f>
        <v>16836.415252535633</v>
      </c>
      <c r="BD178" s="98">
        <f>BA178-AZ178</f>
        <v>14423.376278176649</v>
      </c>
      <c r="BE178" s="98">
        <f>AX178/6</f>
        <v>-134.06805128205451</v>
      </c>
      <c r="BF178" s="355">
        <f>180000*0.234/1.17</f>
        <v>36000</v>
      </c>
      <c r="BG178" s="448">
        <v>21560.827000000001</v>
      </c>
      <c r="BH178" s="765">
        <v>21560.827000000001</v>
      </c>
      <c r="BI178" s="358">
        <f>BH178-BG178</f>
        <v>0</v>
      </c>
      <c r="BJ178" s="355">
        <v>28000.000000000004</v>
      </c>
      <c r="BK178" s="448">
        <v>23100</v>
      </c>
      <c r="BL178" s="357"/>
      <c r="BM178" s="358">
        <f>BL178-BK178</f>
        <v>-23100</v>
      </c>
      <c r="BN178" s="355">
        <v>34000</v>
      </c>
      <c r="BO178" s="448">
        <v>34000</v>
      </c>
      <c r="BP178" s="359"/>
      <c r="BQ178" s="358">
        <f>BP178-BO178</f>
        <v>-34000</v>
      </c>
      <c r="BR178" s="111">
        <f>BF178+BJ178+BN178</f>
        <v>98000</v>
      </c>
      <c r="BS178" s="112"/>
      <c r="BT178" s="186">
        <f>BG178+BK178+BO178</f>
        <v>78660.827000000005</v>
      </c>
      <c r="BU178" s="114">
        <f>BH178+BL178+BP178</f>
        <v>21560.827000000001</v>
      </c>
      <c r="BV178" s="110">
        <f>BU178-BR178</f>
        <v>-76439.172999999995</v>
      </c>
      <c r="BW178" s="108"/>
      <c r="BX178" s="117">
        <f>BU178-BT178</f>
        <v>-57100</v>
      </c>
      <c r="BY178" s="355">
        <v>36000</v>
      </c>
      <c r="BZ178" s="448">
        <v>42500</v>
      </c>
      <c r="CA178" s="359"/>
      <c r="CB178" s="358">
        <v>0</v>
      </c>
      <c r="CC178" s="355">
        <v>31980</v>
      </c>
      <c r="CD178" s="448">
        <v>43900</v>
      </c>
      <c r="CE178" s="359"/>
      <c r="CF178" s="358">
        <v>0</v>
      </c>
      <c r="CG178" s="355">
        <v>30000</v>
      </c>
      <c r="CH178" s="448">
        <v>30800</v>
      </c>
      <c r="CI178" s="359"/>
      <c r="CJ178" s="358">
        <f>CI178-CH178</f>
        <v>-30800</v>
      </c>
      <c r="CK178" s="111">
        <f>BY178+CC178+CG178</f>
        <v>97980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-97980</v>
      </c>
      <c r="CP178" s="186"/>
      <c r="CQ178" s="117">
        <f>CN178-CM178</f>
        <v>-117200</v>
      </c>
      <c r="CR178" s="111">
        <f>SUM(BR178,CK178)</f>
        <v>195980</v>
      </c>
      <c r="CS178" s="962"/>
      <c r="CT178" s="593">
        <f>BT178+CM178</f>
        <v>195860.82699999999</v>
      </c>
      <c r="CU178" s="187">
        <f>SUM(BU178,CN178)</f>
        <v>21560.827000000001</v>
      </c>
      <c r="CV178" s="188">
        <f>CU178-CR178</f>
        <v>-174419.17300000001</v>
      </c>
      <c r="CW178" s="188"/>
      <c r="CX178" s="594">
        <f>CU178-CT178</f>
        <v>-174300</v>
      </c>
      <c r="CY178" s="96">
        <f>CR178/6</f>
        <v>32663.333333333332</v>
      </c>
      <c r="CZ178" s="97">
        <f>CU178/6</f>
        <v>3593.4711666666667</v>
      </c>
      <c r="DA178" s="123">
        <f>CZ178/CY178</f>
        <v>0.11001544545361772</v>
      </c>
      <c r="DB178" s="98">
        <f>CZ178-CY178</f>
        <v>-29069.862166666666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36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37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785">
        <f>P180/P15</f>
        <v>0.12489500762967064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0.11818657869376557</v>
      </c>
      <c r="V179" s="617"/>
      <c r="W179" s="618"/>
      <c r="X179" s="253"/>
      <c r="Y179" s="599">
        <f>Y180/Y15</f>
        <v>0.1123052957405289</v>
      </c>
      <c r="Z179" s="785">
        <f>Z180/Z15</f>
        <v>0.10221087292520663</v>
      </c>
      <c r="AA179" s="785">
        <f>AA180/AA15</f>
        <v>0.10221087292520663</v>
      </c>
      <c r="AB179" s="470"/>
      <c r="AC179" s="599">
        <f>AC180/AC15</f>
        <v>0.1123052957405289</v>
      </c>
      <c r="AD179" s="595">
        <f>AD180/AD15</f>
        <v>0.13822505408637389</v>
      </c>
      <c r="AE179" s="785">
        <f>AE180/AE15</f>
        <v>0.13822505408637389</v>
      </c>
      <c r="AF179" s="470"/>
      <c r="AG179" s="599">
        <f>AG180/AG15</f>
        <v>0.1123052957405289</v>
      </c>
      <c r="AH179" s="595">
        <f>AH180/AH15</f>
        <v>0.12338181818181819</v>
      </c>
      <c r="AI179" s="865">
        <f>AI180/AI15</f>
        <v>0.10785547959493658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0.11589645720060897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0.1171398995150942</v>
      </c>
      <c r="AV179" s="622"/>
      <c r="AW179" s="640"/>
      <c r="AX179" s="206"/>
      <c r="AY179" s="137"/>
      <c r="BF179" s="599">
        <f>BF180/BF15</f>
        <v>0.12589681903234429</v>
      </c>
      <c r="BG179" s="595">
        <f>BG180/BG15</f>
        <v>8.1480993193022447E-2</v>
      </c>
      <c r="BH179" s="785">
        <f>BH180/BH15</f>
        <v>8.1480993193022447E-2</v>
      </c>
      <c r="BI179" s="470"/>
      <c r="BJ179" s="599">
        <f>BJ180/BJ15</f>
        <v>0.12589681903234429</v>
      </c>
      <c r="BK179" s="595">
        <f>BK180/BK15</f>
        <v>0.12402000000000001</v>
      </c>
      <c r="BL179" s="865" t="e">
        <f>BL180/BL15</f>
        <v>#DIV/0!</v>
      </c>
      <c r="BM179" s="470"/>
      <c r="BN179" s="599">
        <f>BN180/BN15</f>
        <v>0.12589681903234429</v>
      </c>
      <c r="BO179" s="595">
        <f>BO180/BO15</f>
        <v>0.12617647058823528</v>
      </c>
      <c r="BP179" s="597" t="e">
        <f>BP180/BP15</f>
        <v>#DIV/0!</v>
      </c>
      <c r="BQ179" s="470"/>
      <c r="BR179" s="549">
        <f>BR180/BR15</f>
        <v>0.12589681903234429</v>
      </c>
      <c r="BS179" s="558"/>
      <c r="BT179" s="555"/>
      <c r="BU179" s="555">
        <f>BU180/BU15</f>
        <v>8.1480993193022447E-2</v>
      </c>
      <c r="BV179" s="617"/>
      <c r="BW179" s="618"/>
      <c r="BX179" s="602"/>
      <c r="BY179" s="599">
        <f>BY180/BY15</f>
        <v>0.12580026631158456</v>
      </c>
      <c r="BZ179" s="595">
        <f>BZ180/BZ15</f>
        <v>0.12616499999999997</v>
      </c>
      <c r="CA179" s="597" t="e">
        <f>CA180/CA15</f>
        <v>#DIV/0!</v>
      </c>
      <c r="CB179" s="470"/>
      <c r="CC179" s="599">
        <f>CC180/CC15</f>
        <v>0.12580026631158456</v>
      </c>
      <c r="CD179" s="595">
        <f>CD180/CD15</f>
        <v>0.12616499999999997</v>
      </c>
      <c r="CE179" s="597" t="e">
        <f>CE180/CE15</f>
        <v>#DIV/0!</v>
      </c>
      <c r="CF179" s="470"/>
      <c r="CG179" s="599">
        <f>CG180/CG15</f>
        <v>0.12580026631158456</v>
      </c>
      <c r="CH179" s="595">
        <f>CH180/CH15</f>
        <v>0.12655102040816327</v>
      </c>
      <c r="CI179" s="597" t="e">
        <f>CI180/CI15</f>
        <v>#DIV/0!</v>
      </c>
      <c r="CJ179" s="470"/>
      <c r="CK179" s="549">
        <f>CK180/CK15</f>
        <v>0.12580026631158456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>
        <f>CR180/CR15</f>
        <v>0.12584845250800425</v>
      </c>
      <c r="CS179" s="558"/>
      <c r="CT179" s="621">
        <f>CT180/CT15</f>
        <v>5.1656282334141219E-2</v>
      </c>
      <c r="CU179" s="560">
        <f>CU180/CU15</f>
        <v>8.1480993193022447E-2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773">
        <v>7905</v>
      </c>
      <c r="Q180" s="418">
        <f>P180-O180</f>
        <v>0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73">
        <v>5200</v>
      </c>
      <c r="AA180" s="773">
        <v>5200</v>
      </c>
      <c r="AB180" s="418">
        <f>AB230</f>
        <v>0</v>
      </c>
      <c r="AC180" s="374">
        <v>4279.4076923076927</v>
      </c>
      <c r="AD180" s="461">
        <v>6471</v>
      </c>
      <c r="AE180" s="773">
        <v>6471</v>
      </c>
      <c r="AF180" s="418">
        <f>AE180-AD180</f>
        <v>0</v>
      </c>
      <c r="AG180" s="374">
        <v>4279.4076923076927</v>
      </c>
      <c r="AH180" s="461">
        <v>5800</v>
      </c>
      <c r="AI180" s="462">
        <v>4681.9587099999999</v>
      </c>
      <c r="AJ180" s="418">
        <f>AI180-AH180</f>
        <v>-1118.0412900000001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16352.958709999999</v>
      </c>
      <c r="AO180" s="134">
        <f>AN180-AK180</f>
        <v>3514.7356330769217</v>
      </c>
      <c r="AP180" s="128">
        <f>AN180-AL180</f>
        <v>4025.958709999999</v>
      </c>
      <c r="AQ180" s="55">
        <f>AN180-AM180</f>
        <v>-1118.041290000001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36163.958709999999</v>
      </c>
      <c r="AV180" s="60">
        <f>AU180-AR180</f>
        <v>11511.735633076922</v>
      </c>
      <c r="AW180" s="129">
        <f>AU180-AS180</f>
        <v>11509.958709999999</v>
      </c>
      <c r="AX180" s="136">
        <f>AU180-AT180</f>
        <v>-1118.041290000001</v>
      </c>
      <c r="AY180" s="137"/>
      <c r="BF180" s="374">
        <v>6038.2051282051279</v>
      </c>
      <c r="BG180" s="461">
        <v>3061.6948400000001</v>
      </c>
      <c r="BH180" s="773">
        <v>3061.6948400000001</v>
      </c>
      <c r="BI180" s="418">
        <f>BH180-BG180</f>
        <v>0</v>
      </c>
      <c r="BJ180" s="374">
        <v>6038.2051282051279</v>
      </c>
      <c r="BK180" s="461">
        <v>5300</v>
      </c>
      <c r="BL180" s="462"/>
      <c r="BM180" s="418">
        <f>BL180-BK180</f>
        <v>-5300</v>
      </c>
      <c r="BN180" s="374">
        <v>6038.2051282051279</v>
      </c>
      <c r="BO180" s="461">
        <v>5500</v>
      </c>
      <c r="BP180" s="463"/>
      <c r="BQ180" s="418">
        <f>BP180-BO180</f>
        <v>-5500</v>
      </c>
      <c r="BR180" s="264">
        <f>BF180+BJ180+BN180</f>
        <v>18114.615384615383</v>
      </c>
      <c r="BS180" s="134"/>
      <c r="BT180" s="129">
        <f>BG180+BK180+BO180</f>
        <v>13861.69484</v>
      </c>
      <c r="BU180" s="129">
        <f>BH180+BL180+BP180</f>
        <v>3061.6948400000001</v>
      </c>
      <c r="BV180" s="129">
        <f>BU180-BR180</f>
        <v>-15052.920544615383</v>
      </c>
      <c r="BW180" s="134"/>
      <c r="BX180" s="134">
        <f>BU180-BT180</f>
        <v>-10800</v>
      </c>
      <c r="BY180" s="374">
        <v>6056.1538461538457</v>
      </c>
      <c r="BZ180" s="461">
        <v>6470</v>
      </c>
      <c r="CA180" s="463"/>
      <c r="CB180" s="418"/>
      <c r="CC180" s="374">
        <v>6056.1538461538457</v>
      </c>
      <c r="CD180" s="461">
        <v>6470</v>
      </c>
      <c r="CE180" s="463"/>
      <c r="CF180" s="418"/>
      <c r="CG180" s="374">
        <v>6056.1538461538457</v>
      </c>
      <c r="CH180" s="461">
        <v>5300</v>
      </c>
      <c r="CI180" s="463"/>
      <c r="CJ180" s="418"/>
      <c r="CK180" s="419">
        <f>BY180+CC180+CG180</f>
        <v>18168.461538461539</v>
      </c>
      <c r="CL180" s="131"/>
      <c r="CM180" s="128"/>
      <c r="CN180" s="129">
        <f>CA180+CE180+CI180</f>
        <v>0</v>
      </c>
      <c r="CO180" s="134">
        <f>CN180-CK180</f>
        <v>-18168.461538461539</v>
      </c>
      <c r="CP180" s="134"/>
      <c r="CQ180" s="55"/>
      <c r="CR180" s="419">
        <f>SUM(BR180,CK180)</f>
        <v>36283.076923076922</v>
      </c>
      <c r="CS180" s="131"/>
      <c r="CT180" s="624">
        <f>SUM(BT180,CM180)</f>
        <v>13861.69484</v>
      </c>
      <c r="CU180" s="168">
        <f>SUM(BU180,CN180)</f>
        <v>3061.6948400000001</v>
      </c>
      <c r="CV180" s="60">
        <f>CU180-CR180</f>
        <v>-33221.382083076925</v>
      </c>
      <c r="CW180" s="60"/>
      <c r="CX180" s="136"/>
      <c r="CY180" s="137"/>
      <c r="DD180" s="374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787">
        <f>P182/P16</f>
        <v>0.21490167058355816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0.15969251334827583</v>
      </c>
      <c r="V181" s="617"/>
      <c r="W181" s="618"/>
      <c r="X181" s="253"/>
      <c r="Y181" s="625">
        <f>Y182/Y16</f>
        <v>0.13410333708944921</v>
      </c>
      <c r="Z181" s="787">
        <f>Z182/Z16</f>
        <v>0.1597977725164596</v>
      </c>
      <c r="AA181" s="787">
        <f>AA182/AA16</f>
        <v>0.1597977725164596</v>
      </c>
      <c r="AB181" s="514"/>
      <c r="AC181" s="625">
        <f>AC182/AC16</f>
        <v>0.13410333708944921</v>
      </c>
      <c r="AD181" s="626">
        <f>AD182/AD16</f>
        <v>0.18267005549695478</v>
      </c>
      <c r="AE181" s="787">
        <f>AE182/AE16</f>
        <v>0.18267005549695478</v>
      </c>
      <c r="AF181" s="514"/>
      <c r="AG181" s="625">
        <f>AG182/AG16</f>
        <v>0.13410333708944921</v>
      </c>
      <c r="AH181" s="626">
        <f>AH182/AH16</f>
        <v>0.15063750000000001</v>
      </c>
      <c r="AI181" s="867">
        <f>AI182/AI16</f>
        <v>0.1202104029310601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0.15085434483693358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0.15532070079114796</v>
      </c>
      <c r="AV181" s="622"/>
      <c r="AW181" s="640"/>
      <c r="AX181" s="609"/>
      <c r="AY181" s="137"/>
      <c r="BF181" s="625">
        <f>BF182/BF16</f>
        <v>0.15986999999999998</v>
      </c>
      <c r="BG181" s="626">
        <f>BG182/BG16</f>
        <v>0.11103515155754155</v>
      </c>
      <c r="BH181" s="787">
        <f>BH182/BH16</f>
        <v>0.11103515155754155</v>
      </c>
      <c r="BI181" s="514"/>
      <c r="BJ181" s="625">
        <f>BJ182/BJ16</f>
        <v>0.15986999999999998</v>
      </c>
      <c r="BK181" s="626">
        <f>BK182/BK16</f>
        <v>0.13989130434782607</v>
      </c>
      <c r="BL181" s="867" t="e">
        <f>BL182/BL16</f>
        <v>#DIV/0!</v>
      </c>
      <c r="BM181" s="514"/>
      <c r="BN181" s="625">
        <f>BN182/BN16</f>
        <v>0.15986999999999998</v>
      </c>
      <c r="BO181" s="626">
        <f>BO182/BO16</f>
        <v>0.14752173913043476</v>
      </c>
      <c r="BP181" s="627" t="e">
        <f>BP182/BP16</f>
        <v>#DIV/0!</v>
      </c>
      <c r="BQ181" s="514"/>
      <c r="BR181" s="549">
        <f>BR182/BR16</f>
        <v>0.15987000000000001</v>
      </c>
      <c r="BS181" s="558"/>
      <c r="BT181" s="556"/>
      <c r="BU181" s="555">
        <f>BU182/BU16</f>
        <v>0.11103515155754155</v>
      </c>
      <c r="BV181" s="617"/>
      <c r="BW181" s="618"/>
      <c r="BX181" s="602"/>
      <c r="BY181" s="625">
        <f>BY182/BY16</f>
        <v>0.15986999999999998</v>
      </c>
      <c r="BZ181" s="626">
        <f>BZ182/BZ16</f>
        <v>0.15234374999999997</v>
      </c>
      <c r="CA181" s="627" t="e">
        <f>CA182/CA16</f>
        <v>#DIV/0!</v>
      </c>
      <c r="CB181" s="514"/>
      <c r="CC181" s="625">
        <f>CC182/CC16</f>
        <v>0.15986999999999998</v>
      </c>
      <c r="CD181" s="626">
        <f>CD182/CD16</f>
        <v>0.157258064516129</v>
      </c>
      <c r="CE181" s="627" t="e">
        <f>CE182/CE16</f>
        <v>#DIV/0!</v>
      </c>
      <c r="CF181" s="514"/>
      <c r="CG181" s="625">
        <f>CG182/CG16</f>
        <v>0.15986999999999998</v>
      </c>
      <c r="CH181" s="626">
        <f>CH182/CH16</f>
        <v>0.1503272727272727</v>
      </c>
      <c r="CI181" s="627" t="e">
        <f>CI182/CI16</f>
        <v>#DIV/0!</v>
      </c>
      <c r="CJ181" s="514"/>
      <c r="CK181" s="549">
        <f>CK182/CK16</f>
        <v>0.15987000000000001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>
        <f>CR182/CR16</f>
        <v>0.15987000000000001</v>
      </c>
      <c r="CS181" s="558"/>
      <c r="CT181" s="621">
        <f>CT182/CT16</f>
        <v>6.8226344543503001E-2</v>
      </c>
      <c r="CU181" s="560">
        <f>CU182/CU16</f>
        <v>0.11103515155754155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771">
        <v>18651</v>
      </c>
      <c r="Q182" s="418">
        <f>P182-O182</f>
        <v>0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71">
        <v>12633.448</v>
      </c>
      <c r="AA182" s="771">
        <v>12633.448</v>
      </c>
      <c r="AB182" s="418">
        <f>AB232</f>
        <v>0</v>
      </c>
      <c r="AC182" s="264">
        <v>7832.2079772079778</v>
      </c>
      <c r="AD182" s="414">
        <v>11782</v>
      </c>
      <c r="AE182" s="771">
        <v>11782</v>
      </c>
      <c r="AF182" s="418">
        <f>AE182-AD182</f>
        <v>0</v>
      </c>
      <c r="AG182" s="264">
        <v>7832.2079772079778</v>
      </c>
      <c r="AH182" s="414">
        <v>10300</v>
      </c>
      <c r="AI182" s="415">
        <v>10823.56014256</v>
      </c>
      <c r="AJ182" s="418">
        <f>AI182-AH182</f>
        <v>523.5601425599998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35239.00814256</v>
      </c>
      <c r="AO182" s="134">
        <f>AN182-AK182</f>
        <v>11742.384210936067</v>
      </c>
      <c r="AP182" s="129">
        <f>AN182-AL182</f>
        <v>6166.0081425600001</v>
      </c>
      <c r="AQ182" s="55">
        <f>AN182-AM182</f>
        <v>523.56014255999617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73349.29414256</v>
      </c>
      <c r="AV182" s="169">
        <f>AU182-AR182</f>
        <v>31690.670210936063</v>
      </c>
      <c r="AW182" s="239">
        <f>AU182-AS182</f>
        <v>15203.29414256</v>
      </c>
      <c r="AX182" s="362">
        <f>AU182-AT182</f>
        <v>523.56014256000344</v>
      </c>
      <c r="AY182" s="137"/>
      <c r="BF182" s="264">
        <v>12297.692307692307</v>
      </c>
      <c r="BG182" s="414">
        <v>10275.444204326001</v>
      </c>
      <c r="BH182" s="771">
        <v>10275.444204326001</v>
      </c>
      <c r="BI182" s="418">
        <f>BH182-BG182</f>
        <v>0</v>
      </c>
      <c r="BJ182" s="264">
        <v>12297.692307692307</v>
      </c>
      <c r="BK182" s="414">
        <v>11000</v>
      </c>
      <c r="BL182" s="415"/>
      <c r="BM182" s="418">
        <f>BL182-BK182</f>
        <v>-11000</v>
      </c>
      <c r="BN182" s="264">
        <v>12297.692307692307</v>
      </c>
      <c r="BO182" s="414">
        <v>11600</v>
      </c>
      <c r="BP182" s="417"/>
      <c r="BQ182" s="418">
        <f>BP182-BO182</f>
        <v>-11600</v>
      </c>
      <c r="BR182" s="264">
        <f>BF182+BJ182+BN182</f>
        <v>36893.076923076922</v>
      </c>
      <c r="BS182" s="134"/>
      <c r="BT182" s="129">
        <f>BG182+BK182+BO182</f>
        <v>32875.444204325999</v>
      </c>
      <c r="BU182" s="129">
        <f>BH182+BL182+BP182</f>
        <v>10275.444204326001</v>
      </c>
      <c r="BV182" s="129">
        <f>BU182-BR182</f>
        <v>-26617.632718750923</v>
      </c>
      <c r="BW182" s="70"/>
      <c r="BX182" s="70">
        <f>BU182-BT182</f>
        <v>-22600</v>
      </c>
      <c r="BY182" s="264">
        <v>12297.692307692307</v>
      </c>
      <c r="BZ182" s="414">
        <v>12500</v>
      </c>
      <c r="CA182" s="417"/>
      <c r="CB182" s="418"/>
      <c r="CC182" s="264">
        <v>12297.692307692307</v>
      </c>
      <c r="CD182" s="414">
        <v>12500</v>
      </c>
      <c r="CE182" s="417"/>
      <c r="CF182" s="418"/>
      <c r="CG182" s="264">
        <v>12297.692307692307</v>
      </c>
      <c r="CH182" s="414">
        <v>10600</v>
      </c>
      <c r="CI182" s="417"/>
      <c r="CJ182" s="418"/>
      <c r="CK182" s="419">
        <f>BY182+CC182+CG182</f>
        <v>36893.076923076922</v>
      </c>
      <c r="CL182" s="131"/>
      <c r="CM182" s="128"/>
      <c r="CN182" s="132">
        <f>CA182+CE182+CI182</f>
        <v>0</v>
      </c>
      <c r="CO182" s="134">
        <f>CN182-CK182</f>
        <v>-36893.076923076922</v>
      </c>
      <c r="CP182" s="134"/>
      <c r="CQ182" s="55"/>
      <c r="CR182" s="419">
        <f>SUM(BR182,CK182)</f>
        <v>73786.153846153844</v>
      </c>
      <c r="CS182" s="131"/>
      <c r="CT182" s="628">
        <f>SUM(BT182,CM182)</f>
        <v>32875.444204325999</v>
      </c>
      <c r="CU182" s="168">
        <f>SUM(BU182,CN182)</f>
        <v>10275.444204326001</v>
      </c>
      <c r="CV182" s="169">
        <f>CU182-CR182</f>
        <v>-63510.709641827845</v>
      </c>
      <c r="CW182" s="169"/>
      <c r="CX182" s="362"/>
      <c r="CY182" s="137"/>
      <c r="DD182" s="26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788">
        <f>P184/P19</f>
        <v>0.1769436341376002</v>
      </c>
      <c r="Q183" s="334">
        <f>P184/O184</f>
        <v>1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0.14256750510760091</v>
      </c>
      <c r="V183" s="579">
        <f>U184/R184</f>
        <v>1.9322553376034162</v>
      </c>
      <c r="W183" s="580">
        <f>U184/S184</f>
        <v>1.3990648792270532</v>
      </c>
      <c r="X183" s="177">
        <f>U184/T184</f>
        <v>1</v>
      </c>
      <c r="Y183" s="629">
        <f>Y184/Y19</f>
        <v>0.12549674389221488</v>
      </c>
      <c r="Z183" s="788">
        <f>Z184/Z19</f>
        <v>0.13724985140406384</v>
      </c>
      <c r="AA183" s="788">
        <f>AA184/AA19</f>
        <v>0.13724985140406384</v>
      </c>
      <c r="AB183" s="334">
        <f>AA184/Z184</f>
        <v>1</v>
      </c>
      <c r="AC183" s="629">
        <f>AC184/AC19</f>
        <v>0.12549674389221488</v>
      </c>
      <c r="AD183" s="630">
        <f>AD184/AD19</f>
        <v>0.16397792948399492</v>
      </c>
      <c r="AE183" s="788">
        <f>AE184/AE19</f>
        <v>0.16397792948399492</v>
      </c>
      <c r="AF183" s="341">
        <f>AE184/AD184</f>
        <v>1</v>
      </c>
      <c r="AG183" s="629">
        <f>AG184/AG19</f>
        <v>0.12549674389221488</v>
      </c>
      <c r="AH183" s="630">
        <f>AH184/AH19</f>
        <v>0.13953333333333331</v>
      </c>
      <c r="AI183" s="868">
        <f>AI184/AI19</f>
        <v>0.11619144670700741</v>
      </c>
      <c r="AJ183" s="341">
        <f>AI184/AH184</f>
        <v>0.96307570512795027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0.13769020952110927</v>
      </c>
      <c r="AO183" s="583">
        <f>AN184/AK184</f>
        <v>1.4199032361529982</v>
      </c>
      <c r="AP183" s="340">
        <f>AN184/AL184</f>
        <v>1.2461827742164251</v>
      </c>
      <c r="AQ183" s="178">
        <f>AN184/AM184</f>
        <v>0.98860851484967893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0.14022745862082467</v>
      </c>
      <c r="AV183" s="583">
        <f>AU184/AR184</f>
        <v>1.651513406825349</v>
      </c>
      <c r="AW183" s="579">
        <f>AU184/AS184</f>
        <v>1.3226238267217389</v>
      </c>
      <c r="AX183" s="588">
        <f>AU184/AT184</f>
        <v>0.99460091379739046</v>
      </c>
      <c r="AY183" s="96"/>
      <c r="AZ183" s="97"/>
      <c r="BA183" s="633"/>
      <c r="BF183" s="629">
        <f>BF184/BF19</f>
        <v>0.14682270814084794</v>
      </c>
      <c r="BG183" s="630">
        <f>BG184/BG19</f>
        <v>0.10250046926177699</v>
      </c>
      <c r="BH183" s="788">
        <f>BH184/BH19</f>
        <v>0.10250046926177699</v>
      </c>
      <c r="BI183" s="334">
        <f>BH184/BG184</f>
        <v>1</v>
      </c>
      <c r="BJ183" s="629">
        <f>BJ184/BJ19</f>
        <v>0.14682270814084794</v>
      </c>
      <c r="BK183" s="630">
        <f>BK184/BK19</f>
        <v>0.13430281690140844</v>
      </c>
      <c r="BL183" s="868" t="e">
        <f>BL184/BL19</f>
        <v>#DIV/0!</v>
      </c>
      <c r="BM183" s="334">
        <f>BL184/BK184</f>
        <v>0</v>
      </c>
      <c r="BN183" s="629">
        <f>BN184/BN19</f>
        <v>0.14682270814084794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>
        <f>BR184/BR19</f>
        <v>0.14682270814084791</v>
      </c>
      <c r="BS183" s="583"/>
      <c r="BT183" s="580">
        <f>BT184/BT19</f>
        <v>0.12506339674930023</v>
      </c>
      <c r="BU183" s="579">
        <f>BU184/BU19</f>
        <v>0.10250046926177699</v>
      </c>
      <c r="BV183" s="579">
        <f>BU184/BR184</f>
        <v>0.24245952674624255</v>
      </c>
      <c r="BW183" s="580"/>
      <c r="BX183" s="177">
        <f>BU184/BT184</f>
        <v>0.28536490074150483</v>
      </c>
      <c r="BY183" s="629">
        <f>BY184/BY19</f>
        <v>0.14675550999487438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629">
        <f>CC184/CC19</f>
        <v>0.14675550999487438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629">
        <f>CG184/CG19</f>
        <v>0.14675550999487438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>
        <f>CK184/CK19</f>
        <v>0.14675550999487438</v>
      </c>
      <c r="CL183" s="583"/>
      <c r="CM183" s="580">
        <f>CM184/CM19</f>
        <v>0.14300295119182746</v>
      </c>
      <c r="CN183" s="579" t="e">
        <f>CN184/CN19</f>
        <v>#DIV/0!</v>
      </c>
      <c r="CO183" s="587">
        <f>CN184/CK184</f>
        <v>0</v>
      </c>
      <c r="CP183" s="583"/>
      <c r="CQ183" s="178">
        <f>CN184/CM184</f>
        <v>0</v>
      </c>
      <c r="CR183" s="632">
        <f>CR184/CR19</f>
        <v>0.14678908494050055</v>
      </c>
      <c r="CS183" s="691"/>
      <c r="CT183" s="586">
        <f>CT184/CT19</f>
        <v>0.13406651036672498</v>
      </c>
      <c r="CU183" s="586">
        <f>CU184/CU19</f>
        <v>0.10250046926177699</v>
      </c>
      <c r="CV183" s="587">
        <f>CU184/CR184</f>
        <v>0.12117045745771056</v>
      </c>
      <c r="CW183" s="583"/>
      <c r="CX183" s="588">
        <f>CU184/CT184</f>
        <v>0.13260606904366312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76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34">
        <f>Y180+Y182</f>
        <v>12111.615669515671</v>
      </c>
      <c r="Z184" s="768">
        <f>Z180+Z182</f>
        <v>17833.448</v>
      </c>
      <c r="AA184" s="768">
        <f>AA180+AA182</f>
        <v>17833.448</v>
      </c>
      <c r="AB184" s="358">
        <f>AA184-Z184</f>
        <v>0</v>
      </c>
      <c r="AC184" s="634">
        <f>AC180+AC182</f>
        <v>12111.615669515671</v>
      </c>
      <c r="AD184" s="385">
        <f>AD180+AD182</f>
        <v>18253</v>
      </c>
      <c r="AE184" s="768">
        <f>AE180+AE182</f>
        <v>18253</v>
      </c>
      <c r="AF184" s="358">
        <f>AE184-AD184</f>
        <v>0</v>
      </c>
      <c r="AG184" s="634">
        <f>AG180+AG182</f>
        <v>12111.615669515671</v>
      </c>
      <c r="AH184" s="385">
        <f>AH180+AH182</f>
        <v>16100</v>
      </c>
      <c r="AI184" s="386">
        <f>AI180+AI182</f>
        <v>15505.518852559999</v>
      </c>
      <c r="AJ184" s="358">
        <f>AI184-AH184</f>
        <v>-594.48114744000122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51591.966852559999</v>
      </c>
      <c r="AO184" s="186">
        <f>AN184-AK184</f>
        <v>15257.119844012981</v>
      </c>
      <c r="AP184" s="108">
        <f>AN184-AL184</f>
        <v>10191.966852559999</v>
      </c>
      <c r="AQ184" s="117">
        <f>AN184-AM184</f>
        <v>-594.48114744000486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109513.25285255999</v>
      </c>
      <c r="AV184" s="121">
        <f>AU184-AR184</f>
        <v>43202.405844012974</v>
      </c>
      <c r="AW184" s="110">
        <f>AU184-AS184</f>
        <v>26713.252852559992</v>
      </c>
      <c r="AX184" s="594">
        <f>AU184-AT184</f>
        <v>-594.48114744000486</v>
      </c>
      <c r="AY184" s="96">
        <f>AR184/6</f>
        <v>11051.807834757836</v>
      </c>
      <c r="AZ184" s="97">
        <f>AS184/6</f>
        <v>13800</v>
      </c>
      <c r="BA184" s="97">
        <f>AU184/6</f>
        <v>18252.208808759999</v>
      </c>
      <c r="BB184" s="123">
        <f>BA184/AY184</f>
        <v>1.6515134068253492</v>
      </c>
      <c r="BC184" s="98">
        <f>BA184-AY184</f>
        <v>7200.4009740021629</v>
      </c>
      <c r="BD184" s="98">
        <f>BA184-AZ184</f>
        <v>4452.2088087599986</v>
      </c>
      <c r="BE184" s="98">
        <f>AX184/6</f>
        <v>-99.080191240000815</v>
      </c>
      <c r="BF184" s="634">
        <f>BF180+BF182</f>
        <v>18335.897435897434</v>
      </c>
      <c r="BG184" s="385">
        <f>BG180+BG182</f>
        <v>13337.139044326001</v>
      </c>
      <c r="BH184" s="768">
        <f>BH180+BH182</f>
        <v>13337.139044326001</v>
      </c>
      <c r="BI184" s="358">
        <f>BH184-BG184</f>
        <v>0</v>
      </c>
      <c r="BJ184" s="634">
        <f>BJ180+BJ182</f>
        <v>18335.897435897434</v>
      </c>
      <c r="BK184" s="385">
        <f>BK180+BK182</f>
        <v>16300</v>
      </c>
      <c r="BL184" s="386">
        <f>BL180+BL182</f>
        <v>0</v>
      </c>
      <c r="BM184" s="358">
        <f>BL184-BK184</f>
        <v>-16300</v>
      </c>
      <c r="BN184" s="634">
        <f>BN180+BN182</f>
        <v>18335.897435897434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55007.692307692298</v>
      </c>
      <c r="BS184" s="112"/>
      <c r="BT184" s="186">
        <f>BG184+BK184+BO184</f>
        <v>46737.139044326002</v>
      </c>
      <c r="BU184" s="114">
        <f>BH184+BL184+BP184</f>
        <v>13337.139044326001</v>
      </c>
      <c r="BV184" s="110">
        <f>BU184-BR184</f>
        <v>-41670.553263366295</v>
      </c>
      <c r="BW184" s="108"/>
      <c r="BX184" s="117">
        <f>BU184-BT184</f>
        <v>-33400</v>
      </c>
      <c r="BY184" s="634">
        <f>BY180+BY182</f>
        <v>18353.846153846152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634">
        <f>CC180+CC182</f>
        <v>18353.846153846152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634">
        <f>CG180+CG182</f>
        <v>18353.846153846152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55061.538461538454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-55061.538461538454</v>
      </c>
      <c r="CP184" s="186"/>
      <c r="CQ184" s="117">
        <f>CN184-CM184</f>
        <v>-53840</v>
      </c>
      <c r="CR184" s="111">
        <f>SUM(BR184,CK184)</f>
        <v>110069.23076923075</v>
      </c>
      <c r="CS184" s="962"/>
      <c r="CT184" s="593">
        <f>BT184+CM184</f>
        <v>100577.139044326</v>
      </c>
      <c r="CU184" s="120">
        <f>SUM(BU184,CN184)</f>
        <v>13337.139044326001</v>
      </c>
      <c r="CV184" s="121">
        <f>CU184-CR184</f>
        <v>-96732.091724904749</v>
      </c>
      <c r="CW184" s="121"/>
      <c r="CX184" s="594">
        <f>CU184-CT184</f>
        <v>-87240</v>
      </c>
      <c r="CY184" s="96">
        <f>CR184/6</f>
        <v>18344.871794871793</v>
      </c>
      <c r="CZ184" s="97">
        <f>CU184/6</f>
        <v>2222.8565073876666</v>
      </c>
      <c r="DA184" s="123">
        <f>CZ184/CY184</f>
        <v>0.12117045745771055</v>
      </c>
      <c r="DB184" s="98">
        <f>CZ184-CY184</f>
        <v>-16122.015287484126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36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37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78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785"/>
      <c r="AA185" s="785"/>
      <c r="AB185" s="470"/>
      <c r="AC185" s="599" t="e">
        <f>AC186/AC20</f>
        <v>#DIV/0!</v>
      </c>
      <c r="AD185" s="595"/>
      <c r="AE185" s="785"/>
      <c r="AF185" s="382" t="e">
        <f>AE186/AD186</f>
        <v>#DIV/0!</v>
      </c>
      <c r="AG185" s="599" t="e">
        <f>AG186/AG20</f>
        <v>#DIV/0!</v>
      </c>
      <c r="AH185" s="595"/>
      <c r="AI185" s="865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599" t="e">
        <f>BF186/BF20</f>
        <v>#DIV/0!</v>
      </c>
      <c r="BG185" s="595"/>
      <c r="BH185" s="785"/>
      <c r="BI185" s="470"/>
      <c r="BJ185" s="599" t="e">
        <f>BJ186/BJ20</f>
        <v>#DIV/0!</v>
      </c>
      <c r="BK185" s="595"/>
      <c r="BL185" s="865"/>
      <c r="BM185" s="470"/>
      <c r="BN185" s="599" t="e">
        <f>BN186/BN20</f>
        <v>#DIV/0!</v>
      </c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599" t="e">
        <f>BY186/BY20</f>
        <v>#DIV/0!</v>
      </c>
      <c r="BZ185" s="595"/>
      <c r="CA185" s="597"/>
      <c r="CB185" s="382" t="e">
        <f>CA186/BZ186</f>
        <v>#DIV/0!</v>
      </c>
      <c r="CC185" s="599" t="e">
        <f>CC186/CC20</f>
        <v>#DIV/0!</v>
      </c>
      <c r="CD185" s="595"/>
      <c r="CE185" s="597"/>
      <c r="CF185" s="382" t="e">
        <f>CE186/CD186</f>
        <v>#DIV/0!</v>
      </c>
      <c r="CG185" s="599" t="e">
        <f>CG186/CG20</f>
        <v>#DIV/0!</v>
      </c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77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71">
        <f>Z20*Z185</f>
        <v>0</v>
      </c>
      <c r="AA186" s="771">
        <f>AA20*AA185</f>
        <v>0</v>
      </c>
      <c r="AB186" s="418">
        <f>AA186-Z186</f>
        <v>0</v>
      </c>
      <c r="AC186" s="264"/>
      <c r="AD186" s="414">
        <f>AD20*AD185</f>
        <v>0</v>
      </c>
      <c r="AE186" s="771">
        <f>AE20*AE185</f>
        <v>0</v>
      </c>
      <c r="AF186" s="358">
        <f>AE186-AD186</f>
        <v>0</v>
      </c>
      <c r="AG186" s="264"/>
      <c r="AH186" s="414">
        <f>AH20*AH185</f>
        <v>0</v>
      </c>
      <c r="AI186" s="41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264"/>
      <c r="BG186" s="414">
        <f>BG20*BG185</f>
        <v>0</v>
      </c>
      <c r="BH186" s="771">
        <f>BH20*BH185</f>
        <v>0</v>
      </c>
      <c r="BI186" s="418">
        <f>BH186-BG186</f>
        <v>0</v>
      </c>
      <c r="BJ186" s="264"/>
      <c r="BK186" s="414">
        <f>BK20*BK185</f>
        <v>0</v>
      </c>
      <c r="BL186" s="415">
        <f>BL20*BL185</f>
        <v>0</v>
      </c>
      <c r="BM186" s="418">
        <f>BL186-BK186</f>
        <v>0</v>
      </c>
      <c r="BN186" s="264"/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264"/>
      <c r="BZ186" s="414">
        <f>BZ20*BZ185</f>
        <v>0</v>
      </c>
      <c r="CA186" s="417">
        <f>CA20*CA185</f>
        <v>0</v>
      </c>
      <c r="CB186" s="358">
        <f>CA186-BZ186</f>
        <v>0</v>
      </c>
      <c r="CC186" s="264"/>
      <c r="CD186" s="414">
        <f>CD20*CD185</f>
        <v>0</v>
      </c>
      <c r="CE186" s="417">
        <f>CE20*CE185</f>
        <v>0</v>
      </c>
      <c r="CF186" s="358">
        <f>CE186-CD186</f>
        <v>0</v>
      </c>
      <c r="CG186" s="264"/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78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785"/>
      <c r="AA187" s="785"/>
      <c r="AB187" s="470"/>
      <c r="AC187" s="599" t="e">
        <f>AC188/AC21</f>
        <v>#DIV/0!</v>
      </c>
      <c r="AD187" s="595"/>
      <c r="AE187" s="785"/>
      <c r="AF187" s="382" t="e">
        <f>AE188/AD188</f>
        <v>#DIV/0!</v>
      </c>
      <c r="AG187" s="599" t="e">
        <f>AG188/AG21</f>
        <v>#DIV/0!</v>
      </c>
      <c r="AH187" s="595"/>
      <c r="AI187" s="865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599" t="e">
        <f>BF188/BF21</f>
        <v>#DIV/0!</v>
      </c>
      <c r="BG187" s="595"/>
      <c r="BH187" s="785"/>
      <c r="BI187" s="470"/>
      <c r="BJ187" s="599" t="e">
        <f>BJ188/BJ21</f>
        <v>#DIV/0!</v>
      </c>
      <c r="BK187" s="595"/>
      <c r="BL187" s="865"/>
      <c r="BM187" s="470"/>
      <c r="BN187" s="599" t="e">
        <f>BN188/BN21</f>
        <v>#DIV/0!</v>
      </c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599" t="e">
        <f>BY188/BY21</f>
        <v>#DIV/0!</v>
      </c>
      <c r="BZ187" s="595"/>
      <c r="CA187" s="597"/>
      <c r="CB187" s="382" t="e">
        <f>CA188/BZ188</f>
        <v>#DIV/0!</v>
      </c>
      <c r="CC187" s="599" t="e">
        <f>CC188/CC21</f>
        <v>#DIV/0!</v>
      </c>
      <c r="CD187" s="595"/>
      <c r="CE187" s="597"/>
      <c r="CF187" s="382" t="e">
        <f>CE188/CD188</f>
        <v>#DIV/0!</v>
      </c>
      <c r="CG187" s="599" t="e">
        <f>CG188/CG21</f>
        <v>#DIV/0!</v>
      </c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77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73">
        <f>Z21*Z187</f>
        <v>0</v>
      </c>
      <c r="AA188" s="773">
        <f>AA21*AA187</f>
        <v>0</v>
      </c>
      <c r="AB188" s="457">
        <f>AA188-Z188</f>
        <v>0</v>
      </c>
      <c r="AC188" s="374"/>
      <c r="AD188" s="461">
        <f>AD21*AD187</f>
        <v>0</v>
      </c>
      <c r="AE188" s="773">
        <f>AE21*AE187</f>
        <v>0</v>
      </c>
      <c r="AF188" s="643">
        <f>AE188-AD188</f>
        <v>0</v>
      </c>
      <c r="AG188" s="374"/>
      <c r="AH188" s="461">
        <f>AH21*AH187</f>
        <v>0</v>
      </c>
      <c r="AI188" s="462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374"/>
      <c r="BG188" s="461">
        <f>BG21*BG187</f>
        <v>0</v>
      </c>
      <c r="BH188" s="773">
        <f>BH21*BH187</f>
        <v>0</v>
      </c>
      <c r="BI188" s="457">
        <f>BH188-BG188</f>
        <v>0</v>
      </c>
      <c r="BJ188" s="374"/>
      <c r="BK188" s="461">
        <f>BK21*BK187</f>
        <v>0</v>
      </c>
      <c r="BL188" s="462">
        <f>BL21*BL187</f>
        <v>0</v>
      </c>
      <c r="BM188" s="457">
        <f>BL188-BK188</f>
        <v>0</v>
      </c>
      <c r="BN188" s="374"/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374"/>
      <c r="BZ188" s="461">
        <f>BZ21*BZ187</f>
        <v>0</v>
      </c>
      <c r="CA188" s="463">
        <f>CA21*CA187</f>
        <v>0</v>
      </c>
      <c r="CB188" s="643">
        <f>CA188-BZ188</f>
        <v>0</v>
      </c>
      <c r="CC188" s="374"/>
      <c r="CD188" s="461">
        <f>CD21*CD187</f>
        <v>0</v>
      </c>
      <c r="CE188" s="463">
        <f>CE21*CE187</f>
        <v>0</v>
      </c>
      <c r="CF188" s="643">
        <f>CE188-CD188</f>
        <v>0</v>
      </c>
      <c r="CG188" s="374"/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25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784">
        <f>P190/P23</f>
        <v>1.8831232394366194E-3</v>
      </c>
      <c r="Q189" s="334">
        <f>P190/O190</f>
        <v>1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-5.5628337494619012E-2</v>
      </c>
      <c r="V189" s="579" t="e">
        <f>U190/R190</f>
        <v>#DIV/0!</v>
      </c>
      <c r="W189" s="580" t="e">
        <f>U190/S190</f>
        <v>#DIV/0!</v>
      </c>
      <c r="X189" s="177">
        <f>U190/T190</f>
        <v>1</v>
      </c>
      <c r="Y189" s="491" t="e">
        <f>Y190/Y23</f>
        <v>#DIV/0!</v>
      </c>
      <c r="Z189" s="784">
        <v>0.63400000000000001</v>
      </c>
      <c r="AA189" s="784">
        <v>0.63400000000000001</v>
      </c>
      <c r="AB189" s="334">
        <f>AA190/Z190</f>
        <v>1</v>
      </c>
      <c r="AC189" s="491" t="e">
        <f>AC190/AC23</f>
        <v>#DIV/0!</v>
      </c>
      <c r="AD189" s="574" t="e">
        <f>AD190/AD23</f>
        <v>#DIV/0!</v>
      </c>
      <c r="AE189" s="78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864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0.63429288702928877</v>
      </c>
      <c r="AO189" s="583" t="e">
        <f>AN190/AK190</f>
        <v>#DIV/0!</v>
      </c>
      <c r="AP189" s="340" t="e">
        <f>AN190/AL190</f>
        <v>#DIV/0!</v>
      </c>
      <c r="AQ189" s="178">
        <f>AN190/AM190</f>
        <v>0.78149921899567487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-3.940902911650046E-2</v>
      </c>
      <c r="AV189" s="583" t="e">
        <f>AU190/AR190</f>
        <v>#DIV/0!</v>
      </c>
      <c r="AW189" s="579" t="e">
        <f>AU190/AS190</f>
        <v>#DIV/0!</v>
      </c>
      <c r="AX189" s="588">
        <f>AU190/AT190</f>
        <v>1.1183076025579117</v>
      </c>
      <c r="AY189" s="96"/>
      <c r="AZ189" s="97"/>
      <c r="BA189" s="633"/>
      <c r="BF189" s="491" t="e">
        <f>BF190/BF23</f>
        <v>#DIV/0!</v>
      </c>
      <c r="BG189" s="574" t="e">
        <f>BG190/BG23</f>
        <v>#DIV/0!</v>
      </c>
      <c r="BH189" s="784" t="e">
        <f>BH190/BH23</f>
        <v>#DIV/0!</v>
      </c>
      <c r="BI189" s="334" t="e">
        <f>BH190/BG190</f>
        <v>#DIV/0!</v>
      </c>
      <c r="BJ189" s="491" t="e">
        <f>BJ190/BJ23</f>
        <v>#DIV/0!</v>
      </c>
      <c r="BK189" s="574">
        <f>BK190/BK23</f>
        <v>9.9993636363636354E-2</v>
      </c>
      <c r="BL189" s="864" t="e">
        <f>BL190/BL23</f>
        <v>#DIV/0!</v>
      </c>
      <c r="BM189" s="334">
        <f>BL190/BK190</f>
        <v>0</v>
      </c>
      <c r="BN189" s="491" t="e">
        <f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491" t="e">
        <f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491" t="e">
        <f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491" t="e">
        <f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6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506">Y186+Y188</f>
        <v>0</v>
      </c>
      <c r="Z190" s="765">
        <v>151.596</v>
      </c>
      <c r="AA190" s="765">
        <v>151.596</v>
      </c>
      <c r="AB190" s="358">
        <f t="shared" si="506"/>
        <v>0</v>
      </c>
      <c r="AC190" s="355">
        <f t="shared" si="506"/>
        <v>0</v>
      </c>
      <c r="AD190" s="448">
        <v>0</v>
      </c>
      <c r="AE190" s="765">
        <v>0</v>
      </c>
      <c r="AF190" s="643">
        <f t="shared" si="506"/>
        <v>0</v>
      </c>
      <c r="AG190" s="355">
        <f t="shared" si="506"/>
        <v>0</v>
      </c>
      <c r="AH190" s="448">
        <v>42.384999999999998</v>
      </c>
      <c r="AI190" s="357"/>
      <c r="AJ190" s="643">
        <f t="shared" ref="AJ190:AR190" si="507">AJ186+AJ188</f>
        <v>0</v>
      </c>
      <c r="AK190" s="107">
        <f t="shared" si="507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507"/>
        <v>0</v>
      </c>
      <c r="AP190" s="108">
        <f>AN190-AL190</f>
        <v>151.596</v>
      </c>
      <c r="AQ190" s="107">
        <f t="shared" si="507"/>
        <v>0</v>
      </c>
      <c r="AR190" s="355">
        <f t="shared" si="507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355">
        <f>BF186+BF188</f>
        <v>0</v>
      </c>
      <c r="BG190" s="448">
        <v>0</v>
      </c>
      <c r="BH190" s="765">
        <v>0</v>
      </c>
      <c r="BI190" s="358">
        <f>BH190-BG190</f>
        <v>0</v>
      </c>
      <c r="BJ190" s="355">
        <f>BJ186+BJ188</f>
        <v>0</v>
      </c>
      <c r="BK190" s="448">
        <v>8.4610000000000003</v>
      </c>
      <c r="BL190" s="357"/>
      <c r="BM190" s="358">
        <f>BL190-BK190</f>
        <v>-8.4610000000000003</v>
      </c>
      <c r="BN190" s="355">
        <f>BN186+BN188</f>
        <v>0</v>
      </c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355">
        <f t="shared" ref="BY190:CR190" si="508">BY186+BY188</f>
        <v>0</v>
      </c>
      <c r="BZ190" s="448">
        <f t="shared" ref="BZ190" si="509">BZ186+BZ188</f>
        <v>0</v>
      </c>
      <c r="CA190" s="359">
        <f t="shared" si="508"/>
        <v>0</v>
      </c>
      <c r="CB190" s="643">
        <f t="shared" si="508"/>
        <v>0</v>
      </c>
      <c r="CC190" s="355">
        <f t="shared" si="508"/>
        <v>0</v>
      </c>
      <c r="CD190" s="448">
        <f t="shared" ref="CD190" si="510">CD186+CD188</f>
        <v>0</v>
      </c>
      <c r="CE190" s="359">
        <f t="shared" si="508"/>
        <v>0</v>
      </c>
      <c r="CF190" s="643">
        <f t="shared" si="508"/>
        <v>0</v>
      </c>
      <c r="CG190" s="355">
        <f t="shared" si="508"/>
        <v>0</v>
      </c>
      <c r="CH190" s="448">
        <f t="shared" ref="CH190" si="511">CH186+CH188</f>
        <v>0</v>
      </c>
      <c r="CI190" s="359">
        <f t="shared" si="508"/>
        <v>0</v>
      </c>
      <c r="CJ190" s="643">
        <f t="shared" si="508"/>
        <v>0</v>
      </c>
      <c r="CK190" s="107">
        <f t="shared" si="508"/>
        <v>0</v>
      </c>
      <c r="CL190" s="355"/>
      <c r="CM190" s="355">
        <f t="shared" si="508"/>
        <v>0</v>
      </c>
      <c r="CN190" s="110">
        <f t="shared" si="508"/>
        <v>0</v>
      </c>
      <c r="CO190" s="543">
        <f t="shared" si="508"/>
        <v>0</v>
      </c>
      <c r="CP190" s="543"/>
      <c r="CQ190" s="107">
        <f t="shared" si="508"/>
        <v>0</v>
      </c>
      <c r="CR190" s="355">
        <f t="shared" si="508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512">DU186+DU188</f>
        <v>0</v>
      </c>
      <c r="DV190" s="448">
        <f t="shared" si="512"/>
        <v>0</v>
      </c>
      <c r="DW190" s="765">
        <f t="shared" si="512"/>
        <v>0</v>
      </c>
      <c r="DX190" s="643">
        <f t="shared" si="512"/>
        <v>0</v>
      </c>
      <c r="DY190" s="355">
        <f t="shared" si="512"/>
        <v>0</v>
      </c>
      <c r="DZ190" s="448">
        <f t="shared" si="512"/>
        <v>0</v>
      </c>
      <c r="EA190" s="765">
        <f t="shared" si="512"/>
        <v>0</v>
      </c>
      <c r="EB190" s="643">
        <f t="shared" si="512"/>
        <v>0</v>
      </c>
      <c r="EC190" s="355">
        <f t="shared" si="512"/>
        <v>0</v>
      </c>
      <c r="ED190" s="448">
        <f t="shared" si="512"/>
        <v>0</v>
      </c>
      <c r="EE190" s="765">
        <f t="shared" si="512"/>
        <v>0</v>
      </c>
      <c r="EF190" s="643">
        <f t="shared" si="512"/>
        <v>0</v>
      </c>
      <c r="EG190" s="107">
        <f t="shared" si="512"/>
        <v>0</v>
      </c>
      <c r="EH190" s="355">
        <f t="shared" si="512"/>
        <v>0</v>
      </c>
      <c r="EI190" s="110">
        <f t="shared" si="512"/>
        <v>0</v>
      </c>
      <c r="EJ190" s="543">
        <f t="shared" si="512"/>
        <v>0</v>
      </c>
      <c r="EK190" s="107">
        <f t="shared" si="512"/>
        <v>0</v>
      </c>
      <c r="EL190" s="355">
        <f t="shared" si="512"/>
        <v>0</v>
      </c>
      <c r="EM190" s="1038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37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789">
        <f>P192/P25</f>
        <v>0.58085082857051828</v>
      </c>
      <c r="Q191" s="334">
        <f>P192/O192</f>
        <v>1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0.54938121059018352</v>
      </c>
      <c r="V191" s="579">
        <f>U192/R192</f>
        <v>1.328344394618834</v>
      </c>
      <c r="W191" s="580">
        <f>U192/S192</f>
        <v>1.328344394618834</v>
      </c>
      <c r="X191" s="177">
        <f>U192/T192</f>
        <v>1</v>
      </c>
      <c r="Y191" s="491">
        <f t="shared" ref="Y191:AN191" si="513">Y192/Y25</f>
        <v>0.58818897637795275</v>
      </c>
      <c r="Z191" s="789">
        <f t="shared" si="513"/>
        <v>0.61889265066119636</v>
      </c>
      <c r="AA191" s="789">
        <f t="shared" si="513"/>
        <v>0.61889265066119636</v>
      </c>
      <c r="AB191" s="334" t="e">
        <f t="shared" si="513"/>
        <v>#DIV/0!</v>
      </c>
      <c r="AC191" s="491">
        <f t="shared" si="513"/>
        <v>0.5924954240390482</v>
      </c>
      <c r="AD191" s="648">
        <f t="shared" si="513"/>
        <v>0.51100195983245422</v>
      </c>
      <c r="AE191" s="789">
        <f t="shared" si="513"/>
        <v>0.51100195983245422</v>
      </c>
      <c r="AF191" s="334" t="e">
        <f t="shared" si="513"/>
        <v>#DIV/0!</v>
      </c>
      <c r="AG191" s="491">
        <f t="shared" si="513"/>
        <v>0.58988439306358376</v>
      </c>
      <c r="AH191" s="648">
        <f t="shared" si="513"/>
        <v>0.55038043478260867</v>
      </c>
      <c r="AI191" s="869">
        <f t="shared" si="513"/>
        <v>0.58966514935904024</v>
      </c>
      <c r="AJ191" s="334">
        <f t="shared" si="513"/>
        <v>0.62417440389866852</v>
      </c>
      <c r="AK191" s="632">
        <f t="shared" si="513"/>
        <v>0.59018980812873945</v>
      </c>
      <c r="AL191" s="613">
        <f t="shared" si="513"/>
        <v>0.59018980812873945</v>
      </c>
      <c r="AM191" s="592">
        <f t="shared" si="513"/>
        <v>0.55483693306884341</v>
      </c>
      <c r="AN191" s="579">
        <f t="shared" si="513"/>
        <v>0.57008499588839645</v>
      </c>
      <c r="AO191" s="583">
        <f>AN192/AK192</f>
        <v>1.708348875255624</v>
      </c>
      <c r="AP191" s="340">
        <f>AN192/AL192</f>
        <v>1.708348875255624</v>
      </c>
      <c r="AQ191" s="178">
        <f>AQ192/AQ25</f>
        <v>0.62417440389866852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0.56130795825115798</v>
      </c>
      <c r="AV191" s="583">
        <f>AU192/AR192</f>
        <v>1.5270847058823531</v>
      </c>
      <c r="AW191" s="579">
        <f>AU192/AS192</f>
        <v>1.5270847058823531</v>
      </c>
      <c r="AX191" s="588">
        <f>AX192/AX25</f>
        <v>0.62417440389866885</v>
      </c>
      <c r="AY191" s="96"/>
      <c r="AZ191" s="97"/>
      <c r="BA191" s="97"/>
      <c r="BE191" s="261">
        <f>BE192/BE25</f>
        <v>0.62417440389866885</v>
      </c>
      <c r="BF191" s="491">
        <f>BF192/BF25</f>
        <v>0.58499999999999996</v>
      </c>
      <c r="BG191" s="648">
        <f>BG192/BG25</f>
        <v>0.58993860801963971</v>
      </c>
      <c r="BH191" s="789">
        <f>BH192/BH25</f>
        <v>0.58993860801963971</v>
      </c>
      <c r="BI191" s="334">
        <f>BH192/BG192</f>
        <v>1</v>
      </c>
      <c r="BJ191" s="491">
        <f>BJ192/BJ25</f>
        <v>0.59734466588511137</v>
      </c>
      <c r="BK191" s="648">
        <f>BK192/BK25</f>
        <v>0.58019929660023439</v>
      </c>
      <c r="BL191" s="869" t="e">
        <f>BL192/BL25</f>
        <v>#DIV/0!</v>
      </c>
      <c r="BM191" s="334">
        <f>BL192/BK192</f>
        <v>0</v>
      </c>
      <c r="BN191" s="491">
        <f>BN192/BN25</f>
        <v>0.58848025959978367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>
        <f>BR192/BR25</f>
        <v>0.59002558947176009</v>
      </c>
      <c r="BS191" s="583"/>
      <c r="BT191" s="592">
        <f>BT192/BT25</f>
        <v>0.5857848020362405</v>
      </c>
      <c r="BU191" s="579">
        <f>BU192/BU25</f>
        <v>0.58993860801963971</v>
      </c>
      <c r="BV191" s="579">
        <f>BU192/BR192</f>
        <v>0.71472997462848864</v>
      </c>
      <c r="BW191" s="580"/>
      <c r="BX191" s="177">
        <f>BU192/BT192</f>
        <v>0.52754725865048668</v>
      </c>
      <c r="BY191" s="491">
        <f t="shared" ref="BY191:CN191" si="514">BY192/BY25</f>
        <v>0.57956656346749225</v>
      </c>
      <c r="BZ191" s="648">
        <f t="shared" ref="BZ191" si="515">BZ192/BZ25</f>
        <v>0.57956656346749225</v>
      </c>
      <c r="CA191" s="649" t="e">
        <f t="shared" si="514"/>
        <v>#DIV/0!</v>
      </c>
      <c r="CB191" s="334">
        <f t="shared" si="514"/>
        <v>0.57956656346749225</v>
      </c>
      <c r="CC191" s="491">
        <f t="shared" si="514"/>
        <v>0.56345609065155799</v>
      </c>
      <c r="CD191" s="648">
        <f t="shared" ref="CD191" si="516">CD192/CD25</f>
        <v>0.56345609065155799</v>
      </c>
      <c r="CE191" s="649" t="e">
        <f t="shared" si="514"/>
        <v>#DIV/0!</v>
      </c>
      <c r="CF191" s="334">
        <f t="shared" si="514"/>
        <v>0.56345609065155799</v>
      </c>
      <c r="CG191" s="491">
        <f t="shared" si="514"/>
        <v>0.60331629392971242</v>
      </c>
      <c r="CH191" s="648">
        <f t="shared" ref="CH191" si="517">CH192/CH25</f>
        <v>0.60331629392971242</v>
      </c>
      <c r="CI191" s="649" t="e">
        <f t="shared" si="514"/>
        <v>#DIV/0!</v>
      </c>
      <c r="CJ191" s="334">
        <f t="shared" si="514"/>
        <v>0.60331629392971242</v>
      </c>
      <c r="CK191" s="632">
        <f t="shared" si="514"/>
        <v>0.58010852161537085</v>
      </c>
      <c r="CL191" s="583"/>
      <c r="CM191" s="592">
        <f t="shared" si="514"/>
        <v>0.58010852161537085</v>
      </c>
      <c r="CN191" s="579" t="e">
        <f t="shared" si="514"/>
        <v>#DIV/0!</v>
      </c>
      <c r="CO191" s="587">
        <f>CN192/CK192</f>
        <v>0</v>
      </c>
      <c r="CP191" s="583"/>
      <c r="CQ191" s="178">
        <f>CQ192/CQ25</f>
        <v>0.58010852161537085</v>
      </c>
      <c r="CR191" s="632">
        <f>CR192/CR25</f>
        <v>0.58499999999999985</v>
      </c>
      <c r="CS191" s="691"/>
      <c r="CT191" s="586">
        <f>CT192/CT25</f>
        <v>0.58334675639864864</v>
      </c>
      <c r="CU191" s="586">
        <f>CU192/CU25</f>
        <v>0.58993860801963971</v>
      </c>
      <c r="CV191" s="587">
        <f>CU192/CR192</f>
        <v>0.35556076451496577</v>
      </c>
      <c r="CW191" s="583"/>
      <c r="CX191" s="588">
        <f>CX192/CX25</f>
        <v>0.58053727114210973</v>
      </c>
      <c r="CY191" s="96"/>
      <c r="CZ191" s="97">
        <f t="shared" ref="CZ191:DF191" si="518">CZ192/CZ25</f>
        <v>0.58993860801963971</v>
      </c>
      <c r="DA191" s="261">
        <f t="shared" si="518"/>
        <v>1.0084420649908372</v>
      </c>
      <c r="DB191" s="261">
        <f t="shared" si="518"/>
        <v>0.58231042190697913</v>
      </c>
      <c r="DC191" s="261">
        <f t="shared" si="518"/>
        <v>0.58053727114210973</v>
      </c>
      <c r="DD191" s="491">
        <f t="shared" si="518"/>
        <v>0.58499999999999996</v>
      </c>
      <c r="DE191" s="648">
        <f t="shared" si="518"/>
        <v>0.76533333333333331</v>
      </c>
      <c r="DF191" s="789" t="e">
        <f t="shared" si="518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519">DU192/DU25</f>
        <v>0.57956656346749225</v>
      </c>
      <c r="DV191" s="648" t="e">
        <f t="shared" si="519"/>
        <v>#DIV/0!</v>
      </c>
      <c r="DW191" s="789" t="e">
        <f t="shared" si="519"/>
        <v>#DIV/0!</v>
      </c>
      <c r="DX191" s="334" t="e">
        <f t="shared" si="519"/>
        <v>#DIV/0!</v>
      </c>
      <c r="DY191" s="491">
        <f t="shared" si="519"/>
        <v>0.56345609065155799</v>
      </c>
      <c r="DZ191" s="648" t="e">
        <f t="shared" si="519"/>
        <v>#DIV/0!</v>
      </c>
      <c r="EA191" s="789" t="e">
        <f t="shared" si="519"/>
        <v>#DIV/0!</v>
      </c>
      <c r="EB191" s="334" t="e">
        <f t="shared" si="519"/>
        <v>#DIV/0!</v>
      </c>
      <c r="EC191" s="491">
        <f t="shared" si="519"/>
        <v>0.60331629392971242</v>
      </c>
      <c r="ED191" s="648" t="e">
        <f t="shared" si="519"/>
        <v>#DIV/0!</v>
      </c>
      <c r="EE191" s="789" t="e">
        <f t="shared" si="519"/>
        <v>#DIV/0!</v>
      </c>
      <c r="EF191" s="334" t="e">
        <f t="shared" si="519"/>
        <v>#DIV/0!</v>
      </c>
      <c r="EG191" s="632">
        <f t="shared" si="519"/>
        <v>0.58010852161537085</v>
      </c>
      <c r="EH191" s="592" t="e">
        <f t="shared" si="519"/>
        <v>#DIV/0!</v>
      </c>
      <c r="EI191" s="579" t="e">
        <f t="shared" si="519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76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65">
        <v>1117.4670000000001</v>
      </c>
      <c r="AA192" s="76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765">
        <v>1274.7460000000001</v>
      </c>
      <c r="AF192" s="358">
        <f>AE192-AD192</f>
        <v>0</v>
      </c>
      <c r="AG192" s="355">
        <v>785</v>
      </c>
      <c r="AH192" s="448">
        <v>779</v>
      </c>
      <c r="AI192" s="357">
        <v>1784.7</v>
      </c>
      <c r="AJ192" s="358">
        <f>AI192-AH192</f>
        <v>1005.7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4176.9130000000005</v>
      </c>
      <c r="AO192" s="186">
        <f>AN192-AK192</f>
        <v>1731.9130000000005</v>
      </c>
      <c r="AP192" s="108">
        <f>AN192-AL192</f>
        <v>1731.9130000000005</v>
      </c>
      <c r="AQ192" s="117">
        <f>AN192-AM192</f>
        <v>1005.7000000000003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7139.121000000001</v>
      </c>
      <c r="AV192" s="121">
        <f>AU192-AR192</f>
        <v>2464.121000000001</v>
      </c>
      <c r="AW192" s="110">
        <f>AU192-AS192</f>
        <v>2464.121000000001</v>
      </c>
      <c r="AX192" s="594">
        <f>AU192-AT192</f>
        <v>1005.7000000000007</v>
      </c>
      <c r="AY192" s="96">
        <f>AR192/6</f>
        <v>779.16666666666663</v>
      </c>
      <c r="AZ192" s="97">
        <f>AS192/6</f>
        <v>779.16666666666663</v>
      </c>
      <c r="BA192" s="97">
        <f>AU192/6</f>
        <v>1189.8535000000002</v>
      </c>
      <c r="BB192" s="123">
        <f>BA192/AY192</f>
        <v>1.5270847058823531</v>
      </c>
      <c r="BC192" s="98">
        <f>BA192-AY192</f>
        <v>410.68683333333354</v>
      </c>
      <c r="BD192" s="98">
        <f>BA192-AZ192</f>
        <v>410.68683333333354</v>
      </c>
      <c r="BE192" s="98">
        <f>AX192/6</f>
        <v>167.61666666666679</v>
      </c>
      <c r="BF192" s="355">
        <v>958</v>
      </c>
      <c r="BG192" s="448">
        <v>1971.94</v>
      </c>
      <c r="BH192" s="765">
        <v>1971.94</v>
      </c>
      <c r="BI192" s="358">
        <f>BH192-BG192</f>
        <v>0</v>
      </c>
      <c r="BJ192" s="355">
        <v>871</v>
      </c>
      <c r="BK192" s="448">
        <v>846</v>
      </c>
      <c r="BL192" s="357"/>
      <c r="BM192" s="358">
        <f>BL192-BK192</f>
        <v>-846</v>
      </c>
      <c r="BN192" s="355">
        <v>930</v>
      </c>
      <c r="BO192" s="448">
        <v>920</v>
      </c>
      <c r="BP192" s="359"/>
      <c r="BQ192" s="358">
        <f>BP192-BO192</f>
        <v>-920</v>
      </c>
      <c r="BR192" s="111">
        <f>BF192+BJ192+BN192</f>
        <v>2759</v>
      </c>
      <c r="BS192" s="112"/>
      <c r="BT192" s="186">
        <f>BG192+BK192+BO192</f>
        <v>3737.94</v>
      </c>
      <c r="BU192" s="114">
        <f>BH192+BL192+BP192</f>
        <v>1971.94</v>
      </c>
      <c r="BV192" s="110">
        <f>BU192-BR192</f>
        <v>-787.06</v>
      </c>
      <c r="BW192" s="108"/>
      <c r="BX192" s="117">
        <f>BU192-BT192</f>
        <v>-1766</v>
      </c>
      <c r="BY192" s="355">
        <v>960</v>
      </c>
      <c r="BZ192" s="448">
        <v>960</v>
      </c>
      <c r="CA192" s="359"/>
      <c r="CB192" s="358">
        <f>CA192-BZ192</f>
        <v>-960</v>
      </c>
      <c r="CC192" s="355">
        <v>1020</v>
      </c>
      <c r="CD192" s="448">
        <v>1020</v>
      </c>
      <c r="CE192" s="359"/>
      <c r="CF192" s="358">
        <f>CE192-CD192</f>
        <v>-1020</v>
      </c>
      <c r="CG192" s="355">
        <v>807</v>
      </c>
      <c r="CH192" s="448">
        <v>807</v>
      </c>
      <c r="CI192" s="359"/>
      <c r="CJ192" s="358">
        <f>CI192-CH192</f>
        <v>-807</v>
      </c>
      <c r="CK192" s="111">
        <f>BY192+CC192+CG192</f>
        <v>2787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-2787</v>
      </c>
      <c r="CP192" s="186"/>
      <c r="CQ192" s="117">
        <f>CN192-CM192</f>
        <v>-2787</v>
      </c>
      <c r="CR192" s="111">
        <f>SUM(BR192,CK192)</f>
        <v>5546</v>
      </c>
      <c r="CS192" s="962"/>
      <c r="CT192" s="593">
        <f>BT192+CM192</f>
        <v>6524.9400000000005</v>
      </c>
      <c r="CU192" s="120">
        <f>SUM(BU192,CN192)</f>
        <v>1971.94</v>
      </c>
      <c r="CV192" s="121">
        <f>CU192-CR192</f>
        <v>-3574.06</v>
      </c>
      <c r="CW192" s="121"/>
      <c r="CX192" s="594">
        <f>CU192-CT192</f>
        <v>-4553</v>
      </c>
      <c r="CY192" s="96">
        <f>CR192/6</f>
        <v>924.33333333333337</v>
      </c>
      <c r="CZ192" s="97">
        <f>CU192/6</f>
        <v>328.65666666666669</v>
      </c>
      <c r="DA192" s="123">
        <f>CZ192/CY192</f>
        <v>0.35556076451496577</v>
      </c>
      <c r="DB192" s="98">
        <f>CZ192-CY192</f>
        <v>-595.67666666666673</v>
      </c>
      <c r="DC192" s="98">
        <f>CX192/6</f>
        <v>-758.83333333333337</v>
      </c>
      <c r="DD192" s="355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36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37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784"/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784"/>
      <c r="AA193" s="784"/>
      <c r="AB193" s="334" t="e">
        <f>AA194/Z194</f>
        <v>#DIV/0!</v>
      </c>
      <c r="AC193" s="491"/>
      <c r="AD193" s="574">
        <v>-2.6059999999999999</v>
      </c>
      <c r="AE193" s="784">
        <v>-2.6059999999999999</v>
      </c>
      <c r="AF193" s="334">
        <f>AE194/AD194</f>
        <v>1</v>
      </c>
      <c r="AG193" s="491"/>
      <c r="AH193" s="574">
        <f>AH194/AH27</f>
        <v>-0.57704399999999989</v>
      </c>
      <c r="AI193" s="864">
        <f>AI194/AI27</f>
        <v>-0.58784738577484685</v>
      </c>
      <c r="AJ193" s="334">
        <f>AI194/AH194</f>
        <v>1.4418311255294225</v>
      </c>
      <c r="AK193" s="632" t="e">
        <f>AK194/AK27</f>
        <v>#DIV/0!</v>
      </c>
      <c r="AL193" s="613"/>
      <c r="AM193" s="592">
        <f>AM194/AM27</f>
        <v>-1.9973131999999996</v>
      </c>
      <c r="AN193" s="579">
        <f>AN194/AN27</f>
        <v>-1.8440334341099061</v>
      </c>
      <c r="AO193" s="583" t="e">
        <f>AN194/AK194</f>
        <v>#DIV/0!</v>
      </c>
      <c r="AP193" s="340" t="e">
        <f>AN194/AL194</f>
        <v>#DIV/0!</v>
      </c>
      <c r="AQ193" s="178">
        <f>AN194/AM194</f>
        <v>1.0382948452951697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-1.2521794345830459</v>
      </c>
      <c r="AV193" s="583" t="e">
        <f>AU194/AR194</f>
        <v>#DIV/0!</v>
      </c>
      <c r="AW193" s="579" t="e">
        <f>AU194/AS194</f>
        <v>#DIV/0!</v>
      </c>
      <c r="AX193" s="588">
        <f>AU194/AT194</f>
        <v>1.0386555929631447</v>
      </c>
      <c r="AY193" s="96"/>
      <c r="AZ193" s="97"/>
      <c r="BA193" s="97"/>
      <c r="BF193" s="491"/>
      <c r="BG193" s="574">
        <v>-1.73</v>
      </c>
      <c r="BH193" s="784">
        <v>-1.73</v>
      </c>
      <c r="BI193" s="334">
        <f>BH194/BG194</f>
        <v>1</v>
      </c>
      <c r="BJ193" s="491"/>
      <c r="BK193" s="574"/>
      <c r="BL193" s="864"/>
      <c r="BM193" s="334" t="e">
        <f>BL194/BK194</f>
        <v>#DIV/0!</v>
      </c>
      <c r="BN193" s="491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>
        <f>BT194/BT27</f>
        <v>-1.73</v>
      </c>
      <c r="BU193" s="579">
        <f>BU194/BU27</f>
        <v>-1.73</v>
      </c>
      <c r="BV193" s="579" t="e">
        <f>BU194/BR194</f>
        <v>#DIV/0!</v>
      </c>
      <c r="BW193" s="580"/>
      <c r="BX193" s="177">
        <f>BU194/BT194</f>
        <v>1</v>
      </c>
      <c r="BY193" s="491"/>
      <c r="BZ193" s="574"/>
      <c r="CA193" s="575"/>
      <c r="CB193" s="334" t="e">
        <f>CA194/BZ194</f>
        <v>#DIV/0!</v>
      </c>
      <c r="CC193" s="491"/>
      <c r="CD193" s="574"/>
      <c r="CE193" s="575"/>
      <c r="CF193" s="334" t="e">
        <f>CE194/CD194</f>
        <v>#DIV/0!</v>
      </c>
      <c r="CG193" s="491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>
        <f>CT194/CT27</f>
        <v>-1.73</v>
      </c>
      <c r="CU193" s="586">
        <f>CU194/CU27</f>
        <v>-1.73</v>
      </c>
      <c r="CV193" s="587" t="e">
        <f>CU194/CR194</f>
        <v>#DIV/0!</v>
      </c>
      <c r="CW193" s="583"/>
      <c r="CX193" s="588">
        <f>CU194/CT194</f>
        <v>1</v>
      </c>
      <c r="CY193" s="96"/>
      <c r="CZ193" s="97"/>
      <c r="DD193" s="491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6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65">
        <f>Z27*Z193</f>
        <v>0</v>
      </c>
      <c r="AA194" s="76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765">
        <f>AE27*AE193</f>
        <v>-467.74358974358978</v>
      </c>
      <c r="AF194" s="358">
        <f>AE194-AD194</f>
        <v>0</v>
      </c>
      <c r="AG194" s="355">
        <f>AG193*AG27</f>
        <v>0</v>
      </c>
      <c r="AH194" s="448">
        <v>-44.387999999999998</v>
      </c>
      <c r="AI194" s="357">
        <v>-64</v>
      </c>
      <c r="AJ194" s="358">
        <f>AI194-AH194</f>
        <v>-19.612000000000002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-531.74358974358984</v>
      </c>
      <c r="AO194" s="186">
        <f>AN194-AK194</f>
        <v>-531.74358974358984</v>
      </c>
      <c r="AP194" s="108">
        <f>AN194-AL194</f>
        <v>-531.74358974358984</v>
      </c>
      <c r="AQ194" s="117">
        <f>AN194-AM194</f>
        <v>-19.61200000000008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-526.96419658119669</v>
      </c>
      <c r="AV194" s="121">
        <f>AU194-AR194</f>
        <v>-526.96419658119669</v>
      </c>
      <c r="AW194" s="110">
        <f>AU194-AS194</f>
        <v>-526.96419658119669</v>
      </c>
      <c r="AX194" s="594">
        <f>AU194-AT194</f>
        <v>-19.61200000000008</v>
      </c>
      <c r="AY194" s="96">
        <f>AR194/6</f>
        <v>0</v>
      </c>
      <c r="AZ194" s="97">
        <f>AS194/6</f>
        <v>0</v>
      </c>
      <c r="BA194" s="97">
        <f>AU194/6</f>
        <v>-87.827366096866115</v>
      </c>
      <c r="BB194" s="123" t="e">
        <f>BA194/AY194</f>
        <v>#DIV/0!</v>
      </c>
      <c r="BC194" s="98">
        <f>BA194-AY194</f>
        <v>-87.827366096866115</v>
      </c>
      <c r="BD194" s="98">
        <f>BA194-AZ194</f>
        <v>-87.827366096866115</v>
      </c>
      <c r="BE194" s="98">
        <f>AX194/6</f>
        <v>-3.2686666666666802</v>
      </c>
      <c r="BF194" s="355">
        <f>BF193*BF27</f>
        <v>0</v>
      </c>
      <c r="BG194" s="448">
        <f>BG27*BG193</f>
        <v>-243.97435897435898</v>
      </c>
      <c r="BH194" s="765">
        <f>BH27*BH193</f>
        <v>-243.97435897435898</v>
      </c>
      <c r="BI194" s="358">
        <f>BH194-BG194</f>
        <v>0</v>
      </c>
      <c r="BJ194" s="355">
        <f>BJ193*BJ27</f>
        <v>0</v>
      </c>
      <c r="BK194" s="448">
        <f>BK27*BK193</f>
        <v>0</v>
      </c>
      <c r="BL194" s="357"/>
      <c r="BM194" s="358">
        <f>BL194-BK194</f>
        <v>0</v>
      </c>
      <c r="BN194" s="355">
        <f>BN193*BN27</f>
        <v>0</v>
      </c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-243.97435897435898</v>
      </c>
      <c r="BU194" s="114">
        <f>BH194+BL194+BP194</f>
        <v>-243.97435897435898</v>
      </c>
      <c r="BV194" s="110">
        <f>BU194-BR194</f>
        <v>-243.97435897435898</v>
      </c>
      <c r="BW194" s="108"/>
      <c r="BX194" s="117">
        <f>BU194-BT194</f>
        <v>0</v>
      </c>
      <c r="BY194" s="355">
        <f>BY193*BY27</f>
        <v>0</v>
      </c>
      <c r="BZ194" s="448">
        <f>BZ27*BZ193</f>
        <v>0</v>
      </c>
      <c r="CA194" s="359">
        <f>CA27*CA193</f>
        <v>0</v>
      </c>
      <c r="CB194" s="358">
        <f>CA194-BZ194</f>
        <v>0</v>
      </c>
      <c r="CC194" s="355">
        <f>CC193*CC27</f>
        <v>0</v>
      </c>
      <c r="CD194" s="448">
        <f>CD27*CD193</f>
        <v>0</v>
      </c>
      <c r="CE194" s="359">
        <f>CE27*CE193</f>
        <v>0</v>
      </c>
      <c r="CF194" s="358">
        <f>CE194-CD194</f>
        <v>0</v>
      </c>
      <c r="CG194" s="355">
        <f>CG193*CG27</f>
        <v>0</v>
      </c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62"/>
      <c r="CT194" s="593">
        <f>BT194+CM194</f>
        <v>-243.97435897435898</v>
      </c>
      <c r="CU194" s="120">
        <f>SUM(BU194,CN194)</f>
        <v>-243.97435897435898</v>
      </c>
      <c r="CV194" s="121">
        <f>CU194-CR194</f>
        <v>-243.97435897435898</v>
      </c>
      <c r="CW194" s="121"/>
      <c r="CX194" s="594">
        <f>CU194-CT194</f>
        <v>0</v>
      </c>
      <c r="CY194" s="96">
        <f>CR194/6</f>
        <v>0</v>
      </c>
      <c r="CZ194" s="97">
        <f>CU194/6</f>
        <v>-40.662393162393165</v>
      </c>
      <c r="DA194" s="123" t="e">
        <f>CZ194/CY194</f>
        <v>#DIV/0!</v>
      </c>
      <c r="DB194" s="98">
        <f>CZ194-CY194</f>
        <v>-40.662393162393165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36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37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784">
        <v>0.16600000000000001</v>
      </c>
      <c r="Q195" s="334">
        <f>P196/O196</f>
        <v>1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0.23423163507109004</v>
      </c>
      <c r="V195" s="579">
        <f>U196/R196</f>
        <v>3.3281397306397302</v>
      </c>
      <c r="W195" s="580">
        <f>U196/S196</f>
        <v>3.3281397306397302</v>
      </c>
      <c r="X195" s="177">
        <f>U196/T196</f>
        <v>1</v>
      </c>
      <c r="Y195" s="491">
        <v>0.3</v>
      </c>
      <c r="Z195" s="784"/>
      <c r="AA195" s="784"/>
      <c r="AB195" s="334" t="e">
        <f>AA196/Z196</f>
        <v>#DIV/0!</v>
      </c>
      <c r="AC195" s="491">
        <v>0.3</v>
      </c>
      <c r="AD195" s="574">
        <f>AD196/AD29</f>
        <v>0.24960097989949748</v>
      </c>
      <c r="AE195" s="784">
        <f>AE196/AE29</f>
        <v>0.24960097989949748</v>
      </c>
      <c r="AF195" s="334">
        <f>AE196/AD196</f>
        <v>1</v>
      </c>
      <c r="AG195" s="491">
        <v>0.3</v>
      </c>
      <c r="AH195" s="574">
        <v>0.18</v>
      </c>
      <c r="AI195" s="864">
        <v>0.189</v>
      </c>
      <c r="AJ195" s="334">
        <f>AI196/AH196</f>
        <v>0.16310000000000002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>
        <f>AN196/AN29</f>
        <v>0.22126647491638796</v>
      </c>
      <c r="AO195" s="583">
        <f>AN196/AK196</f>
        <v>2.4503213333333331</v>
      </c>
      <c r="AP195" s="340">
        <f>AN196/AL196</f>
        <v>2.4503213333333331</v>
      </c>
      <c r="AQ195" s="178">
        <f>AN196/AM196</f>
        <v>0.3279460279657111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0.22594479692176142</v>
      </c>
      <c r="AV195" s="583">
        <f>AU196/AR196</f>
        <v>2.7185436213991769</v>
      </c>
      <c r="AW195" s="579">
        <f>AU196/AS196</f>
        <v>2.7185436213991774</v>
      </c>
      <c r="AX195" s="588">
        <f>AU196/AT196</f>
        <v>0.43807719046436921</v>
      </c>
      <c r="AY195" s="96"/>
      <c r="AZ195" s="97"/>
      <c r="BA195" s="97"/>
      <c r="BF195" s="491">
        <f>BF196/BF29</f>
        <v>0.15524052631578947</v>
      </c>
      <c r="BG195" s="574">
        <v>0.27700000000000002</v>
      </c>
      <c r="BH195" s="784">
        <v>0.27700000000000002</v>
      </c>
      <c r="BI195" s="334">
        <f>BH196/BG196</f>
        <v>1</v>
      </c>
      <c r="BJ195" s="491">
        <f>BJ196/BJ29</f>
        <v>0.15524052631578947</v>
      </c>
      <c r="BK195" s="574">
        <v>0.15</v>
      </c>
      <c r="BL195" s="864"/>
      <c r="BM195" s="334">
        <f>BL196/BK196</f>
        <v>0</v>
      </c>
      <c r="BN195" s="491">
        <f>BN196/BN29</f>
        <v>0.15524052631578947</v>
      </c>
      <c r="BO195" s="574">
        <v>0.15</v>
      </c>
      <c r="BP195" s="575"/>
      <c r="BQ195" s="334">
        <f>BP196/BO196</f>
        <v>0</v>
      </c>
      <c r="BR195" s="632">
        <f>BR196/BR29</f>
        <v>0.15524052631578947</v>
      </c>
      <c r="BS195" s="583"/>
      <c r="BT195" s="592">
        <f>BT196/BT29</f>
        <v>0.15373367219228118</v>
      </c>
      <c r="BU195" s="579">
        <f>BU196/BU29</f>
        <v>0.27700000000000002</v>
      </c>
      <c r="BV195" s="579">
        <f>BU196/BR196</f>
        <v>3.6030901679453844E-2</v>
      </c>
      <c r="BW195" s="580"/>
      <c r="BX195" s="177">
        <f>BU196/BT196</f>
        <v>5.297161722707764E-2</v>
      </c>
      <c r="BY195" s="491">
        <f>BY196/BY29</f>
        <v>0.15517894736842106</v>
      </c>
      <c r="BZ195" s="574">
        <v>0.15</v>
      </c>
      <c r="CA195" s="575"/>
      <c r="CB195" s="334">
        <f>CA196/BZ196</f>
        <v>0</v>
      </c>
      <c r="CC195" s="491">
        <f>CC196/CC29</f>
        <v>0.15517894736842106</v>
      </c>
      <c r="CD195" s="574">
        <v>0.15</v>
      </c>
      <c r="CE195" s="575"/>
      <c r="CF195" s="334">
        <f>CE196/CD196</f>
        <v>0</v>
      </c>
      <c r="CG195" s="491">
        <f>CG196/CG29</f>
        <v>0.15548684210526315</v>
      </c>
      <c r="CH195" s="574">
        <v>0.15</v>
      </c>
      <c r="CI195" s="575"/>
      <c r="CJ195" s="334">
        <f>CI196/CH196</f>
        <v>0</v>
      </c>
      <c r="CK195" s="632">
        <f>CK196/CK29</f>
        <v>0.15524052631578947</v>
      </c>
      <c r="CL195" s="583"/>
      <c r="CM195" s="592">
        <f>CM196/CM29</f>
        <v>0.15</v>
      </c>
      <c r="CN195" s="579" t="e">
        <f>CN196/CN29</f>
        <v>#DIV/0!</v>
      </c>
      <c r="CO195" s="587">
        <f>CN196/CK196</f>
        <v>0</v>
      </c>
      <c r="CP195" s="583"/>
      <c r="CQ195" s="178">
        <f>CN196/CM196</f>
        <v>0</v>
      </c>
      <c r="CR195" s="632">
        <f>CR196/CR29</f>
        <v>0.15524052631578947</v>
      </c>
      <c r="CS195" s="691"/>
      <c r="CT195" s="586">
        <f>CT196/CT29</f>
        <v>0.1518946870422937</v>
      </c>
      <c r="CU195" s="586">
        <f>CU196/CU29</f>
        <v>0.27700000000000002</v>
      </c>
      <c r="CV195" s="587">
        <f>CU196/CR196</f>
        <v>2.1618541007672309E-2</v>
      </c>
      <c r="CW195" s="583"/>
      <c r="CX195" s="588">
        <f>CU196/CT196</f>
        <v>2.7206391902534273E-2</v>
      </c>
      <c r="CY195" s="96"/>
      <c r="CZ195" s="97"/>
      <c r="DD195" s="491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6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65">
        <f>Z29*Z195</f>
        <v>0</v>
      </c>
      <c r="AA196" s="76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765">
        <v>169.81399999999999</v>
      </c>
      <c r="AF196" s="358">
        <f>AE196-AD196</f>
        <v>0</v>
      </c>
      <c r="AG196" s="355">
        <f>AG195*AG29</f>
        <v>38.46153846153846</v>
      </c>
      <c r="AH196" s="448">
        <f>AH29*AH195</f>
        <v>692.30769230769226</v>
      </c>
      <c r="AI196" s="357">
        <f>AI29*AI195</f>
        <v>112.91538461538462</v>
      </c>
      <c r="AJ196" s="358">
        <f>AI196-AH196</f>
        <v>-579.39230769230767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282.72938461538462</v>
      </c>
      <c r="AO196" s="186">
        <f>AN196-AK196</f>
        <v>167.34476923076923</v>
      </c>
      <c r="AP196" s="108">
        <f>AN196-AL196</f>
        <v>167.34476923076923</v>
      </c>
      <c r="AQ196" s="117">
        <f>AN196-AM196</f>
        <v>-579.39230769230767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451.69647863247866</v>
      </c>
      <c r="AV196" s="121">
        <f>AU196-AR196</f>
        <v>285.54263247863253</v>
      </c>
      <c r="AW196" s="110">
        <f>AU196-AS196</f>
        <v>285.54263247863253</v>
      </c>
      <c r="AX196" s="594">
        <f>AU196-AT196</f>
        <v>-579.39230769230767</v>
      </c>
      <c r="AY196" s="96">
        <f>AR196/6</f>
        <v>27.692307692307693</v>
      </c>
      <c r="AZ196" s="97">
        <f>AS196/6</f>
        <v>27.69230769230769</v>
      </c>
      <c r="BA196" s="97">
        <f>AU196/6</f>
        <v>75.282746438746443</v>
      </c>
      <c r="BB196" s="123">
        <f>BA196/AY196</f>
        <v>2.7185436213991769</v>
      </c>
      <c r="BC196" s="98">
        <f>BA196-AY196</f>
        <v>47.59043874643875</v>
      </c>
      <c r="BD196" s="98">
        <f>BA196-AZ196</f>
        <v>47.59043874643875</v>
      </c>
      <c r="BE196" s="98">
        <f>AX196/6</f>
        <v>-96.565384615384616</v>
      </c>
      <c r="BF196" s="355">
        <v>2521</v>
      </c>
      <c r="BG196" s="448">
        <f>BG29*BG195</f>
        <v>272.50170940170943</v>
      </c>
      <c r="BH196" s="765">
        <f>BH29*BH195</f>
        <v>272.50170940170943</v>
      </c>
      <c r="BI196" s="358">
        <f>BH196-BG196</f>
        <v>0</v>
      </c>
      <c r="BJ196" s="355">
        <v>2521</v>
      </c>
      <c r="BK196" s="448">
        <v>2435.897435897436</v>
      </c>
      <c r="BL196" s="357"/>
      <c r="BM196" s="358">
        <f>BL196-BK196</f>
        <v>-2435.897435897436</v>
      </c>
      <c r="BN196" s="355">
        <v>2521</v>
      </c>
      <c r="BO196" s="448">
        <v>2435.897435897436</v>
      </c>
      <c r="BP196" s="359"/>
      <c r="BQ196" s="358">
        <f>BP196-BO196</f>
        <v>-2435.897435897436</v>
      </c>
      <c r="BR196" s="111">
        <f>BF196+BJ196+BN196</f>
        <v>7563</v>
      </c>
      <c r="BS196" s="112"/>
      <c r="BT196" s="186">
        <f>BG196+BK196+BO196</f>
        <v>5144.2965811965814</v>
      </c>
      <c r="BU196" s="114">
        <f>BH196+BL196+BP196</f>
        <v>272.50170940170943</v>
      </c>
      <c r="BV196" s="110">
        <f>BU196-BR196</f>
        <v>-7290.4982905982906</v>
      </c>
      <c r="BW196" s="108"/>
      <c r="BX196" s="117">
        <f>BU196-BT196</f>
        <v>-4871.7948717948721</v>
      </c>
      <c r="BY196" s="355">
        <v>2520</v>
      </c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355">
        <v>1512</v>
      </c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355">
        <v>1010</v>
      </c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5042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-5042</v>
      </c>
      <c r="CP196" s="186"/>
      <c r="CQ196" s="117">
        <f>CN196-CM196</f>
        <v>-4871.7948717948721</v>
      </c>
      <c r="CR196" s="111">
        <f>SUM(BR196,CK196)</f>
        <v>12605</v>
      </c>
      <c r="CS196" s="962"/>
      <c r="CT196" s="593">
        <f>BT196+CM196</f>
        <v>10016.091452991453</v>
      </c>
      <c r="CU196" s="120">
        <f>SUM(BU196,CN196)</f>
        <v>272.50170940170943</v>
      </c>
      <c r="CV196" s="121">
        <f>CU196-CR196</f>
        <v>-12332.498290598291</v>
      </c>
      <c r="CW196" s="121"/>
      <c r="CX196" s="594">
        <f>CU196-CT196</f>
        <v>-9743.5897435897441</v>
      </c>
      <c r="CY196" s="96">
        <f>CR196/6</f>
        <v>2100.8333333333335</v>
      </c>
      <c r="CZ196" s="97">
        <f>CU196/6</f>
        <v>45.416951566951575</v>
      </c>
      <c r="DA196" s="123">
        <f>CZ196/CY196</f>
        <v>2.1618541007672305E-2</v>
      </c>
      <c r="DB196" s="98">
        <f>CZ196-CY196</f>
        <v>-2055.4163817663821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36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37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790">
        <f>P198/P31</f>
        <v>0.20062535704450093</v>
      </c>
      <c r="Q197" s="334">
        <f>P198/O198</f>
        <v>1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9">
        <f>U198/R198</f>
        <v>1.597824515101639</v>
      </c>
      <c r="W197" s="580">
        <f>U198/S198</f>
        <v>1.3728257811291573</v>
      </c>
      <c r="X197" s="177">
        <f>U198/T198</f>
        <v>1</v>
      </c>
      <c r="Y197" s="650">
        <f>Y198/Y31</f>
        <v>0.17808304173524142</v>
      </c>
      <c r="Z197" s="790">
        <f>Z198/Z31</f>
        <v>0.1830761750855413</v>
      </c>
      <c r="AA197" s="790">
        <f>AA198/AA31</f>
        <v>0.1830761750855413</v>
      </c>
      <c r="AB197" s="334">
        <f>AA198/Z198</f>
        <v>1</v>
      </c>
      <c r="AC197" s="650">
        <f>AC198/AC31</f>
        <v>0.17590907453142751</v>
      </c>
      <c r="AD197" s="651">
        <f>AD198/AD31</f>
        <v>0.18103103039840984</v>
      </c>
      <c r="AE197" s="790">
        <f>AE198/AE31</f>
        <v>0.18103103039840984</v>
      </c>
      <c r="AF197" s="382">
        <f>AE198/AD198</f>
        <v>1</v>
      </c>
      <c r="AG197" s="650">
        <f>AG198/AG31</f>
        <v>0.17017182545728463</v>
      </c>
      <c r="AH197" s="651">
        <f>AH198/AH31</f>
        <v>0.18037510259179265</v>
      </c>
      <c r="AI197" s="870">
        <f>AI198/AI31</f>
        <v>0.16943050082323852</v>
      </c>
      <c r="AJ197" s="382">
        <f>AI198/AH198</f>
        <v>0.99255557030072439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0.17815258271037723</v>
      </c>
      <c r="AO197" s="583">
        <f>AN198/AK198</f>
        <v>1.3191481539435388</v>
      </c>
      <c r="AP197" s="340">
        <f>AN198/AL198</f>
        <v>1.2533803380126232</v>
      </c>
      <c r="AQ197" s="89">
        <f>AN198/AM198</f>
        <v>0.99776310921737232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0.18274567671601771</v>
      </c>
      <c r="AV197" s="580">
        <f>AU198/AR198</f>
        <v>1.4614987906599597</v>
      </c>
      <c r="AW197" s="579">
        <f>AU198/AS198</f>
        <v>1.3173919970253811</v>
      </c>
      <c r="AX197" s="588">
        <f>AU198/AT198</f>
        <v>0.99901108163986407</v>
      </c>
      <c r="AY197" s="96"/>
      <c r="AZ197" s="97"/>
      <c r="BA197" s="97"/>
      <c r="BF197" s="650">
        <f>BF198/BF31</f>
        <v>0.18590574224081149</v>
      </c>
      <c r="BG197" s="651">
        <f>BG198/BG31</f>
        <v>0.15125994344152621</v>
      </c>
      <c r="BH197" s="790">
        <f>BH198/BH31</f>
        <v>0.15125994344152621</v>
      </c>
      <c r="BI197" s="334">
        <f>BH198/BG198</f>
        <v>1</v>
      </c>
      <c r="BJ197" s="650">
        <f>BJ198/BJ31</f>
        <v>0.18173399848887947</v>
      </c>
      <c r="BK197" s="651">
        <f>BK198/BK31</f>
        <v>0.16870987293464942</v>
      </c>
      <c r="BL197" s="870" t="e">
        <f>BL198/BL31</f>
        <v>#DIV/0!</v>
      </c>
      <c r="BM197" s="334">
        <f>BL198/BK198</f>
        <v>0</v>
      </c>
      <c r="BN197" s="650">
        <f>BN198/BN31</f>
        <v>0.18638776549044514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>
        <f>BR198/BR31</f>
        <v>0.18473948148565983</v>
      </c>
      <c r="BS197" s="343"/>
      <c r="BT197" s="340">
        <f>BT198/BT31</f>
        <v>0.16777316321196253</v>
      </c>
      <c r="BU197" s="339">
        <f>BU198/BU31</f>
        <v>0.15125994344152621</v>
      </c>
      <c r="BV197" s="579">
        <f>BU198/BR198</f>
        <v>0.23648896983159154</v>
      </c>
      <c r="BW197" s="580"/>
      <c r="BX197" s="177">
        <f>BU198/BT198</f>
        <v>0.2853511931097279</v>
      </c>
      <c r="BY197" s="650">
        <f>BY198/BY31</f>
        <v>0.18750622211413231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650">
        <f>CC198/CC31</f>
        <v>0.18779156256580776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650">
        <f>CG198/CG31</f>
        <v>0.18418808104213169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>
        <f>CK198/CK31</f>
        <v>0.1878141440401197</v>
      </c>
      <c r="CL197" s="343"/>
      <c r="CM197" s="340">
        <f>CM198/CM31</f>
        <v>0.19039760057512398</v>
      </c>
      <c r="CN197" s="339" t="e">
        <f>CN198/CN31</f>
        <v>#DIV/0!</v>
      </c>
      <c r="CO197" s="587">
        <f>CN198/CK198</f>
        <v>0</v>
      </c>
      <c r="CP197" s="343"/>
      <c r="CQ197" s="89">
        <f>CN198/CM198</f>
        <v>0</v>
      </c>
      <c r="CR197" s="615">
        <f>CR198/CR31</f>
        <v>0.18621052812228267</v>
      </c>
      <c r="CS197" s="343"/>
      <c r="CT197" s="654">
        <f>CT198/CT31</f>
        <v>0.17951394240074037</v>
      </c>
      <c r="CU197" s="654">
        <f>CU198/CU31</f>
        <v>0.15125994344152621</v>
      </c>
      <c r="CV197" s="579">
        <f>CU198/CR198</f>
        <v>0.1223683989261752</v>
      </c>
      <c r="CW197" s="580"/>
      <c r="CX197" s="588">
        <f>CU198/CT198</f>
        <v>0.12824427882652728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520">N172+N178+N192+N184+N190+N194+N196</f>
        <v>56901.299145299148</v>
      </c>
      <c r="O198" s="493">
        <f>O172+O178+O192+O184+O190+O194+O196</f>
        <v>98737.031859180104</v>
      </c>
      <c r="P198" s="779">
        <f t="shared" si="520"/>
        <v>98737.031859180104</v>
      </c>
      <c r="Q198" s="495">
        <f t="shared" si="520"/>
        <v>0</v>
      </c>
      <c r="R198" s="492">
        <f t="shared" si="520"/>
        <v>165854.05982905981</v>
      </c>
      <c r="S198" s="497">
        <f>S172+S178+S192+S184+S190+S194+S196</f>
        <v>193036.64482905981</v>
      </c>
      <c r="T198" s="655">
        <f t="shared" si="520"/>
        <v>265005.68272400572</v>
      </c>
      <c r="U198" s="213">
        <f t="shared" si="520"/>
        <v>265005.68272400572</v>
      </c>
      <c r="V198" s="213">
        <f t="shared" si="520"/>
        <v>99151.622894945889</v>
      </c>
      <c r="W198" s="211">
        <f>U198-S198</f>
        <v>71969.037894945912</v>
      </c>
      <c r="X198" s="216">
        <f t="shared" si="520"/>
        <v>0</v>
      </c>
      <c r="Y198" s="492">
        <f t="shared" si="520"/>
        <v>55421.421288470861</v>
      </c>
      <c r="Z198" s="779">
        <f>Z172+Z178+Z192+Z184+Z190+Z194+Z196</f>
        <v>80811.506961784617</v>
      </c>
      <c r="AA198" s="779">
        <f>AA172+AA178+AA192+AA184+AA190+AA194+AA196</f>
        <v>80811.506961784617</v>
      </c>
      <c r="AB198" s="495">
        <f t="shared" si="520"/>
        <v>0</v>
      </c>
      <c r="AC198" s="492">
        <f t="shared" si="520"/>
        <v>54307.040398396821</v>
      </c>
      <c r="AD198" s="493">
        <f>AD172+AD178+AD192+AD184+AD190+AD194+AD196</f>
        <v>66085.088196889192</v>
      </c>
      <c r="AE198" s="779">
        <f t="shared" si="520"/>
        <v>66085.088196889192</v>
      </c>
      <c r="AF198" s="495">
        <f t="shared" si="520"/>
        <v>0</v>
      </c>
      <c r="AG198" s="492">
        <f t="shared" si="520"/>
        <v>49105.916432790436</v>
      </c>
      <c r="AH198" s="493">
        <f>AH172+AH178+AH192+AH184+AH190+AH194+AH196</f>
        <v>63099.219222222229</v>
      </c>
      <c r="AI198" s="494">
        <f t="shared" si="520"/>
        <v>62629.481520643218</v>
      </c>
      <c r="AJ198" s="495">
        <f t="shared" si="520"/>
        <v>-427.35270157900402</v>
      </c>
      <c r="AK198" s="210">
        <f t="shared" si="520"/>
        <v>158834.37811965813</v>
      </c>
      <c r="AL198" s="497">
        <f t="shared" si="520"/>
        <v>167168.79172649572</v>
      </c>
      <c r="AM198" s="656">
        <f t="shared" si="520"/>
        <v>209995.81438089604</v>
      </c>
      <c r="AN198" s="213">
        <f t="shared" si="520"/>
        <v>209526.07667931702</v>
      </c>
      <c r="AO198" s="215">
        <f t="shared" si="520"/>
        <v>50540.102559658917</v>
      </c>
      <c r="AP198" s="211">
        <f>AN198-AL198</f>
        <v>42357.284952821297</v>
      </c>
      <c r="AQ198" s="216">
        <f t="shared" si="520"/>
        <v>-427.35270157901482</v>
      </c>
      <c r="AR198" s="214">
        <f t="shared" si="520"/>
        <v>324688.43794871797</v>
      </c>
      <c r="AS198" s="213">
        <f>AS172+AS178+AS192+AS184+AS190+AS194+AS196</f>
        <v>360205.43655555561</v>
      </c>
      <c r="AT198" s="657">
        <f t="shared" si="520"/>
        <v>475001.49710490176</v>
      </c>
      <c r="AU198" s="293">
        <f t="shared" si="520"/>
        <v>474531.75940332265</v>
      </c>
      <c r="AV198" s="217">
        <f t="shared" si="520"/>
        <v>150243.96745460483</v>
      </c>
      <c r="AW198" s="213">
        <f>AU198-AS198</f>
        <v>114326.32284776703</v>
      </c>
      <c r="AX198" s="218">
        <f t="shared" si="520"/>
        <v>-427.35270157903255</v>
      </c>
      <c r="AY198" s="96">
        <f t="shared" si="520"/>
        <v>54114.739658119644</v>
      </c>
      <c r="AZ198" s="97">
        <f>AS198/6</f>
        <v>60034.239425925938</v>
      </c>
      <c r="BA198" s="97">
        <f t="shared" si="520"/>
        <v>79088.626567220461</v>
      </c>
      <c r="BB198" s="123">
        <f>BA198/AY198</f>
        <v>1.4614987906599604</v>
      </c>
      <c r="BC198" s="98">
        <f>BA198-AY198</f>
        <v>24973.886909100816</v>
      </c>
      <c r="BD198" s="98">
        <f>BA198-AZ198</f>
        <v>19054.387141294523</v>
      </c>
      <c r="BE198" s="98">
        <f>AX198/6</f>
        <v>-71.225450263172092</v>
      </c>
      <c r="BF198" s="492">
        <f>BF172+BF178+BF192+BF184+BF190+BF194+BF196</f>
        <v>70204.205128205125</v>
      </c>
      <c r="BG198" s="493">
        <f>BG172+BG178+BG192+BG184+BG190+BG194+BG196</f>
        <v>47662.518574722773</v>
      </c>
      <c r="BH198" s="779">
        <f>BH172+BH178+BH192+BH184+BH190+BH194+BH196</f>
        <v>47662.518574722773</v>
      </c>
      <c r="BI198" s="495">
        <f>BH198-BG198</f>
        <v>0</v>
      </c>
      <c r="BJ198" s="492">
        <f>BJ172+BJ178+BJ192+BJ184+BJ190+BJ194+BJ196</f>
        <v>63113.111111111109</v>
      </c>
      <c r="BK198" s="493">
        <f>BK172+BK178+BK192+BK184+BK190+BK194+BK196</f>
        <v>53540.871256410261</v>
      </c>
      <c r="BL198" s="494">
        <f>BL172+BL178+BL192+BL184+BL190+BL194+BL196</f>
        <v>0</v>
      </c>
      <c r="BM198" s="495">
        <f>BL198-BK198</f>
        <v>-53540.871256410261</v>
      </c>
      <c r="BN198" s="492">
        <f t="shared" ref="BN198:CZ198" si="521">BN172+BN178+BN192+BN184+BN190+BN194+BN196</f>
        <v>68224.931623931625</v>
      </c>
      <c r="BO198" s="493">
        <f t="shared" ref="BO198" si="522">BO172+BO178+BO192+BO184+BO190+BO194+BO196</f>
        <v>65827.692307692312</v>
      </c>
      <c r="BP198" s="496">
        <f t="shared" si="521"/>
        <v>0</v>
      </c>
      <c r="BQ198" s="495">
        <f t="shared" si="521"/>
        <v>-65827.692307692312</v>
      </c>
      <c r="BR198" s="210">
        <f t="shared" si="521"/>
        <v>201542.24786324787</v>
      </c>
      <c r="BS198" s="215"/>
      <c r="BT198" s="656">
        <f t="shared" si="521"/>
        <v>167031.08213882535</v>
      </c>
      <c r="BU198" s="213">
        <f t="shared" si="521"/>
        <v>47662.518574722773</v>
      </c>
      <c r="BV198" s="213">
        <f t="shared" si="521"/>
        <v>-153879.72928852506</v>
      </c>
      <c r="BW198" s="211"/>
      <c r="BX198" s="216">
        <f t="shared" si="521"/>
        <v>-119368.56356410256</v>
      </c>
      <c r="BY198" s="492">
        <f>BY172+BY178+BY192+BY184+BY190+BY194+BY196</f>
        <v>70509.230769230766</v>
      </c>
      <c r="BZ198" s="493">
        <f t="shared" ref="BZ198" si="523">BZ172+BZ178+BZ192+BZ184+BZ190+BZ194+BZ196</f>
        <v>76846.239316239313</v>
      </c>
      <c r="CA198" s="496">
        <f t="shared" si="521"/>
        <v>0</v>
      </c>
      <c r="CB198" s="495">
        <f t="shared" si="521"/>
        <v>-34346.23931623932</v>
      </c>
      <c r="CC198" s="492">
        <f>CC172+CC178+CC192+CC184+CC190+CC194+CC196</f>
        <v>61737.358974358969</v>
      </c>
      <c r="CD198" s="493">
        <f t="shared" ref="CD198" si="524">CD172+CD178+CD192+CD184+CD190+CD194+CD196</f>
        <v>73826.666666666672</v>
      </c>
      <c r="CE198" s="496">
        <f t="shared" si="521"/>
        <v>0</v>
      </c>
      <c r="CF198" s="495">
        <f t="shared" si="521"/>
        <v>-29926.666666666664</v>
      </c>
      <c r="CG198" s="492">
        <f>CG172+CG178+CG192+CG184+CG190+CG194+CG196</f>
        <v>55711.38461538461</v>
      </c>
      <c r="CH198" s="493">
        <f t="shared" ref="CH198" si="525">CH172+CH178+CH192+CH184+CH190+CH194+CH196</f>
        <v>53958.623931623937</v>
      </c>
      <c r="CI198" s="496">
        <f t="shared" si="521"/>
        <v>0</v>
      </c>
      <c r="CJ198" s="495">
        <f t="shared" si="521"/>
        <v>-53958.623931623937</v>
      </c>
      <c r="CK198" s="210">
        <f>CK172+CK178+CK192+CK184+CK190+CK194+CK196</f>
        <v>187957.97435897437</v>
      </c>
      <c r="CL198" s="215"/>
      <c r="CM198" s="656">
        <f t="shared" si="521"/>
        <v>204631.52991452991</v>
      </c>
      <c r="CN198" s="213">
        <f t="shared" si="521"/>
        <v>0</v>
      </c>
      <c r="CO198" s="215">
        <f t="shared" si="521"/>
        <v>-187957.97435897437</v>
      </c>
      <c r="CP198" s="215"/>
      <c r="CQ198" s="216">
        <f t="shared" si="521"/>
        <v>-204631.52991452991</v>
      </c>
      <c r="CR198" s="214">
        <f t="shared" si="521"/>
        <v>389500.22222222219</v>
      </c>
      <c r="CS198" s="969"/>
      <c r="CT198" s="657">
        <f t="shared" si="521"/>
        <v>371654.15105335525</v>
      </c>
      <c r="CU198" s="293">
        <f>CU172+CU178+CU192+CU184+CU190+CU194+CU196</f>
        <v>47662.518574722773</v>
      </c>
      <c r="CV198" s="217">
        <f t="shared" si="521"/>
        <v>-341837.70364749944</v>
      </c>
      <c r="CW198" s="217"/>
      <c r="CX198" s="218">
        <f t="shared" si="521"/>
        <v>-323991.6324786325</v>
      </c>
      <c r="CY198" s="96">
        <f>CR198/6</f>
        <v>64916.703703703701</v>
      </c>
      <c r="CZ198" s="97">
        <f t="shared" si="521"/>
        <v>7943.7530957871277</v>
      </c>
      <c r="DA198" s="123">
        <f>CZ198/CY198</f>
        <v>0.12236839892617517</v>
      </c>
      <c r="DB198" s="98">
        <f>CZ198-CY198</f>
        <v>-56972.950607916573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9">
        <f>DJ172+DJ178+DJ192+DJ184+DJ190+DJ194+DJ196</f>
        <v>0</v>
      </c>
      <c r="DK198" s="495">
        <f>DJ198-DI198</f>
        <v>-61666.940170940172</v>
      </c>
      <c r="DL198" s="492">
        <f t="shared" ref="DL198:DT198" si="526">DL172+DL178+DL192+DL184+DL190+DL194+DL196</f>
        <v>68224.931623931625</v>
      </c>
      <c r="DM198" s="493">
        <f t="shared" si="526"/>
        <v>69000.341880341875</v>
      </c>
      <c r="DN198" s="779">
        <f t="shared" si="526"/>
        <v>0</v>
      </c>
      <c r="DO198" s="495">
        <f t="shared" si="526"/>
        <v>-69000.341880341875</v>
      </c>
      <c r="DP198" s="210">
        <f t="shared" si="526"/>
        <v>201542.24786324787</v>
      </c>
      <c r="DQ198" s="656">
        <f t="shared" si="526"/>
        <v>189271.25679487182</v>
      </c>
      <c r="DR198" s="213">
        <f t="shared" si="526"/>
        <v>0</v>
      </c>
      <c r="DS198" s="213">
        <f t="shared" si="526"/>
        <v>-201542.24786324787</v>
      </c>
      <c r="DT198" s="216">
        <f t="shared" si="526"/>
        <v>-189271.25679487182</v>
      </c>
      <c r="DU198" s="492">
        <f t="shared" ref="DU198:EG198" si="527">DU172+DU178+DU192+DU184+DU190+DU194+DU196</f>
        <v>70509.230769230766</v>
      </c>
      <c r="DV198" s="493">
        <f t="shared" si="527"/>
        <v>0</v>
      </c>
      <c r="DW198" s="779">
        <f t="shared" si="527"/>
        <v>0</v>
      </c>
      <c r="DX198" s="495">
        <f t="shared" si="527"/>
        <v>0</v>
      </c>
      <c r="DY198" s="492">
        <f t="shared" si="527"/>
        <v>59757.358974358984</v>
      </c>
      <c r="DZ198" s="493">
        <f t="shared" si="527"/>
        <v>0</v>
      </c>
      <c r="EA198" s="779">
        <f t="shared" si="527"/>
        <v>0</v>
      </c>
      <c r="EB198" s="495">
        <f t="shared" si="527"/>
        <v>0</v>
      </c>
      <c r="EC198" s="492">
        <f t="shared" si="527"/>
        <v>57691.38461538461</v>
      </c>
      <c r="ED198" s="493">
        <f t="shared" si="527"/>
        <v>0</v>
      </c>
      <c r="EE198" s="779">
        <f t="shared" si="527"/>
        <v>0</v>
      </c>
      <c r="EF198" s="495">
        <f t="shared" si="527"/>
        <v>0</v>
      </c>
      <c r="EG198" s="210">
        <f t="shared" si="527"/>
        <v>187957.97435897437</v>
      </c>
      <c r="EH198" s="656">
        <f t="shared" ref="EH198:EP198" si="528">EH172+EH178+EH192+EH184+EH190+EH194+EH196</f>
        <v>0</v>
      </c>
      <c r="EI198" s="213">
        <f t="shared" si="528"/>
        <v>0</v>
      </c>
      <c r="EJ198" s="215">
        <f t="shared" si="528"/>
        <v>-187957.97435897437</v>
      </c>
      <c r="EK198" s="216">
        <f t="shared" si="528"/>
        <v>0</v>
      </c>
      <c r="EL198" s="210">
        <f t="shared" si="528"/>
        <v>389500.22222222219</v>
      </c>
      <c r="EM198" s="657">
        <f t="shared" si="528"/>
        <v>189228.87179487181</v>
      </c>
      <c r="EN198" s="717">
        <f t="shared" si="528"/>
        <v>0</v>
      </c>
      <c r="EO198" s="1033">
        <f t="shared" si="528"/>
        <v>-389500.22222222219</v>
      </c>
      <c r="EP198" s="218">
        <f t="shared" si="528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37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9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34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47" t="str">
        <f>F3</f>
        <v>17/3</v>
      </c>
      <c r="G201" s="1045"/>
      <c r="H201" s="1045"/>
      <c r="I201" s="1046">
        <v>0</v>
      </c>
      <c r="J201" s="1047" t="str">
        <f>J3</f>
        <v>17/4</v>
      </c>
      <c r="K201" s="1044"/>
      <c r="L201" s="1045"/>
      <c r="M201" s="1046">
        <v>0</v>
      </c>
      <c r="N201" s="1047" t="str">
        <f>N3</f>
        <v>17/5</v>
      </c>
      <c r="O201" s="1044"/>
      <c r="P201" s="1045"/>
      <c r="Q201" s="1046">
        <v>0</v>
      </c>
      <c r="R201" s="1047" t="str">
        <f>R3</f>
        <v>17/3-17/5累計</v>
      </c>
      <c r="S201" s="1044"/>
      <c r="T201" s="1044"/>
      <c r="U201" s="1045"/>
      <c r="V201" s="1044"/>
      <c r="W201" s="1044"/>
      <c r="X201" s="1046"/>
      <c r="Y201" s="1047" t="str">
        <f>Y3</f>
        <v>17/6</v>
      </c>
      <c r="Z201" s="1044"/>
      <c r="AA201" s="1045"/>
      <c r="AB201" s="1046">
        <v>0</v>
      </c>
      <c r="AC201" s="1047" t="str">
        <f>AC3</f>
        <v>17/7</v>
      </c>
      <c r="AD201" s="1044"/>
      <c r="AE201" s="1045"/>
      <c r="AF201" s="1046">
        <v>0</v>
      </c>
      <c r="AG201" s="1047" t="str">
        <f>AG3</f>
        <v>17/8</v>
      </c>
      <c r="AH201" s="1044"/>
      <c r="AI201" s="1045"/>
      <c r="AJ201" s="1046">
        <v>0</v>
      </c>
      <c r="AK201" s="1047" t="str">
        <f>AK3</f>
        <v>17/6-17/8累計</v>
      </c>
      <c r="AL201" s="1044"/>
      <c r="AM201" s="1044"/>
      <c r="AN201" s="1045"/>
      <c r="AO201" s="1044"/>
      <c r="AP201" s="1044"/>
      <c r="AQ201" s="1046"/>
      <c r="AR201" s="1055" t="str">
        <f>AR3</f>
        <v>17/上(17/3-17/8)累計</v>
      </c>
      <c r="AS201" s="1056"/>
      <c r="AT201" s="1056"/>
      <c r="AU201" s="1056"/>
      <c r="AV201" s="1056"/>
      <c r="AW201" s="1056"/>
      <c r="AX201" s="1057"/>
      <c r="AY201" s="18"/>
      <c r="AZ201" s="754"/>
      <c r="BA201" s="19"/>
      <c r="BF201" s="1047" t="str">
        <f>BF3</f>
        <v>17/9</v>
      </c>
      <c r="BG201" s="1045"/>
      <c r="BH201" s="1045"/>
      <c r="BI201" s="1046">
        <v>0</v>
      </c>
      <c r="BJ201" s="1047" t="str">
        <f>BJ3</f>
        <v>17/10</v>
      </c>
      <c r="BK201" s="1044"/>
      <c r="BL201" s="1045"/>
      <c r="BM201" s="1046">
        <v>0</v>
      </c>
      <c r="BN201" s="1047" t="str">
        <f>BN3</f>
        <v>17/11</v>
      </c>
      <c r="BO201" s="1044"/>
      <c r="BP201" s="1045"/>
      <c r="BQ201" s="1046">
        <v>0</v>
      </c>
      <c r="BR201" s="1047" t="str">
        <f>BR3</f>
        <v>17/9-17/11累計</v>
      </c>
      <c r="BS201" s="1044"/>
      <c r="BT201" s="1044"/>
      <c r="BU201" s="1045"/>
      <c r="BV201" s="1044"/>
      <c r="BW201" s="1044"/>
      <c r="BX201" s="1046"/>
      <c r="BY201" s="1047" t="str">
        <f>BY3</f>
        <v>17/12</v>
      </c>
      <c r="BZ201" s="1044"/>
      <c r="CA201" s="1045"/>
      <c r="CB201" s="1046">
        <v>0</v>
      </c>
      <c r="CC201" s="1047" t="str">
        <f>CC3</f>
        <v>18/1</v>
      </c>
      <c r="CD201" s="1044"/>
      <c r="CE201" s="1045"/>
      <c r="CF201" s="1046">
        <v>0</v>
      </c>
      <c r="CG201" s="1047" t="str">
        <f>CG3</f>
        <v>18/2</v>
      </c>
      <c r="CH201" s="1044"/>
      <c r="CI201" s="1045"/>
      <c r="CJ201" s="1046">
        <v>0</v>
      </c>
      <c r="CK201" s="1047" t="str">
        <f>CK3</f>
        <v>17/12-18/2累計</v>
      </c>
      <c r="CL201" s="1044"/>
      <c r="CM201" s="1044"/>
      <c r="CN201" s="1045"/>
      <c r="CO201" s="1044"/>
      <c r="CP201" s="1044"/>
      <c r="CQ201" s="1046"/>
      <c r="CR201" s="1055" t="str">
        <f>CR3</f>
        <v>17/下(17/12-18/2)累計</v>
      </c>
      <c r="CS201" s="1056"/>
      <c r="CT201" s="1056"/>
      <c r="CU201" s="1056"/>
      <c r="CV201" s="1056"/>
      <c r="CW201" s="1056"/>
      <c r="CX201" s="1057"/>
      <c r="CY201" s="18"/>
      <c r="CZ201" s="19"/>
      <c r="DB201" s="1009"/>
      <c r="DC201" s="916"/>
      <c r="DD201" s="1044" t="str">
        <f>DD3</f>
        <v>18/3</v>
      </c>
      <c r="DE201" s="1045"/>
      <c r="DF201" s="1045"/>
      <c r="DG201" s="1046">
        <v>0</v>
      </c>
      <c r="DH201" s="1047" t="str">
        <f>DH3</f>
        <v>18/4</v>
      </c>
      <c r="DI201" s="1044"/>
      <c r="DJ201" s="1045"/>
      <c r="DK201" s="1046">
        <v>0</v>
      </c>
      <c r="DL201" s="1047" t="str">
        <f>DL3</f>
        <v>18/5</v>
      </c>
      <c r="DM201" s="1044"/>
      <c r="DN201" s="1045"/>
      <c r="DO201" s="1046">
        <v>0</v>
      </c>
      <c r="DP201" s="1047" t="str">
        <f>DP3</f>
        <v>18/3-18/5累計</v>
      </c>
      <c r="DQ201" s="1044"/>
      <c r="DR201" s="1045"/>
      <c r="DS201" s="1044"/>
      <c r="DT201" s="1046"/>
      <c r="DU201" s="1047" t="str">
        <f>DU3</f>
        <v>18/6</v>
      </c>
      <c r="DV201" s="1044"/>
      <c r="DW201" s="1045"/>
      <c r="DX201" s="1046">
        <v>0</v>
      </c>
      <c r="DY201" s="1047" t="str">
        <f>DY3</f>
        <v>18/7</v>
      </c>
      <c r="DZ201" s="1044"/>
      <c r="EA201" s="1045"/>
      <c r="EB201" s="1046">
        <v>0</v>
      </c>
      <c r="EC201" s="1047" t="str">
        <f>EC3</f>
        <v>18/8</v>
      </c>
      <c r="ED201" s="1044"/>
      <c r="EE201" s="1045"/>
      <c r="EF201" s="1046">
        <v>0</v>
      </c>
      <c r="EG201" s="1047" t="str">
        <f>EG3</f>
        <v>18/6-18/8累計</v>
      </c>
      <c r="EH201" s="1044"/>
      <c r="EI201" s="1045"/>
      <c r="EJ201" s="1044"/>
      <c r="EK201" s="1046"/>
      <c r="EL201" s="1050" t="str">
        <f>EL3</f>
        <v>18/下(18/6-18/8)累計</v>
      </c>
      <c r="EM201" s="1051"/>
      <c r="EN201" s="1051"/>
      <c r="EO201" s="1051"/>
      <c r="EP201" s="1052"/>
      <c r="EQ201" s="18"/>
      <c r="ER201" s="19"/>
      <c r="ES201" s="19"/>
      <c r="ET201" s="19"/>
      <c r="EU201" s="19"/>
      <c r="EV201" s="1017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61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761" t="str">
        <f>Z4</f>
        <v>実績</v>
      </c>
      <c r="AA202" s="761" t="str">
        <f>AA4</f>
        <v>実績</v>
      </c>
      <c r="AB202" s="505" t="s">
        <v>18</v>
      </c>
      <c r="AC202" s="503" t="s">
        <v>0</v>
      </c>
      <c r="AD202" s="305" t="str">
        <f>AD4</f>
        <v>今回計画</v>
      </c>
      <c r="AE202" s="761" t="str">
        <f>AE4</f>
        <v>実績</v>
      </c>
      <c r="AF202" s="505" t="s">
        <v>18</v>
      </c>
      <c r="AG202" s="503" t="s">
        <v>0</v>
      </c>
      <c r="AH202" s="305" t="str">
        <f>AH4</f>
        <v>前回計画</v>
      </c>
      <c r="AI202" s="306" t="str">
        <f>AI4</f>
        <v>実績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503" t="s">
        <v>0</v>
      </c>
      <c r="BG202" s="305" t="str">
        <f>BG4</f>
        <v>前回計画</v>
      </c>
      <c r="BH202" s="761" t="str">
        <f>BH4</f>
        <v>実績</v>
      </c>
      <c r="BI202" s="505" t="s">
        <v>18</v>
      </c>
      <c r="BJ202" s="503" t="str">
        <f>BJ4</f>
        <v>レビュー</v>
      </c>
      <c r="BK202" s="305" t="str">
        <f>BK4</f>
        <v>前回計画</v>
      </c>
      <c r="BL202" s="306" t="str">
        <f>BL4</f>
        <v>実績</v>
      </c>
      <c r="BM202" s="505" t="s">
        <v>18</v>
      </c>
      <c r="BN202" s="503" t="str">
        <f>BN4</f>
        <v>レビュー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503" t="str">
        <f>BY4</f>
        <v>レビュー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503" t="str">
        <f>CC4</f>
        <v>レビュー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503" t="str">
        <f>CG4</f>
        <v>レビュー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81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155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20" t="str">
        <f>EN4</f>
        <v>今回見通</v>
      </c>
      <c r="EO202" s="1021" t="str">
        <f>EO35</f>
        <v>予算差異</v>
      </c>
      <c r="EP202" s="313" t="str">
        <f>EP35</f>
        <v>計画差異</v>
      </c>
      <c r="EQ202" s="40" t="s">
        <v>155</v>
      </c>
      <c r="ER202" s="313" t="str">
        <f>ER4</f>
        <v>見通し平均</v>
      </c>
      <c r="ES202" s="1022"/>
      <c r="ET202" s="5" t="s">
        <v>74</v>
      </c>
      <c r="EU202" s="5" t="s">
        <v>75</v>
      </c>
      <c r="EV202" s="1022"/>
    </row>
    <row r="203" spans="1:152" s="564" customFormat="1" ht="20.100000000000001" customHeight="1">
      <c r="A203" s="547"/>
      <c r="B203" s="548"/>
      <c r="C203" s="1070" t="s">
        <v>27</v>
      </c>
      <c r="D203" s="1061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783">
        <v>0.10113471531701966</v>
      </c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7.5325020696401665E-2</v>
      </c>
      <c r="V203" s="555"/>
      <c r="W203" s="556"/>
      <c r="X203" s="277"/>
      <c r="Y203" s="549">
        <f>Y204/Y36</f>
        <v>0.05</v>
      </c>
      <c r="Z203" s="783">
        <v>6.8353019636629181E-2</v>
      </c>
      <c r="AA203" s="783">
        <v>6.8353019636629181E-2</v>
      </c>
      <c r="AB203" s="551"/>
      <c r="AC203" s="549">
        <f>AC204/AC36</f>
        <v>0.05</v>
      </c>
      <c r="AD203" s="550">
        <v>0.06</v>
      </c>
      <c r="AE203" s="783">
        <v>0.06</v>
      </c>
      <c r="AF203" s="551">
        <v>4.8000000000000001E-2</v>
      </c>
      <c r="AG203" s="549">
        <f>AG204/AG36</f>
        <v>0.05</v>
      </c>
      <c r="AH203" s="550">
        <v>5.5E-2</v>
      </c>
      <c r="AI203" s="863">
        <v>5.087061416938831E-2</v>
      </c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>
        <f>AN204/AN36</f>
        <v>6.1000239335484076E-2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6.8805667489185096E-2</v>
      </c>
      <c r="AV203" s="663"/>
      <c r="AW203" s="556"/>
      <c r="AX203" s="206"/>
      <c r="AY203" s="562"/>
      <c r="AZ203" s="563"/>
      <c r="BA203" s="563"/>
      <c r="BF203" s="549">
        <v>0.05</v>
      </c>
      <c r="BG203" s="550">
        <f>BG204/BG36</f>
        <v>4.3915318319763447E-2</v>
      </c>
      <c r="BH203" s="783">
        <f>BH204/BH36</f>
        <v>4.3915318319763447E-2</v>
      </c>
      <c r="BI203" s="551"/>
      <c r="BJ203" s="549">
        <f>BJ204/BJ36</f>
        <v>4.9500000000000002E-2</v>
      </c>
      <c r="BK203" s="550">
        <f>BK204/BK36</f>
        <v>4.9990909090909086E-2</v>
      </c>
      <c r="BL203" s="863" t="e">
        <f>BL204/BL36</f>
        <v>#DIV/0!</v>
      </c>
      <c r="BM203" s="551"/>
      <c r="BN203" s="549">
        <f>BN204/BN36</f>
        <v>4.9585714285714282E-2</v>
      </c>
      <c r="BO203" s="550">
        <f>BO204/BO36</f>
        <v>5.0075999999999996E-2</v>
      </c>
      <c r="BP203" s="552" t="e">
        <f>BP204/BP36</f>
        <v>#DIV/0!</v>
      </c>
      <c r="BQ203" s="551"/>
      <c r="BR203" s="557">
        <f>BR204/BR36</f>
        <v>4.9975714285714283E-2</v>
      </c>
      <c r="BS203" s="558"/>
      <c r="BT203" s="565">
        <f>BT204/BT36</f>
        <v>4.8019364629293675E-2</v>
      </c>
      <c r="BU203" s="555">
        <f>BU204/BU36</f>
        <v>4.3915318319763447E-2</v>
      </c>
      <c r="BV203" s="555"/>
      <c r="BW203" s="556"/>
      <c r="BX203" s="277"/>
      <c r="BY203" s="549">
        <f>BY204/BY36</f>
        <v>4.9999999999999996E-2</v>
      </c>
      <c r="BZ203" s="550">
        <f>BZ204/BZ36</f>
        <v>4.9975714285714283E-2</v>
      </c>
      <c r="CA203" s="552" t="e">
        <f>CA204/CA36</f>
        <v>#DIV/0!</v>
      </c>
      <c r="CB203" s="551"/>
      <c r="CC203" s="549">
        <f>CC204/CC36</f>
        <v>5.0909090909090918E-2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549">
        <f>CG204/CG36</f>
        <v>0.05</v>
      </c>
      <c r="CH203" s="550">
        <f>CH204/CH36</f>
        <v>5.0017499999999999E-2</v>
      </c>
      <c r="CI203" s="552" t="e">
        <f>CI204/CI36</f>
        <v>#DIV/0!</v>
      </c>
      <c r="CJ203" s="551"/>
      <c r="CK203" s="557">
        <f>CK204/CK36</f>
        <v>5.0326797385620917E-2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>
        <f>CR204/CR36</f>
        <v>5.0123691460055096E-2</v>
      </c>
      <c r="CS203" s="558"/>
      <c r="CT203" s="559">
        <f>CT204/CT36</f>
        <v>4.8922461969847481E-2</v>
      </c>
      <c r="CU203" s="560">
        <f>CU204/CU36</f>
        <v>4.3915318319763447E-2</v>
      </c>
      <c r="CV203" s="663"/>
      <c r="CW203" s="663"/>
      <c r="CX203" s="206">
        <f>CU204/CT204</f>
        <v>0.16229922812089076</v>
      </c>
      <c r="CY203" s="562"/>
      <c r="CZ203" s="563"/>
      <c r="DD203" s="549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062" t="s">
        <v>56</v>
      </c>
      <c r="D204" s="1063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73">
        <f>P203*P36</f>
        <v>1086.6821432900617</v>
      </c>
      <c r="Q204" s="418">
        <f>P204-O204</f>
        <v>0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529">U204-S204</f>
        <v>963.05470003416417</v>
      </c>
      <c r="X204" s="55">
        <f>U204-T204</f>
        <v>0</v>
      </c>
      <c r="Y204" s="374">
        <f>Y36*5%</f>
        <v>358.97435897435901</v>
      </c>
      <c r="Z204" s="773">
        <f>Z203*Z36</f>
        <v>582.39901779751438</v>
      </c>
      <c r="AA204" s="77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773">
        <f>AE203*AE36</f>
        <v>460.67476512820502</v>
      </c>
      <c r="AF204" s="418">
        <f>AE204-AD204</f>
        <v>0</v>
      </c>
      <c r="AG204" s="374">
        <f>AG36*5%</f>
        <v>333.33333333333337</v>
      </c>
      <c r="AH204" s="461">
        <f>AH203*AH36</f>
        <v>319.65811965811969</v>
      </c>
      <c r="AI204" s="462">
        <f>AI203*AI36</f>
        <v>276.0538713608978</v>
      </c>
      <c r="AJ204" s="418">
        <f>AI204-AH204</f>
        <v>-43.604248297221886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1319.1276542866171</v>
      </c>
      <c r="AO204" s="134">
        <f>AN204-AK204</f>
        <v>267.84560300456587</v>
      </c>
      <c r="AP204" s="128">
        <f t="shared" ref="AP204:AP250" si="530">AN204-AL204</f>
        <v>267.84560300456565</v>
      </c>
      <c r="AQ204" s="55">
        <f>AN204-AM204</f>
        <v>-43.604248297221829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3269.3618415002684</v>
      </c>
      <c r="AV204" s="169">
        <f>AU204-AR204</f>
        <v>1230.9003030387298</v>
      </c>
      <c r="AW204" s="128">
        <f t="shared" ref="AW204:AW250" si="531">AU204-AS204</f>
        <v>1230.9003030387296</v>
      </c>
      <c r="AX204" s="362">
        <f>AU204-AT204</f>
        <v>-43.604248297222057</v>
      </c>
      <c r="AY204" s="74"/>
      <c r="AZ204" s="75"/>
      <c r="BA204" s="75"/>
      <c r="BF204" s="374">
        <v>355</v>
      </c>
      <c r="BG204" s="461">
        <v>240.24216000000007</v>
      </c>
      <c r="BH204" s="773">
        <v>240.24216000000007</v>
      </c>
      <c r="BI204" s="418">
        <f>BH204-BG204</f>
        <v>0</v>
      </c>
      <c r="BJ204" s="374">
        <v>275</v>
      </c>
      <c r="BK204" s="461">
        <v>235</v>
      </c>
      <c r="BL204" s="462"/>
      <c r="BM204" s="418">
        <f>BL204-BK204</f>
        <v>-235</v>
      </c>
      <c r="BN204" s="374">
        <v>267</v>
      </c>
      <c r="BO204" s="461">
        <v>321</v>
      </c>
      <c r="BP204" s="463"/>
      <c r="BQ204" s="418">
        <f>BP204-BO204</f>
        <v>-321</v>
      </c>
      <c r="BR204" s="127">
        <f>BF204+BJ204+BN204</f>
        <v>897</v>
      </c>
      <c r="BS204" s="134"/>
      <c r="BT204" s="134">
        <f>BG204+BK204+BO204</f>
        <v>796.24216000000001</v>
      </c>
      <c r="BU204" s="129">
        <f>BH204+BL204+BP204</f>
        <v>240.24216000000007</v>
      </c>
      <c r="BV204" s="129">
        <f>BU204-BR204</f>
        <v>-656.75783999999999</v>
      </c>
      <c r="BW204" s="128"/>
      <c r="BX204" s="55">
        <f>BU204-BT204</f>
        <v>-556</v>
      </c>
      <c r="BY204" s="374">
        <v>269.23076923076923</v>
      </c>
      <c r="BZ204" s="461">
        <v>299</v>
      </c>
      <c r="CA204" s="463"/>
      <c r="CB204" s="418">
        <f>CA204-BZ204</f>
        <v>-299</v>
      </c>
      <c r="CC204" s="374">
        <v>239.31623931623938</v>
      </c>
      <c r="CD204" s="461">
        <v>214</v>
      </c>
      <c r="CE204" s="463"/>
      <c r="CF204" s="418">
        <f>CE204-CD204</f>
        <v>-214</v>
      </c>
      <c r="CG204" s="374">
        <v>149.5726495726496</v>
      </c>
      <c r="CH204" s="461">
        <v>171</v>
      </c>
      <c r="CI204" s="463"/>
      <c r="CJ204" s="418">
        <f>CI204-CH204</f>
        <v>-171</v>
      </c>
      <c r="CK204" s="127">
        <f>BY204+CC204+CG204</f>
        <v>658.1196581196582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-658.1196581196582</v>
      </c>
      <c r="CP204" s="134"/>
      <c r="CQ204" s="55">
        <f>CN204-CM204</f>
        <v>-684</v>
      </c>
      <c r="CR204" s="69">
        <f>SUM(BR204,CK204)</f>
        <v>1555.1196581196582</v>
      </c>
      <c r="CS204" s="978"/>
      <c r="CT204" s="511">
        <f>BT204+CM204</f>
        <v>1480.24216</v>
      </c>
      <c r="CU204" s="568">
        <f>SUM(BU204,CN204)</f>
        <v>240.24216000000007</v>
      </c>
      <c r="CV204" s="169">
        <f>CU204-CR204</f>
        <v>-1314.8774981196582</v>
      </c>
      <c r="CW204" s="169"/>
      <c r="CX204" s="362">
        <f>CU204-CT204</f>
        <v>-1240</v>
      </c>
      <c r="CY204" s="74"/>
      <c r="CZ204" s="75"/>
      <c r="DD204" s="374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783">
        <v>0.11632479363464651</v>
      </c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0.1345752181498002</v>
      </c>
      <c r="V205" s="555"/>
      <c r="W205" s="556"/>
      <c r="X205" s="277"/>
      <c r="Y205" s="549">
        <f>Y206/Y37</f>
        <v>0.19</v>
      </c>
      <c r="Z205" s="783">
        <v>0.26156415871611494</v>
      </c>
      <c r="AA205" s="783">
        <v>0.26156415871611494</v>
      </c>
      <c r="AB205" s="551">
        <v>0.14599999999999999</v>
      </c>
      <c r="AC205" s="549">
        <f>AC206/AC37</f>
        <v>0.19</v>
      </c>
      <c r="AD205" s="550">
        <v>0.22974901485902804</v>
      </c>
      <c r="AE205" s="783">
        <v>0.22974901485902804</v>
      </c>
      <c r="AF205" s="551">
        <v>0.14599999999999999</v>
      </c>
      <c r="AG205" s="549">
        <f>AG206/AG37</f>
        <v>0.19</v>
      </c>
      <c r="AH205" s="550">
        <v>0.19</v>
      </c>
      <c r="AI205" s="863">
        <v>0.24676715788050765</v>
      </c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>
        <f>AN206/AN37</f>
        <v>0.24508357819179055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0.18896177885110935</v>
      </c>
      <c r="AV205" s="663"/>
      <c r="AW205" s="556"/>
      <c r="AX205" s="206"/>
      <c r="AY205" s="562"/>
      <c r="AZ205" s="563"/>
      <c r="BA205" s="563"/>
      <c r="BF205" s="549">
        <f>BF206/BF37</f>
        <v>0.18953999999999999</v>
      </c>
      <c r="BG205" s="550">
        <f>BG206/BG37</f>
        <v>0.18047691300863472</v>
      </c>
      <c r="BH205" s="783">
        <f>BH206/BH37</f>
        <v>0.18047691300863472</v>
      </c>
      <c r="BI205" s="551"/>
      <c r="BJ205" s="549">
        <f>BJ206/BJ37</f>
        <v>0.19</v>
      </c>
      <c r="BK205" s="550">
        <f>BK206/BK37</f>
        <v>0.19188</v>
      </c>
      <c r="BL205" s="863" t="e">
        <f>BL206/BL37</f>
        <v>#DIV/0!</v>
      </c>
      <c r="BM205" s="551"/>
      <c r="BN205" s="549">
        <f>BN206/BN37</f>
        <v>0.19</v>
      </c>
      <c r="BO205" s="550">
        <f>BO206/BO37</f>
        <v>0.19188</v>
      </c>
      <c r="BP205" s="552" t="e">
        <f>BP206/BP37</f>
        <v>#DIV/0!</v>
      </c>
      <c r="BQ205" s="551"/>
      <c r="BR205" s="557">
        <f>BR206/BR37</f>
        <v>0.18984666666666666</v>
      </c>
      <c r="BS205" s="558"/>
      <c r="BT205" s="565">
        <f>BT206/BT37</f>
        <v>0.18834158693632383</v>
      </c>
      <c r="BU205" s="555">
        <f>BU206/BU37</f>
        <v>0.18047691300863472</v>
      </c>
      <c r="BV205" s="555"/>
      <c r="BW205" s="556"/>
      <c r="BX205" s="277"/>
      <c r="BY205" s="549">
        <f>BY206/BY37</f>
        <v>0.19012499999999999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549">
        <f>CC206/CC37</f>
        <v>0.19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549">
        <f>CG206/CG37</f>
        <v>0.19</v>
      </c>
      <c r="CH205" s="550">
        <f>CH206/CH37</f>
        <v>0.18720000000000001</v>
      </c>
      <c r="CI205" s="552" t="e">
        <f>CI206/CI37</f>
        <v>#DIV/0!</v>
      </c>
      <c r="CJ205" s="551"/>
      <c r="CK205" s="557">
        <f>CK206/CK37</f>
        <v>0.19005555555555553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>
        <f>CR206/CR37</f>
        <v>0.18993410852713177</v>
      </c>
      <c r="CS205" s="558"/>
      <c r="CT205" s="559">
        <f>CT206/CT37</f>
        <v>0.18876679936247534</v>
      </c>
      <c r="CU205" s="560">
        <f>CU206/CU37</f>
        <v>0.18047691300863472</v>
      </c>
      <c r="CV205" s="663"/>
      <c r="CW205" s="663"/>
      <c r="CX205" s="206">
        <f>CU206/CT206</f>
        <v>0.16869360394317304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73">
        <f>P205*P37</f>
        <v>30.385088985886416</v>
      </c>
      <c r="Q206" s="418">
        <f>P206-O206</f>
        <v>0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529"/>
        <v>-85.177129563515308</v>
      </c>
      <c r="X206" s="55">
        <f>U206-T206</f>
        <v>0</v>
      </c>
      <c r="Y206" s="374">
        <f>Y37*19%</f>
        <v>81.196581196581207</v>
      </c>
      <c r="Z206" s="773">
        <f>Z205*Z37</f>
        <v>53.846948010323906</v>
      </c>
      <c r="AA206" s="77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773">
        <f>AE205*AE37</f>
        <v>59.012554344639653</v>
      </c>
      <c r="AF206" s="418">
        <f>AE206-AD206</f>
        <v>0</v>
      </c>
      <c r="AG206" s="374">
        <f>AG37*19%</f>
        <v>81.196581196581207</v>
      </c>
      <c r="AH206" s="461">
        <f>AH205*AH37</f>
        <v>40.598290598290603</v>
      </c>
      <c r="AI206" s="462">
        <f>AI205*AI37</f>
        <v>80.029778291612018</v>
      </c>
      <c r="AJ206" s="418">
        <f>AI206-AH206</f>
        <v>39.431487693321415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192.88928064657557</v>
      </c>
      <c r="AO206" s="134">
        <f>AN206-AK206</f>
        <v>-50.700462943168048</v>
      </c>
      <c r="AP206" s="128">
        <f t="shared" si="530"/>
        <v>-50.200462943168048</v>
      </c>
      <c r="AQ206" s="55">
        <f>AN206-AM206</f>
        <v>39.431487693321401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302.18394595485518</v>
      </c>
      <c r="AV206" s="169">
        <f>AU206-AR206</f>
        <v>-136.27759250668339</v>
      </c>
      <c r="AW206" s="128">
        <f t="shared" si="531"/>
        <v>-135.3775925066833</v>
      </c>
      <c r="AX206" s="362">
        <f>AU206-AT206</f>
        <v>39.431487693321401</v>
      </c>
      <c r="AY206" s="74"/>
      <c r="AZ206" s="75"/>
      <c r="BA206" s="75"/>
      <c r="BF206" s="374">
        <v>40.5</v>
      </c>
      <c r="BG206" s="461">
        <v>34.700329999999994</v>
      </c>
      <c r="BH206" s="773">
        <v>34.700329999999994</v>
      </c>
      <c r="BI206" s="418">
        <f>BH206-BG206</f>
        <v>0</v>
      </c>
      <c r="BJ206" s="374">
        <v>40.598290598290603</v>
      </c>
      <c r="BK206" s="461">
        <v>41</v>
      </c>
      <c r="BL206" s="462"/>
      <c r="BM206" s="418">
        <f>BL206-BK206</f>
        <v>-41</v>
      </c>
      <c r="BN206" s="374">
        <v>40.598290598290603</v>
      </c>
      <c r="BO206" s="461">
        <v>41</v>
      </c>
      <c r="BP206" s="463"/>
      <c r="BQ206" s="418">
        <f>BP206-BO206</f>
        <v>-41</v>
      </c>
      <c r="BR206" s="127">
        <f>BF206+BJ206+BN206</f>
        <v>121.69658119658121</v>
      </c>
      <c r="BS206" s="134"/>
      <c r="BT206" s="134">
        <f>BG206+BK206+BO206</f>
        <v>116.70032999999999</v>
      </c>
      <c r="BU206" s="129">
        <f>BH206+BL206+BP206</f>
        <v>34.700329999999994</v>
      </c>
      <c r="BV206" s="129">
        <f>BU206-BR206</f>
        <v>-86.996251196581213</v>
      </c>
      <c r="BW206" s="128"/>
      <c r="BX206" s="55">
        <f>BU206-BT206</f>
        <v>-82</v>
      </c>
      <c r="BY206" s="374">
        <v>39</v>
      </c>
      <c r="BZ206" s="461">
        <v>41</v>
      </c>
      <c r="CA206" s="463"/>
      <c r="CB206" s="418">
        <f>CA206-BZ206</f>
        <v>-41</v>
      </c>
      <c r="CC206" s="374">
        <v>24.358974358974358</v>
      </c>
      <c r="CD206" s="461">
        <v>24</v>
      </c>
      <c r="CE206" s="463"/>
      <c r="CF206" s="418">
        <f>CE206-CD206</f>
        <v>-24</v>
      </c>
      <c r="CG206" s="374">
        <v>24.358974358974358</v>
      </c>
      <c r="CH206" s="461">
        <v>24</v>
      </c>
      <c r="CI206" s="463"/>
      <c r="CJ206" s="418">
        <f>CI206-CH206</f>
        <v>-24</v>
      </c>
      <c r="CK206" s="127">
        <f>BY206+CC206+CG206</f>
        <v>87.717948717948715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-87.717948717948715</v>
      </c>
      <c r="CP206" s="134"/>
      <c r="CQ206" s="55">
        <f>CN206-CM206</f>
        <v>-89</v>
      </c>
      <c r="CR206" s="69">
        <f>SUM(BR206,CK206)</f>
        <v>209.41452991452991</v>
      </c>
      <c r="CS206" s="978"/>
      <c r="CT206" s="511">
        <f>BT206+CM206</f>
        <v>205.70033000000001</v>
      </c>
      <c r="CU206" s="568">
        <f>SUM(BU206,CN206)</f>
        <v>34.700329999999994</v>
      </c>
      <c r="CV206" s="169">
        <f>CU206-CR206</f>
        <v>-174.7141999145299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783">
        <v>0.14783042674779295</v>
      </c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0.14718476110052575</v>
      </c>
      <c r="V207" s="604"/>
      <c r="W207" s="605"/>
      <c r="X207" s="253"/>
      <c r="Y207" s="549">
        <v>0.18</v>
      </c>
      <c r="Z207" s="783">
        <v>0.14002085214372895</v>
      </c>
      <c r="AA207" s="783">
        <v>0.14002085214372895</v>
      </c>
      <c r="AB207" s="667">
        <v>0.13200000000000001</v>
      </c>
      <c r="AC207" s="549">
        <v>0.18</v>
      </c>
      <c r="AD207" s="550">
        <v>0.14319401174916863</v>
      </c>
      <c r="AE207" s="783">
        <v>0.14319401174916863</v>
      </c>
      <c r="AF207" s="667"/>
      <c r="AG207" s="549">
        <v>0.18</v>
      </c>
      <c r="AH207" s="550">
        <v>0.156</v>
      </c>
      <c r="AI207" s="863">
        <v>0.14974987561586647</v>
      </c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>
        <f>AN208/AN38</f>
        <v>0.14487646831739978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0.14507833686891053</v>
      </c>
      <c r="AV207" s="663"/>
      <c r="AW207" s="605"/>
      <c r="AX207" s="206"/>
      <c r="AY207" s="562"/>
      <c r="AZ207" s="563"/>
      <c r="BA207" s="563"/>
      <c r="BF207" s="549">
        <v>0.247</v>
      </c>
      <c r="BG207" s="550">
        <f>BG208/BG38</f>
        <v>0.1910592620269328</v>
      </c>
      <c r="BH207" s="783">
        <f>BH208/BH38</f>
        <v>0.1910592620269328</v>
      </c>
      <c r="BI207" s="667"/>
      <c r="BJ207" s="549">
        <v>0.247</v>
      </c>
      <c r="BK207" s="550">
        <f>BK208/BK38</f>
        <v>0.24004499999999998</v>
      </c>
      <c r="BL207" s="863" t="e">
        <f>BL208/BL38</f>
        <v>#DIV/0!</v>
      </c>
      <c r="BM207" s="667"/>
      <c r="BN207" s="549">
        <v>0.247</v>
      </c>
      <c r="BO207" s="550">
        <f>BO208/BO38</f>
        <v>0.24203399999999997</v>
      </c>
      <c r="BP207" s="552" t="e">
        <f>BP208/BP38</f>
        <v>#DIV/0!</v>
      </c>
      <c r="BQ207" s="667"/>
      <c r="BR207" s="603">
        <f>BR208/BR38</f>
        <v>0.247</v>
      </c>
      <c r="BS207" s="602"/>
      <c r="BT207" s="602">
        <f>BT208/BT38</f>
        <v>0.22872735568547467</v>
      </c>
      <c r="BU207" s="604">
        <f>BU208/BU38</f>
        <v>0.1910592620269328</v>
      </c>
      <c r="BV207" s="604"/>
      <c r="BW207" s="605"/>
      <c r="BX207" s="253"/>
      <c r="BY207" s="549">
        <v>0.251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549">
        <v>0.251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549">
        <v>0.251</v>
      </c>
      <c r="CH207" s="550">
        <f>CH208/CH38</f>
        <v>0.23729727272727272</v>
      </c>
      <c r="CI207" s="552" t="e">
        <f>CI208/CI38</f>
        <v>#DIV/0!</v>
      </c>
      <c r="CJ207" s="551"/>
      <c r="CK207" s="557">
        <f>CK208/CK38</f>
        <v>0.251</v>
      </c>
      <c r="CL207" s="558"/>
      <c r="CM207" s="893">
        <f>CM208/CM38</f>
        <v>0.23681297872340426</v>
      </c>
      <c r="CN207" s="555" t="e">
        <f>CN208/CN38</f>
        <v>#DIV/0!</v>
      </c>
      <c r="CO207" s="893"/>
      <c r="CP207" s="558"/>
      <c r="CQ207" s="277"/>
      <c r="CR207" s="557">
        <f>CR208/CR38</f>
        <v>0.24877777777777774</v>
      </c>
      <c r="CS207" s="558"/>
      <c r="CT207" s="910">
        <f>CT208/CT38</f>
        <v>0.233311241807581</v>
      </c>
      <c r="CU207" s="560">
        <f>CU208/CU38</f>
        <v>0.1910592620269328</v>
      </c>
      <c r="CV207" s="663"/>
      <c r="CW207" s="663"/>
      <c r="CX207" s="206">
        <f>CU208/CT208</f>
        <v>8.7954704890904761E-2</v>
      </c>
      <c r="CY207" s="562"/>
      <c r="CZ207" s="563"/>
      <c r="DD207" s="549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7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73">
        <f>Z207*Z38</f>
        <v>563.65860766631897</v>
      </c>
      <c r="AA208" s="77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773">
        <f>AE207*AE38</f>
        <v>802.5155403426869</v>
      </c>
      <c r="AF208" s="457">
        <f>AE208-AD208</f>
        <v>0</v>
      </c>
      <c r="AG208" s="374">
        <f>AG38*AG207</f>
        <v>3646.1538461538462</v>
      </c>
      <c r="AH208" s="461">
        <f>AH207*AH38</f>
        <v>1666.6666666666667</v>
      </c>
      <c r="AI208" s="462">
        <f>AI207*AI38</f>
        <v>890.36092391653665</v>
      </c>
      <c r="AJ208" s="457">
        <f>AI208-AH208</f>
        <v>-776.30574275013009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2256.5350719255425</v>
      </c>
      <c r="AO208" s="70">
        <f>AN208-AK208</f>
        <v>-7374.2341588436884</v>
      </c>
      <c r="AP208" s="240">
        <f>AN208-AL208</f>
        <v>-9128.0803126898427</v>
      </c>
      <c r="AQ208" s="241">
        <f>AN208-AM208</f>
        <v>-776.30574275013032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2476.2349972435927</v>
      </c>
      <c r="AV208" s="328">
        <f>AU208-AR208</f>
        <v>-10785.303464294868</v>
      </c>
      <c r="AW208" s="240">
        <f>AU208-AS208</f>
        <v>-13779.149618141024</v>
      </c>
      <c r="AX208" s="610">
        <f>AU208-AT208</f>
        <v>-776.30574275013032</v>
      </c>
      <c r="AY208" s="74"/>
      <c r="AZ208" s="75"/>
      <c r="BA208" s="75"/>
      <c r="BF208" s="374">
        <f>BF207*BF38</f>
        <v>3800</v>
      </c>
      <c r="BG208" s="461">
        <v>1454.07366</v>
      </c>
      <c r="BH208" s="771">
        <v>1454.07366</v>
      </c>
      <c r="BI208" s="418">
        <f>BH208-BG208</f>
        <v>0</v>
      </c>
      <c r="BJ208" s="264">
        <f>BJ207*BJ38</f>
        <v>4222.2222222222217</v>
      </c>
      <c r="BK208" s="414">
        <v>2462</v>
      </c>
      <c r="BL208" s="415"/>
      <c r="BM208" s="418">
        <f>BL208-BK208</f>
        <v>-2462</v>
      </c>
      <c r="BN208" s="264">
        <f>BN207*BN38</f>
        <v>4644.4444444444443</v>
      </c>
      <c r="BO208" s="414">
        <v>3103</v>
      </c>
      <c r="BP208" s="417"/>
      <c r="BQ208" s="418">
        <f>BP208-BO208</f>
        <v>-3103</v>
      </c>
      <c r="BR208" s="127">
        <f>BF208+BJ208+BN208</f>
        <v>12666.666666666666</v>
      </c>
      <c r="BS208" s="134"/>
      <c r="BT208" s="134">
        <f>BG208+BK208+BO208</f>
        <v>7019.07366</v>
      </c>
      <c r="BU208" s="129">
        <f>BH208+BL208+BP208</f>
        <v>1454.07366</v>
      </c>
      <c r="BV208" s="129">
        <f>BU208-BR208</f>
        <v>-11212.593006666666</v>
      </c>
      <c r="BW208" s="128"/>
      <c r="BX208" s="55">
        <f>BU208-BT208</f>
        <v>-5565</v>
      </c>
      <c r="BY208" s="127">
        <f>BY207*BY38</f>
        <v>4719.6581196581201</v>
      </c>
      <c r="BZ208" s="414">
        <v>4034</v>
      </c>
      <c r="CA208" s="417"/>
      <c r="CB208" s="418">
        <f>CA208-BZ208</f>
        <v>-4034</v>
      </c>
      <c r="CC208" s="264">
        <f>CC207*CC38</f>
        <v>3432.4786324786328</v>
      </c>
      <c r="CD208" s="414">
        <v>3248</v>
      </c>
      <c r="CE208" s="417"/>
      <c r="CF208" s="418">
        <f>CE208-CD208</f>
        <v>-3248</v>
      </c>
      <c r="CG208" s="264">
        <f>CG207*CG38</f>
        <v>2145.2991452991455</v>
      </c>
      <c r="CH208" s="414">
        <v>2231</v>
      </c>
      <c r="CI208" s="417"/>
      <c r="CJ208" s="418">
        <f>CI208-CH208</f>
        <v>-2231</v>
      </c>
      <c r="CK208" s="127">
        <f>BY208+CC208+CG208</f>
        <v>10297.435897435898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-10297.435897435898</v>
      </c>
      <c r="CP208" s="134"/>
      <c r="CQ208" s="55">
        <f>CN208-CM208</f>
        <v>-9513</v>
      </c>
      <c r="CR208" s="127">
        <f>SUM(BR208,CK208)</f>
        <v>22964.102564102563</v>
      </c>
      <c r="CS208" s="567"/>
      <c r="CT208" s="511">
        <f>BT208+CM208</f>
        <v>16532.073660000002</v>
      </c>
      <c r="CU208" s="421">
        <f>SUM(BU208,CN208)</f>
        <v>1454.07366</v>
      </c>
      <c r="CV208" s="169">
        <f>CU208-CR208</f>
        <v>-21510.028904102561</v>
      </c>
      <c r="CW208" s="328"/>
      <c r="CX208" s="610">
        <f>CU208-CT208</f>
        <v>-15078.000000000002</v>
      </c>
      <c r="CY208" s="74"/>
      <c r="CZ208" s="75"/>
      <c r="DD208" s="374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783">
        <v>0.2201646245332263</v>
      </c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0.2201646245332263</v>
      </c>
      <c r="V209" s="555"/>
      <c r="W209" s="556"/>
      <c r="X209" s="277"/>
      <c r="Y209" s="549">
        <v>0.17899999999999999</v>
      </c>
      <c r="Z209" s="783">
        <v>0.20748098783200355</v>
      </c>
      <c r="AA209" s="783">
        <v>0.20748098783200355</v>
      </c>
      <c r="AB209" s="551">
        <v>0.13200000000000001</v>
      </c>
      <c r="AC209" s="549">
        <v>0.17899999999999999</v>
      </c>
      <c r="AD209" s="550">
        <v>0.21441985023445162</v>
      </c>
      <c r="AE209" s="783">
        <v>0.21441985023445162</v>
      </c>
      <c r="AF209" s="551"/>
      <c r="AG209" s="549">
        <v>0.17899999999999999</v>
      </c>
      <c r="AH209" s="550">
        <v>0.21299999999999999</v>
      </c>
      <c r="AI209" s="863">
        <v>0.25097352502147247</v>
      </c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>
        <f>AN210/AN39</f>
        <v>0.22929479254570068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>
        <f>AU210/AU39</f>
        <v>0.2291277586518444</v>
      </c>
      <c r="AV209" s="663"/>
      <c r="AW209" s="556"/>
      <c r="AX209" s="206"/>
      <c r="AY209" s="562"/>
      <c r="AZ209" s="563"/>
      <c r="BA209" s="563"/>
      <c r="BF209" s="549">
        <f>BF210/BF39</f>
        <v>0.18051428571428571</v>
      </c>
      <c r="BG209" s="550">
        <f>BG210/BG39</f>
        <v>0.22604980565035346</v>
      </c>
      <c r="BH209" s="785">
        <f>BH210/BH39</f>
        <v>0.22604980565035346</v>
      </c>
      <c r="BI209" s="667"/>
      <c r="BJ209" s="599">
        <f>BJ210/BJ39</f>
        <v>0.18</v>
      </c>
      <c r="BK209" s="595">
        <f>BK210/BK39</f>
        <v>0.2079</v>
      </c>
      <c r="BL209" s="865" t="e">
        <f>BL210/BL39</f>
        <v>#DIV/0!</v>
      </c>
      <c r="BM209" s="667"/>
      <c r="BN209" s="599">
        <f>BN210/BN39</f>
        <v>0.18</v>
      </c>
      <c r="BO209" s="595">
        <f>BO210/BO39</f>
        <v>0.18843157894736842</v>
      </c>
      <c r="BP209" s="597" t="e">
        <f>BP210/BP39</f>
        <v>#DIV/0!</v>
      </c>
      <c r="BQ209" s="667"/>
      <c r="BR209" s="603">
        <f>BR210/BR39</f>
        <v>0.18014285714285713</v>
      </c>
      <c r="BS209" s="602"/>
      <c r="BT209" s="602">
        <f>BT210/BT38</f>
        <v>2.1906261805311272E-2</v>
      </c>
      <c r="BU209" s="604">
        <f>BU210/BU39</f>
        <v>0.22604980565035346</v>
      </c>
      <c r="BV209" s="604"/>
      <c r="BW209" s="605"/>
      <c r="BX209" s="253"/>
      <c r="BY209" s="599">
        <f>BY210/BY39</f>
        <v>0.18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599">
        <f>CC210/CC39</f>
        <v>0.18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599">
        <f>CG210/CG39</f>
        <v>0.17948863636363635</v>
      </c>
      <c r="CH209" s="595">
        <f>CH210/CH39</f>
        <v>0.18031764705882353</v>
      </c>
      <c r="CI209" s="597" t="e">
        <f>CI210/CI39</f>
        <v>#DIV/0!</v>
      </c>
      <c r="CJ209" s="667"/>
      <c r="CK209" s="603">
        <f>CK210/CK39</f>
        <v>0.17988970588235292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>
        <f>CR210/CR39</f>
        <v>0.18002960526315787</v>
      </c>
      <c r="CS209" s="601"/>
      <c r="CT209" s="606">
        <f>CT210/CT39</f>
        <v>0.18810998946512117</v>
      </c>
      <c r="CU209" s="607">
        <f>CU210/CU39</f>
        <v>0.22604980565035346</v>
      </c>
      <c r="CV209" s="663"/>
      <c r="CW209" s="663"/>
      <c r="CX209" s="206">
        <f>CU210/CT210</f>
        <v>7.9359714807819517E-2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40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71">
        <f>P209*P39</f>
        <v>7.3162398306425978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71">
        <f>Z39*Z209</f>
        <v>107.22138648878332</v>
      </c>
      <c r="AA210" s="77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771">
        <f>AE39*AE209</f>
        <v>94.917070164938366</v>
      </c>
      <c r="AF210" s="418">
        <f>AE210-AD210</f>
        <v>0</v>
      </c>
      <c r="AG210" s="264">
        <f>AG39*AG209</f>
        <v>1649.2478632478633</v>
      </c>
      <c r="AH210" s="414">
        <f>AH39*AH209</f>
        <v>728.20512820512818</v>
      </c>
      <c r="AI210" s="415">
        <f>AI39*AI209</f>
        <v>206.73590186621328</v>
      </c>
      <c r="AJ210" s="418">
        <f>AI210-AH210</f>
        <v>-521.46922633891495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408.87435851993496</v>
      </c>
      <c r="AO210" s="134">
        <f>AN210-AK210</f>
        <v>-3810.6299149843385</v>
      </c>
      <c r="AP210" s="128">
        <f>AN210-AL210</f>
        <v>-5710.7837611381838</v>
      </c>
      <c r="AQ210" s="55">
        <f>AN210-AM210</f>
        <v>-521.46922633891495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416.19059835057755</v>
      </c>
      <c r="AV210" s="169">
        <f>AU210-AR210</f>
        <v>-5816.6811965212173</v>
      </c>
      <c r="AW210" s="128">
        <f>AU210-AS210</f>
        <v>-8334.9205127605328</v>
      </c>
      <c r="AX210" s="362">
        <f>AU210-AT210</f>
        <v>-521.46922633891495</v>
      </c>
      <c r="AY210" s="74"/>
      <c r="AZ210" s="75"/>
      <c r="BA210" s="75"/>
      <c r="BF210" s="374">
        <v>1080</v>
      </c>
      <c r="BG210" s="414">
        <v>135.24869000000001</v>
      </c>
      <c r="BH210" s="771">
        <v>135.24869000000001</v>
      </c>
      <c r="BI210" s="418">
        <f>BH210-BG210</f>
        <v>0</v>
      </c>
      <c r="BJ210" s="264">
        <v>1400</v>
      </c>
      <c r="BK210" s="414">
        <v>231</v>
      </c>
      <c r="BL210" s="415"/>
      <c r="BM210" s="418">
        <f>BL210-BK210</f>
        <v>-231</v>
      </c>
      <c r="BN210" s="264">
        <v>1400</v>
      </c>
      <c r="BO210" s="414">
        <v>306</v>
      </c>
      <c r="BP210" s="417"/>
      <c r="BQ210" s="418">
        <f>BP210-BO210</f>
        <v>-306</v>
      </c>
      <c r="BR210" s="127">
        <f>BF210+BJ210+BN210</f>
        <v>3880</v>
      </c>
      <c r="BS210" s="134"/>
      <c r="BT210" s="134">
        <f>BG210+BK210+BO210</f>
        <v>672.24869000000001</v>
      </c>
      <c r="BU210" s="129">
        <f>BH210+BL210+BP210</f>
        <v>135.24869000000001</v>
      </c>
      <c r="BV210" s="129">
        <f>BU210-BR210</f>
        <v>-3744.7513100000001</v>
      </c>
      <c r="BW210" s="128"/>
      <c r="BX210" s="55">
        <f>BU210-BT210</f>
        <v>-537</v>
      </c>
      <c r="BY210" s="127">
        <v>1384.6153846153845</v>
      </c>
      <c r="BZ210" s="414">
        <v>385</v>
      </c>
      <c r="CA210" s="417"/>
      <c r="CB210" s="418">
        <f>CA210-BZ210</f>
        <v>-385</v>
      </c>
      <c r="CC210" s="264">
        <v>1076.9230769230769</v>
      </c>
      <c r="CD210" s="414">
        <v>385</v>
      </c>
      <c r="CE210" s="417"/>
      <c r="CF210" s="418">
        <f>CE210-CD210</f>
        <v>-385</v>
      </c>
      <c r="CG210" s="264">
        <v>675</v>
      </c>
      <c r="CH210" s="414">
        <v>262</v>
      </c>
      <c r="CI210" s="417"/>
      <c r="CJ210" s="418">
        <f>CI210-CH210</f>
        <v>-262</v>
      </c>
      <c r="CK210" s="127">
        <f>BY210+CC210+CG210</f>
        <v>3136.5384615384614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-3136.5384615384614</v>
      </c>
      <c r="CP210" s="134"/>
      <c r="CQ210" s="55">
        <f>CN210-CM210</f>
        <v>-1032</v>
      </c>
      <c r="CR210" s="127">
        <f>SUM(BR210,CK210)</f>
        <v>7016.538461538461</v>
      </c>
      <c r="CS210" s="567"/>
      <c r="CT210" s="511">
        <f>BT210+CM210</f>
        <v>1704.2486899999999</v>
      </c>
      <c r="CU210" s="568">
        <f>SUM(BU210,CN210)</f>
        <v>135.24869000000001</v>
      </c>
      <c r="CV210" s="169">
        <f>CU210-CR210</f>
        <v>-6881.2897715384606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785">
        <v>0.11859431142108387</v>
      </c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0.12004745885446001</v>
      </c>
      <c r="V211" s="604"/>
      <c r="W211" s="605"/>
      <c r="X211" s="253"/>
      <c r="Y211" s="599">
        <f>Y212/Y40</f>
        <v>0.14400000000000002</v>
      </c>
      <c r="Z211" s="785">
        <v>0.12244170695247025</v>
      </c>
      <c r="AA211" s="785">
        <v>0.12244170695247025</v>
      </c>
      <c r="AB211" s="667">
        <v>0.13200000000000001</v>
      </c>
      <c r="AC211" s="599">
        <f>AC212/AC40</f>
        <v>0.14400000000000002</v>
      </c>
      <c r="AD211" s="595">
        <v>0.12475043424694061</v>
      </c>
      <c r="AE211" s="785">
        <v>0.12475043424694061</v>
      </c>
      <c r="AF211" s="667">
        <v>0.13200000000000001</v>
      </c>
      <c r="AG211" s="599">
        <f>AG212/AG40</f>
        <v>0.14400000000000002</v>
      </c>
      <c r="AH211" s="595">
        <v>0.129</v>
      </c>
      <c r="AI211" s="865">
        <v>0.12402998034013756</v>
      </c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>
        <f>AN212/AN40</f>
        <v>0.1236739725209034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0.12189694968696151</v>
      </c>
      <c r="AV211" s="858"/>
      <c r="AW211" s="605"/>
      <c r="AX211" s="384"/>
      <c r="AY211" s="562"/>
      <c r="AZ211" s="563"/>
      <c r="BA211" s="563"/>
      <c r="BF211" s="549">
        <f>BF212/BF40</f>
        <v>0.14486078431372548</v>
      </c>
      <c r="BG211" s="595">
        <f>BG212/BG40</f>
        <v>0.1367402408310785</v>
      </c>
      <c r="BH211" s="785">
        <f>BH212/BH40</f>
        <v>0.1367402408310785</v>
      </c>
      <c r="BI211" s="667"/>
      <c r="BJ211" s="599">
        <f>BJ212/BJ40</f>
        <v>0.16636527545909849</v>
      </c>
      <c r="BK211" s="595">
        <f>BK212/BK40</f>
        <v>0.14823476323119775</v>
      </c>
      <c r="BL211" s="865" t="e">
        <f>BL212/BL40</f>
        <v>#DIV/0!</v>
      </c>
      <c r="BM211" s="667"/>
      <c r="BN211" s="599">
        <f>BN212/BN40</f>
        <v>0.1694041450777202</v>
      </c>
      <c r="BO211" s="595">
        <f>BO212/BO40</f>
        <v>0.15290247838616713</v>
      </c>
      <c r="BP211" s="597" t="e">
        <f>BP212/BP40</f>
        <v>#DIV/0!</v>
      </c>
      <c r="BQ211" s="667"/>
      <c r="BR211" s="603">
        <f>BR212/BR40</f>
        <v>0.15999586592178769</v>
      </c>
      <c r="BS211" s="602"/>
      <c r="BT211" s="602">
        <f>BT212/BT40</f>
        <v>0.14575053223662995</v>
      </c>
      <c r="BU211" s="604">
        <f>BU212/BU40</f>
        <v>0.1367402408310785</v>
      </c>
      <c r="BV211" s="604"/>
      <c r="BW211" s="605"/>
      <c r="BX211" s="253"/>
      <c r="BY211" s="599">
        <f>BY212/BY40</f>
        <v>0.16847459584295613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599">
        <f>CC212/CC40</f>
        <v>0.16433035714285713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599">
        <f>CG212/CG40</f>
        <v>0.16874278074866308</v>
      </c>
      <c r="CH211" s="595">
        <f>CH212/CH40</f>
        <v>0.1657159731543624</v>
      </c>
      <c r="CI211" s="597" t="e">
        <f>CI212/CI40</f>
        <v>#DIV/0!</v>
      </c>
      <c r="CJ211" s="667"/>
      <c r="CK211" s="603">
        <f>CK212/CK40</f>
        <v>0.16699253048780485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>
        <f>CR212/CR40</f>
        <v>0.16295512572533846</v>
      </c>
      <c r="CS211" s="602"/>
      <c r="CT211" s="563">
        <f>CT212/CT40</f>
        <v>0.15143019861431356</v>
      </c>
      <c r="CU211" s="560">
        <f>CU212/CU40</f>
        <v>0.1367402408310785</v>
      </c>
      <c r="CV211" s="663"/>
      <c r="CW211" s="663"/>
      <c r="CX211" s="206">
        <f>CU212/CT212</f>
        <v>0.18100924508870514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7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529"/>
        <v>-2873.8251119630404</v>
      </c>
      <c r="X212" s="241">
        <f>U212-T212</f>
        <v>0</v>
      </c>
      <c r="Y212" s="374">
        <f>Y40*14.4%</f>
        <v>8676.923076923078</v>
      </c>
      <c r="Z212" s="773">
        <f>Z211*Z40</f>
        <v>8672.5937657092909</v>
      </c>
      <c r="AA212" s="77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773">
        <v>8563</v>
      </c>
      <c r="AF212" s="457">
        <f>AE212-AD212</f>
        <v>0</v>
      </c>
      <c r="AG212" s="374">
        <f>AG40*14.4%</f>
        <v>10424.615384615385</v>
      </c>
      <c r="AH212" s="461">
        <f>AH211*AH40</f>
        <v>9344.2307692307695</v>
      </c>
      <c r="AI212" s="462">
        <f>AI211*AI40</f>
        <v>9052.3385039609002</v>
      </c>
      <c r="AJ212" s="457">
        <f>AI212-AH212</f>
        <v>-291.89226526986931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26287.932269670193</v>
      </c>
      <c r="AO212" s="70">
        <f>AN212-AK212</f>
        <v>-2364.3754226375022</v>
      </c>
      <c r="AP212" s="240">
        <f t="shared" si="530"/>
        <v>-3542.843422637503</v>
      </c>
      <c r="AQ212" s="241">
        <f>AN212-AM212</f>
        <v>-291.89226526986749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50805.191157707151</v>
      </c>
      <c r="AV212" s="169">
        <f>AU212-AR212</f>
        <v>-1979.4242269082388</v>
      </c>
      <c r="AW212" s="240">
        <f t="shared" si="531"/>
        <v>-6416.668534600547</v>
      </c>
      <c r="AX212" s="610">
        <f>AU212-AT212</f>
        <v>-291.89226526986749</v>
      </c>
      <c r="AY212" s="74"/>
      <c r="AZ212" s="75"/>
      <c r="BA212" s="75"/>
      <c r="BF212" s="374">
        <v>11366</v>
      </c>
      <c r="BG212" s="461">
        <v>10939.57965999999</v>
      </c>
      <c r="BH212" s="773">
        <v>10939.57965999999</v>
      </c>
      <c r="BI212" s="457">
        <f>BH212-BG212</f>
        <v>0</v>
      </c>
      <c r="BJ212" s="374">
        <v>12776</v>
      </c>
      <c r="BK212" s="461">
        <v>11371</v>
      </c>
      <c r="BL212" s="462"/>
      <c r="BM212" s="457">
        <f>BL212-BK212</f>
        <v>-11371</v>
      </c>
      <c r="BN212" s="374">
        <v>12575</v>
      </c>
      <c r="BO212" s="461">
        <v>11337</v>
      </c>
      <c r="BP212" s="463"/>
      <c r="BQ212" s="457">
        <f>BP212-BO212</f>
        <v>-11337</v>
      </c>
      <c r="BR212" s="69">
        <f>BF212+BJ212+BN212</f>
        <v>36717</v>
      </c>
      <c r="BS212" s="70"/>
      <c r="BT212" s="134">
        <f>BG212+BK212+BO212</f>
        <v>33647.579659999989</v>
      </c>
      <c r="BU212" s="239">
        <f>BH212+BL212+BP212</f>
        <v>10939.57965999999</v>
      </c>
      <c r="BV212" s="239">
        <f>BU212-BR212</f>
        <v>-25777.420340000011</v>
      </c>
      <c r="BW212" s="240"/>
      <c r="BX212" s="241">
        <f>BU212-BT212</f>
        <v>-22708</v>
      </c>
      <c r="BY212" s="374">
        <v>12470</v>
      </c>
      <c r="BZ212" s="461">
        <v>11710</v>
      </c>
      <c r="CA212" s="463"/>
      <c r="CB212" s="457">
        <f>CA212-BZ212</f>
        <v>-11710</v>
      </c>
      <c r="CC212" s="374">
        <v>10225</v>
      </c>
      <c r="CD212" s="461">
        <v>9803</v>
      </c>
      <c r="CE212" s="463"/>
      <c r="CF212" s="457">
        <f>CE212-CD212</f>
        <v>-9803</v>
      </c>
      <c r="CG212" s="374">
        <v>5394</v>
      </c>
      <c r="CH212" s="461">
        <v>5276</v>
      </c>
      <c r="CI212" s="463"/>
      <c r="CJ212" s="457">
        <f>CI212-CH212</f>
        <v>-5276</v>
      </c>
      <c r="CK212" s="69">
        <f>BY212+CC212+CG212</f>
        <v>28089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-28089</v>
      </c>
      <c r="CP212" s="70"/>
      <c r="CQ212" s="241">
        <f>CN212-CM212</f>
        <v>-26789</v>
      </c>
      <c r="CR212" s="69">
        <f>SUM(BR212,CK212)</f>
        <v>64806</v>
      </c>
      <c r="CS212" s="978"/>
      <c r="CT212" s="511">
        <f>BT212+CM212</f>
        <v>60436.579659999989</v>
      </c>
      <c r="CU212" s="568">
        <f>SUM(BU212,CN212)</f>
        <v>10939.57965999999</v>
      </c>
      <c r="CV212" s="169">
        <f>CU212-CR212</f>
        <v>-53866.420340000011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060" t="s">
        <v>27</v>
      </c>
      <c r="D213" s="1061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783">
        <f>P214/P41</f>
        <v>0.11858602133112985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0.12010500151835335</v>
      </c>
      <c r="V213" s="555"/>
      <c r="W213" s="556"/>
      <c r="X213" s="277"/>
      <c r="Y213" s="549">
        <f>Y214/Y41</f>
        <v>0.14432394366197185</v>
      </c>
      <c r="Z213" s="783">
        <f>Z214/Z41</f>
        <v>0.12284488792471798</v>
      </c>
      <c r="AA213" s="783">
        <f>AA214/AA41</f>
        <v>0.12284488792471798</v>
      </c>
      <c r="AB213" s="551"/>
      <c r="AC213" s="549">
        <f>AC214/AC41</f>
        <v>0.14429449423815624</v>
      </c>
      <c r="AD213" s="550">
        <f>AD214/AD41</f>
        <v>0.12495723399208679</v>
      </c>
      <c r="AE213" s="783">
        <f>AE214/AE41</f>
        <v>0.12495723399208679</v>
      </c>
      <c r="AF213" s="551"/>
      <c r="AG213" s="549">
        <f>AG214/AG41</f>
        <v>0.1442699530516432</v>
      </c>
      <c r="AH213" s="550">
        <v>0.13</v>
      </c>
      <c r="AI213" s="863">
        <f>AI214/AI41</f>
        <v>0.12457295647442551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>
        <f>AN214/AN41</f>
        <v>0.12412185464709309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0.12215328818066337</v>
      </c>
      <c r="AV213" s="663"/>
      <c r="AW213" s="556"/>
      <c r="AX213" s="206"/>
      <c r="AY213" s="562"/>
      <c r="AZ213" s="563"/>
      <c r="BA213" s="563"/>
      <c r="BF213" s="549">
        <f>BF214/BF41</f>
        <v>0.14498212927756651</v>
      </c>
      <c r="BG213" s="550">
        <f>BG214/BG41</f>
        <v>0.13684510108498388</v>
      </c>
      <c r="BH213" s="783">
        <f>BH214/BH41</f>
        <v>0.13684510108498388</v>
      </c>
      <c r="BI213" s="551"/>
      <c r="BJ213" s="549">
        <f>BJ214/BJ41</f>
        <v>0.16643085460599333</v>
      </c>
      <c r="BK213" s="550">
        <f>BK214/BK41</f>
        <v>0.14835600000000002</v>
      </c>
      <c r="BL213" s="863" t="e">
        <f>BL214/BL41</f>
        <v>#DIV/0!</v>
      </c>
      <c r="BM213" s="551"/>
      <c r="BN213" s="549">
        <f>BN214/BN41</f>
        <v>0.16946326061997702</v>
      </c>
      <c r="BO213" s="550">
        <f>BO214/BO41</f>
        <v>0.1530144827586207</v>
      </c>
      <c r="BP213" s="552" t="e">
        <f>BP214/BP41</f>
        <v>#DIV/0!</v>
      </c>
      <c r="BQ213" s="551"/>
      <c r="BR213" s="557">
        <f>BR214/BR41</f>
        <v>0.1600790157845868</v>
      </c>
      <c r="BS213" s="558"/>
      <c r="BT213" s="565">
        <f>BT214/BT41</f>
        <v>0.14586454054162995</v>
      </c>
      <c r="BU213" s="555">
        <f>BU214/BU41</f>
        <v>0.13684510108498388</v>
      </c>
      <c r="BV213" s="555"/>
      <c r="BW213" s="556"/>
      <c r="BX213" s="277"/>
      <c r="BY213" s="549">
        <f>BY214/BY41</f>
        <v>0.16853443113772454</v>
      </c>
      <c r="BZ213" s="550">
        <f>BZ214/BZ41</f>
        <v>0.15803068965517242</v>
      </c>
      <c r="CA213" s="552" t="e">
        <f>CA214/CA41</f>
        <v>#DIV/0!</v>
      </c>
      <c r="CB213" s="551"/>
      <c r="CC213" s="549">
        <f>CC214/CC41</f>
        <v>0.1643831391363948</v>
      </c>
      <c r="CD213" s="550">
        <f>CD214/CD41</f>
        <v>0.1575012328767123</v>
      </c>
      <c r="CE213" s="552" t="e">
        <f>CE214/CE41</f>
        <v>#DIV/0!</v>
      </c>
      <c r="CF213" s="551"/>
      <c r="CG213" s="549">
        <f>CG214/CG41</f>
        <v>0.16882769640479359</v>
      </c>
      <c r="CH213" s="550">
        <f>CH214/CH41</f>
        <v>0.16580213903743313</v>
      </c>
      <c r="CI213" s="552" t="e">
        <f>CI214/CI41</f>
        <v>#DIV/0!</v>
      </c>
      <c r="CJ213" s="551"/>
      <c r="CK213" s="557">
        <f>CK214/CK41</f>
        <v>0.16705564001216175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>
        <f>CR214/CR41</f>
        <v>0.16302971559613363</v>
      </c>
      <c r="CS213" s="558"/>
      <c r="CT213" s="559">
        <f>CT214/CT41</f>
        <v>0.15153186387905557</v>
      </c>
      <c r="CU213" s="560">
        <f>CU214/CU41</f>
        <v>0.13684510108498388</v>
      </c>
      <c r="CV213" s="663"/>
      <c r="CW213" s="663"/>
      <c r="CX213" s="206">
        <f>CU214/CT214</f>
        <v>0.18096747008538708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062" t="s">
        <v>54</v>
      </c>
      <c r="D214" s="1063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73">
        <f>P212+P206</f>
        <v>8480.0042093305365</v>
      </c>
      <c r="Q214" s="418">
        <f>P214-O214</f>
        <v>0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529"/>
        <v>-2959.0022415265594</v>
      </c>
      <c r="X214" s="55">
        <f>U214-T214</f>
        <v>0</v>
      </c>
      <c r="Y214" s="374">
        <f>Y212+Y206</f>
        <v>8758.11965811966</v>
      </c>
      <c r="Z214" s="773">
        <f>Z212+Z206</f>
        <v>8726.440713719614</v>
      </c>
      <c r="AA214" s="77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773">
        <f>AE212+AE206</f>
        <v>8622.0125543446393</v>
      </c>
      <c r="AF214" s="418">
        <f>AE214-AD214</f>
        <v>0</v>
      </c>
      <c r="AG214" s="374">
        <f>AG212+AG206</f>
        <v>10505.811965811967</v>
      </c>
      <c r="AH214" s="461">
        <f>AH212+AH206</f>
        <v>9384.8290598290605</v>
      </c>
      <c r="AI214" s="462">
        <f>AI212+AI206</f>
        <v>9132.3682822525116</v>
      </c>
      <c r="AJ214" s="418">
        <f>AI214-AH214</f>
        <v>-252.46077757654894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26480.821550316763</v>
      </c>
      <c r="AO214" s="134">
        <f>AN214-AK214</f>
        <v>-2415.0758855806816</v>
      </c>
      <c r="AP214" s="128">
        <f t="shared" si="530"/>
        <v>-3593.0438855806751</v>
      </c>
      <c r="AQ214" s="55">
        <f>AN214-AM214</f>
        <v>-252.46077757655075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51107.375103661994</v>
      </c>
      <c r="AV214" s="169">
        <f>AU214-AR214</f>
        <v>-2115.7018194149423</v>
      </c>
      <c r="AW214" s="128">
        <f t="shared" si="531"/>
        <v>-6552.0461271072418</v>
      </c>
      <c r="AX214" s="362">
        <f>AU214-AT214</f>
        <v>-252.46077757655439</v>
      </c>
      <c r="AY214" s="74"/>
      <c r="AZ214" s="75"/>
      <c r="BA214" s="75"/>
      <c r="BF214" s="374">
        <f>BF212+BF206</f>
        <v>11406.5</v>
      </c>
      <c r="BG214" s="461">
        <f>BG212+BG206</f>
        <v>10974.27998999999</v>
      </c>
      <c r="BH214" s="773">
        <f>BH212+BH206</f>
        <v>10974.27998999999</v>
      </c>
      <c r="BI214" s="418">
        <f>BH214-BG214</f>
        <v>0</v>
      </c>
      <c r="BJ214" s="374">
        <f>BJ212+BJ206</f>
        <v>12816.598290598291</v>
      </c>
      <c r="BK214" s="461">
        <f>BK212+BK206</f>
        <v>11412</v>
      </c>
      <c r="BL214" s="462">
        <f>BL212+BL206</f>
        <v>0</v>
      </c>
      <c r="BM214" s="418">
        <f>BL214-BK214</f>
        <v>-11412</v>
      </c>
      <c r="BN214" s="374">
        <f>BN212+BN206</f>
        <v>12615.598290598291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36838.696581196578</v>
      </c>
      <c r="BS214" s="134"/>
      <c r="BT214" s="134">
        <f>BG214+BK214+BO214</f>
        <v>33764.279989999988</v>
      </c>
      <c r="BU214" s="129">
        <f>BH214+BL214+BP214</f>
        <v>10974.27998999999</v>
      </c>
      <c r="BV214" s="129">
        <f>BU214-BR214</f>
        <v>-25864.41659119659</v>
      </c>
      <c r="BW214" s="128"/>
      <c r="BX214" s="55">
        <f>BU214-BT214</f>
        <v>-22790</v>
      </c>
      <c r="BY214" s="374">
        <f>BY212+BY206</f>
        <v>12509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374">
        <f>CC212+CC206</f>
        <v>10249.358974358975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374">
        <f>CG212+CG206</f>
        <v>5418.3589743589746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28176.717948717953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-28176.717948717953</v>
      </c>
      <c r="CP214" s="134"/>
      <c r="CQ214" s="55">
        <f>CN214-CM214</f>
        <v>-26878</v>
      </c>
      <c r="CR214" s="69">
        <f>SUM(BR214,CK214)</f>
        <v>65015.414529914531</v>
      </c>
      <c r="CS214" s="978"/>
      <c r="CT214" s="511">
        <f>BT214+CM214</f>
        <v>60642.279989999988</v>
      </c>
      <c r="CU214" s="568">
        <f>SUM(BU214,CN214)</f>
        <v>10974.27998999999</v>
      </c>
      <c r="CV214" s="169">
        <f>CU214-CR214</f>
        <v>-54041.134539914543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784">
        <f>P216/P43</f>
        <v>0.11630635071183318</v>
      </c>
      <c r="Q215" s="334">
        <f>P216/O216</f>
        <v>1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0.11508451491588215</v>
      </c>
      <c r="V215" s="579">
        <f>U216/R216</f>
        <v>1.0498700665293808</v>
      </c>
      <c r="W215" s="580">
        <f>U216/S216</f>
        <v>0.93014503085582423</v>
      </c>
      <c r="X215" s="177">
        <f>U216/T216</f>
        <v>1</v>
      </c>
      <c r="Y215" s="491">
        <f>Y216/Y43</f>
        <v>0.13434508816120908</v>
      </c>
      <c r="Z215" s="784">
        <f>Z216/Z43</f>
        <v>0.11700885410542498</v>
      </c>
      <c r="AA215" s="78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4">
        <f>AD216/AD43</f>
        <v>0.11845291140471766</v>
      </c>
      <c r="AE215" s="784">
        <f>AE216/AE43</f>
        <v>0.11845291140471766</v>
      </c>
      <c r="AF215" s="341">
        <f>AE216/AD216</f>
        <v>1</v>
      </c>
      <c r="AG215" s="491">
        <f>AG216/AG43</f>
        <v>0.13636344086021504</v>
      </c>
      <c r="AH215" s="574">
        <f>AH216/AH43</f>
        <v>0.12368464052287581</v>
      </c>
      <c r="AI215" s="864">
        <f>AI216/AI43</f>
        <v>0.11949329363264997</v>
      </c>
      <c r="AJ215" s="341">
        <f>AI216/AH216</f>
        <v>0.96949194528284033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>
        <f>AN216/AN43</f>
        <v>0.11831260035568959</v>
      </c>
      <c r="AO215" s="583">
        <f>AN216/AK216</f>
        <v>0.92829941519216019</v>
      </c>
      <c r="AP215" s="340">
        <f>AN216/AL216</f>
        <v>0.89316682647220347</v>
      </c>
      <c r="AQ215" s="178">
        <f>AN216/AM216</f>
        <v>0.98946238340267445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0.1167125449781803</v>
      </c>
      <c r="AV215" s="587">
        <f>AU216/AR216</f>
        <v>0.98398883670254633</v>
      </c>
      <c r="AW215" s="579">
        <f>AU216/AS216</f>
        <v>0.91086541804777188</v>
      </c>
      <c r="AX215" s="588">
        <f>AU216/AT216</f>
        <v>0.994584784112023</v>
      </c>
      <c r="AY215" s="589"/>
      <c r="AZ215" s="590"/>
      <c r="BA215" s="590"/>
      <c r="BB215" s="669">
        <f>AU215/ AR215</f>
        <v>0.88054286439551388</v>
      </c>
      <c r="BF215" s="491">
        <f>BF216/BF43</f>
        <v>0.13726638403990024</v>
      </c>
      <c r="BG215" s="574">
        <f>BG216/BG43</f>
        <v>0.13091062696116249</v>
      </c>
      <c r="BH215" s="784">
        <f>BH216/BH43</f>
        <v>0.13091062696116249</v>
      </c>
      <c r="BI215" s="334">
        <f>BH216/BG216</f>
        <v>1</v>
      </c>
      <c r="BJ215" s="491">
        <f>BJ216/BJ43</f>
        <v>0.15856283643892341</v>
      </c>
      <c r="BK215" s="574">
        <f>BK216/BK43</f>
        <v>0.14269099476439789</v>
      </c>
      <c r="BL215" s="864" t="e">
        <f>BL216/BL43</f>
        <v>#DIV/0!</v>
      </c>
      <c r="BM215" s="334">
        <f>BL216/BK216</f>
        <v>0</v>
      </c>
      <c r="BN215" s="491">
        <f>BN216/BN43</f>
        <v>0.16137730192719488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>
        <f>BR216/BR43</f>
        <v>0.15211288544358312</v>
      </c>
      <c r="BS215" s="583"/>
      <c r="BT215" s="587">
        <f>BT216/BT43</f>
        <v>0.13932399747539073</v>
      </c>
      <c r="BU215" s="579">
        <f>BU216/BU43</f>
        <v>0.13091062696116249</v>
      </c>
      <c r="BV215" s="579">
        <f>BU216/BR216</f>
        <v>0.29718603778439601</v>
      </c>
      <c r="BW215" s="580"/>
      <c r="BX215" s="177">
        <f>BU216/BT216</f>
        <v>0.32448937262367122</v>
      </c>
      <c r="BY215" s="491">
        <f>BY216/BY43</f>
        <v>0.16051674898003007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491">
        <f>CC216/CC43</f>
        <v>0.15642766093052898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491">
        <f>CG216/CG43</f>
        <v>0.15869622411693057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>
        <f>CK216/CK43</f>
        <v>0.15865669676448454</v>
      </c>
      <c r="CL215" s="583"/>
      <c r="CM215" s="587">
        <f>CM216/CM43</f>
        <v>0.15111312089971884</v>
      </c>
      <c r="CN215" s="579" t="e">
        <f>CN216/CN43</f>
        <v>#DIV/0!</v>
      </c>
      <c r="CO215" s="587">
        <f>CN216/CK216</f>
        <v>0</v>
      </c>
      <c r="CP215" s="583"/>
      <c r="CQ215" s="178">
        <f>CN216/CM216</f>
        <v>0</v>
      </c>
      <c r="CR215" s="632">
        <f>CR216/CR43</f>
        <v>0.15487984449879694</v>
      </c>
      <c r="CS215" s="583"/>
      <c r="CT215" s="668">
        <f>CT216/CT43</f>
        <v>0.1443193429750794</v>
      </c>
      <c r="CU215" s="586">
        <f>CU216/CU43</f>
        <v>0.13091062696116249</v>
      </c>
      <c r="CV215" s="587">
        <f>CU216/CR216</f>
        <v>0.16846075049245676</v>
      </c>
      <c r="CW215" s="583"/>
      <c r="CX215" s="588">
        <f>CU216/CT216</f>
        <v>0.18052264721193378</v>
      </c>
      <c r="CY215" s="589"/>
      <c r="CZ215" s="590"/>
      <c r="DA215" s="669">
        <f>CU215/ CR215</f>
        <v>0.84523991733591497</v>
      </c>
      <c r="DD215" s="491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6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529"/>
        <v>-1995.9475414923945</v>
      </c>
      <c r="X216" s="117">
        <f>U216-T216</f>
        <v>0</v>
      </c>
      <c r="Y216" s="355">
        <f>Y214+Y204</f>
        <v>9117.0940170940194</v>
      </c>
      <c r="Z216" s="765">
        <f>Z214+Z204</f>
        <v>9308.8397315171278</v>
      </c>
      <c r="AA216" s="76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765">
        <f>AE214+AE204</f>
        <v>9082.687319472845</v>
      </c>
      <c r="AF216" s="358">
        <f>AE216-AD216</f>
        <v>0</v>
      </c>
      <c r="AG216" s="355">
        <f>AG214+AG204</f>
        <v>10839.145299145301</v>
      </c>
      <c r="AH216" s="448">
        <f>AH214+AH204</f>
        <v>9704.4871794871797</v>
      </c>
      <c r="AI216" s="357">
        <f>AI214+AI204</f>
        <v>9408.42215361341</v>
      </c>
      <c r="AJ216" s="358">
        <f>AI216-AH216</f>
        <v>-296.06502587376963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27799.949204603381</v>
      </c>
      <c r="AO216" s="186">
        <f>AN216-AK216</f>
        <v>-2147.2302825761144</v>
      </c>
      <c r="AP216" s="108">
        <f t="shared" si="530"/>
        <v>-3325.1982825761079</v>
      </c>
      <c r="AQ216" s="117">
        <f>AN216-AM216</f>
        <v>-296.06502587376963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54376.736945162265</v>
      </c>
      <c r="AV216" s="188">
        <f>AU216-AR216</f>
        <v>-884.8015163762102</v>
      </c>
      <c r="AW216" s="108">
        <f t="shared" si="531"/>
        <v>-5321.1458240685097</v>
      </c>
      <c r="AX216" s="594">
        <f>AU216-AT216</f>
        <v>-296.06502587377327</v>
      </c>
      <c r="AY216" s="96">
        <f>AR216/6</f>
        <v>9210.256410256412</v>
      </c>
      <c r="AZ216" s="97">
        <f>AS216/6</f>
        <v>9949.6471282051298</v>
      </c>
      <c r="BA216" s="97">
        <f>AU216/6</f>
        <v>9062.7894908603776</v>
      </c>
      <c r="BB216" s="363">
        <f>BA216/AY216</f>
        <v>0.98398883670254633</v>
      </c>
      <c r="BC216" s="98">
        <f>BA216-AY216</f>
        <v>-147.46691939603443</v>
      </c>
      <c r="BD216" s="98">
        <f>BA216-AZ216</f>
        <v>-886.85763734475222</v>
      </c>
      <c r="BE216" s="98">
        <f>AX216/6</f>
        <v>-49.344170978962211</v>
      </c>
      <c r="BF216" s="355">
        <f>BF214+BF204</f>
        <v>11761.5</v>
      </c>
      <c r="BG216" s="448">
        <f>BG214+BG204</f>
        <v>11214.52214999999</v>
      </c>
      <c r="BH216" s="765">
        <f>BH214+BH204</f>
        <v>11214.52214999999</v>
      </c>
      <c r="BI216" s="358">
        <f>BH216-BG216</f>
        <v>0</v>
      </c>
      <c r="BJ216" s="355">
        <f>BJ214+BJ204</f>
        <v>13091.598290598291</v>
      </c>
      <c r="BK216" s="448">
        <f>BK214+BK204</f>
        <v>11647</v>
      </c>
      <c r="BL216" s="357">
        <f>BL214+BL204</f>
        <v>0</v>
      </c>
      <c r="BM216" s="358">
        <f>BL216-BK216</f>
        <v>-11647</v>
      </c>
      <c r="BN216" s="355">
        <f>BN214+BN204</f>
        <v>12882.598290598291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37735.696581196578</v>
      </c>
      <c r="BS216" s="112"/>
      <c r="BT216" s="186">
        <f>BG216+BK216+BO216</f>
        <v>34560.52214999999</v>
      </c>
      <c r="BU216" s="113">
        <f>BH216+BL216+BP216</f>
        <v>11214.52214999999</v>
      </c>
      <c r="BV216" s="110">
        <f>BU216-BR216</f>
        <v>-26521.174431196589</v>
      </c>
      <c r="BW216" s="108"/>
      <c r="BX216" s="117">
        <f>BU216-BT216</f>
        <v>-23346</v>
      </c>
      <c r="BY216" s="355">
        <f>BY214+BY204</f>
        <v>12778.23076923077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355">
        <f>CC214+CC204</f>
        <v>10488.675213675215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355">
        <f>CG214+CG204</f>
        <v>5567.931623931624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28834.837606837609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-28834.837606837609</v>
      </c>
      <c r="CP216" s="186"/>
      <c r="CQ216" s="117">
        <f>CN216-CM216</f>
        <v>-27562</v>
      </c>
      <c r="CR216" s="111">
        <f>SUM(BR216,CK216)</f>
        <v>66570.534188034188</v>
      </c>
      <c r="CS216" s="962"/>
      <c r="CT216" s="593">
        <f>BT216+CM216</f>
        <v>62122.52214999999</v>
      </c>
      <c r="CU216" s="187">
        <f>SUM(BU216,CN216)</f>
        <v>11214.52214999999</v>
      </c>
      <c r="CV216" s="188">
        <f>CU216-CR216</f>
        <v>-55356.012038034198</v>
      </c>
      <c r="CW216" s="188"/>
      <c r="CX216" s="594">
        <f>CU216-CT216</f>
        <v>-50908</v>
      </c>
      <c r="CY216" s="96">
        <f>CR216/6</f>
        <v>11095.089031339032</v>
      </c>
      <c r="CZ216" s="97">
        <f>CU216/6</f>
        <v>1869.0870249999982</v>
      </c>
      <c r="DA216" s="363">
        <f>CZ216/CY216</f>
        <v>0.16846075049245673</v>
      </c>
      <c r="DB216" s="98">
        <f>CZ216-CY216</f>
        <v>-9226.002006339033</v>
      </c>
      <c r="DC216" s="98">
        <f>CX216/6</f>
        <v>-8484.6666666666661</v>
      </c>
      <c r="DD216" s="355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36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783">
        <v>4.3837130519455099E-2</v>
      </c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7.1403260712711386E-2</v>
      </c>
      <c r="V217" s="555"/>
      <c r="W217" s="556"/>
      <c r="X217" s="277"/>
      <c r="Y217" s="549">
        <v>8.6499999999999994E-2</v>
      </c>
      <c r="Z217" s="783">
        <v>8.5730000000000001E-2</v>
      </c>
      <c r="AA217" s="783">
        <v>8.5730000000000001E-2</v>
      </c>
      <c r="AB217" s="565">
        <v>0.13</v>
      </c>
      <c r="AC217" s="549">
        <f>Y217</f>
        <v>8.6499999999999994E-2</v>
      </c>
      <c r="AD217" s="550">
        <v>4.9196527722766059E-2</v>
      </c>
      <c r="AE217" s="783">
        <v>4.9196527722766059E-2</v>
      </c>
      <c r="AF217" s="674">
        <v>0.13</v>
      </c>
      <c r="AG217" s="549">
        <f>Y217</f>
        <v>8.6499999999999994E-2</v>
      </c>
      <c r="AH217" s="550">
        <v>0.05</v>
      </c>
      <c r="AI217" s="863">
        <v>4.2069658021208038E-2</v>
      </c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>
        <f>AN218/AN44</f>
        <v>6.5304340354438578E-2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6.8327607525421483E-2</v>
      </c>
      <c r="AV217" s="663"/>
      <c r="AW217" s="556"/>
      <c r="AX217" s="206"/>
      <c r="AY217" s="680"/>
      <c r="AZ217" s="564"/>
      <c r="BA217" s="564"/>
      <c r="BF217" s="549">
        <v>6.3600000000000004E-2</v>
      </c>
      <c r="BG217" s="550">
        <v>7.7448884379494265E-2</v>
      </c>
      <c r="BH217" s="783">
        <v>7.7448884379494265E-2</v>
      </c>
      <c r="BI217" s="893"/>
      <c r="BJ217" s="549">
        <v>6.2799999999999995E-2</v>
      </c>
      <c r="BK217" s="550">
        <v>0.06</v>
      </c>
      <c r="BL217" s="863"/>
      <c r="BM217" s="893"/>
      <c r="BN217" s="549">
        <v>6.2600000000000003E-2</v>
      </c>
      <c r="BO217" s="550">
        <v>6.3E-2</v>
      </c>
      <c r="BP217" s="552"/>
      <c r="BQ217" s="551"/>
      <c r="BR217" s="675">
        <f>BR218/BR44</f>
        <v>6.308777727478497E-2</v>
      </c>
      <c r="BS217" s="672"/>
      <c r="BT217" s="676">
        <f>BT218/BT44</f>
        <v>6.7643790901344591E-2</v>
      </c>
      <c r="BU217" s="673">
        <f>BU218/BU44</f>
        <v>7.7448884567485152E-2</v>
      </c>
      <c r="BV217" s="555"/>
      <c r="BW217" s="556"/>
      <c r="BX217" s="277"/>
      <c r="BY217" s="549">
        <v>6.3500000000000001E-2</v>
      </c>
      <c r="BZ217" s="550">
        <v>6.5000000000000002E-2</v>
      </c>
      <c r="CA217" s="552"/>
      <c r="CB217" s="551"/>
      <c r="CC217" s="549">
        <v>6.3E-2</v>
      </c>
      <c r="CD217" s="550">
        <v>6.5000000000000002E-2</v>
      </c>
      <c r="CE217" s="552"/>
      <c r="CF217" s="674"/>
      <c r="CG217" s="549">
        <v>6.3E-2</v>
      </c>
      <c r="CH217" s="550">
        <v>6.5000000000000002E-2</v>
      </c>
      <c r="CI217" s="552"/>
      <c r="CJ217" s="551"/>
      <c r="CK217" s="675">
        <f>CK218/CK44</f>
        <v>6.3183641491695391E-2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>
        <f>CR218/CR44</f>
        <v>6.3127980023656202E-2</v>
      </c>
      <c r="CS217" s="672"/>
      <c r="CT217" s="678">
        <f>CT218/CT44</f>
        <v>6.6167280016238797E-2</v>
      </c>
      <c r="CU217" s="679">
        <f>CU218/CU44</f>
        <v>7.7448884567485152E-2</v>
      </c>
      <c r="CV217" s="663"/>
      <c r="CW217" s="663"/>
      <c r="CX217" s="206">
        <f>CU218/CT218</f>
        <v>0.19384232604754417</v>
      </c>
      <c r="CY217" s="680"/>
      <c r="CZ217" s="564"/>
      <c r="DD217" s="549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41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7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529"/>
        <v>-337.36372050758473</v>
      </c>
      <c r="X218" s="48">
        <f>U218-T218</f>
        <v>0</v>
      </c>
      <c r="Y218" s="264">
        <f t="shared" ref="Y218:AI218" si="532">Y217*Y44</f>
        <v>946.32478632478637</v>
      </c>
      <c r="Z218" s="771">
        <f t="shared" si="532"/>
        <v>1592.0798131452993</v>
      </c>
      <c r="AA218" s="771">
        <f t="shared" si="532"/>
        <v>1592.0798131452993</v>
      </c>
      <c r="AB218" s="418">
        <f t="shared" si="532"/>
        <v>0</v>
      </c>
      <c r="AC218" s="264">
        <f t="shared" si="532"/>
        <v>905.66239316239319</v>
      </c>
      <c r="AD218" s="414">
        <f t="shared" si="532"/>
        <v>440.56382000000019</v>
      </c>
      <c r="AE218" s="771">
        <f t="shared" si="532"/>
        <v>440.56382000000019</v>
      </c>
      <c r="AF218" s="681">
        <f t="shared" si="532"/>
        <v>0</v>
      </c>
      <c r="AG218" s="264">
        <f t="shared" si="532"/>
        <v>805.85470085470081</v>
      </c>
      <c r="AH218" s="414">
        <f t="shared" si="532"/>
        <v>512.82051282051293</v>
      </c>
      <c r="AI218" s="415">
        <f t="shared" si="532"/>
        <v>425.63394000000017</v>
      </c>
      <c r="AJ218" s="418">
        <f>AI218-AH218</f>
        <v>-87.186572820512765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2458.2775731452998</v>
      </c>
      <c r="AO218" s="134">
        <f>AN218-AK218</f>
        <v>-199.56430719658056</v>
      </c>
      <c r="AP218" s="128">
        <f t="shared" si="530"/>
        <v>-199.56430719658056</v>
      </c>
      <c r="AQ218" s="48">
        <f>AN218-AM218</f>
        <v>-87.186572820512538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5100.358297082159</v>
      </c>
      <c r="AV218" s="169">
        <f>AU218-AR218</f>
        <v>-536.92802770416529</v>
      </c>
      <c r="AW218" s="128">
        <f t="shared" si="531"/>
        <v>-536.92802770416529</v>
      </c>
      <c r="AX218" s="362">
        <f>AU218-AT218</f>
        <v>-87.186572820512993</v>
      </c>
      <c r="AY218" s="137"/>
      <c r="AZ218" s="138"/>
      <c r="BA218" s="138"/>
      <c r="BF218" s="264">
        <f>BF217*BF44</f>
        <v>1053.4769230769232</v>
      </c>
      <c r="BG218" s="414">
        <v>921.77424999999994</v>
      </c>
      <c r="BH218" s="771">
        <v>921.77424999999994</v>
      </c>
      <c r="BI218" s="134">
        <f>BH218-BG218</f>
        <v>0</v>
      </c>
      <c r="BJ218" s="264">
        <f>BJ217*BJ44</f>
        <v>582.37606837606836</v>
      </c>
      <c r="BK218" s="414">
        <f>BK217*BK44</f>
        <v>492.30769230769226</v>
      </c>
      <c r="BL218" s="415">
        <f>BL217*BL44</f>
        <v>0</v>
      </c>
      <c r="BM218" s="134">
        <f>BL218-BK218</f>
        <v>-492.30769230769226</v>
      </c>
      <c r="BN218" s="264">
        <f>BN217*BN44</f>
        <v>746.38461538461547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2382.237606837607</v>
      </c>
      <c r="BS218" s="131"/>
      <c r="BT218" s="129">
        <f>BG218+BK218+BO218</f>
        <v>2146.3896346153847</v>
      </c>
      <c r="BU218" s="133">
        <f>BH218+BL218+BP218</f>
        <v>921.77424999999994</v>
      </c>
      <c r="BV218" s="129">
        <f>BU218-BR218</f>
        <v>-1460.4633568376071</v>
      </c>
      <c r="BW218" s="128"/>
      <c r="BX218" s="48">
        <f>BU218-BT218</f>
        <v>-1224.6153846153848</v>
      </c>
      <c r="BY218" s="264">
        <f>BY217*BY44</f>
        <v>636.08547008547009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264">
        <f>CC217*CC44</f>
        <v>561.07692307692309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264">
        <f>CG217*CG44</f>
        <v>526.07692307692309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1723.2393162393162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-1723.2393162393162</v>
      </c>
      <c r="CP218" s="134"/>
      <c r="CQ218" s="48">
        <f>CN218-CM218</f>
        <v>-2608.8888888888887</v>
      </c>
      <c r="CR218" s="130">
        <f>SUM(BR218,CK218)</f>
        <v>4105.4769230769234</v>
      </c>
      <c r="CS218" s="540"/>
      <c r="CT218" s="511">
        <f>BT218+CM218</f>
        <v>4755.2785235042738</v>
      </c>
      <c r="CU218" s="59">
        <f>SUM(BU218,CN218)</f>
        <v>921.77424999999994</v>
      </c>
      <c r="CV218" s="169">
        <f>CU218-CR218</f>
        <v>-3183.7026730769235</v>
      </c>
      <c r="CW218" s="169"/>
      <c r="CX218" s="362">
        <f>CU218-CT218</f>
        <v>-3833.5042735042739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783">
        <v>0.24640935028139013</v>
      </c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0.23851245323231787</v>
      </c>
      <c r="V219" s="555"/>
      <c r="W219" s="556"/>
      <c r="X219" s="277"/>
      <c r="Y219" s="549">
        <v>0.24112705199858506</v>
      </c>
      <c r="Z219" s="783">
        <v>0.24063672147399487</v>
      </c>
      <c r="AA219" s="783">
        <v>0.24063672147399487</v>
      </c>
      <c r="AB219" s="565">
        <v>0.22</v>
      </c>
      <c r="AC219" s="549">
        <f>Y219</f>
        <v>0.24112705199858506</v>
      </c>
      <c r="AD219" s="550">
        <v>0.24499218860973168</v>
      </c>
      <c r="AE219" s="783">
        <v>0.24499218860973168</v>
      </c>
      <c r="AF219" s="674">
        <v>0.22</v>
      </c>
      <c r="AG219" s="549">
        <f>Y219</f>
        <v>0.24112705199858506</v>
      </c>
      <c r="AH219" s="550">
        <v>0.246</v>
      </c>
      <c r="AI219" s="863">
        <v>0.24988308003891371</v>
      </c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0.24537297438643052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0.24185670201346607</v>
      </c>
      <c r="AV219" s="663"/>
      <c r="AW219" s="556"/>
      <c r="AX219" s="609"/>
      <c r="AY219" s="680"/>
      <c r="AZ219" s="564"/>
      <c r="BA219" s="564"/>
      <c r="BF219" s="549">
        <v>0.24798999999999999</v>
      </c>
      <c r="BG219" s="550">
        <v>0.25024633937632595</v>
      </c>
      <c r="BH219" s="783">
        <v>0.25024633937632595</v>
      </c>
      <c r="BI219" s="893"/>
      <c r="BJ219" s="549">
        <v>0.24704999999999999</v>
      </c>
      <c r="BK219" s="550">
        <v>0.23599999999999999</v>
      </c>
      <c r="BL219" s="863"/>
      <c r="BM219" s="893"/>
      <c r="BN219" s="549">
        <v>0.24660000000000001</v>
      </c>
      <c r="BO219" s="550">
        <v>0.249</v>
      </c>
      <c r="BP219" s="552"/>
      <c r="BQ219" s="551"/>
      <c r="BR219" s="637">
        <f>BR220/BR45</f>
        <v>0.24732016906926324</v>
      </c>
      <c r="BS219" s="639"/>
      <c r="BT219" s="642">
        <f>BT220/BT45</f>
        <v>0.24619091967811249</v>
      </c>
      <c r="BU219" s="683">
        <f>BU220/BU45</f>
        <v>0.25024633979100597</v>
      </c>
      <c r="BV219" s="555"/>
      <c r="BW219" s="556"/>
      <c r="BX219" s="277"/>
      <c r="BY219" s="549">
        <v>0.24759999999999999</v>
      </c>
      <c r="BZ219" s="550">
        <v>0.251</v>
      </c>
      <c r="CA219" s="552"/>
      <c r="CB219" s="551"/>
      <c r="CC219" s="549">
        <v>0.24759999999999999</v>
      </c>
      <c r="CD219" s="550">
        <v>0.251</v>
      </c>
      <c r="CE219" s="552"/>
      <c r="CF219" s="674"/>
      <c r="CG219" s="549">
        <v>0.2475</v>
      </c>
      <c r="CH219" s="550">
        <v>0.25</v>
      </c>
      <c r="CI219" s="552"/>
      <c r="CJ219" s="551"/>
      <c r="CK219" s="641">
        <f>CK220/CK45</f>
        <v>0.24756748237245954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>
        <f>CR220/CR45</f>
        <v>0.2474353134941204</v>
      </c>
      <c r="CS219" s="639"/>
      <c r="CT219" s="684">
        <f>CT220/CT45</f>
        <v>0.24871066163804639</v>
      </c>
      <c r="CU219" s="679">
        <f>CU220/CU45</f>
        <v>0.25024633979100597</v>
      </c>
      <c r="CV219" s="663"/>
      <c r="CW219" s="663"/>
      <c r="CX219" s="609">
        <f>CU220/CT220</f>
        <v>0.17433152496742285</v>
      </c>
      <c r="CY219" s="680"/>
      <c r="CZ219" s="564"/>
      <c r="DD219" s="549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41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7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529"/>
        <v>21919.689293280724</v>
      </c>
      <c r="X220" s="48">
        <f>U220-T220</f>
        <v>0</v>
      </c>
      <c r="Y220" s="264">
        <f>Y219*Y45</f>
        <v>32397.583396732971</v>
      </c>
      <c r="Z220" s="771">
        <f>Z219*Z45</f>
        <v>40922.026609926535</v>
      </c>
      <c r="AA220" s="77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771">
        <v>47009.741000000002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415">
        <f>AI219*AI45</f>
        <v>48774.464070000002</v>
      </c>
      <c r="AJ220" s="418">
        <f>AI220-AH220</f>
        <v>836.00253153846279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136706.23167992654</v>
      </c>
      <c r="AO220" s="134">
        <f>AN220-AK220</f>
        <v>49313.132192747042</v>
      </c>
      <c r="AP220" s="128">
        <f t="shared" si="530"/>
        <v>47277.744500439352</v>
      </c>
      <c r="AQ220" s="48">
        <f>AN220-AM220</f>
        <v>836.00253153845551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276425.58763987396</v>
      </c>
      <c r="AV220" s="60">
        <f>AU220-AR220</f>
        <v>83675.667639873951</v>
      </c>
      <c r="AW220" s="128">
        <f t="shared" si="531"/>
        <v>69197.433793720091</v>
      </c>
      <c r="AX220" s="136">
        <f>AU220-AT220</f>
        <v>836.00253153848462</v>
      </c>
      <c r="AY220" s="137"/>
      <c r="AZ220" s="138"/>
      <c r="BA220" s="75"/>
      <c r="BF220" s="264">
        <f>BF219*BF45</f>
        <v>48881.584444444445</v>
      </c>
      <c r="BG220" s="414">
        <v>36166.27990000003</v>
      </c>
      <c r="BH220" s="771">
        <v>36166.27990000003</v>
      </c>
      <c r="BI220" s="134">
        <f>BH220-BG220</f>
        <v>0</v>
      </c>
      <c r="BJ220" s="264">
        <f>BJ219*BJ45</f>
        <v>27270.51923076923</v>
      </c>
      <c r="BK220" s="414">
        <f>BK219*BK45</f>
        <v>22268.717948717949</v>
      </c>
      <c r="BL220" s="415">
        <f>BL219*BL45</f>
        <v>0</v>
      </c>
      <c r="BM220" s="134">
        <f>BL220-BK220</f>
        <v>-22268.717948717949</v>
      </c>
      <c r="BN220" s="264">
        <f>BN219*BN45</f>
        <v>34998.230769230773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111150.33444444445</v>
      </c>
      <c r="BS220" s="131"/>
      <c r="BT220" s="129">
        <f>BG220+BK220+BO220</f>
        <v>91720.126053846179</v>
      </c>
      <c r="BU220" s="133">
        <f>BH220+BL220+BP220</f>
        <v>36166.27990000003</v>
      </c>
      <c r="BV220" s="129">
        <f>BU220-BR220</f>
        <v>-74984.054544444429</v>
      </c>
      <c r="BW220" s="128"/>
      <c r="BX220" s="48">
        <f>BU220-BT220</f>
        <v>-55553.846153846149</v>
      </c>
      <c r="BY220" s="264">
        <f>BY219*BY45</f>
        <v>35612.075213675213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264">
        <v>31642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264">
        <v>29676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96930.075213675213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-96930.075213675213</v>
      </c>
      <c r="CP220" s="134"/>
      <c r="CQ220" s="48">
        <f>CN220-CM220</f>
        <v>-115736.78632478633</v>
      </c>
      <c r="CR220" s="130">
        <f>SUM(BR220,CK220)</f>
        <v>208080.40965811966</v>
      </c>
      <c r="CS220" s="540"/>
      <c r="CT220" s="511">
        <f>BT220+CM220</f>
        <v>207456.91237863252</v>
      </c>
      <c r="CU220" s="59">
        <f>SUM(BU220,CN220)</f>
        <v>36166.27990000003</v>
      </c>
      <c r="CV220" s="60">
        <f>CU220-CR220</f>
        <v>-171914.12975811964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78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529"/>
        <v>#DIV/0!</v>
      </c>
      <c r="X221" s="277"/>
      <c r="Y221" s="549"/>
      <c r="Z221" s="783"/>
      <c r="AA221" s="783"/>
      <c r="AB221" s="551"/>
      <c r="AC221" s="549"/>
      <c r="AD221" s="550"/>
      <c r="AE221" s="783"/>
      <c r="AF221" s="551"/>
      <c r="AG221" s="549"/>
      <c r="AH221" s="550"/>
      <c r="AI221" s="863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530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531"/>
        <v>#DIV/0!</v>
      </c>
      <c r="AX221" s="206" t="e">
        <f>AU222/AT222</f>
        <v>#DIV/0!</v>
      </c>
      <c r="AY221" s="680"/>
      <c r="AZ221" s="564"/>
      <c r="BA221" s="564"/>
      <c r="BF221" s="549"/>
      <c r="BG221" s="550">
        <v>-0.09</v>
      </c>
      <c r="BH221" s="783">
        <v>-0.09</v>
      </c>
      <c r="BI221" s="551"/>
      <c r="BJ221" s="549"/>
      <c r="BK221" s="550">
        <v>-0.09</v>
      </c>
      <c r="BL221" s="863">
        <v>-0.09</v>
      </c>
      <c r="BM221" s="551"/>
      <c r="BN221" s="549"/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549"/>
      <c r="BZ221" s="550">
        <v>-0.09</v>
      </c>
      <c r="CA221" s="552">
        <v>-0.09</v>
      </c>
      <c r="CB221" s="551"/>
      <c r="CC221" s="549"/>
      <c r="CD221" s="550">
        <v>-0.09</v>
      </c>
      <c r="CE221" s="552">
        <v>-0.09</v>
      </c>
      <c r="CF221" s="551"/>
      <c r="CG221" s="549"/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41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771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529"/>
        <v>0</v>
      </c>
      <c r="X222" s="48">
        <f>U222-T222</f>
        <v>0</v>
      </c>
      <c r="Y222" s="264"/>
      <c r="Z222" s="771"/>
      <c r="AA222" s="771"/>
      <c r="AB222" s="418"/>
      <c r="AC222" s="264"/>
      <c r="AD222" s="414"/>
      <c r="AE222" s="771"/>
      <c r="AF222" s="418"/>
      <c r="AG222" s="264"/>
      <c r="AH222" s="414"/>
      <c r="AI222" s="41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530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531"/>
        <v>0</v>
      </c>
      <c r="AX222" s="362">
        <f>AU222-AT222</f>
        <v>0</v>
      </c>
      <c r="AY222" s="137"/>
      <c r="AZ222" s="138"/>
      <c r="BA222" s="138"/>
      <c r="BF222" s="264"/>
      <c r="BG222" s="414">
        <f>BG221*BG46</f>
        <v>0</v>
      </c>
      <c r="BH222" s="771">
        <f>BH221*BH46</f>
        <v>0</v>
      </c>
      <c r="BI222" s="418"/>
      <c r="BJ222" s="264"/>
      <c r="BK222" s="414">
        <f>BK221*BK46</f>
        <v>0</v>
      </c>
      <c r="BL222" s="415">
        <f>BL221*BL46</f>
        <v>0</v>
      </c>
      <c r="BM222" s="418"/>
      <c r="BN222" s="264"/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264"/>
      <c r="BZ222" s="414">
        <f>BZ221*BZ46</f>
        <v>0</v>
      </c>
      <c r="CA222" s="417">
        <f>CA221*CA46</f>
        <v>0</v>
      </c>
      <c r="CB222" s="418"/>
      <c r="CC222" s="264"/>
      <c r="CD222" s="414">
        <f>CD221*CD46</f>
        <v>0</v>
      </c>
      <c r="CE222" s="417">
        <f>CE221*CE46</f>
        <v>0</v>
      </c>
      <c r="CF222" s="418"/>
      <c r="CG222" s="264"/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785">
        <v>0.19940902046002301</v>
      </c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0.19943974083384108</v>
      </c>
      <c r="V223" s="239"/>
      <c r="W223" s="240">
        <f t="shared" si="529"/>
        <v>2.0565727675946333E-2</v>
      </c>
      <c r="X223" s="241"/>
      <c r="Y223" s="549">
        <v>0.191</v>
      </c>
      <c r="Z223" s="785">
        <v>0.18760722562509646</v>
      </c>
      <c r="AA223" s="785">
        <v>0.18760722562509646</v>
      </c>
      <c r="AB223" s="752">
        <v>0.20799999999999999</v>
      </c>
      <c r="AC223" s="549">
        <f>Y223</f>
        <v>0.191</v>
      </c>
      <c r="AD223" s="595">
        <v>0.18519708738174309</v>
      </c>
      <c r="AE223" s="785">
        <v>0.18519708738174309</v>
      </c>
      <c r="AF223" s="667">
        <v>0.20799999999999999</v>
      </c>
      <c r="AG223" s="549">
        <f>Y223</f>
        <v>0.191</v>
      </c>
      <c r="AH223" s="595">
        <v>0.18</v>
      </c>
      <c r="AI223" s="865">
        <v>0.17148098684875654</v>
      </c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>
        <f>AN224/AN47</f>
        <v>0.18226051378549982</v>
      </c>
      <c r="AO223" s="70"/>
      <c r="AP223" s="240">
        <f t="shared" si="530"/>
        <v>-2.6765403084915845E-2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0.190980267316116</v>
      </c>
      <c r="AV223" s="663"/>
      <c r="AW223" s="240"/>
      <c r="AX223" s="206"/>
      <c r="AY223" s="137"/>
      <c r="AZ223" s="138"/>
      <c r="BA223" s="138"/>
      <c r="BF223" s="549">
        <f>BF224/BF47</f>
        <v>0.19595570216776625</v>
      </c>
      <c r="BG223" s="595">
        <v>0.16707389338376766</v>
      </c>
      <c r="BH223" s="785">
        <v>0.16707389338376766</v>
      </c>
      <c r="BI223" s="667"/>
      <c r="BJ223" s="549">
        <f>BJ224/BJ47</f>
        <v>0.19600000000000001</v>
      </c>
      <c r="BK223" s="595">
        <v>0.17</v>
      </c>
      <c r="BL223" s="865"/>
      <c r="BM223" s="667"/>
      <c r="BN223" s="549">
        <f>BN224/BN47</f>
        <v>0.19525557011795547</v>
      </c>
      <c r="BO223" s="595">
        <v>0.19500000000000001</v>
      </c>
      <c r="BP223" s="597"/>
      <c r="BQ223" s="667"/>
      <c r="BR223" s="637">
        <f>BR224/BR47</f>
        <v>0.19574565756823825</v>
      </c>
      <c r="BS223" s="639"/>
      <c r="BT223" s="683">
        <f>BT224/BT47</f>
        <v>0.17621355292235444</v>
      </c>
      <c r="BU223" s="683">
        <f>BU224/BU47</f>
        <v>0.16707389415554322</v>
      </c>
      <c r="BV223" s="239"/>
      <c r="BW223" s="240"/>
      <c r="BX223" s="241"/>
      <c r="BY223" s="549">
        <f>BY224/BY47</f>
        <v>0.1984308131241084</v>
      </c>
      <c r="BZ223" s="595">
        <v>0.19800000000000001</v>
      </c>
      <c r="CA223" s="597"/>
      <c r="CB223" s="667"/>
      <c r="CC223" s="549">
        <f>CC224/CC47</f>
        <v>0.20399429386590584</v>
      </c>
      <c r="CD223" s="595">
        <v>0.19800000000000001</v>
      </c>
      <c r="CE223" s="597"/>
      <c r="CF223" s="667"/>
      <c r="CG223" s="549">
        <f>CG224/CG47</f>
        <v>0.18544935805991442</v>
      </c>
      <c r="CH223" s="595">
        <v>0.19800000000000001</v>
      </c>
      <c r="CI223" s="597"/>
      <c r="CJ223" s="667"/>
      <c r="CK223" s="641">
        <f>CK224/CK47</f>
        <v>0.19595815501664288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>
        <f>CR224/CR47</f>
        <v>0.19583895886978914</v>
      </c>
      <c r="CS223" s="639"/>
      <c r="CT223" s="684">
        <f>CT224/CT47</f>
        <v>0.18729090667167275</v>
      </c>
      <c r="CU223" s="688">
        <f>CU224/CU47</f>
        <v>0.16707389415554322</v>
      </c>
      <c r="CV223" s="663"/>
      <c r="CW223" s="663"/>
      <c r="CX223" s="206">
        <f>CU224/CT224</f>
        <v>0.21114865546466863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42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7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529"/>
        <v>-175.76146547008557</v>
      </c>
      <c r="X224" s="55">
        <f>U224-T224</f>
        <v>0</v>
      </c>
      <c r="Y224" s="264">
        <f t="shared" ref="Y224:AI224" si="533">Y223*Y47</f>
        <v>1354.9572649572651</v>
      </c>
      <c r="Z224" s="771">
        <f t="shared" si="533"/>
        <v>1526.4701999999995</v>
      </c>
      <c r="AA224" s="771">
        <f t="shared" si="533"/>
        <v>1526.4701999999995</v>
      </c>
      <c r="AB224" s="418">
        <f t="shared" si="533"/>
        <v>0</v>
      </c>
      <c r="AC224" s="264">
        <f t="shared" si="533"/>
        <v>1257.0085470085471</v>
      </c>
      <c r="AD224" s="414">
        <f t="shared" si="533"/>
        <v>1394.4501752868227</v>
      </c>
      <c r="AE224" s="771">
        <f t="shared" si="533"/>
        <v>1394.4501752868227</v>
      </c>
      <c r="AF224" s="418">
        <f t="shared" si="533"/>
        <v>0</v>
      </c>
      <c r="AG224" s="264">
        <f t="shared" si="533"/>
        <v>1041.5213675213677</v>
      </c>
      <c r="AH224" s="414">
        <f t="shared" si="533"/>
        <v>1041.5384615384617</v>
      </c>
      <c r="AI224" s="415">
        <f t="shared" si="533"/>
        <v>1043.8003700000004</v>
      </c>
      <c r="AJ224" s="418">
        <f>AI224-AH224</f>
        <v>2.2619084615387237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3964.7207452868229</v>
      </c>
      <c r="AO224" s="134">
        <f>AN224-AK224</f>
        <v>311.23356579964275</v>
      </c>
      <c r="AP224" s="128">
        <f t="shared" si="530"/>
        <v>311.23356579964275</v>
      </c>
      <c r="AQ224" s="48">
        <f>AN224-AM224</f>
        <v>2.2619084615384963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8436.6259464834038</v>
      </c>
      <c r="AV224" s="169">
        <f>AU224-AR224</f>
        <v>135.47210032955627</v>
      </c>
      <c r="AW224" s="128">
        <f t="shared" si="531"/>
        <v>135.47210032955627</v>
      </c>
      <c r="AX224" s="362">
        <f>AU224-AT224</f>
        <v>2.2619084615380416</v>
      </c>
      <c r="AY224" s="137"/>
      <c r="AZ224" s="138"/>
      <c r="BA224" s="138"/>
      <c r="BF224" s="264">
        <v>1777</v>
      </c>
      <c r="BG224" s="414">
        <v>1626.0203999999999</v>
      </c>
      <c r="BH224" s="771">
        <v>1626.0203999999999</v>
      </c>
      <c r="BI224" s="418">
        <f>BH224-BG224</f>
        <v>0</v>
      </c>
      <c r="BJ224" s="264">
        <v>995.07692307692321</v>
      </c>
      <c r="BK224" s="414">
        <f>BK223*BK47</f>
        <v>733.76068376068383</v>
      </c>
      <c r="BL224" s="415">
        <f>BL223*BL47</f>
        <v>0</v>
      </c>
      <c r="BM224" s="418">
        <f>BL224-BK224</f>
        <v>-733.76068376068383</v>
      </c>
      <c r="BN224" s="264">
        <v>1273.3333333333335</v>
      </c>
      <c r="BO224" s="414">
        <f>BO223*BO47</f>
        <v>1201.6666666666667</v>
      </c>
      <c r="BP224" s="417">
        <f>BP223*BP47</f>
        <v>0</v>
      </c>
      <c r="BQ224" s="416">
        <f>BP224-BO224</f>
        <v>-1201.6666666666667</v>
      </c>
      <c r="BR224" s="419">
        <f>BF224+BJ224+BN224</f>
        <v>4045.4102564102568</v>
      </c>
      <c r="BS224" s="131"/>
      <c r="BT224" s="129">
        <f>BG224+BK224+BO224</f>
        <v>3561.4477504273509</v>
      </c>
      <c r="BU224" s="133">
        <f>BH224+BL224+BP224</f>
        <v>1626.0203999999999</v>
      </c>
      <c r="BV224" s="129">
        <f>BU224-BR224</f>
        <v>-2419.3898564102569</v>
      </c>
      <c r="BW224" s="128"/>
      <c r="BX224" s="55">
        <f>BU224-BT224</f>
        <v>-1935.427350427351</v>
      </c>
      <c r="BY224" s="264">
        <v>1070</v>
      </c>
      <c r="BZ224" s="414">
        <f>BZ223*BZ47</f>
        <v>1523.0769230769231</v>
      </c>
      <c r="CA224" s="417">
        <f>CA223*CA47</f>
        <v>0</v>
      </c>
      <c r="CB224" s="418"/>
      <c r="CC224" s="264">
        <v>1100</v>
      </c>
      <c r="CD224" s="414">
        <f>CD223*CD47</f>
        <v>1523.0769230769231</v>
      </c>
      <c r="CE224" s="417">
        <f>CE223*CE47</f>
        <v>0</v>
      </c>
      <c r="CF224" s="418"/>
      <c r="CG224" s="264">
        <v>1000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3170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-3170</v>
      </c>
      <c r="CP224" s="134"/>
      <c r="CQ224" s="48">
        <f>CN224-CM224</f>
        <v>-4139.3846153846152</v>
      </c>
      <c r="CR224" s="130">
        <f>SUM(BR224,CK224)</f>
        <v>7215.4102564102568</v>
      </c>
      <c r="CS224" s="131"/>
      <c r="CT224" s="689">
        <f>BT224+CM224</f>
        <v>7700.8323658119662</v>
      </c>
      <c r="CU224" s="59">
        <f>SUM(BU224,CN224)</f>
        <v>1626.0203999999999</v>
      </c>
      <c r="CV224" s="169">
        <f>CU224-CR224</f>
        <v>-5589.3898564102565</v>
      </c>
      <c r="CW224" s="169"/>
      <c r="CX224" s="362">
        <f>CU224-CT224</f>
        <v>-6074.8119658119667</v>
      </c>
      <c r="CY224" s="137"/>
      <c r="CZ224" s="138"/>
      <c r="DD224" s="26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785">
        <v>0.24841834323234804</v>
      </c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0.24002681716907326</v>
      </c>
      <c r="V225" s="239"/>
      <c r="W225" s="240">
        <f t="shared" si="529"/>
        <v>1.0027095139886338E-2</v>
      </c>
      <c r="X225" s="241"/>
      <c r="Y225" s="549">
        <v>0.24399999999999999</v>
      </c>
      <c r="Z225" s="785">
        <v>0.24167803011484942</v>
      </c>
      <c r="AA225" s="785">
        <v>0.24167803011484942</v>
      </c>
      <c r="AB225" s="667">
        <v>0.22</v>
      </c>
      <c r="AC225" s="549">
        <f>Y225</f>
        <v>0.24399999999999999</v>
      </c>
      <c r="AD225" s="595">
        <v>0.24621988092333144</v>
      </c>
      <c r="AE225" s="785">
        <v>0.24621988092333144</v>
      </c>
      <c r="AF225" s="667">
        <v>0.22</v>
      </c>
      <c r="AG225" s="549">
        <f>Y225</f>
        <v>0.24399999999999999</v>
      </c>
      <c r="AH225" s="595">
        <v>0.24</v>
      </c>
      <c r="AI225" s="865">
        <v>0.2515286894627487</v>
      </c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>
        <f>AN226/AN48</f>
        <v>0.24672224371890386</v>
      </c>
      <c r="AO225" s="70"/>
      <c r="AP225" s="240">
        <f t="shared" si="530"/>
        <v>3.9040728986764195E-3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0.24329757871454893</v>
      </c>
      <c r="AV225" s="663"/>
      <c r="AW225" s="240"/>
      <c r="AX225" s="206"/>
      <c r="AY225" s="137"/>
      <c r="AZ225" s="138"/>
      <c r="BA225" s="138"/>
      <c r="BF225" s="549">
        <f>BF226/BF48</f>
        <v>0.24993395145895828</v>
      </c>
      <c r="BG225" s="595">
        <v>0.25365914490111474</v>
      </c>
      <c r="BH225" s="785">
        <v>0.25365914490111474</v>
      </c>
      <c r="BI225" s="667"/>
      <c r="BJ225" s="549">
        <f>BJ226/BJ48</f>
        <v>0.24974813732651571</v>
      </c>
      <c r="BK225" s="595">
        <v>0.24</v>
      </c>
      <c r="BL225" s="865"/>
      <c r="BM225" s="667"/>
      <c r="BN225" s="549">
        <f>BN226/BN48</f>
        <v>0.24964628495675778</v>
      </c>
      <c r="BO225" s="595">
        <v>0.25</v>
      </c>
      <c r="BP225" s="597"/>
      <c r="BQ225" s="667"/>
      <c r="BR225" s="637">
        <f>BR226/BR48</f>
        <v>0.24979747229088592</v>
      </c>
      <c r="BS225" s="639"/>
      <c r="BT225" s="683">
        <f>BT226/BT48</f>
        <v>0.24884801296603792</v>
      </c>
      <c r="BU225" s="683">
        <f>BU226/BU48</f>
        <v>0.25365914537030582</v>
      </c>
      <c r="BV225" s="239"/>
      <c r="BW225" s="240"/>
      <c r="BX225" s="241"/>
      <c r="BY225" s="549">
        <v>0.24959999999999999</v>
      </c>
      <c r="BZ225" s="595">
        <v>0.25</v>
      </c>
      <c r="CA225" s="597"/>
      <c r="CB225" s="667"/>
      <c r="CC225" s="549">
        <v>0.24979999999999999</v>
      </c>
      <c r="CD225" s="595">
        <v>0.25</v>
      </c>
      <c r="CE225" s="597"/>
      <c r="CF225" s="667"/>
      <c r="CG225" s="549">
        <v>0.25002000000000002</v>
      </c>
      <c r="CH225" s="595">
        <v>0.25</v>
      </c>
      <c r="CI225" s="597"/>
      <c r="CJ225" s="667"/>
      <c r="CK225" s="641">
        <f>CK226/CK48</f>
        <v>0.24980034611531104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>
        <f>CR226/CR48</f>
        <v>0.24979881377551025</v>
      </c>
      <c r="CS225" s="639"/>
      <c r="CT225" s="684">
        <f>CT226/CT48</f>
        <v>0.24948579127689513</v>
      </c>
      <c r="CU225" s="688">
        <f>CU226/CU48</f>
        <v>0.25365914537030582</v>
      </c>
      <c r="CV225" s="663"/>
      <c r="CW225" s="663"/>
      <c r="CX225" s="206">
        <f>CU226/CT226</f>
        <v>0.17307075916771628</v>
      </c>
      <c r="CY225" s="137"/>
      <c r="CZ225" s="138"/>
      <c r="DD225" s="549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42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7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529"/>
        <v>21472.295560512866</v>
      </c>
      <c r="X226" s="241">
        <f>U226-T226</f>
        <v>0</v>
      </c>
      <c r="Y226" s="264">
        <f t="shared" ref="Y226:AI226" si="534">Y225*Y48</f>
        <v>30864.957264957266</v>
      </c>
      <c r="Z226" s="773">
        <f t="shared" si="534"/>
        <v>39134.757960000024</v>
      </c>
      <c r="AA226" s="773">
        <f t="shared" si="534"/>
        <v>39134.757960000024</v>
      </c>
      <c r="AB226" s="418">
        <f t="shared" si="534"/>
        <v>0</v>
      </c>
      <c r="AC226" s="264">
        <f t="shared" si="534"/>
        <v>29196.581196581199</v>
      </c>
      <c r="AD226" s="461">
        <f t="shared" si="534"/>
        <v>45430.635467093409</v>
      </c>
      <c r="AE226" s="773">
        <f t="shared" si="534"/>
        <v>45430.635467093409</v>
      </c>
      <c r="AF226" s="457">
        <f t="shared" si="534"/>
        <v>0</v>
      </c>
      <c r="AG226" s="264">
        <f t="shared" si="534"/>
        <v>23705.538461538461</v>
      </c>
      <c r="AH226" s="461">
        <f t="shared" si="534"/>
        <v>44888.205128205125</v>
      </c>
      <c r="AI226" s="462">
        <f t="shared" si="534"/>
        <v>47595.440589999998</v>
      </c>
      <c r="AJ226" s="457">
        <f>AI226-AH226</f>
        <v>2707.2354617948731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132160.83401709341</v>
      </c>
      <c r="AO226" s="70">
        <f>AN226-AK226</f>
        <v>48393.757094016473</v>
      </c>
      <c r="AP226" s="129">
        <f t="shared" si="530"/>
        <v>46385.83401709341</v>
      </c>
      <c r="AQ226" s="241">
        <f>AN226-AM226</f>
        <v>2707.2354617948586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266785.12957760628</v>
      </c>
      <c r="AV226" s="328">
        <f>AU226-AR226</f>
        <v>113801.81333829003</v>
      </c>
      <c r="AW226" s="240">
        <f t="shared" si="531"/>
        <v>67858.129577606276</v>
      </c>
      <c r="AX226" s="610">
        <f>AU226-AT226</f>
        <v>2707.2354617948295</v>
      </c>
      <c r="AY226" s="137"/>
      <c r="AZ226" s="138"/>
      <c r="BA226" s="138"/>
      <c r="BF226" s="264">
        <v>47000.4</v>
      </c>
      <c r="BG226" s="461">
        <v>33990.968950000002</v>
      </c>
      <c r="BH226" s="773">
        <v>33990.968950000002</v>
      </c>
      <c r="BI226" s="457">
        <f>BH226-BG226</f>
        <v>0</v>
      </c>
      <c r="BJ226" s="264">
        <v>26300.400000000001</v>
      </c>
      <c r="BK226" s="461">
        <f>BK225*BK48</f>
        <v>21483.076923076922</v>
      </c>
      <c r="BL226" s="462">
        <f>BL225*BL48</f>
        <v>0</v>
      </c>
      <c r="BM226" s="457">
        <f>BL226-BK226</f>
        <v>-21483.076923076922</v>
      </c>
      <c r="BN226" s="264">
        <v>33800.400000000001</v>
      </c>
      <c r="BO226" s="461">
        <f>BO225*BO48</f>
        <v>31967.948717948719</v>
      </c>
      <c r="BP226" s="463">
        <f>BP225*BP48</f>
        <v>0</v>
      </c>
      <c r="BQ226" s="457">
        <f>BP226-BO226</f>
        <v>-31967.948717948719</v>
      </c>
      <c r="BR226" s="379">
        <f>BF226+BJ226+BN226</f>
        <v>107101.20000000001</v>
      </c>
      <c r="BS226" s="381"/>
      <c r="BT226" s="129">
        <f>BG226+BK226+BO226</f>
        <v>87441.994591025636</v>
      </c>
      <c r="BU226" s="273">
        <f>BH226+BL226+BP226</f>
        <v>33990.968950000002</v>
      </c>
      <c r="BV226" s="239">
        <f>BU226-BR226</f>
        <v>-73110.231050000002</v>
      </c>
      <c r="BW226" s="240"/>
      <c r="BX226" s="241">
        <f>BU226-BT226</f>
        <v>-53451.025641025633</v>
      </c>
      <c r="BY226" s="264">
        <f>BY225*BY12</f>
        <v>33770.666666666672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264">
        <v>31827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264">
        <v>28165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93762.666666666672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-93762.666666666672</v>
      </c>
      <c r="CP226" s="70"/>
      <c r="CQ226" s="241">
        <f>CN226-CM226</f>
        <v>-108957.26495726497</v>
      </c>
      <c r="CR226" s="287">
        <f>SUM(BR226,CK226)</f>
        <v>200863.8666666667</v>
      </c>
      <c r="CS226" s="381"/>
      <c r="CT226" s="690">
        <f>BT226+CM226</f>
        <v>196399.2595482906</v>
      </c>
      <c r="CU226" s="205">
        <f>SUM(BU226,CN226)</f>
        <v>33990.968950000002</v>
      </c>
      <c r="CV226" s="328">
        <f>CU226-CR226</f>
        <v>-166872.89771666669</v>
      </c>
      <c r="CW226" s="328"/>
      <c r="CX226" s="610">
        <f>CU226-CT226</f>
        <v>-162408.29059829059</v>
      </c>
      <c r="CY226" s="137"/>
      <c r="CZ226" s="138"/>
      <c r="DD226" s="26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786">
        <f>P228/P50</f>
        <v>0.23370910440778958</v>
      </c>
      <c r="Q227" s="334">
        <f>P228/O228</f>
        <v>1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0.22858399452175954</v>
      </c>
      <c r="V227" s="579">
        <f>U228/R228</f>
        <v>1.3140700091519779</v>
      </c>
      <c r="W227" s="580">
        <f>U228/S228</f>
        <v>1.1786925352755613</v>
      </c>
      <c r="X227" s="177">
        <f>U228/T228</f>
        <v>1</v>
      </c>
      <c r="Y227" s="491">
        <f t="shared" ref="Y227:AI227" si="535">Y228/Y50</f>
        <v>0.2294845445539857</v>
      </c>
      <c r="Z227" s="786">
        <f t="shared" si="535"/>
        <v>0.22538581036693092</v>
      </c>
      <c r="AA227" s="786">
        <f t="shared" si="535"/>
        <v>0.22538581036693092</v>
      </c>
      <c r="AB227" s="334" t="e">
        <f t="shared" si="535"/>
        <v>#DIV/0!</v>
      </c>
      <c r="AC227" s="491">
        <f t="shared" si="535"/>
        <v>0.22928841832994343</v>
      </c>
      <c r="AD227" s="611">
        <f t="shared" si="535"/>
        <v>0.23625309113554119</v>
      </c>
      <c r="AE227" s="786">
        <f t="shared" si="535"/>
        <v>0.23625309113554119</v>
      </c>
      <c r="AF227" s="341" t="e">
        <f t="shared" si="535"/>
        <v>#DIV/0!</v>
      </c>
      <c r="AG227" s="491">
        <f t="shared" si="535"/>
        <v>0.22816216840793443</v>
      </c>
      <c r="AH227" s="611">
        <f t="shared" si="535"/>
        <v>0.23619999999999999</v>
      </c>
      <c r="AI227" s="866">
        <f t="shared" si="535"/>
        <v>0.23964217931872256</v>
      </c>
      <c r="AJ227" s="341">
        <f>AI228/AH228</f>
        <v>1.0154550287838695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0.23397649571601414</v>
      </c>
      <c r="AO227" s="587">
        <f>AN228/AK228</f>
        <v>1.5453976065070238</v>
      </c>
      <c r="AP227" s="340">
        <f>AN228/AL228</f>
        <v>1.5112396234478607</v>
      </c>
      <c r="AQ227" s="178">
        <f>AN228/AM228</f>
        <v>1.005409906499009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0.23121820276789765</v>
      </c>
      <c r="AV227" s="587">
        <f>AU228/AR228</f>
        <v>1.4190730902075439</v>
      </c>
      <c r="AW227" s="579">
        <f>AU228/AS228</f>
        <v>1.3225535611176644</v>
      </c>
      <c r="AX227" s="588">
        <f>AU228/AT228</f>
        <v>1.0026669407112181</v>
      </c>
      <c r="AY227" s="589"/>
      <c r="AZ227" s="590"/>
      <c r="BA227" s="590"/>
      <c r="BB227" s="669">
        <f>AU227/ AR227</f>
        <v>1.0359906526067351</v>
      </c>
      <c r="BF227" s="491">
        <f>BF228/BF50</f>
        <v>0.23369608719999999</v>
      </c>
      <c r="BG227" s="611">
        <f>BG228/BG50</f>
        <v>0.23709886997066337</v>
      </c>
      <c r="BH227" s="786">
        <f>BH228/BH50</f>
        <v>0.23709886997066337</v>
      </c>
      <c r="BI227" s="334">
        <f>BH228/BG228</f>
        <v>1</v>
      </c>
      <c r="BJ227" s="491">
        <f>BJ228/BJ50</f>
        <v>0.23277062499999995</v>
      </c>
      <c r="BK227" s="611">
        <f>BK228/BK50</f>
        <v>0.22191999999999998</v>
      </c>
      <c r="BL227" s="866" t="e">
        <f>BL228/BL50</f>
        <v>#DIV/0!</v>
      </c>
      <c r="BM227" s="334">
        <f>BL228/BK228</f>
        <v>0</v>
      </c>
      <c r="BN227" s="491">
        <f>BN228/BN50</f>
        <v>0.23234000000000005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>
        <f>BR228/BR50</f>
        <v>0.23304054263157892</v>
      </c>
      <c r="BS227" s="583"/>
      <c r="BT227" s="579">
        <f>BT228/BT50</f>
        <v>0.23217753653415313</v>
      </c>
      <c r="BU227" s="614">
        <f>BU228/BU50</f>
        <v>0.23709886997066337</v>
      </c>
      <c r="BV227" s="579">
        <f>BU228/BR228</f>
        <v>0.32667324874175807</v>
      </c>
      <c r="BW227" s="580"/>
      <c r="BX227" s="177">
        <f>BU228/BT228</f>
        <v>0.39511484876133562</v>
      </c>
      <c r="BY227" s="491">
        <f>BY228/BY50</f>
        <v>0.23561304444444442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491">
        <f>CC228/CC50</f>
        <v>0.235485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491">
        <f>CG228/CG50</f>
        <v>0.23557619999999996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>
        <f>CK228/CK50</f>
        <v>0.23555995510204078</v>
      </c>
      <c r="CL227" s="583"/>
      <c r="CM227" s="580">
        <f>CM228/CM50</f>
        <v>0.2358849063032368</v>
      </c>
      <c r="CN227" s="614" t="e">
        <f>CN228/CN50</f>
        <v>#DIV/0!</v>
      </c>
      <c r="CO227" s="587">
        <f>CN228/CK228</f>
        <v>0</v>
      </c>
      <c r="CP227" s="583"/>
      <c r="CQ227" s="178">
        <f>CN228/CM228</f>
        <v>0</v>
      </c>
      <c r="CR227" s="632">
        <f>CR228/CR50</f>
        <v>0.23420517669811317</v>
      </c>
      <c r="CS227" s="583"/>
      <c r="CT227" s="668">
        <f>CT228/CT50</f>
        <v>0.23423054787730038</v>
      </c>
      <c r="CU227" s="586">
        <f>CU228/CU50</f>
        <v>0.23709886997066337</v>
      </c>
      <c r="CV227" s="587">
        <f>CU228/CR228</f>
        <v>0.17479039132891458</v>
      </c>
      <c r="CW227" s="583"/>
      <c r="CX227" s="588">
        <f>CU228/CT228</f>
        <v>0.17476872554934161</v>
      </c>
      <c r="CY227" s="589"/>
      <c r="CZ227" s="590"/>
      <c r="DA227" s="669">
        <f>CU227/ CR227</f>
        <v>1.0123553770815243</v>
      </c>
      <c r="DD227" s="491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O228" si="536">H218+H220+H222</f>
        <v>47606.795839999846</v>
      </c>
      <c r="I228" s="358">
        <f>H228-G228</f>
        <v>0</v>
      </c>
      <c r="J228" s="634">
        <f t="shared" si="536"/>
        <v>37369.042735042734</v>
      </c>
      <c r="K228" s="385">
        <f>K218+K220+K222</f>
        <v>54903.12825838929</v>
      </c>
      <c r="L228" s="768">
        <f t="shared" si="536"/>
        <v>54903.12825838929</v>
      </c>
      <c r="M228" s="358">
        <f>L228-K228</f>
        <v>0</v>
      </c>
      <c r="N228" s="634">
        <f t="shared" si="536"/>
        <v>37369.042735042734</v>
      </c>
      <c r="O228" s="385">
        <f t="shared" si="536"/>
        <v>39851.512585495133</v>
      </c>
      <c r="P228" s="76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529"/>
        <v>21582.325572773159</v>
      </c>
      <c r="X228" s="117">
        <f>U228-T228</f>
        <v>0</v>
      </c>
      <c r="Y228" s="634">
        <f t="shared" ref="Y228:AI228" si="537">Y218+Y220+Y222</f>
        <v>33343.908183057756</v>
      </c>
      <c r="Z228" s="768">
        <f t="shared" si="537"/>
        <v>42514.106423071833</v>
      </c>
      <c r="AA228" s="768">
        <f t="shared" si="537"/>
        <v>42514.106423071833</v>
      </c>
      <c r="AB228" s="358">
        <f t="shared" si="537"/>
        <v>0</v>
      </c>
      <c r="AC228" s="634">
        <f t="shared" si="537"/>
        <v>31355.681139137563</v>
      </c>
      <c r="AD228" s="385">
        <f t="shared" si="537"/>
        <v>47450.304820000005</v>
      </c>
      <c r="AE228" s="768">
        <f t="shared" si="537"/>
        <v>47450.304820000005</v>
      </c>
      <c r="AF228" s="358">
        <f t="shared" si="537"/>
        <v>0</v>
      </c>
      <c r="AG228" s="634">
        <f t="shared" si="537"/>
        <v>25351.35204532605</v>
      </c>
      <c r="AH228" s="385">
        <f t="shared" si="537"/>
        <v>48451.282051282054</v>
      </c>
      <c r="AI228" s="386">
        <f t="shared" si="537"/>
        <v>49200.098010000002</v>
      </c>
      <c r="AJ228" s="358">
        <f>AI228-AH228</f>
        <v>748.81595871794707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139164.50925307185</v>
      </c>
      <c r="AO228" s="186">
        <f>AN228-AK228</f>
        <v>49113.567885550496</v>
      </c>
      <c r="AP228" s="108">
        <f t="shared" si="530"/>
        <v>47078.180193242792</v>
      </c>
      <c r="AQ228" s="117">
        <f>AN228-AM228</f>
        <v>748.81595871795435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281525.94593695609</v>
      </c>
      <c r="AV228" s="188">
        <f>AU228-AR228</f>
        <v>83138.739612169797</v>
      </c>
      <c r="AW228" s="108">
        <f t="shared" si="531"/>
        <v>68660.505766015907</v>
      </c>
      <c r="AX228" s="594">
        <f>AU228-AT228</f>
        <v>748.81595871795435</v>
      </c>
      <c r="AY228" s="96">
        <f>AR228/6</f>
        <v>33064.53438746438</v>
      </c>
      <c r="AZ228" s="97">
        <f>AS228/6</f>
        <v>35477.573361823364</v>
      </c>
      <c r="BA228" s="97">
        <f>AU228/6</f>
        <v>46920.990989492682</v>
      </c>
      <c r="BB228" s="363">
        <f>BA228/AY228</f>
        <v>1.4190730902075441</v>
      </c>
      <c r="BC228" s="98">
        <f>BA228-AY228</f>
        <v>13856.456602028302</v>
      </c>
      <c r="BD228" s="98">
        <f>BA228-AZ228</f>
        <v>11443.417627669318</v>
      </c>
      <c r="BE228" s="98">
        <f>AX228/6</f>
        <v>124.80265978632572</v>
      </c>
      <c r="BF228" s="634">
        <f>BF218+BF220+BF222</f>
        <v>49935.061367521368</v>
      </c>
      <c r="BG228" s="385">
        <f>BG218+BG220+BG222</f>
        <v>37088.054150000033</v>
      </c>
      <c r="BH228" s="768">
        <f>BH218+BH220+BH222</f>
        <v>37088.054150000033</v>
      </c>
      <c r="BI228" s="358">
        <f>BH228-BG228</f>
        <v>0</v>
      </c>
      <c r="BJ228" s="634">
        <f>BJ218+BJ220+BJ222</f>
        <v>27852.895299145297</v>
      </c>
      <c r="BK228" s="385">
        <f>BK218+BK220+BK222</f>
        <v>22761.025641025641</v>
      </c>
      <c r="BL228" s="386">
        <f>BL218+BL220+BL222</f>
        <v>0</v>
      </c>
      <c r="BM228" s="358">
        <f>BL228-BK228</f>
        <v>-22761.025641025641</v>
      </c>
      <c r="BN228" s="634">
        <f>BN218+BN220+BN222</f>
        <v>35744.61538461539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113532.57205128206</v>
      </c>
      <c r="BS228" s="112"/>
      <c r="BT228" s="110">
        <f>BG228+BK228+BO228</f>
        <v>93866.515688461572</v>
      </c>
      <c r="BU228" s="114">
        <f>BH228+BL228+BP228</f>
        <v>37088.054150000033</v>
      </c>
      <c r="BV228" s="110">
        <f>BU228-BR228</f>
        <v>-76444.51790128203</v>
      </c>
      <c r="BW228" s="108"/>
      <c r="BX228" s="117">
        <f>BU228-BT228</f>
        <v>-56778.461538461539</v>
      </c>
      <c r="BY228" s="634">
        <f>BY218+BY220+BY222</f>
        <v>36248.160683760681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634">
        <f>CC218+CC220+CC222</f>
        <v>32203.076923076922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634">
        <f>CG218+CG220+CG222</f>
        <v>30202.076923076922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98653.314529914525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-98653.314529914525</v>
      </c>
      <c r="CP228" s="186"/>
      <c r="CQ228" s="117">
        <f>CN228-CM228</f>
        <v>-118345.67521367522</v>
      </c>
      <c r="CR228" s="111">
        <f>SUM(BR228,CK228)</f>
        <v>212185.88658119657</v>
      </c>
      <c r="CS228" s="112"/>
      <c r="CT228" s="692">
        <f>BT228+CM228</f>
        <v>212212.19090213679</v>
      </c>
      <c r="CU228" s="187">
        <f>SUM(BU228,CN228)</f>
        <v>37088.054150000033</v>
      </c>
      <c r="CV228" s="188">
        <f>CU228-CR228</f>
        <v>-175097.83243119653</v>
      </c>
      <c r="CW228" s="188"/>
      <c r="CX228" s="594">
        <f>CU228-CT228</f>
        <v>-175124.13675213675</v>
      </c>
      <c r="CY228" s="96">
        <f t="shared" ref="CY228:CY250" si="538">CR228/6</f>
        <v>35364.314430199425</v>
      </c>
      <c r="CZ228" s="97">
        <f>CU228/6</f>
        <v>6181.3423583333388</v>
      </c>
      <c r="DA228" s="363">
        <f>CZ228/CY228</f>
        <v>0.17479039132891458</v>
      </c>
      <c r="DB228" s="98">
        <f>CZ228-CY228</f>
        <v>-29182.972071866086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785">
        <f>P230/P51</f>
        <v>0.12986759618592725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0.11509788626172353</v>
      </c>
      <c r="V229" s="617"/>
      <c r="W229" s="693"/>
      <c r="X229" s="202"/>
      <c r="Y229" s="599">
        <f>Y230/Y51</f>
        <v>0.11229459659511472</v>
      </c>
      <c r="Z229" s="785">
        <f>Z230/Z51</f>
        <v>0.12644441560151412</v>
      </c>
      <c r="AA229" s="785">
        <f>AA230/AA51</f>
        <v>0.12644441560151412</v>
      </c>
      <c r="AB229" s="470"/>
      <c r="AC229" s="599">
        <f>AC230/AC51</f>
        <v>0.11229459659511472</v>
      </c>
      <c r="AD229" s="595">
        <f>AD230/AD51</f>
        <v>0.11010352504543175</v>
      </c>
      <c r="AE229" s="785">
        <f>AE230/AE51</f>
        <v>0.11010352504543175</v>
      </c>
      <c r="AF229" s="470"/>
      <c r="AG229" s="599">
        <f>AG230/AG51</f>
        <v>0.11229459659511472</v>
      </c>
      <c r="AH229" s="595">
        <f>AH230/AH51</f>
        <v>0.12599999999999997</v>
      </c>
      <c r="AI229" s="865">
        <f>AI230/AI51</f>
        <v>0.15346350119055813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>
        <f>AN230/AN51</f>
        <v>0.1296843533760953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0.12249155824460835</v>
      </c>
      <c r="AV229" s="622"/>
      <c r="AW229" s="693"/>
      <c r="AX229" s="206"/>
      <c r="AY229" s="137"/>
      <c r="BF229" s="599">
        <f>BF230/BF51</f>
        <v>0.12589681903234429</v>
      </c>
      <c r="BG229" s="595">
        <f>BG230/BG51</f>
        <v>0.12289864855803737</v>
      </c>
      <c r="BH229" s="785">
        <f>BH230/BH51</f>
        <v>0.12289864855803737</v>
      </c>
      <c r="BI229" s="470"/>
      <c r="BJ229" s="599">
        <f>BJ230/BJ51</f>
        <v>0.12589681903234429</v>
      </c>
      <c r="BK229" s="595">
        <f>BK230/BK51</f>
        <v>0.12617647058823528</v>
      </c>
      <c r="BL229" s="865" t="e">
        <f>BL230/BL51</f>
        <v>#DIV/0!</v>
      </c>
      <c r="BM229" s="470"/>
      <c r="BN229" s="599">
        <f>BN230/BN51</f>
        <v>0.12589681903234429</v>
      </c>
      <c r="BO229" s="595">
        <f>BO230/BO51</f>
        <v>0.12535714285714283</v>
      </c>
      <c r="BP229" s="597" t="e">
        <f>BP230/BP51</f>
        <v>#DIV/0!</v>
      </c>
      <c r="BQ229" s="470"/>
      <c r="BR229" s="549">
        <f>BR230/BR51</f>
        <v>0.12589681903234429</v>
      </c>
      <c r="BS229" s="558"/>
      <c r="BT229" s="555">
        <f>BT230/BT51</f>
        <v>0.1247533053471611</v>
      </c>
      <c r="BU229" s="555">
        <f>BU230/BU51</f>
        <v>0.12289864855803737</v>
      </c>
      <c r="BV229" s="617"/>
      <c r="BW229" s="693"/>
      <c r="BX229" s="202"/>
      <c r="BY229" s="599">
        <f>BY230/BY51</f>
        <v>0.12580026631158456</v>
      </c>
      <c r="BZ229" s="595">
        <f>BZ230/BZ51</f>
        <v>0.12446379310344827</v>
      </c>
      <c r="CA229" s="597" t="e">
        <f>CA230/CA51</f>
        <v>#DIV/0!</v>
      </c>
      <c r="CB229" s="470"/>
      <c r="CC229" s="599">
        <f>CC230/CC51</f>
        <v>0.12580026631158456</v>
      </c>
      <c r="CD229" s="595">
        <f>CD230/CD51</f>
        <v>0.12305172413793102</v>
      </c>
      <c r="CE229" s="597" t="e">
        <f>CE230/CE51</f>
        <v>#DIV/0!</v>
      </c>
      <c r="CF229" s="470"/>
      <c r="CG229" s="599">
        <f>CG230/CG51</f>
        <v>0.12580026631158456</v>
      </c>
      <c r="CH229" s="595">
        <f>CH230/CH51</f>
        <v>0.12437837837837837</v>
      </c>
      <c r="CI229" s="597" t="e">
        <f>CI230/CI51</f>
        <v>#DIV/0!</v>
      </c>
      <c r="CJ229" s="470"/>
      <c r="CK229" s="549">
        <f>CK230/CK51</f>
        <v>0.12580026631158456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>
        <f>CR230/CR51</f>
        <v>0.12584845250800425</v>
      </c>
      <c r="CS229" s="558"/>
      <c r="CT229" s="621">
        <f>CT230/CT51</f>
        <v>0.12434751431584733</v>
      </c>
      <c r="CU229" s="560">
        <f>CU230/CU51</f>
        <v>0.12289864855803737</v>
      </c>
      <c r="CV229" s="622"/>
      <c r="CW229" s="622"/>
      <c r="CX229" s="206">
        <f>CU230/CT230</f>
        <v>0.1688128833156379</v>
      </c>
      <c r="CY229" s="137"/>
      <c r="DD229" s="599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77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529"/>
        <v>4151</v>
      </c>
      <c r="X230" s="55">
        <f>U230-T230</f>
        <v>0</v>
      </c>
      <c r="Y230" s="374">
        <v>4279</v>
      </c>
      <c r="Z230" s="773">
        <v>5677</v>
      </c>
      <c r="AA230" s="773">
        <v>5677</v>
      </c>
      <c r="AB230" s="418">
        <f>AA230-Z230</f>
        <v>0</v>
      </c>
      <c r="AC230" s="374">
        <v>4279</v>
      </c>
      <c r="AD230" s="461">
        <v>5805.6726799999997</v>
      </c>
      <c r="AE230" s="773">
        <v>5805.6726799999997</v>
      </c>
      <c r="AF230" s="418">
        <f>AE230-AD230</f>
        <v>0</v>
      </c>
      <c r="AG230" s="374">
        <v>4279</v>
      </c>
      <c r="AH230" s="461">
        <v>7000</v>
      </c>
      <c r="AI230" s="462">
        <v>7602.1100500000002</v>
      </c>
      <c r="AJ230" s="418">
        <f>AI230-AH230</f>
        <v>602.11005000000023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19084.782729999999</v>
      </c>
      <c r="AO230" s="134">
        <f>AN230-AK230</f>
        <v>6247.782729999999</v>
      </c>
      <c r="AP230" s="128">
        <f t="shared" si="530"/>
        <v>6757.782729999999</v>
      </c>
      <c r="AQ230" s="55">
        <f>AN230-AM230</f>
        <v>602.11004999999932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35562.782729999999</v>
      </c>
      <c r="AV230" s="60">
        <f>AU230-AR230</f>
        <v>10911.782729999999</v>
      </c>
      <c r="AW230" s="128">
        <f t="shared" si="531"/>
        <v>10908.782729999999</v>
      </c>
      <c r="AX230" s="136">
        <f>AU230-AT230</f>
        <v>602.11004999999568</v>
      </c>
      <c r="AY230" s="137"/>
      <c r="BF230" s="374">
        <v>6038.2051282051279</v>
      </c>
      <c r="BG230" s="461">
        <v>6025.9334479999998</v>
      </c>
      <c r="BH230" s="773">
        <v>6025.9334479999998</v>
      </c>
      <c r="BI230" s="418">
        <f>BH230-BG230</f>
        <v>0</v>
      </c>
      <c r="BJ230" s="374">
        <v>6038.2051282051279</v>
      </c>
      <c r="BK230" s="461">
        <v>5500</v>
      </c>
      <c r="BL230" s="462"/>
      <c r="BM230" s="418">
        <f>BL230-BK230</f>
        <v>-5500</v>
      </c>
      <c r="BN230" s="374">
        <v>6038.2051282051279</v>
      </c>
      <c r="BO230" s="461">
        <v>6000</v>
      </c>
      <c r="BP230" s="463"/>
      <c r="BQ230" s="418">
        <f>BP230-BO230</f>
        <v>-6000</v>
      </c>
      <c r="BR230" s="419">
        <f>BF230+BJ230+BN230</f>
        <v>18114.615384615383</v>
      </c>
      <c r="BS230" s="131"/>
      <c r="BT230" s="129">
        <f>BG230+BK230+BO230</f>
        <v>17525.933448</v>
      </c>
      <c r="BU230" s="133">
        <f>BH230+BL230+BP230</f>
        <v>6025.9334479999998</v>
      </c>
      <c r="BV230" s="129">
        <f>BU230-BR230</f>
        <v>-12088.681936615383</v>
      </c>
      <c r="BW230" s="128"/>
      <c r="BX230" s="55">
        <f>BU230-BT230</f>
        <v>-11500</v>
      </c>
      <c r="BY230" s="374">
        <v>6056.1538461538457</v>
      </c>
      <c r="BZ230" s="461">
        <v>6170</v>
      </c>
      <c r="CA230" s="463"/>
      <c r="CB230" s="418">
        <f>CA230-BZ230</f>
        <v>-6170</v>
      </c>
      <c r="CC230" s="374">
        <v>6056.1538461538457</v>
      </c>
      <c r="CD230" s="461">
        <v>6100</v>
      </c>
      <c r="CE230" s="463"/>
      <c r="CF230" s="418">
        <f>CE230-CD230</f>
        <v>-6100</v>
      </c>
      <c r="CG230" s="374">
        <v>6056.1538461538457</v>
      </c>
      <c r="CH230" s="461">
        <v>5900</v>
      </c>
      <c r="CI230" s="463"/>
      <c r="CJ230" s="418">
        <f>CI230-CH230</f>
        <v>-5900</v>
      </c>
      <c r="CK230" s="419">
        <f>BY230+CC230+CG230</f>
        <v>18168.461538461539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-18168.461538461539</v>
      </c>
      <c r="CP230" s="134"/>
      <c r="CQ230" s="55">
        <f>CN230-CM230</f>
        <v>-18170</v>
      </c>
      <c r="CR230" s="419">
        <f>SUM(BR230,CK230)</f>
        <v>36283.076923076922</v>
      </c>
      <c r="CS230" s="131"/>
      <c r="CT230" s="624">
        <f>BT230+CM230</f>
        <v>35695.933447999996</v>
      </c>
      <c r="CU230" s="59">
        <f>SUM(BU230,CN230)</f>
        <v>6025.9334479999998</v>
      </c>
      <c r="CV230" s="60">
        <f>CU230-CR230</f>
        <v>-30257.143475076922</v>
      </c>
      <c r="CW230" s="60"/>
      <c r="CX230" s="136">
        <f>CU230-CT230</f>
        <v>-29669.999999999996</v>
      </c>
      <c r="CY230" s="137"/>
      <c r="DD230" s="374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787">
        <f>P232/P52</f>
        <v>0.18380846135788584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0.16230822679912202</v>
      </c>
      <c r="V231" s="617"/>
      <c r="W231" s="693"/>
      <c r="X231" s="202"/>
      <c r="Y231" s="625">
        <f>Y232/Y52</f>
        <v>0.13144732030392914</v>
      </c>
      <c r="Z231" s="787">
        <f>Z232/Z52</f>
        <v>0.16667874404051172</v>
      </c>
      <c r="AA231" s="787">
        <f>AA232/AA52</f>
        <v>0.16667874404051172</v>
      </c>
      <c r="AB231" s="514"/>
      <c r="AC231" s="625">
        <f>AC232/AC52</f>
        <v>0.13144732030392914</v>
      </c>
      <c r="AD231" s="626">
        <f>AD232/AD52</f>
        <v>0.16689637775963365</v>
      </c>
      <c r="AE231" s="787">
        <f>AE232/AE52</f>
        <v>0.16689637775963365</v>
      </c>
      <c r="AF231" s="514"/>
      <c r="AG231" s="625">
        <f>AG232/AG52</f>
        <v>0.13144732030392914</v>
      </c>
      <c r="AH231" s="626">
        <f>AH232/AH52</f>
        <v>0.15829411764705881</v>
      </c>
      <c r="AI231" s="867">
        <f>AI232/AI52</f>
        <v>0.15912376652086088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0.16404643657804949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0.16319467984015498</v>
      </c>
      <c r="AV231" s="622"/>
      <c r="AW231" s="693"/>
      <c r="AX231" s="609"/>
      <c r="AY231" s="137"/>
      <c r="BF231" s="625">
        <f>BF232/BF52</f>
        <v>0.16953703703703704</v>
      </c>
      <c r="BG231" s="626">
        <f>BG232/BG52</f>
        <v>0.15853882794464721</v>
      </c>
      <c r="BH231" s="787">
        <f>BH232/BH52</f>
        <v>0.15853882794464721</v>
      </c>
      <c r="BI231" s="514"/>
      <c r="BJ231" s="625">
        <f>BJ232/BJ52</f>
        <v>0.16953703703703704</v>
      </c>
      <c r="BK231" s="626">
        <f>BK232/BK52</f>
        <v>0.16058823529411764</v>
      </c>
      <c r="BL231" s="867" t="e">
        <f>BL232/BL52</f>
        <v>#DIV/0!</v>
      </c>
      <c r="BM231" s="514"/>
      <c r="BN231" s="625">
        <f>BN232/BN52</f>
        <v>0.16953703703703704</v>
      </c>
      <c r="BO231" s="626">
        <f>BO232/BO52</f>
        <v>0.1575</v>
      </c>
      <c r="BP231" s="627" t="e">
        <f>BP232/BP52</f>
        <v>#DIV/0!</v>
      </c>
      <c r="BQ231" s="514"/>
      <c r="BR231" s="549">
        <f>BR232/BR52</f>
        <v>0.16953703703703704</v>
      </c>
      <c r="BS231" s="558"/>
      <c r="BT231" s="556">
        <f>BT232/BT52</f>
        <v>0.15888453353810061</v>
      </c>
      <c r="BU231" s="555">
        <f>BU232/BU52</f>
        <v>0.15853882794464721</v>
      </c>
      <c r="BV231" s="617"/>
      <c r="BW231" s="693"/>
      <c r="BX231" s="202"/>
      <c r="BY231" s="625">
        <f>BY232/BY52</f>
        <v>0.15196698113207546</v>
      </c>
      <c r="BZ231" s="626">
        <f>BZ232/BZ52</f>
        <v>0.15308411214953271</v>
      </c>
      <c r="CA231" s="627" t="e">
        <f>CA232/CA52</f>
        <v>#DIV/0!</v>
      </c>
      <c r="CB231" s="514"/>
      <c r="CC231" s="625">
        <f>CC232/CC52</f>
        <v>0.15196698113207546</v>
      </c>
      <c r="CD231" s="626">
        <f>CD232/CD52</f>
        <v>0.15530973451327432</v>
      </c>
      <c r="CE231" s="627" t="e">
        <f>CE232/CE52</f>
        <v>#DIV/0!</v>
      </c>
      <c r="CF231" s="514"/>
      <c r="CG231" s="625">
        <f>CG232/CG52</f>
        <v>0.15196698113207546</v>
      </c>
      <c r="CH231" s="626">
        <f>CH232/CH52</f>
        <v>0.15363636363636363</v>
      </c>
      <c r="CI231" s="627" t="e">
        <f>CI232/CI52</f>
        <v>#DIV/0!</v>
      </c>
      <c r="CJ231" s="514"/>
      <c r="CK231" s="549">
        <f>CK232/CK52</f>
        <v>0.15196698113207546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>
        <f>CR232/CR52</f>
        <v>0.16037155511811024</v>
      </c>
      <c r="CS231" s="558"/>
      <c r="CT231" s="621">
        <f>CT232/CT52</f>
        <v>0.15635791941394381</v>
      </c>
      <c r="CU231" s="560">
        <f>CU232/CU52</f>
        <v>0.15853882794464721</v>
      </c>
      <c r="CV231" s="622"/>
      <c r="CW231" s="622"/>
      <c r="CX231" s="609">
        <f>CU232/CT232</f>
        <v>0.14294459749005203</v>
      </c>
      <c r="CY231" s="137"/>
      <c r="DD231" s="625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7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529"/>
        <v>3738.5645700000023</v>
      </c>
      <c r="X232" s="55">
        <f>U232-T232</f>
        <v>0</v>
      </c>
      <c r="Y232" s="264">
        <v>8295</v>
      </c>
      <c r="Z232" s="771">
        <v>9104</v>
      </c>
      <c r="AA232" s="771">
        <v>9104</v>
      </c>
      <c r="AB232" s="418">
        <f>AA232-Z232</f>
        <v>0</v>
      </c>
      <c r="AC232" s="264">
        <v>8295</v>
      </c>
      <c r="AD232" s="414">
        <v>11484.946</v>
      </c>
      <c r="AE232" s="771">
        <v>11484.946</v>
      </c>
      <c r="AF232" s="418">
        <f>AE232-AD232</f>
        <v>0</v>
      </c>
      <c r="AG232" s="264">
        <v>8295</v>
      </c>
      <c r="AH232" s="414">
        <v>11500</v>
      </c>
      <c r="AI232" s="415">
        <v>10986.998180000001</v>
      </c>
      <c r="AJ232" s="418">
        <f>AI232-AH232</f>
        <v>-513.0018199999995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31575.944179999999</v>
      </c>
      <c r="AO232" s="134">
        <f>AN232-AK232</f>
        <v>6690.9441799999986</v>
      </c>
      <c r="AP232" s="128">
        <f t="shared" si="530"/>
        <v>5295.9441799999986</v>
      </c>
      <c r="AQ232" s="55">
        <f>AN232-AM232</f>
        <v>-513.00182000000132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61594.508750000001</v>
      </c>
      <c r="AV232" s="169">
        <f>AU232-AR232</f>
        <v>18829.508750000001</v>
      </c>
      <c r="AW232" s="128">
        <f t="shared" si="531"/>
        <v>9034.5087500000009</v>
      </c>
      <c r="AX232" s="362">
        <f>AU232-AT232</f>
        <v>-513.00181999999768</v>
      </c>
      <c r="AY232" s="137"/>
      <c r="BF232" s="264">
        <v>14084.615384615385</v>
      </c>
      <c r="BG232" s="414">
        <v>11675</v>
      </c>
      <c r="BH232" s="771">
        <v>11675</v>
      </c>
      <c r="BI232" s="418">
        <f>BH232-BG232</f>
        <v>0</v>
      </c>
      <c r="BJ232" s="264">
        <v>14084.615384615385</v>
      </c>
      <c r="BK232" s="414">
        <v>14000</v>
      </c>
      <c r="BL232" s="415"/>
      <c r="BM232" s="418">
        <f>BL232-BK232</f>
        <v>-14000</v>
      </c>
      <c r="BN232" s="264">
        <v>14084.615384615385</v>
      </c>
      <c r="BO232" s="414">
        <v>14000</v>
      </c>
      <c r="BP232" s="417"/>
      <c r="BQ232" s="418">
        <f>BP232-BO232</f>
        <v>-14000</v>
      </c>
      <c r="BR232" s="419">
        <f>BF232+BJ232+BN232</f>
        <v>42253.846153846156</v>
      </c>
      <c r="BS232" s="131"/>
      <c r="BT232" s="129">
        <f>BG232+BK232+BO232</f>
        <v>39675</v>
      </c>
      <c r="BU232" s="133">
        <f>BH232+BL232+BP232</f>
        <v>11675</v>
      </c>
      <c r="BV232" s="129">
        <f>BU232-BR232</f>
        <v>-30578.846153846156</v>
      </c>
      <c r="BW232" s="128"/>
      <c r="BX232" s="55">
        <f>BU232-BT232</f>
        <v>-28000</v>
      </c>
      <c r="BY232" s="264">
        <v>13767.948717948719</v>
      </c>
      <c r="BZ232" s="414">
        <v>14000</v>
      </c>
      <c r="CA232" s="417"/>
      <c r="CB232" s="418">
        <f>CA232-BZ232</f>
        <v>-14000</v>
      </c>
      <c r="CC232" s="264">
        <v>13767.948717948719</v>
      </c>
      <c r="CD232" s="414">
        <v>15000</v>
      </c>
      <c r="CE232" s="417"/>
      <c r="CF232" s="418">
        <f>CE232-CD232</f>
        <v>-15000</v>
      </c>
      <c r="CG232" s="264">
        <v>13767.948717948719</v>
      </c>
      <c r="CH232" s="414">
        <v>13000</v>
      </c>
      <c r="CI232" s="417"/>
      <c r="CJ232" s="418">
        <f>CI232-CH232</f>
        <v>-13000</v>
      </c>
      <c r="CK232" s="419">
        <f>BY232+CC232+CG232</f>
        <v>41303.846153846156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-41303.846153846156</v>
      </c>
      <c r="CP232" s="134"/>
      <c r="CQ232" s="55">
        <f>CN232-CM232</f>
        <v>-42000</v>
      </c>
      <c r="CR232" s="419">
        <f>SUM(BR232,CK232)</f>
        <v>83557.692307692312</v>
      </c>
      <c r="CS232" s="131"/>
      <c r="CT232" s="628">
        <f>BT232+CM232</f>
        <v>81675</v>
      </c>
      <c r="CU232" s="168">
        <f>SUM(BU232,CN232)</f>
        <v>11675</v>
      </c>
      <c r="CV232" s="169">
        <f>CU232-CR232</f>
        <v>-71882.692307692312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78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529"/>
        <v>#DIV/0!</v>
      </c>
      <c r="X233" s="202"/>
      <c r="Y233" s="625"/>
      <c r="Z233" s="787"/>
      <c r="AA233" s="787"/>
      <c r="AB233" s="514"/>
      <c r="AC233" s="625"/>
      <c r="AD233" s="626"/>
      <c r="AE233" s="787"/>
      <c r="AF233" s="514"/>
      <c r="AG233" s="625"/>
      <c r="AH233" s="626"/>
      <c r="AI233" s="867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530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531"/>
        <v>#DIV/0!</v>
      </c>
      <c r="AX233" s="206"/>
      <c r="AY233" s="137"/>
      <c r="BF233" s="625"/>
      <c r="BG233" s="626"/>
      <c r="BH233" s="787"/>
      <c r="BI233" s="514"/>
      <c r="BJ233" s="625"/>
      <c r="BK233" s="626"/>
      <c r="BL233" s="867"/>
      <c r="BM233" s="514"/>
      <c r="BN233" s="625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>
        <f>BU234/BU53</f>
        <v>0</v>
      </c>
      <c r="BV233" s="617"/>
      <c r="BW233" s="693"/>
      <c r="BX233" s="202"/>
      <c r="BY233" s="625"/>
      <c r="BZ233" s="626"/>
      <c r="CA233" s="627"/>
      <c r="CB233" s="514"/>
      <c r="CC233" s="625"/>
      <c r="CD233" s="626"/>
      <c r="CE233" s="627"/>
      <c r="CF233" s="514"/>
      <c r="CG233" s="625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>
        <f>CU234/CU53</f>
        <v>0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539">F233*F53</f>
        <v>0</v>
      </c>
      <c r="G234" s="414">
        <f t="shared" si="539"/>
        <v>0</v>
      </c>
      <c r="H234" s="771">
        <f t="shared" si="539"/>
        <v>0</v>
      </c>
      <c r="I234" s="418">
        <f t="shared" si="539"/>
        <v>0</v>
      </c>
      <c r="J234" s="264">
        <f t="shared" si="539"/>
        <v>0</v>
      </c>
      <c r="K234" s="414">
        <f t="shared" si="539"/>
        <v>0</v>
      </c>
      <c r="L234" s="771">
        <f t="shared" si="539"/>
        <v>0</v>
      </c>
      <c r="M234" s="418">
        <f t="shared" si="539"/>
        <v>0</v>
      </c>
      <c r="N234" s="264">
        <f t="shared" si="539"/>
        <v>0</v>
      </c>
      <c r="O234" s="414">
        <f t="shared" si="539"/>
        <v>0</v>
      </c>
      <c r="P234" s="771">
        <f t="shared" si="539"/>
        <v>0</v>
      </c>
      <c r="Q234" s="418">
        <f t="shared" si="539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529"/>
        <v>0</v>
      </c>
      <c r="X234" s="55">
        <f>U234-T234</f>
        <v>0</v>
      </c>
      <c r="Y234" s="264">
        <f t="shared" ref="Y234:AJ234" si="540">Y233*Y53</f>
        <v>0</v>
      </c>
      <c r="Z234" s="771">
        <f t="shared" si="540"/>
        <v>0</v>
      </c>
      <c r="AA234" s="771">
        <f t="shared" si="540"/>
        <v>0</v>
      </c>
      <c r="AB234" s="418">
        <f t="shared" si="540"/>
        <v>0</v>
      </c>
      <c r="AC234" s="264">
        <f t="shared" si="540"/>
        <v>0</v>
      </c>
      <c r="AD234" s="414">
        <f t="shared" si="540"/>
        <v>0</v>
      </c>
      <c r="AE234" s="771">
        <f t="shared" si="540"/>
        <v>0</v>
      </c>
      <c r="AF234" s="418">
        <f t="shared" si="540"/>
        <v>0</v>
      </c>
      <c r="AG234" s="264">
        <f t="shared" si="540"/>
        <v>0</v>
      </c>
      <c r="AH234" s="414">
        <f t="shared" si="540"/>
        <v>0</v>
      </c>
      <c r="AI234" s="415">
        <f t="shared" si="540"/>
        <v>0</v>
      </c>
      <c r="AJ234" s="418">
        <f t="shared" si="540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530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531"/>
        <v>0</v>
      </c>
      <c r="AX234" s="136">
        <f>AU234-AT234</f>
        <v>0</v>
      </c>
      <c r="AY234" s="137"/>
      <c r="BF234" s="264">
        <f t="shared" ref="BF234:BQ234" si="541">BF233*BF53</f>
        <v>0</v>
      </c>
      <c r="BG234" s="414">
        <f t="shared" ref="BG234" si="542">BG233*BG53</f>
        <v>0</v>
      </c>
      <c r="BH234" s="771">
        <f t="shared" si="541"/>
        <v>0</v>
      </c>
      <c r="BI234" s="418">
        <f t="shared" si="541"/>
        <v>0</v>
      </c>
      <c r="BJ234" s="264">
        <f t="shared" si="541"/>
        <v>0</v>
      </c>
      <c r="BK234" s="414">
        <f t="shared" ref="BK234" si="543">BK233*BK53</f>
        <v>0</v>
      </c>
      <c r="BL234" s="415">
        <f t="shared" si="541"/>
        <v>0</v>
      </c>
      <c r="BM234" s="418">
        <f t="shared" si="541"/>
        <v>0</v>
      </c>
      <c r="BN234" s="264">
        <f t="shared" si="541"/>
        <v>0</v>
      </c>
      <c r="BO234" s="414">
        <f t="shared" ref="BO234" si="544">BO233*BO53</f>
        <v>0</v>
      </c>
      <c r="BP234" s="417">
        <f t="shared" si="541"/>
        <v>0</v>
      </c>
      <c r="BQ234" s="418">
        <f t="shared" si="541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264">
        <f t="shared" ref="BY234:CJ234" si="545">BY233*BY53</f>
        <v>0</v>
      </c>
      <c r="BZ234" s="414">
        <f t="shared" ref="BZ234" si="546">BZ233*BZ53</f>
        <v>0</v>
      </c>
      <c r="CA234" s="417">
        <f t="shared" si="545"/>
        <v>0</v>
      </c>
      <c r="CB234" s="418">
        <f t="shared" si="545"/>
        <v>0</v>
      </c>
      <c r="CC234" s="264">
        <f t="shared" si="545"/>
        <v>0</v>
      </c>
      <c r="CD234" s="414">
        <f t="shared" ref="CD234" si="547">CD233*CD53</f>
        <v>0</v>
      </c>
      <c r="CE234" s="417">
        <f t="shared" si="545"/>
        <v>0</v>
      </c>
      <c r="CF234" s="418">
        <f t="shared" si="545"/>
        <v>0</v>
      </c>
      <c r="CG234" s="264">
        <f t="shared" si="545"/>
        <v>0</v>
      </c>
      <c r="CH234" s="414">
        <f t="shared" ref="CH234" si="548">CH233*CH53</f>
        <v>0</v>
      </c>
      <c r="CI234" s="417">
        <f t="shared" si="545"/>
        <v>0</v>
      </c>
      <c r="CJ234" s="418">
        <f t="shared" si="545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549">DD233*DD53</f>
        <v>0</v>
      </c>
      <c r="DE234" s="414">
        <f t="shared" si="549"/>
        <v>0</v>
      </c>
      <c r="DF234" s="771">
        <f t="shared" si="549"/>
        <v>0</v>
      </c>
      <c r="DG234" s="418">
        <f t="shared" si="549"/>
        <v>0</v>
      </c>
      <c r="DH234" s="264">
        <f t="shared" si="549"/>
        <v>0</v>
      </c>
      <c r="DI234" s="414">
        <f t="shared" si="549"/>
        <v>0</v>
      </c>
      <c r="DJ234" s="771">
        <f t="shared" si="549"/>
        <v>0</v>
      </c>
      <c r="DK234" s="418">
        <f t="shared" si="549"/>
        <v>0</v>
      </c>
      <c r="DL234" s="264">
        <f t="shared" si="549"/>
        <v>0</v>
      </c>
      <c r="DM234" s="414">
        <f t="shared" si="549"/>
        <v>0</v>
      </c>
      <c r="DN234" s="771">
        <f t="shared" si="549"/>
        <v>0</v>
      </c>
      <c r="DO234" s="418">
        <f t="shared" si="549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550">DU233*DU53</f>
        <v>0</v>
      </c>
      <c r="DV234" s="414">
        <f t="shared" si="550"/>
        <v>0</v>
      </c>
      <c r="DW234" s="771">
        <f t="shared" si="550"/>
        <v>0</v>
      </c>
      <c r="DX234" s="418">
        <f t="shared" si="550"/>
        <v>0</v>
      </c>
      <c r="DY234" s="264">
        <f t="shared" si="550"/>
        <v>0</v>
      </c>
      <c r="DZ234" s="414">
        <f t="shared" si="550"/>
        <v>0</v>
      </c>
      <c r="EA234" s="771">
        <f t="shared" si="550"/>
        <v>0</v>
      </c>
      <c r="EB234" s="418">
        <f t="shared" si="550"/>
        <v>0</v>
      </c>
      <c r="EC234" s="264">
        <f t="shared" si="550"/>
        <v>0</v>
      </c>
      <c r="ED234" s="414">
        <f t="shared" si="550"/>
        <v>0</v>
      </c>
      <c r="EE234" s="771">
        <f t="shared" si="550"/>
        <v>0</v>
      </c>
      <c r="EF234" s="418">
        <f t="shared" si="550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784">
        <f>P236/P55</f>
        <v>0.1584162626941549</v>
      </c>
      <c r="Q235" s="334">
        <f>P236/O236</f>
        <v>1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0.14170900282529453</v>
      </c>
      <c r="V235" s="579">
        <f>U236/R236</f>
        <v>1.5658572294066142</v>
      </c>
      <c r="W235" s="580">
        <f>U236/S236</f>
        <v>1.2043558051648666</v>
      </c>
      <c r="X235" s="177">
        <f>U236/T236</f>
        <v>1</v>
      </c>
      <c r="Y235" s="491">
        <f>Y236/Y55</f>
        <v>0.12423642075395215</v>
      </c>
      <c r="Z235" s="784">
        <f>Z236/Z55</f>
        <v>0.1485270286519029</v>
      </c>
      <c r="AA235" s="78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4">
        <f>AD236/AD55</f>
        <v>0.1422580452947422</v>
      </c>
      <c r="AE235" s="784">
        <f>AE236/AE55</f>
        <v>0.1422580452947422</v>
      </c>
      <c r="AF235" s="341">
        <f>AE236/AD236</f>
        <v>1</v>
      </c>
      <c r="AG235" s="491">
        <f>AG236/AG55</f>
        <v>0.12423642075395215</v>
      </c>
      <c r="AH235" s="574">
        <f>AH236/AH55</f>
        <v>0.14429999999999998</v>
      </c>
      <c r="AI235" s="864">
        <f>AI236/AI55</f>
        <v>0.15675926014831645</v>
      </c>
      <c r="AJ235" s="341">
        <f>AI236/AH236</f>
        <v>1.0048166610810811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0.14915783905230059</v>
      </c>
      <c r="AO235" s="587">
        <f>AN236/AK236</f>
        <v>1.343002144902179</v>
      </c>
      <c r="AP235" s="340">
        <f>AN236/AL236</f>
        <v>1.3122160983759421</v>
      </c>
      <c r="AQ235" s="178">
        <f>AN236/AM236</f>
        <v>1.001762020523089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0.1454977411564144</v>
      </c>
      <c r="AV235" s="587">
        <f>AU236/AR236</f>
        <v>1.4411607256437642</v>
      </c>
      <c r="AW235" s="579">
        <f>AU236/AS236</f>
        <v>1.2582859517704044</v>
      </c>
      <c r="AX235" s="588">
        <f>AU236/AT236</f>
        <v>1.0009179962683601</v>
      </c>
      <c r="AY235" s="96"/>
      <c r="AZ235" s="97"/>
      <c r="BA235" s="633"/>
      <c r="BB235" s="669">
        <f>AU235/ AR235</f>
        <v>1.1870087896774766</v>
      </c>
      <c r="BF235" s="491">
        <f>BF236/BF55</f>
        <v>0.15356423050582133</v>
      </c>
      <c r="BG235" s="574">
        <f>BG236/BG55</f>
        <v>0.14429364174822051</v>
      </c>
      <c r="BH235" s="784">
        <f>BH236/BH55</f>
        <v>0.14429364174822051</v>
      </c>
      <c r="BI235" s="334">
        <f>BH236/BG236</f>
        <v>1</v>
      </c>
      <c r="BJ235" s="491">
        <f>BJ236/BJ55</f>
        <v>0.15356423050582133</v>
      </c>
      <c r="BK235" s="574">
        <f>BK236/BK55</f>
        <v>0.14911764705882352</v>
      </c>
      <c r="BL235" s="864" t="e">
        <f>BL236/BL55</f>
        <v>#DIV/0!</v>
      </c>
      <c r="BM235" s="334">
        <f>BL236/BK236</f>
        <v>0</v>
      </c>
      <c r="BN235" s="491">
        <f>BN236/BN55</f>
        <v>0.15356423050582135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>
        <f>BR236/BR55</f>
        <v>0.15356423050582135</v>
      </c>
      <c r="BS235" s="583"/>
      <c r="BT235" s="580">
        <f>BT236/BT55</f>
        <v>0.14659600107755386</v>
      </c>
      <c r="BU235" s="579">
        <f>BU236/BU55</f>
        <v>0.14429364174822051</v>
      </c>
      <c r="BV235" s="579">
        <f>BU236/BR236</f>
        <v>0.29321491714216541</v>
      </c>
      <c r="BW235" s="580"/>
      <c r="BX235" s="177">
        <f>BU236/BT236</f>
        <v>0.309451828510657</v>
      </c>
      <c r="BY235" s="491">
        <f>BY236/BY55</f>
        <v>0.14288741721854303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491">
        <f>CC236/CC55</f>
        <v>0.14288741721854303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491">
        <f>CG236/CG55</f>
        <v>0.14288741721854303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>
        <f>CK236/CK55</f>
        <v>0.14288741721854303</v>
      </c>
      <c r="CL235" s="583"/>
      <c r="CM235" s="580">
        <f>CM236/CM55</f>
        <v>0.14352477064220182</v>
      </c>
      <c r="CN235" s="579" t="e">
        <f>CN236/CN55</f>
        <v>#DIV/0!</v>
      </c>
      <c r="CO235" s="587">
        <f>CN236/CK236</f>
        <v>0</v>
      </c>
      <c r="CP235" s="583"/>
      <c r="CQ235" s="178">
        <f>CN236/CM236</f>
        <v>0</v>
      </c>
      <c r="CR235" s="632">
        <f>CR236/CR55</f>
        <v>0.14807343809403117</v>
      </c>
      <c r="CS235" s="583"/>
      <c r="CT235" s="668">
        <f>CT236/CT55</f>
        <v>0.14500529893034461</v>
      </c>
      <c r="CU235" s="586">
        <f>CU236/CU55</f>
        <v>0.14429364174822051</v>
      </c>
      <c r="CV235" s="587">
        <f>CU236/CR236</f>
        <v>0.14770377027465931</v>
      </c>
      <c r="CW235" s="583"/>
      <c r="CX235" s="588">
        <f>CU236/CT236</f>
        <v>0.1508118997438341</v>
      </c>
      <c r="CY235" s="96"/>
      <c r="CZ235" s="633"/>
      <c r="DA235" s="669">
        <f>CU235/ CR235</f>
        <v>0.97447350183487758</v>
      </c>
      <c r="DD235" s="491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6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529"/>
        <v>7889.5645700000023</v>
      </c>
      <c r="X236" s="117">
        <f>U236-T236</f>
        <v>0</v>
      </c>
      <c r="Y236" s="355">
        <f t="shared" ref="Y236:AG236" si="551">Y230+Y232+Y234</f>
        <v>12574</v>
      </c>
      <c r="Z236" s="765">
        <f>Z230+Z232+Z234</f>
        <v>14781</v>
      </c>
      <c r="AA236" s="765">
        <f>AA230+AA232+AA234</f>
        <v>14781</v>
      </c>
      <c r="AB236" s="358">
        <f t="shared" si="551"/>
        <v>0</v>
      </c>
      <c r="AC236" s="355">
        <f t="shared" si="551"/>
        <v>12574</v>
      </c>
      <c r="AD236" s="448">
        <f t="shared" si="551"/>
        <v>17290.61868</v>
      </c>
      <c r="AE236" s="765">
        <f>AE230+AE232+AE234</f>
        <v>17290.61868</v>
      </c>
      <c r="AF236" s="358">
        <f t="shared" si="551"/>
        <v>0</v>
      </c>
      <c r="AG236" s="355">
        <f t="shared" si="551"/>
        <v>12574</v>
      </c>
      <c r="AH236" s="448">
        <f>AH230+AH232+AH234</f>
        <v>18500</v>
      </c>
      <c r="AI236" s="357">
        <f>AI230+AI232+AI234</f>
        <v>18589.108230000002</v>
      </c>
      <c r="AJ236" s="358">
        <f>AJ230+AJ232+AJ234</f>
        <v>89.108230000000731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50660.726909999998</v>
      </c>
      <c r="AO236" s="186">
        <f>AN236-AK236</f>
        <v>12938.726909999998</v>
      </c>
      <c r="AP236" s="108">
        <f t="shared" si="530"/>
        <v>12053.726909999998</v>
      </c>
      <c r="AQ236" s="117">
        <f>AN236-AM236</f>
        <v>89.108229999998002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97157.29148</v>
      </c>
      <c r="AV236" s="121">
        <f>AU236-AR236</f>
        <v>29741.29148</v>
      </c>
      <c r="AW236" s="108">
        <f t="shared" si="531"/>
        <v>19943.29148</v>
      </c>
      <c r="AX236" s="594">
        <f>AU236-AT236</f>
        <v>89.108229999998002</v>
      </c>
      <c r="AY236" s="96">
        <f>AR236/6</f>
        <v>11236</v>
      </c>
      <c r="AZ236" s="97">
        <f>AS236/6</f>
        <v>12869</v>
      </c>
      <c r="BA236" s="97">
        <f>AU236/6</f>
        <v>16192.881913333333</v>
      </c>
      <c r="BB236" s="363">
        <f>BA236/AY236</f>
        <v>1.441160725643764</v>
      </c>
      <c r="BC236" s="98">
        <f>BA236-AY236</f>
        <v>4956.8819133333327</v>
      </c>
      <c r="BD236" s="98">
        <f>BA236-AZ236</f>
        <v>3323.8819133333327</v>
      </c>
      <c r="BE236" s="98">
        <f>AX236/6</f>
        <v>14.851371666666333</v>
      </c>
      <c r="BF236" s="355">
        <f>BF230+BF232+BF234</f>
        <v>20122.820512820512</v>
      </c>
      <c r="BG236" s="448">
        <f>BG230+BG232+BG234</f>
        <v>17700.933448</v>
      </c>
      <c r="BH236" s="765">
        <f>BH230+BH232+BH234</f>
        <v>17700.933448</v>
      </c>
      <c r="BI236" s="358">
        <f>BH236-BG236</f>
        <v>0</v>
      </c>
      <c r="BJ236" s="355">
        <f>BJ230+BJ232+BJ234</f>
        <v>20122.820512820512</v>
      </c>
      <c r="BK236" s="448">
        <f>BK230+BK232+BK234</f>
        <v>19500</v>
      </c>
      <c r="BL236" s="357">
        <f>BL230+BL232+BL234</f>
        <v>0</v>
      </c>
      <c r="BM236" s="358">
        <f>BL236-BK236</f>
        <v>-19500</v>
      </c>
      <c r="BN236" s="355">
        <f>BN230+BN232+BN234</f>
        <v>20122.820512820512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60368.461538461539</v>
      </c>
      <c r="BS236" s="112"/>
      <c r="BT236" s="108">
        <f>BG236+BK236+BO236</f>
        <v>57200.933447999996</v>
      </c>
      <c r="BU236" s="114">
        <f>BH236+BL236+BP236</f>
        <v>17700.933448</v>
      </c>
      <c r="BV236" s="110">
        <f>BU236-BR236</f>
        <v>-42667.528090461536</v>
      </c>
      <c r="BW236" s="108"/>
      <c r="BX236" s="117">
        <f>BU236-BT236</f>
        <v>-39500</v>
      </c>
      <c r="BY236" s="355">
        <f t="shared" ref="BY236:CG236" si="552">BY230+BY232+BY234</f>
        <v>19824.102564102563</v>
      </c>
      <c r="BZ236" s="448">
        <f t="shared" ref="BZ236" si="553">BZ230+BZ232+BZ234</f>
        <v>20170</v>
      </c>
      <c r="CA236" s="359">
        <f t="shared" si="552"/>
        <v>0</v>
      </c>
      <c r="CB236" s="358">
        <f t="shared" si="552"/>
        <v>-20170</v>
      </c>
      <c r="CC236" s="355">
        <f t="shared" si="552"/>
        <v>19824.102564102563</v>
      </c>
      <c r="CD236" s="448">
        <f t="shared" ref="CD236" si="554">CD230+CD232+CD234</f>
        <v>21100</v>
      </c>
      <c r="CE236" s="359">
        <f t="shared" si="552"/>
        <v>0</v>
      </c>
      <c r="CF236" s="358">
        <f t="shared" si="552"/>
        <v>-21100</v>
      </c>
      <c r="CG236" s="355">
        <f t="shared" si="552"/>
        <v>19824.102564102563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59472.307692307695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-59472.307692307695</v>
      </c>
      <c r="CP236" s="186"/>
      <c r="CQ236" s="117">
        <f>CN236-CM236</f>
        <v>-60170</v>
      </c>
      <c r="CR236" s="111">
        <f>CR232+CR230+CR234</f>
        <v>119840.76923076923</v>
      </c>
      <c r="CS236" s="962"/>
      <c r="CT236" s="593">
        <f>BT236+CM236</f>
        <v>117370.933448</v>
      </c>
      <c r="CU236" s="120">
        <f>CU230+CU232+CU234</f>
        <v>17700.933448</v>
      </c>
      <c r="CV236" s="121">
        <f>CU236-CR236</f>
        <v>-102139.83578276924</v>
      </c>
      <c r="CW236" s="121"/>
      <c r="CX236" s="594">
        <f>CU236-CT236</f>
        <v>-99670</v>
      </c>
      <c r="CY236" s="96">
        <f t="shared" si="538"/>
        <v>19973.461538461539</v>
      </c>
      <c r="CZ236" s="97">
        <f>CU236/6</f>
        <v>2950.1555746666668</v>
      </c>
      <c r="DA236" s="363">
        <f>CZ236/CY236</f>
        <v>0.14770377027465934</v>
      </c>
      <c r="DB236" s="98">
        <f>CZ236-CY236</f>
        <v>-17023.305963794872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555">DU230+DU232+DU234</f>
        <v>19824.102564102563</v>
      </c>
      <c r="DV236" s="448">
        <f t="shared" si="555"/>
        <v>0</v>
      </c>
      <c r="DW236" s="765">
        <f t="shared" si="555"/>
        <v>0</v>
      </c>
      <c r="DX236" s="358">
        <f t="shared" si="555"/>
        <v>0</v>
      </c>
      <c r="DY236" s="355">
        <f t="shared" si="555"/>
        <v>19824.102564102563</v>
      </c>
      <c r="DZ236" s="448">
        <f t="shared" si="555"/>
        <v>0</v>
      </c>
      <c r="EA236" s="765">
        <f t="shared" si="555"/>
        <v>0</v>
      </c>
      <c r="EB236" s="358">
        <f t="shared" si="555"/>
        <v>0</v>
      </c>
      <c r="EC236" s="355">
        <f t="shared" si="555"/>
        <v>19824.102564102563</v>
      </c>
      <c r="ED236" s="448">
        <f t="shared" si="555"/>
        <v>0</v>
      </c>
      <c r="EE236" s="765">
        <f t="shared" si="555"/>
        <v>0</v>
      </c>
      <c r="EF236" s="358">
        <f t="shared" si="555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36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78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785" t="e">
        <f>Z238/Z56</f>
        <v>#DIV/0!</v>
      </c>
      <c r="AA237" s="785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785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865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599" t="e">
        <f>BF238/BF56</f>
        <v>#DIV/0!</v>
      </c>
      <c r="BG237" s="595" t="e">
        <f>BG238/BG56</f>
        <v>#DIV/0!</v>
      </c>
      <c r="BH237" s="785" t="e">
        <f>BH238/BH56</f>
        <v>#DIV/0!</v>
      </c>
      <c r="BI237" s="470"/>
      <c r="BJ237" s="599" t="e">
        <f>BJ238/BJ56</f>
        <v>#DIV/0!</v>
      </c>
      <c r="BK237" s="595" t="e">
        <f>BK238/BK56</f>
        <v>#DIV/0!</v>
      </c>
      <c r="BL237" s="865" t="e">
        <f>BL238/BL56</f>
        <v>#DIV/0!</v>
      </c>
      <c r="BM237" s="470"/>
      <c r="BN237" s="599" t="e">
        <f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599" t="e">
        <f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599" t="e">
        <f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599" t="e">
        <f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538"/>
        <v>#DIV/0!</v>
      </c>
      <c r="CZ237" s="138"/>
      <c r="DD237" s="599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771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529"/>
        <v>-252</v>
      </c>
      <c r="X238" s="55">
        <f>U238-T238</f>
        <v>0</v>
      </c>
      <c r="Y238" s="264">
        <v>98</v>
      </c>
      <c r="Z238" s="771"/>
      <c r="AA238" s="771"/>
      <c r="AB238" s="418">
        <f>AA238-Z238</f>
        <v>0</v>
      </c>
      <c r="AC238" s="264">
        <v>98</v>
      </c>
      <c r="AD238" s="414"/>
      <c r="AE238" s="771"/>
      <c r="AF238" s="358">
        <f>AE238-AD238</f>
        <v>0</v>
      </c>
      <c r="AG238" s="264">
        <v>98</v>
      </c>
      <c r="AH238" s="414"/>
      <c r="AI238" s="41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530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531"/>
        <v>-546</v>
      </c>
      <c r="AX238" s="362">
        <f>AU238-AT238</f>
        <v>0</v>
      </c>
      <c r="AY238" s="137"/>
      <c r="AZ238" s="138"/>
      <c r="BA238" s="138"/>
      <c r="BF238" s="264"/>
      <c r="BG238" s="414"/>
      <c r="BH238" s="771"/>
      <c r="BI238" s="418">
        <f>BH238-BG238</f>
        <v>0</v>
      </c>
      <c r="BJ238" s="264"/>
      <c r="BK238" s="414"/>
      <c r="BL238" s="415"/>
      <c r="BM238" s="418">
        <f>BL238-BK238</f>
        <v>0</v>
      </c>
      <c r="BN238" s="264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264"/>
      <c r="BZ238" s="414"/>
      <c r="CA238" s="417"/>
      <c r="CB238" s="358">
        <f>CA238-BZ238</f>
        <v>0</v>
      </c>
      <c r="CC238" s="264"/>
      <c r="CD238" s="414"/>
      <c r="CE238" s="417"/>
      <c r="CF238" s="358">
        <f>CE238-CD238</f>
        <v>0</v>
      </c>
      <c r="CG238" s="264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538"/>
        <v>0</v>
      </c>
      <c r="CZ238" s="138"/>
      <c r="DD238" s="26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78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785" t="e">
        <f>Z240/Z57</f>
        <v>#DIV/0!</v>
      </c>
      <c r="AA239" s="785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785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865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599" t="e">
        <f>BF240/BF57</f>
        <v>#DIV/0!</v>
      </c>
      <c r="BG239" s="595" t="e">
        <f>BG240/BG57</f>
        <v>#DIV/0!</v>
      </c>
      <c r="BH239" s="785" t="e">
        <f>BH240/BH57</f>
        <v>#DIV/0!</v>
      </c>
      <c r="BI239" s="470"/>
      <c r="BJ239" s="599" t="e">
        <f>BJ240/BJ57</f>
        <v>#DIV/0!</v>
      </c>
      <c r="BK239" s="595" t="e">
        <f>BK240/BK57</f>
        <v>#DIV/0!</v>
      </c>
      <c r="BL239" s="865" t="e">
        <f>BL240/BL57</f>
        <v>#DIV/0!</v>
      </c>
      <c r="BM239" s="470"/>
      <c r="BN239" s="599" t="e">
        <f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599" t="e">
        <f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599" t="e">
        <f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599" t="e">
        <f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538"/>
        <v>#DIV/0!</v>
      </c>
      <c r="CZ239" s="138"/>
      <c r="DD239" s="599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773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529"/>
        <v>-450</v>
      </c>
      <c r="X240" s="241">
        <f>U240-T240</f>
        <v>0</v>
      </c>
      <c r="Y240" s="374">
        <v>0</v>
      </c>
      <c r="Z240" s="773"/>
      <c r="AA240" s="773"/>
      <c r="AB240" s="457">
        <f>AA240-Z240</f>
        <v>0</v>
      </c>
      <c r="AC240" s="374">
        <v>0</v>
      </c>
      <c r="AD240" s="461"/>
      <c r="AE240" s="773"/>
      <c r="AF240" s="643">
        <f>AE240-AD240</f>
        <v>0</v>
      </c>
      <c r="AG240" s="374">
        <v>0</v>
      </c>
      <c r="AH240" s="461"/>
      <c r="AI240" s="462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530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531"/>
        <v>-450</v>
      </c>
      <c r="AX240" s="610">
        <f>AU240-AT240</f>
        <v>0</v>
      </c>
      <c r="AY240" s="137"/>
      <c r="AZ240" s="138"/>
      <c r="BA240" s="138"/>
      <c r="BF240" s="374"/>
      <c r="BG240" s="461"/>
      <c r="BH240" s="773"/>
      <c r="BI240" s="457">
        <f>BH240-BG240</f>
        <v>0</v>
      </c>
      <c r="BJ240" s="374"/>
      <c r="BK240" s="461"/>
      <c r="BL240" s="462"/>
      <c r="BM240" s="457">
        <f>BL240-BK240</f>
        <v>0</v>
      </c>
      <c r="BN240" s="374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374"/>
      <c r="BZ240" s="461"/>
      <c r="CA240" s="463"/>
      <c r="CB240" s="643">
        <f>CA240-BZ240</f>
        <v>0</v>
      </c>
      <c r="CC240" s="374"/>
      <c r="CD240" s="461"/>
      <c r="CE240" s="463"/>
      <c r="CF240" s="643">
        <f>CE240-CD240</f>
        <v>0</v>
      </c>
      <c r="CG240" s="374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538"/>
        <v>0</v>
      </c>
      <c r="CZ240" s="138"/>
      <c r="DD240" s="374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25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784">
        <f>P242/P59</f>
        <v>0.23129617526377488</v>
      </c>
      <c r="Q241" s="334">
        <f>P242/O242</f>
        <v>1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0.17941582313196527</v>
      </c>
      <c r="V241" s="579">
        <f>U242/R242</f>
        <v>0.97201565527065537</v>
      </c>
      <c r="W241" s="580"/>
      <c r="X241" s="177">
        <f>U242/T242</f>
        <v>1</v>
      </c>
      <c r="Y241" s="491">
        <f>Y242/Y59</f>
        <v>6.5783132530120483E-2</v>
      </c>
      <c r="Z241" s="784">
        <f>Z242/Z59</f>
        <v>5.269966307443804E-2</v>
      </c>
      <c r="AA241" s="78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4">
        <f>AD242/AD59</f>
        <v>-4.0647284541106395E-2</v>
      </c>
      <c r="AE241" s="784">
        <f>AE242/AE59</f>
        <v>-4.0647284541106395E-2</v>
      </c>
      <c r="AF241" s="341">
        <f>AE242/AD242</f>
        <v>1</v>
      </c>
      <c r="AG241" s="491">
        <f>AG242/AG59</f>
        <v>6.5783132530120483E-2</v>
      </c>
      <c r="AH241" s="574">
        <f>AH242/AH59</f>
        <v>2.9647335423197488E-2</v>
      </c>
      <c r="AI241" s="864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>
        <f>AN242/AN59</f>
        <v>9.7030031807578253E-3</v>
      </c>
      <c r="AO241" s="587">
        <f>AN242/AK242</f>
        <v>0.33930272108843529</v>
      </c>
      <c r="AP241" s="340">
        <f>AN242/AL242</f>
        <v>0.33930272108843529</v>
      </c>
      <c r="AQ241" s="178">
        <f>AN242/AM242</f>
        <v>0.43239201577772474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5.5531644080675784E-2</v>
      </c>
      <c r="AV241" s="587">
        <f>AU242/AR242</f>
        <v>0.7852509939759037</v>
      </c>
      <c r="AW241" s="579">
        <f>AU242/AS242</f>
        <v>0.7852509939759037</v>
      </c>
      <c r="AX241" s="588">
        <f>AU242/AT242</f>
        <v>0.85658116505575943</v>
      </c>
      <c r="AY241" s="96"/>
      <c r="AZ241" s="97"/>
      <c r="BA241" s="633"/>
      <c r="BB241" s="669">
        <f>AU241/ AR241</f>
        <v>0.66576785728479837</v>
      </c>
      <c r="BF241" s="491" t="e">
        <f>BF242/BF59</f>
        <v>#DIV/0!</v>
      </c>
      <c r="BG241" s="574" t="e">
        <f>BG242/BG59</f>
        <v>#DIV/0!</v>
      </c>
      <c r="BH241" s="784" t="e">
        <f>BH242/BH59</f>
        <v>#DIV/0!</v>
      </c>
      <c r="BI241" s="334" t="e">
        <f>BH242/BG242</f>
        <v>#DIV/0!</v>
      </c>
      <c r="BJ241" s="491" t="e">
        <f>BJ242/BJ59</f>
        <v>#DIV/0!</v>
      </c>
      <c r="BK241" s="574">
        <f>BK242/BK59</f>
        <v>9.9993636363636354E-2</v>
      </c>
      <c r="BL241" s="864" t="e">
        <f>BL242/BL59</f>
        <v>#DIV/0!</v>
      </c>
      <c r="BM241" s="334">
        <f>BL242/BK242</f>
        <v>0</v>
      </c>
      <c r="BN241" s="491">
        <f>BN242/BN59</f>
        <v>-1.8280288284496814E-2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>
        <f>BR242/BR59</f>
        <v>-1.8280288284496814E-2</v>
      </c>
      <c r="BS241" s="583"/>
      <c r="BT241" s="580">
        <f>BT242/BT59</f>
        <v>8.1849372937293732E-2</v>
      </c>
      <c r="BU241" s="579" t="e">
        <f>BU242/BU59</f>
        <v>#DIV/0!</v>
      </c>
      <c r="BV241" s="579">
        <f>BU242/BR242</f>
        <v>0</v>
      </c>
      <c r="BW241" s="580"/>
      <c r="BX241" s="177">
        <f>BU242/BT242</f>
        <v>0</v>
      </c>
      <c r="BY241" s="491" t="e">
        <f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491">
        <f>CC242/CC59</f>
        <v>0.1171034025629695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491" t="e">
        <f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>
        <f>CK242/CK59</f>
        <v>0.1171034025629695</v>
      </c>
      <c r="CL241" s="583"/>
      <c r="CM241" s="580">
        <f>CM242/CM59</f>
        <v>1.1660199111978253E-2</v>
      </c>
      <c r="CN241" s="579" t="e">
        <f>CN242/CN59</f>
        <v>#DIV/0!</v>
      </c>
      <c r="CO241" s="587">
        <f>CN242/CK242</f>
        <v>0</v>
      </c>
      <c r="CP241" s="583"/>
      <c r="CQ241" s="178">
        <f>CN242/CM242</f>
        <v>0</v>
      </c>
      <c r="CR241" s="632">
        <f>CR242/CR59</f>
        <v>7.7552581261950276E-3</v>
      </c>
      <c r="CS241" s="583"/>
      <c r="CT241" s="668">
        <f>CT242/CT59</f>
        <v>2.2900258924503765E-2</v>
      </c>
      <c r="CU241" s="586" t="e">
        <f>CU242/CU59</f>
        <v>#DIV/0!</v>
      </c>
      <c r="CV241" s="587">
        <f>CU242/CR242</f>
        <v>0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6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529"/>
        <v>-19.645009999999957</v>
      </c>
      <c r="X242" s="117">
        <f>U242-T242</f>
        <v>0</v>
      </c>
      <c r="Y242" s="355">
        <f>Y238+Y240</f>
        <v>98</v>
      </c>
      <c r="Z242" s="765">
        <v>292.23899999999998</v>
      </c>
      <c r="AA242" s="76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765">
        <v>-192.48400000000001</v>
      </c>
      <c r="AF242" s="358">
        <f>AE242-AD242</f>
        <v>0</v>
      </c>
      <c r="AG242" s="355">
        <f>AG238+AG240</f>
        <v>98</v>
      </c>
      <c r="AH242" s="448">
        <v>130.94999999999999</v>
      </c>
      <c r="AI242" s="357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99.754999999999967</v>
      </c>
      <c r="AO242" s="186">
        <f>AN242-AK242</f>
        <v>-194.24500000000003</v>
      </c>
      <c r="AP242" s="108">
        <f t="shared" si="530"/>
        <v>-194.24500000000003</v>
      </c>
      <c r="AQ242" s="117">
        <f>AN242-AM242</f>
        <v>-130.94999999999999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782.10999000000004</v>
      </c>
      <c r="AV242" s="188">
        <f>AU242-AR242</f>
        <v>-213.89000999999996</v>
      </c>
      <c r="AW242" s="108">
        <f t="shared" si="531"/>
        <v>-213.89000999999996</v>
      </c>
      <c r="AX242" s="594">
        <f>AU242-AT242</f>
        <v>-130.94999999999993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3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-21.824999999999989</v>
      </c>
      <c r="BF242" s="355">
        <f>BF238+BF240</f>
        <v>0</v>
      </c>
      <c r="BG242" s="448">
        <v>0</v>
      </c>
      <c r="BH242" s="765">
        <v>0</v>
      </c>
      <c r="BI242" s="358">
        <f>BH242-BG242</f>
        <v>0</v>
      </c>
      <c r="BJ242" s="355">
        <f>BJ238+BJ240</f>
        <v>0</v>
      </c>
      <c r="BK242" s="448">
        <v>8.4610000000000003</v>
      </c>
      <c r="BL242" s="357"/>
      <c r="BM242" s="358">
        <f>BL242-BK242</f>
        <v>-8.4610000000000003</v>
      </c>
      <c r="BN242" s="355">
        <v>-297</v>
      </c>
      <c r="BO242" s="448">
        <v>373.08300000000003</v>
      </c>
      <c r="BP242" s="359"/>
      <c r="BQ242" s="358">
        <f>BP242-BO242</f>
        <v>-373.08300000000003</v>
      </c>
      <c r="BR242" s="360">
        <f>BF242+BJ242+BN242</f>
        <v>-297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297</v>
      </c>
      <c r="BW242" s="108"/>
      <c r="BX242" s="117">
        <f>BU242-BT242</f>
        <v>-381.54400000000004</v>
      </c>
      <c r="BY242" s="355">
        <f>BY238+BY240</f>
        <v>0</v>
      </c>
      <c r="BZ242" s="448">
        <v>70.064999999999998</v>
      </c>
      <c r="CA242" s="359"/>
      <c r="CB242" s="358">
        <f>CA242-BZ242</f>
        <v>-70.064999999999998</v>
      </c>
      <c r="CC242" s="355">
        <v>453</v>
      </c>
      <c r="CD242" s="448">
        <v>215</v>
      </c>
      <c r="CE242" s="359"/>
      <c r="CF242" s="358">
        <f>CE242-CD242</f>
        <v>-215</v>
      </c>
      <c r="CG242" s="355">
        <f>CG238+CG240</f>
        <v>0</v>
      </c>
      <c r="CH242" s="448">
        <f>CH238+CH240</f>
        <v>0</v>
      </c>
      <c r="CI242" s="359"/>
      <c r="CJ242" s="358">
        <f>CI242-CH242</f>
        <v>0</v>
      </c>
      <c r="CK242" s="360">
        <f>BY242+CC242+CG242</f>
        <v>453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-453</v>
      </c>
      <c r="CP242" s="186"/>
      <c r="CQ242" s="117">
        <f>CN242-CM242</f>
        <v>-285.065</v>
      </c>
      <c r="CR242" s="111">
        <f>SUM(BR242,CK242)</f>
        <v>156</v>
      </c>
      <c r="CS242" s="962"/>
      <c r="CT242" s="593">
        <f>BT242+CM242</f>
        <v>666.60900000000004</v>
      </c>
      <c r="CU242" s="187">
        <f>SUM(BU242,CN242)</f>
        <v>0</v>
      </c>
      <c r="CV242" s="188">
        <f>CU242-CR242</f>
        <v>-156</v>
      </c>
      <c r="CW242" s="188"/>
      <c r="CX242" s="594">
        <f>CU242-CT242</f>
        <v>-666.60900000000004</v>
      </c>
      <c r="CY242" s="96">
        <f t="shared" si="538"/>
        <v>26</v>
      </c>
      <c r="CZ242" s="97">
        <f>CU242/6</f>
        <v>0</v>
      </c>
      <c r="DA242" s="363">
        <f>CZ242/CY242</f>
        <v>0</v>
      </c>
      <c r="DB242" s="98">
        <f>CZ242-CY242</f>
        <v>-26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36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784">
        <f>P244/P61</f>
        <v>0.58549491135915954</v>
      </c>
      <c r="Q243" s="334">
        <f>P244/O244</f>
        <v>1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0.56538937710786985</v>
      </c>
      <c r="V243" s="579">
        <f>U244/R244</f>
        <v>1.1988310986547086</v>
      </c>
      <c r="W243" s="580">
        <f>U244/S244</f>
        <v>1.1988310986547086</v>
      </c>
      <c r="X243" s="177">
        <f>U244/T244</f>
        <v>1</v>
      </c>
      <c r="Y243" s="491">
        <f>Y244/Y61</f>
        <v>0.58818897637795275</v>
      </c>
      <c r="Z243" s="784">
        <f>Z244/Z61</f>
        <v>0.65175974841321416</v>
      </c>
      <c r="AA243" s="78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4">
        <f>AD244/AD61</f>
        <v>0.53765075212557223</v>
      </c>
      <c r="AE243" s="784">
        <f>AE244/AE61</f>
        <v>0.53765075212557223</v>
      </c>
      <c r="AF243" s="341">
        <f>AE244/AD244</f>
        <v>1</v>
      </c>
      <c r="AG243" s="491">
        <f>AG244/AG61</f>
        <v>0.58988439306358376</v>
      </c>
      <c r="AH243" s="574">
        <f>AH244/AH61</f>
        <v>0.55038043478260867</v>
      </c>
      <c r="AI243" s="864">
        <f>AI244/AI61</f>
        <v>0.57831514087999936</v>
      </c>
      <c r="AJ243" s="341">
        <f>AI244/AH244</f>
        <v>1.8335314505776636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0.58679379962137601</v>
      </c>
      <c r="AO243" s="587">
        <f>AN244/AK244</f>
        <v>1.3146413087934559</v>
      </c>
      <c r="AP243" s="340">
        <f>AN244/AL244</f>
        <v>1.3146413087934559</v>
      </c>
      <c r="AQ243" s="178">
        <f>AN244/AM244</f>
        <v>1.2531488586447364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0.57687732807140335</v>
      </c>
      <c r="AV243" s="587">
        <f>AU244/AR244</f>
        <v>1.259399219251337</v>
      </c>
      <c r="AW243" s="579">
        <f>AU244/AS244</f>
        <v>1.259399219251337</v>
      </c>
      <c r="AX243" s="588">
        <f>AU244/AT244</f>
        <v>1.123954771544551</v>
      </c>
      <c r="AY243" s="96"/>
      <c r="AZ243" s="97"/>
      <c r="BA243" s="97"/>
      <c r="BF243" s="491">
        <f>BF244/BF61</f>
        <v>0.58316805845511477</v>
      </c>
      <c r="BG243" s="574">
        <f>BG244/BG61</f>
        <v>0.67781653352193272</v>
      </c>
      <c r="BH243" s="784">
        <f>BH244/BH61</f>
        <v>0.67781653352193272</v>
      </c>
      <c r="BI243" s="334">
        <f>BH244/BG244</f>
        <v>1</v>
      </c>
      <c r="BJ243" s="491">
        <f>BJ244/BJ61</f>
        <v>0.6007737397420867</v>
      </c>
      <c r="BK243" s="574">
        <f>BK244/BK61</f>
        <v>0.6007737397420867</v>
      </c>
      <c r="BL243" s="864" t="e">
        <f>BL244/BL61</f>
        <v>#DIV/0!</v>
      </c>
      <c r="BM243" s="334">
        <f>BL244/BK244</f>
        <v>0</v>
      </c>
      <c r="BN243" s="491">
        <f>BN244/BN61</f>
        <v>0.58848025959978367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>
        <f>BR244/BR61</f>
        <v>0.59045329921403755</v>
      </c>
      <c r="BS243" s="583"/>
      <c r="BT243" s="580">
        <f>BT244/BT61</f>
        <v>0.62711812550087165</v>
      </c>
      <c r="BU243" s="579">
        <f>BU244/BU61</f>
        <v>0.67781653352193272</v>
      </c>
      <c r="BV243" s="579">
        <f>BU244/BR244</f>
        <v>0.59565048895327777</v>
      </c>
      <c r="BW243" s="580"/>
      <c r="BX243" s="177">
        <f>BU244/BT244</f>
        <v>0.46175739999342991</v>
      </c>
      <c r="BY243" s="491">
        <f>BY244/BY61</f>
        <v>0.57956656346749225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491">
        <f>CC244/CC61</f>
        <v>0.56732294617563739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491">
        <f>CG244/CG61</f>
        <v>0.59808306709265169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>
        <f>CK244/CK61</f>
        <v>0.58010852161537085</v>
      </c>
      <c r="CL243" s="583"/>
      <c r="CM243" s="580">
        <f>CM244/CM61</f>
        <v>0.58010852161537085</v>
      </c>
      <c r="CN243" s="579" t="e">
        <f>CN244/CN61</f>
        <v>#DIV/0!</v>
      </c>
      <c r="CO243" s="587">
        <f>CN244/CK244</f>
        <v>0</v>
      </c>
      <c r="CP243" s="583"/>
      <c r="CQ243" s="178">
        <f>CN244/CM244</f>
        <v>0</v>
      </c>
      <c r="CR243" s="632">
        <f>CR244/CR61</f>
        <v>0.5852109628561124</v>
      </c>
      <c r="CS243" s="583"/>
      <c r="CT243" s="668">
        <f>CT244/CT61</f>
        <v>0.6055751823786093</v>
      </c>
      <c r="CU243" s="586">
        <f>CU244/CU61</f>
        <v>0.67781653352193272</v>
      </c>
      <c r="CV243" s="587">
        <f>CU244/CR244</f>
        <v>0.29642952415284785</v>
      </c>
      <c r="CW243" s="583"/>
      <c r="CX243" s="588">
        <f>CU244/CT244</f>
        <v>0.25904818880283825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76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529"/>
        <v>443.39335000000028</v>
      </c>
      <c r="X244" s="117">
        <f>U244-T244</f>
        <v>0</v>
      </c>
      <c r="Y244" s="355">
        <v>830</v>
      </c>
      <c r="Z244" s="765">
        <v>963.90899999999999</v>
      </c>
      <c r="AA244" s="76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765">
        <v>822.06799999999998</v>
      </c>
      <c r="AF244" s="358">
        <f>AE244-AD244</f>
        <v>0</v>
      </c>
      <c r="AG244" s="355">
        <v>785</v>
      </c>
      <c r="AH244" s="448">
        <v>779</v>
      </c>
      <c r="AI244" s="357">
        <v>1428.3209999999999</v>
      </c>
      <c r="AJ244" s="358">
        <f>AI244-AH244</f>
        <v>649.32099999999991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3214.2979999999998</v>
      </c>
      <c r="AO244" s="186">
        <f>AN244-AK244</f>
        <v>769.29799999999977</v>
      </c>
      <c r="AP244" s="108">
        <f t="shared" si="530"/>
        <v>769.29799999999977</v>
      </c>
      <c r="AQ244" s="117">
        <f>AN244-AM244</f>
        <v>649.32099999999991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5887.6913500000001</v>
      </c>
      <c r="AV244" s="121">
        <f>AU244-AR244</f>
        <v>1212.6913500000001</v>
      </c>
      <c r="AW244" s="108">
        <f t="shared" si="531"/>
        <v>1212.6913500000001</v>
      </c>
      <c r="AX244" s="594">
        <f>AU244-AT244</f>
        <v>649.32099999999991</v>
      </c>
      <c r="AY244" s="96">
        <f>AR244/6</f>
        <v>779.16666666666663</v>
      </c>
      <c r="AZ244" s="97">
        <f>AS244/6</f>
        <v>779.16666666666663</v>
      </c>
      <c r="BA244" s="97">
        <f>AU244/6</f>
        <v>981.28189166666664</v>
      </c>
      <c r="BB244" s="363">
        <f>BA244/AY244</f>
        <v>1.259399219251337</v>
      </c>
      <c r="BC244" s="98">
        <f>BA244-AY244</f>
        <v>202.11522500000001</v>
      </c>
      <c r="BD244" s="98">
        <f>BA244-AZ244</f>
        <v>202.11522500000001</v>
      </c>
      <c r="BE244" s="98">
        <f>AX244/6</f>
        <v>108.22016666666666</v>
      </c>
      <c r="BF244" s="355">
        <v>955</v>
      </c>
      <c r="BG244" s="448">
        <v>1644.5909999999999</v>
      </c>
      <c r="BH244" s="765">
        <v>1644.5909999999999</v>
      </c>
      <c r="BI244" s="358">
        <f>BH244-BG244</f>
        <v>0</v>
      </c>
      <c r="BJ244" s="355">
        <v>876</v>
      </c>
      <c r="BK244" s="448">
        <v>876</v>
      </c>
      <c r="BL244" s="357"/>
      <c r="BM244" s="358">
        <f>BL244-BK244</f>
        <v>-876</v>
      </c>
      <c r="BN244" s="355">
        <v>930</v>
      </c>
      <c r="BO244" s="448">
        <v>1041</v>
      </c>
      <c r="BP244" s="359"/>
      <c r="BQ244" s="358">
        <f>BP244-BO244</f>
        <v>-1041</v>
      </c>
      <c r="BR244" s="360">
        <f>BF244+BJ244+BN244</f>
        <v>2761</v>
      </c>
      <c r="BS244" s="112"/>
      <c r="BT244" s="108">
        <f>BG244+BK244+BO244</f>
        <v>3561.5909999999999</v>
      </c>
      <c r="BU244" s="114">
        <f>BH244+BL244+BP244</f>
        <v>1644.5909999999999</v>
      </c>
      <c r="BV244" s="110">
        <f>BU244-BR244</f>
        <v>-1116.4090000000001</v>
      </c>
      <c r="BW244" s="108"/>
      <c r="BX244" s="117">
        <f>BU244-BT244</f>
        <v>-1917</v>
      </c>
      <c r="BY244" s="355">
        <v>960</v>
      </c>
      <c r="BZ244" s="448">
        <v>960</v>
      </c>
      <c r="CA244" s="359"/>
      <c r="CB244" s="358">
        <f>CA244-BZ244</f>
        <v>-960</v>
      </c>
      <c r="CC244" s="355">
        <v>1027</v>
      </c>
      <c r="CD244" s="448">
        <v>1027</v>
      </c>
      <c r="CE244" s="359"/>
      <c r="CF244" s="358">
        <f>CE244-CD244</f>
        <v>-1027</v>
      </c>
      <c r="CG244" s="355">
        <v>800</v>
      </c>
      <c r="CH244" s="448">
        <v>800</v>
      </c>
      <c r="CI244" s="359"/>
      <c r="CJ244" s="358">
        <f>CI244-CH244</f>
        <v>-800</v>
      </c>
      <c r="CK244" s="360">
        <f>BY244+CC244+CG244</f>
        <v>2787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-2787</v>
      </c>
      <c r="CP244" s="186"/>
      <c r="CQ244" s="117">
        <f>CN244-CM244</f>
        <v>-2787</v>
      </c>
      <c r="CR244" s="111">
        <f>SUM(BR244,CK244)</f>
        <v>5548</v>
      </c>
      <c r="CS244" s="962"/>
      <c r="CT244" s="593">
        <f>BT244+CM244</f>
        <v>6348.5910000000003</v>
      </c>
      <c r="CU244" s="120">
        <f>SUM(BU244,CN244)</f>
        <v>1644.5909999999999</v>
      </c>
      <c r="CV244" s="121">
        <f>CU244-CR244</f>
        <v>-3903.4090000000001</v>
      </c>
      <c r="CW244" s="121"/>
      <c r="CX244" s="594">
        <f>CU244-CT244</f>
        <v>-4704</v>
      </c>
      <c r="CY244" s="96">
        <f t="shared" si="538"/>
        <v>924.66666666666663</v>
      </c>
      <c r="CZ244" s="97">
        <f>CU244/6</f>
        <v>274.0985</v>
      </c>
      <c r="DA244" s="363">
        <f>CZ244/CY244</f>
        <v>0.2964295241528479</v>
      </c>
      <c r="DB244" s="98">
        <f>CZ244-CY244</f>
        <v>-650.56816666666668</v>
      </c>
      <c r="DC244" s="98">
        <f>CX244/6</f>
        <v>-784</v>
      </c>
      <c r="DD244" s="355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36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784">
        <f>P246/P63</f>
        <v>-1.7459059800000001</v>
      </c>
      <c r="Q245" s="334">
        <f>P246/O246</f>
        <v>1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3.6368129032258049E-2</v>
      </c>
      <c r="V245" s="579" t="e">
        <f>U246/R246</f>
        <v>#DIV/0!</v>
      </c>
      <c r="W245" s="580" t="e">
        <f>U246/S246</f>
        <v>#DIV/0!</v>
      </c>
      <c r="X245" s="177">
        <f>U246/T246</f>
        <v>1</v>
      </c>
      <c r="Y245" s="491" t="e">
        <f>Y246/Y63</f>
        <v>#DIV/0!</v>
      </c>
      <c r="Z245" s="784" t="e">
        <f>Z246/Z63</f>
        <v>#DIV/0!</v>
      </c>
      <c r="AA245" s="78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784">
        <f>AE246/AE63</f>
        <v>-2.6058128571428569</v>
      </c>
      <c r="AF245" s="341">
        <f>AE246/AD246</f>
        <v>1</v>
      </c>
      <c r="AG245" s="491" t="e">
        <f>AG246/AG63</f>
        <v>#DIV/0!</v>
      </c>
      <c r="AH245" s="574" t="e">
        <f>AH246/AH63</f>
        <v>#DIV/0!</v>
      </c>
      <c r="AI245" s="864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>
        <f>AN246/AN63</f>
        <v>-2.6058128571428569</v>
      </c>
      <c r="AO245" s="587" t="e">
        <f>AN246/AK246</f>
        <v>#DIV/0!</v>
      </c>
      <c r="AP245" s="340" t="e">
        <f>AN246/AL246</f>
        <v>#DIV/0!</v>
      </c>
      <c r="AQ245" s="178">
        <f>AN246/AM246</f>
        <v>1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-1.4837907945205477</v>
      </c>
      <c r="AV245" s="587" t="e">
        <f>AU246/AR246</f>
        <v>#DIV/0!</v>
      </c>
      <c r="AW245" s="579" t="e">
        <f>AU246/AS246</f>
        <v>#DIV/0!</v>
      </c>
      <c r="AX245" s="588">
        <f>AU246/AT246</f>
        <v>1</v>
      </c>
      <c r="AY245" s="96"/>
      <c r="AZ245" s="97"/>
      <c r="BA245" s="97"/>
      <c r="BF245" s="491" t="e">
        <f>BF246/BF63</f>
        <v>#DIV/0!</v>
      </c>
      <c r="BG245" s="574">
        <f>BG246/BG63</f>
        <v>0.19747271268057784</v>
      </c>
      <c r="BH245" s="784">
        <f>BH246/BH63</f>
        <v>0.19747271268057784</v>
      </c>
      <c r="BI245" s="334">
        <f>BH246/BG246</f>
        <v>1</v>
      </c>
      <c r="BJ245" s="491" t="e">
        <f>BJ246/BJ63</f>
        <v>#DIV/0!</v>
      </c>
      <c r="BK245" s="574">
        <f>BK246/BK63</f>
        <v>-5.9647058823529407E-2</v>
      </c>
      <c r="BL245" s="864" t="e">
        <f>BL246/BL63</f>
        <v>#DIV/0!</v>
      </c>
      <c r="BM245" s="334">
        <f>BL246/BK246</f>
        <v>0</v>
      </c>
      <c r="BN245" s="491" t="e">
        <f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-2.6774984609070386E-2</v>
      </c>
      <c r="BU245" s="579">
        <f>BU246/BU63</f>
        <v>0.19747271268057784</v>
      </c>
      <c r="BV245" s="579" t="e">
        <f>BU246/BR246</f>
        <v>#DIV/0!</v>
      </c>
      <c r="BW245" s="580"/>
      <c r="BX245" s="177">
        <f>BU246/BT246</f>
        <v>-0.94290838439695113</v>
      </c>
      <c r="BY245" s="491" t="e">
        <f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491" t="e">
        <f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491" t="e">
        <f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-2.6774984609070386E-2</v>
      </c>
      <c r="CU245" s="586">
        <f>CU246/CU63</f>
        <v>0.19747271268057784</v>
      </c>
      <c r="CV245" s="587" t="e">
        <f>CU246/CR246</f>
        <v>#DIV/0!</v>
      </c>
      <c r="CW245" s="583"/>
      <c r="CX245" s="588">
        <f>CU246/CT246</f>
        <v>-0.94290838439695113</v>
      </c>
      <c r="CY245" s="96" t="e">
        <f t="shared" si="538"/>
        <v>#DIV/0!</v>
      </c>
      <c r="CZ245" s="97"/>
      <c r="DD245" s="491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76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529"/>
        <v>4.8179999999999978</v>
      </c>
      <c r="X246" s="117">
        <f>U246-T246</f>
        <v>0</v>
      </c>
      <c r="Y246" s="355"/>
      <c r="Z246" s="765">
        <v>0</v>
      </c>
      <c r="AA246" s="765">
        <v>0</v>
      </c>
      <c r="AB246" s="358">
        <f>AA246-Z246</f>
        <v>0</v>
      </c>
      <c r="AC246" s="355"/>
      <c r="AD246" s="448">
        <v>-467.71</v>
      </c>
      <c r="AE246" s="765">
        <v>-467.71</v>
      </c>
      <c r="AF246" s="358">
        <f>AE246-AD246</f>
        <v>0</v>
      </c>
      <c r="AG246" s="355"/>
      <c r="AH246" s="448">
        <v>0</v>
      </c>
      <c r="AI246" s="357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530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531"/>
        <v>-462.892</v>
      </c>
      <c r="AX246" s="594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3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355"/>
      <c r="BG246" s="448">
        <v>6.3090000000000002</v>
      </c>
      <c r="BH246" s="765">
        <v>6.3090000000000002</v>
      </c>
      <c r="BI246" s="358">
        <f>BH246-BG246</f>
        <v>0</v>
      </c>
      <c r="BJ246" s="355"/>
      <c r="BK246" s="448">
        <v>-13</v>
      </c>
      <c r="BL246" s="357"/>
      <c r="BM246" s="358">
        <f>BL246-BK246</f>
        <v>13</v>
      </c>
      <c r="BN246" s="355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-6.6909999999999998</v>
      </c>
      <c r="BU246" s="114">
        <f>BH246+BL246+BP246</f>
        <v>6.3090000000000002</v>
      </c>
      <c r="BV246" s="110">
        <f>BU246-BR246</f>
        <v>6.3090000000000002</v>
      </c>
      <c r="BW246" s="108"/>
      <c r="BX246" s="117">
        <f>BU246-BT246</f>
        <v>13</v>
      </c>
      <c r="BY246" s="355"/>
      <c r="BZ246" s="448"/>
      <c r="CA246" s="359"/>
      <c r="CB246" s="358">
        <f>CA246-BZ246</f>
        <v>0</v>
      </c>
      <c r="CC246" s="355"/>
      <c r="CD246" s="448"/>
      <c r="CE246" s="359"/>
      <c r="CF246" s="358">
        <f>CE246-CD246</f>
        <v>0</v>
      </c>
      <c r="CG246" s="355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62"/>
      <c r="CT246" s="593">
        <f>BT246+CM246</f>
        <v>-6.6909999999999998</v>
      </c>
      <c r="CU246" s="120">
        <f>SUM(BU246,CN246)</f>
        <v>6.3090000000000002</v>
      </c>
      <c r="CV246" s="121">
        <f>CU246-CR246</f>
        <v>6.3090000000000002</v>
      </c>
      <c r="CW246" s="121"/>
      <c r="CX246" s="594">
        <f>CU246-CT246</f>
        <v>13</v>
      </c>
      <c r="CY246" s="96">
        <f t="shared" si="538"/>
        <v>0</v>
      </c>
      <c r="CZ246" s="97">
        <f>CU246/6</f>
        <v>1.0515000000000001</v>
      </c>
      <c r="DA246" s="363" t="e">
        <f>CZ246/CY246</f>
        <v>#DIV/0!</v>
      </c>
      <c r="DB246" s="98">
        <f>CZ246-CY246</f>
        <v>1.0515000000000001</v>
      </c>
      <c r="DC246" s="98">
        <f>CX246/6</f>
        <v>2.1666666666666665</v>
      </c>
      <c r="DD246" s="355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36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784">
        <f>P248/P65</f>
        <v>0.24063689189189186</v>
      </c>
      <c r="Q247" s="334">
        <f>P248/O248</f>
        <v>1</v>
      </c>
      <c r="R247" s="491" t="e">
        <f>R248/R65</f>
        <v>#DIV/0!</v>
      </c>
      <c r="S247" s="613"/>
      <c r="T247" s="583">
        <f>T248/T65</f>
        <v>0.24063689189189186</v>
      </c>
      <c r="U247" s="579">
        <f>U248/U65</f>
        <v>0.24063689189189186</v>
      </c>
      <c r="V247" s="579" t="e">
        <f>U248/R248</f>
        <v>#DIV/0!</v>
      </c>
      <c r="W247" s="580" t="e">
        <f>U248/S248</f>
        <v>#DIV/0!</v>
      </c>
      <c r="X247" s="177">
        <f>U248/T248</f>
        <v>1</v>
      </c>
      <c r="Y247" s="491">
        <v>0.2</v>
      </c>
      <c r="Z247" s="784">
        <v>0.19634702651197458</v>
      </c>
      <c r="AA247" s="784">
        <v>0.19634702651197458</v>
      </c>
      <c r="AB247" s="334">
        <f>AA248/Z248</f>
        <v>1</v>
      </c>
      <c r="AC247" s="491">
        <v>0.2</v>
      </c>
      <c r="AD247" s="574">
        <v>0.27861180000000002</v>
      </c>
      <c r="AE247" s="784">
        <v>0.27861180000000002</v>
      </c>
      <c r="AF247" s="341">
        <f>AE248/AD248</f>
        <v>1</v>
      </c>
      <c r="AG247" s="491">
        <v>0.2</v>
      </c>
      <c r="AH247" s="574">
        <v>0.18</v>
      </c>
      <c r="AI247" s="864">
        <v>0.1777</v>
      </c>
      <c r="AJ247" s="341">
        <f>AI248/AH248</f>
        <v>0.58180296296296297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>
        <f>AN248/AN65</f>
        <v>0.23416269687010899</v>
      </c>
      <c r="AO247" s="587">
        <f>AN248/AK248</f>
        <v>1.3756174140904136</v>
      </c>
      <c r="AP247" s="580">
        <f t="shared" si="530"/>
        <v>3.4162696870108977E-2</v>
      </c>
      <c r="AQ247" s="178">
        <f>AN248/AM248</f>
        <v>0.82873994372816706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>
        <f>AU248/AU65</f>
        <v>0.23487530277525259</v>
      </c>
      <c r="AV247" s="587">
        <f>AU248/AR248</f>
        <v>1.5504608355405647</v>
      </c>
      <c r="AW247" s="579">
        <f>AU248/AS248</f>
        <v>1.5504608355405647</v>
      </c>
      <c r="AX247" s="588">
        <f>AU248/AT248</f>
        <v>0.84506040126758464</v>
      </c>
      <c r="AY247" s="96"/>
      <c r="AZ247" s="97"/>
      <c r="BA247" s="97"/>
      <c r="BF247" s="491">
        <v>0.157</v>
      </c>
      <c r="BG247" s="574">
        <v>0.26637</v>
      </c>
      <c r="BH247" s="784">
        <v>0.26637</v>
      </c>
      <c r="BI247" s="334">
        <f>BH248/BG248</f>
        <v>1</v>
      </c>
      <c r="BJ247" s="491">
        <v>0.157</v>
      </c>
      <c r="BK247" s="574">
        <v>0.15</v>
      </c>
      <c r="BL247" s="864"/>
      <c r="BM247" s="334">
        <f>BL248/BK248</f>
        <v>0</v>
      </c>
      <c r="BN247" s="491">
        <v>0.157</v>
      </c>
      <c r="BO247" s="574">
        <v>0.15</v>
      </c>
      <c r="BP247" s="575"/>
      <c r="BQ247" s="341">
        <f>BP248/BO248</f>
        <v>0</v>
      </c>
      <c r="BR247" s="491">
        <f>BR248/BR65</f>
        <v>0.15700000000000003</v>
      </c>
      <c r="BS247" s="583"/>
      <c r="BT247" s="580">
        <f>BT248/BT65</f>
        <v>0.15212259649666721</v>
      </c>
      <c r="BU247" s="579">
        <f>BU248/BU65</f>
        <v>0.26637</v>
      </c>
      <c r="BV247" s="579">
        <f>BU248/BR248</f>
        <v>2.7347412965709798E-2</v>
      </c>
      <c r="BW247" s="580"/>
      <c r="BX247" s="177">
        <f>BU248/BT248</f>
        <v>3.1938755513656505E-2</v>
      </c>
      <c r="BY247" s="491">
        <v>0.154</v>
      </c>
      <c r="BZ247" s="574">
        <v>0.15</v>
      </c>
      <c r="CA247" s="575"/>
      <c r="CB247" s="341">
        <f>CA248/BZ248</f>
        <v>0</v>
      </c>
      <c r="CC247" s="491">
        <v>0.154</v>
      </c>
      <c r="CD247" s="574">
        <v>0.15</v>
      </c>
      <c r="CE247" s="575"/>
      <c r="CF247" s="341">
        <f>CE248/CD248</f>
        <v>0</v>
      </c>
      <c r="CG247" s="491">
        <v>0.154</v>
      </c>
      <c r="CH247" s="574">
        <v>0.15</v>
      </c>
      <c r="CI247" s="575"/>
      <c r="CJ247" s="341">
        <f>CI248/CH248</f>
        <v>0</v>
      </c>
      <c r="CK247" s="491">
        <f>CK248/CK65</f>
        <v>0.154</v>
      </c>
      <c r="CL247" s="583"/>
      <c r="CM247" s="580">
        <f>CM248/CM65</f>
        <v>0.15000000000000002</v>
      </c>
      <c r="CN247" s="579" t="e">
        <f>CN248/CN65</f>
        <v>#DIV/0!</v>
      </c>
      <c r="CO247" s="587">
        <f>CN248/CK248</f>
        <v>0</v>
      </c>
      <c r="CP247" s="583"/>
      <c r="CQ247" s="178">
        <f>CN248/CM248</f>
        <v>0</v>
      </c>
      <c r="CR247" s="491">
        <f>CR248/CR65</f>
        <v>0.15543575174825178</v>
      </c>
      <c r="CS247" s="583"/>
      <c r="CT247" s="580">
        <f>CT248/CT65</f>
        <v>0.15095060768750146</v>
      </c>
      <c r="CU247" s="579">
        <f>CU248/CU65</f>
        <v>0.26637</v>
      </c>
      <c r="CV247" s="587">
        <f>CU248/CR248</f>
        <v>1.3219745133380385E-2</v>
      </c>
      <c r="CW247" s="583"/>
      <c r="CX247" s="588">
        <f>CU248/CT248</f>
        <v>1.441487008900303E-2</v>
      </c>
      <c r="CY247" s="96"/>
      <c r="CZ247" s="97"/>
      <c r="DD247" s="491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6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529"/>
        <v>59.357100000000003</v>
      </c>
      <c r="X248" s="117">
        <f>U248-T248</f>
        <v>0</v>
      </c>
      <c r="Y248" s="355">
        <f>Y247*Y65</f>
        <v>113.16239316239317</v>
      </c>
      <c r="Z248" s="765">
        <f>Z247*Z65</f>
        <v>29.60309015103617</v>
      </c>
      <c r="AA248" s="76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765">
        <f>AE247*AE65</f>
        <v>303.13916358974359</v>
      </c>
      <c r="AF248" s="358">
        <f>AE248-AD248</f>
        <v>0</v>
      </c>
      <c r="AG248" s="355">
        <f>AG247*AG65</f>
        <v>113.16239316239317</v>
      </c>
      <c r="AH248" s="448">
        <f>AH247*AH65</f>
        <v>230.7692307692308</v>
      </c>
      <c r="AI248" s="357">
        <f>AI247*AI65</f>
        <v>134.26222222222225</v>
      </c>
      <c r="AJ248" s="358">
        <f>AI248-AH248</f>
        <v>-96.507008547008553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467.00447596300199</v>
      </c>
      <c r="AO248" s="186">
        <f>AN248-AK248</f>
        <v>127.51729647582249</v>
      </c>
      <c r="AP248" s="108">
        <f t="shared" si="530"/>
        <v>127.51729647582249</v>
      </c>
      <c r="AQ248" s="117">
        <f>AN248-AM248</f>
        <v>-96.507008547008525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526.361575963002</v>
      </c>
      <c r="AV248" s="121">
        <f>AU248-AR248</f>
        <v>186.87439647582249</v>
      </c>
      <c r="AW248" s="108">
        <f t="shared" si="531"/>
        <v>186.87439647582249</v>
      </c>
      <c r="AX248" s="594">
        <f>AU248-AT248</f>
        <v>-96.507008547008581</v>
      </c>
      <c r="AY248" s="96">
        <f>AR248/6</f>
        <v>56.581196581196586</v>
      </c>
      <c r="AZ248" s="97">
        <f>AS248/6</f>
        <v>56.581196581196586</v>
      </c>
      <c r="BA248" s="97">
        <f>AU248/6</f>
        <v>87.726929327166999</v>
      </c>
      <c r="BB248" s="363">
        <f>BA248/AY248</f>
        <v>1.5504608355405647</v>
      </c>
      <c r="BC248" s="98">
        <f>BA248-AY248</f>
        <v>31.145732745970413</v>
      </c>
      <c r="BD248" s="98">
        <f>BA248-AZ248</f>
        <v>31.145732745970413</v>
      </c>
      <c r="BE248" s="98">
        <f>AX248/6</f>
        <v>-16.084501424501429</v>
      </c>
      <c r="BF248" s="355">
        <f>BF247*BF65</f>
        <v>778.29059829059838</v>
      </c>
      <c r="BG248" s="448">
        <f>BG247*BG65</f>
        <v>160.73266666666669</v>
      </c>
      <c r="BH248" s="765">
        <f>BH247*BH65</f>
        <v>160.73266666666669</v>
      </c>
      <c r="BI248" s="358">
        <f>BH248-BG248</f>
        <v>0</v>
      </c>
      <c r="BJ248" s="355">
        <f>BJ247*BJ65</f>
        <v>2549.5726495726499</v>
      </c>
      <c r="BK248" s="448">
        <f>BK247*BK65</f>
        <v>2435.897435897436</v>
      </c>
      <c r="BL248" s="357">
        <f>BL247*BL65</f>
        <v>0</v>
      </c>
      <c r="BM248" s="358">
        <f>BL248-BK248</f>
        <v>-2435.897435897436</v>
      </c>
      <c r="BN248" s="355">
        <f>BN247*BN65</f>
        <v>2549.5726495726499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5877.4358974358984</v>
      </c>
      <c r="BS248" s="112"/>
      <c r="BT248" s="108">
        <f>BG248+BK248+BO248</f>
        <v>5032.5275384615388</v>
      </c>
      <c r="BU248" s="114">
        <f>BH248+BL248+BP248</f>
        <v>160.73266666666669</v>
      </c>
      <c r="BV248" s="110">
        <f>BU248-BR248</f>
        <v>-5716.7032307692316</v>
      </c>
      <c r="BW248" s="108"/>
      <c r="BX248" s="117">
        <f>BU248-BT248</f>
        <v>-4871.7948717948721</v>
      </c>
      <c r="BY248" s="355">
        <f>BY247*BY65</f>
        <v>2500.8547008547012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355">
        <f>CC247*CC65</f>
        <v>2353.4358974358975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355">
        <f>CG247*CG65</f>
        <v>1426.8034188034189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6281.0940170940175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-6281.0940170940175</v>
      </c>
      <c r="CP248" s="186"/>
      <c r="CQ248" s="117">
        <f>CN248-CM248</f>
        <v>-6117.9487179487187</v>
      </c>
      <c r="CR248" s="111">
        <f>SUM(BR248,CK248)</f>
        <v>12158.529914529916</v>
      </c>
      <c r="CS248" s="962"/>
      <c r="CT248" s="593">
        <f>BT248+CM248</f>
        <v>11150.476256410257</v>
      </c>
      <c r="CU248" s="120">
        <f>SUM(BU248,CN248)</f>
        <v>160.73266666666669</v>
      </c>
      <c r="CV248" s="121">
        <f>CU248-CR248</f>
        <v>-11997.797247863249</v>
      </c>
      <c r="CW248" s="121"/>
      <c r="CX248" s="594">
        <f>CU248-CT248</f>
        <v>-10989.74358974359</v>
      </c>
      <c r="CY248" s="96">
        <f t="shared" si="538"/>
        <v>2026.4216524216527</v>
      </c>
      <c r="CZ248" s="97">
        <f>CU248/6</f>
        <v>26.788777777777781</v>
      </c>
      <c r="DA248" s="363">
        <f>CZ248/CY248</f>
        <v>1.3219745133380385E-2</v>
      </c>
      <c r="DB248" s="98">
        <f>CZ248-CY248</f>
        <v>-1999.6328746438749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36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784">
        <f>P250/P67</f>
        <v>0.18644752636944689</v>
      </c>
      <c r="Q249" s="334">
        <f>P250/O250</f>
        <v>1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0.18379513234642239</v>
      </c>
      <c r="V249" s="579">
        <f>U250/R250</f>
        <v>1.3162085400798149</v>
      </c>
      <c r="W249" s="580">
        <f>U250/S250</f>
        <v>1.146491393221055</v>
      </c>
      <c r="X249" s="177">
        <f>U250/T250</f>
        <v>1</v>
      </c>
      <c r="Y249" s="491">
        <f>Y250/Y67</f>
        <v>0.17642928904079247</v>
      </c>
      <c r="Z249" s="784">
        <f>Z250/Z67</f>
        <v>0.18109851411569924</v>
      </c>
      <c r="AA249" s="78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4">
        <f>AD250/AD67</f>
        <v>0.18270739830943158</v>
      </c>
      <c r="AE249" s="784">
        <f>AE250/AE67</f>
        <v>0.18270739830943158</v>
      </c>
      <c r="AF249" s="341">
        <f>AE250/AD250</f>
        <v>1</v>
      </c>
      <c r="AG249" s="491">
        <f>AG250/AG67</f>
        <v>0.16856884889318802</v>
      </c>
      <c r="AH249" s="574">
        <f>AH250/AH67</f>
        <v>0.18571204152909934</v>
      </c>
      <c r="AI249" s="864">
        <f>AI250/AI67</f>
        <v>0.1940615837521685</v>
      </c>
      <c r="AJ249" s="341">
        <f>AI250/AH250</f>
        <v>1.0123877461997994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0.18608050319967559</v>
      </c>
      <c r="AO249" s="587">
        <f>AN250/AK250</f>
        <v>1.3740077451209256</v>
      </c>
      <c r="AP249" s="340">
        <f>AN250/AL250</f>
        <v>1.3398581019969245</v>
      </c>
      <c r="AQ249" s="178">
        <f>AN250/AM250</f>
        <v>1.0043810614299802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0.18493617160325126</v>
      </c>
      <c r="AV249" s="587">
        <f>AU250/AR250</f>
        <v>1.3446241179278637</v>
      </c>
      <c r="AW249" s="579">
        <f>AU250/AS250</f>
        <v>1.2361110548733265</v>
      </c>
      <c r="AX249" s="588">
        <f>AU250/AT250</f>
        <v>1.002196121969263</v>
      </c>
      <c r="AY249" s="96"/>
      <c r="AZ249" s="97"/>
      <c r="BA249" s="97"/>
      <c r="BB249" s="669">
        <f>AU249/ AR249</f>
        <v>1.0615085710014427</v>
      </c>
      <c r="BF249" s="491">
        <f>BF250/BF67</f>
        <v>0.19119941245616404</v>
      </c>
      <c r="BG249" s="574">
        <f>BG250/BG67</f>
        <v>0.18436816445427195</v>
      </c>
      <c r="BH249" s="784">
        <f>BH250/BH67</f>
        <v>0.18436816445427195</v>
      </c>
      <c r="BI249" s="334">
        <f>BH250/BG250</f>
        <v>1</v>
      </c>
      <c r="BJ249" s="491">
        <f>BJ250/BJ67</f>
        <v>0.18376234410807041</v>
      </c>
      <c r="BK249" s="574">
        <f>BK250/BK67</f>
        <v>0.17184002302597806</v>
      </c>
      <c r="BL249" s="864" t="e">
        <f>BL250/BL67</f>
        <v>#DIV/0!</v>
      </c>
      <c r="BM249" s="334">
        <f>BL250/BK250</f>
        <v>0</v>
      </c>
      <c r="BN249" s="491">
        <f>BN250/BN67</f>
        <v>0.18038152657783454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>
        <f>BR250/BR67</f>
        <v>0.18536484582005439</v>
      </c>
      <c r="BS249" s="583"/>
      <c r="BT249" s="580">
        <f>BT250/BT67</f>
        <v>0.17915165723203169</v>
      </c>
      <c r="BU249" s="580">
        <f>BU250/BU67</f>
        <v>0.18436816445427195</v>
      </c>
      <c r="BV249" s="579">
        <f>BU250/BR250</f>
        <v>0.30828124275564522</v>
      </c>
      <c r="BW249" s="580"/>
      <c r="BX249" s="177">
        <f>BU250/BT250</f>
        <v>0.34849027651826614</v>
      </c>
      <c r="BY249" s="491">
        <f>BY250/BY67</f>
        <v>0.18537187091232965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491">
        <f>CC250/CC67</f>
        <v>0.18252728080714975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491">
        <f>CG250/CG67</f>
        <v>0.18494852096888842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>
        <f>CK250/CK67</f>
        <v>0.18427794389017235</v>
      </c>
      <c r="CL249" s="583"/>
      <c r="CM249" s="580">
        <f>CM250/CM67</f>
        <v>0.18346079273939547</v>
      </c>
      <c r="CN249" s="579" t="e">
        <f>CN250/CN67</f>
        <v>#DIV/0!</v>
      </c>
      <c r="CO249" s="587">
        <f>CN250/CK250</f>
        <v>0</v>
      </c>
      <c r="CP249" s="583"/>
      <c r="CQ249" s="178">
        <f>CN250/CM250</f>
        <v>0</v>
      </c>
      <c r="CR249" s="632">
        <f>CR250/CR67</f>
        <v>0.18485046315247175</v>
      </c>
      <c r="CS249" s="583"/>
      <c r="CT249" s="668">
        <f>CT250/CT67</f>
        <v>0.18138933234950802</v>
      </c>
      <c r="CU249" s="586">
        <f>CU250/CU67</f>
        <v>0.18436816445427195</v>
      </c>
      <c r="CV249" s="587">
        <f>CU250/CR250</f>
        <v>0.16283721851559713</v>
      </c>
      <c r="CW249" s="583"/>
      <c r="CX249" s="588">
        <f>CU250/CT250</f>
        <v>0.16545741486410515</v>
      </c>
      <c r="CY249" s="96"/>
      <c r="CZ249" s="97"/>
      <c r="DA249" s="669">
        <f>CU249/ CR249</f>
        <v>0.99739087103178115</v>
      </c>
      <c r="DD249" s="491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79">
        <f>P216+P228+P244+P236+P242+P246+P248+0.87521</f>
        <v>66840.823148115727</v>
      </c>
      <c r="Q250" s="495">
        <f>P250-O250</f>
        <v>0</v>
      </c>
      <c r="R250" s="492">
        <f t="shared" ref="R250:BA250" si="556">R216+R228+R244+R236+R242+R246+R248</f>
        <v>166276.62393162394</v>
      </c>
      <c r="S250" s="497">
        <f>S216+S228+S244+S236+S242+S246+S248</f>
        <v>190890.84639316238</v>
      </c>
      <c r="T250" s="215">
        <f t="shared" si="556"/>
        <v>218854.71243444315</v>
      </c>
      <c r="U250" s="213">
        <f t="shared" si="556"/>
        <v>218854.71243444315</v>
      </c>
      <c r="V250" s="213">
        <f t="shared" si="556"/>
        <v>52578.088502819228</v>
      </c>
      <c r="W250" s="211">
        <f t="shared" si="529"/>
        <v>27963.866041280766</v>
      </c>
      <c r="X250" s="216">
        <f t="shared" si="556"/>
        <v>0</v>
      </c>
      <c r="Y250" s="492">
        <f t="shared" si="556"/>
        <v>56076.16459331417</v>
      </c>
      <c r="Z250" s="779">
        <f>Z216+Z228+Z244+Z236+Z242+Z246+Z248</f>
        <v>67889.697244740004</v>
      </c>
      <c r="AA250" s="779">
        <f t="shared" si="556"/>
        <v>67889.697244740004</v>
      </c>
      <c r="AB250" s="495">
        <f t="shared" si="556"/>
        <v>0</v>
      </c>
      <c r="AC250" s="492">
        <f t="shared" si="556"/>
        <v>54961.783703240129</v>
      </c>
      <c r="AD250" s="493">
        <f>AD216+AD228+AD244+AD236+AD242+AD246+AD248</f>
        <v>74288.623983062585</v>
      </c>
      <c r="AE250" s="779">
        <f t="shared" si="556"/>
        <v>74288.623983062585</v>
      </c>
      <c r="AF250" s="495">
        <f t="shared" si="556"/>
        <v>0</v>
      </c>
      <c r="AG250" s="492">
        <f t="shared" si="556"/>
        <v>49760.659737633745</v>
      </c>
      <c r="AH250" s="493">
        <f>AH216+AH228+AH244+AH236+AH242+AH246+AH248</f>
        <v>77796.488461538465</v>
      </c>
      <c r="AI250" s="494">
        <f t="shared" si="556"/>
        <v>78760.211615835637</v>
      </c>
      <c r="AJ250" s="495">
        <f t="shared" si="556"/>
        <v>963.72315429716946</v>
      </c>
      <c r="AK250" s="492">
        <f t="shared" si="556"/>
        <v>160798.60803418804</v>
      </c>
      <c r="AL250" s="497">
        <f>AL216+AL228+AL244+AL236+AL242+AL246+AL248</f>
        <v>164896.96372649574</v>
      </c>
      <c r="AM250" s="211">
        <f t="shared" si="556"/>
        <v>219974.80968934108</v>
      </c>
      <c r="AN250" s="213">
        <f t="shared" si="556"/>
        <v>220938.53284363827</v>
      </c>
      <c r="AO250" s="215">
        <f t="shared" si="556"/>
        <v>60139.924809450204</v>
      </c>
      <c r="AP250" s="211">
        <f t="shared" si="530"/>
        <v>56041.569117142528</v>
      </c>
      <c r="AQ250" s="216">
        <f t="shared" si="556"/>
        <v>963.72315429717401</v>
      </c>
      <c r="AR250" s="210">
        <f t="shared" si="556"/>
        <v>327075.23196581198</v>
      </c>
      <c r="AS250" s="213">
        <f>AS216+AS228+AS244+AS236+AS242+AS246+AS248</f>
        <v>355787.81011965813</v>
      </c>
      <c r="AT250" s="694">
        <f t="shared" si="556"/>
        <v>438829.52212378412</v>
      </c>
      <c r="AU250" s="293">
        <f t="shared" si="556"/>
        <v>439793.24527808139</v>
      </c>
      <c r="AV250" s="217">
        <f t="shared" si="556"/>
        <v>112718.0133122694</v>
      </c>
      <c r="AW250" s="211">
        <f t="shared" si="531"/>
        <v>84005.435158423265</v>
      </c>
      <c r="AX250" s="218">
        <f t="shared" si="556"/>
        <v>963.72315429717059</v>
      </c>
      <c r="AY250" s="96">
        <f t="shared" si="556"/>
        <v>54512.538660968654</v>
      </c>
      <c r="AZ250" s="97">
        <f>AS250/6</f>
        <v>59297.968353276352</v>
      </c>
      <c r="BA250" s="97">
        <f t="shared" si="556"/>
        <v>73298.874213013565</v>
      </c>
      <c r="BB250" s="363">
        <f>BA250/AY250</f>
        <v>1.3446241179278642</v>
      </c>
      <c r="BC250" s="98">
        <f>BA250-AY250</f>
        <v>18786.335552044911</v>
      </c>
      <c r="BD250" s="98">
        <f>BA250-AZ250</f>
        <v>14000.905859737213</v>
      </c>
      <c r="BE250" s="98">
        <f>AX250/6</f>
        <v>160.62052571619509</v>
      </c>
      <c r="BF250" s="492">
        <f>BF216+BF228+BF244+BF236+BF242+BF246+BF248</f>
        <v>83552.672478632478</v>
      </c>
      <c r="BG250" s="493">
        <f>BG216+BG228+BG244+BG236+BG242+BG246+BG248</f>
        <v>67815.142414666683</v>
      </c>
      <c r="BH250" s="779">
        <f>BH216+BH228+BH244+BH236+BH242+BH246+BH248</f>
        <v>67815.142414666683</v>
      </c>
      <c r="BI250" s="495">
        <f>BH250-BG250</f>
        <v>0</v>
      </c>
      <c r="BJ250" s="492">
        <f>BJ216+BJ228+BJ244+BJ236+BJ242+BJ246+BJ248</f>
        <v>64492.886752136743</v>
      </c>
      <c r="BK250" s="493">
        <f>BK216+BK228+BK244+BK236+BK242+BK246+BK248</f>
        <v>57215.384076923081</v>
      </c>
      <c r="BL250" s="494">
        <f>BL216+BL228+BL244+BL236+BL242+BL246+BL248</f>
        <v>0</v>
      </c>
      <c r="BM250" s="495">
        <f>BL250-BK250</f>
        <v>-57215.384076923081</v>
      </c>
      <c r="BN250" s="492">
        <f>BN216+BN228+BN244+BN236+BN242+BN246+BN248</f>
        <v>71932.606837606843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557">BR216+BR228+BR244+BR236+BR242+BR246+BR248</f>
        <v>219978.16606837607</v>
      </c>
      <c r="BS250" s="215"/>
      <c r="BT250" s="211">
        <f t="shared" si="557"/>
        <v>194596.94282492311</v>
      </c>
      <c r="BU250" s="213">
        <f t="shared" si="557"/>
        <v>67815.142414666683</v>
      </c>
      <c r="BV250" s="213">
        <f t="shared" si="557"/>
        <v>-152163.02365370936</v>
      </c>
      <c r="BW250" s="211"/>
      <c r="BX250" s="216">
        <f t="shared" si="557"/>
        <v>-126781.8004102564</v>
      </c>
      <c r="BY250" s="492">
        <f t="shared" si="557"/>
        <v>72311.348717948713</v>
      </c>
      <c r="BZ250" s="493">
        <f t="shared" ref="BZ250" si="558">BZ216+BZ228+BZ244+BZ236+BZ242+BZ246+BZ248</f>
        <v>79479.159017094033</v>
      </c>
      <c r="CA250" s="496">
        <f t="shared" si="557"/>
        <v>0</v>
      </c>
      <c r="CB250" s="495">
        <f t="shared" si="557"/>
        <v>-79479.159017094033</v>
      </c>
      <c r="CC250" s="492">
        <f t="shared" si="557"/>
        <v>66349.290598290594</v>
      </c>
      <c r="CD250" s="493">
        <f t="shared" ref="CD250" si="559">CD216+CD228+CD244+CD236+CD242+CD246+CD248</f>
        <v>79073.940170940172</v>
      </c>
      <c r="CE250" s="496">
        <f t="shared" si="557"/>
        <v>0</v>
      </c>
      <c r="CF250" s="495">
        <f t="shared" si="557"/>
        <v>-79073.940170940172</v>
      </c>
      <c r="CG250" s="492">
        <f t="shared" si="557"/>
        <v>57820.914529914531</v>
      </c>
      <c r="CH250" s="493">
        <f t="shared" ref="CH250" si="560">CH216+CH228+CH244+CH236+CH242+CH246+CH248</f>
        <v>56714.58974358975</v>
      </c>
      <c r="CI250" s="496">
        <f t="shared" si="557"/>
        <v>0</v>
      </c>
      <c r="CJ250" s="495">
        <f t="shared" si="557"/>
        <v>-56714.58974358975</v>
      </c>
      <c r="CK250" s="492">
        <f t="shared" si="557"/>
        <v>196481.55384615387</v>
      </c>
      <c r="CL250" s="215"/>
      <c r="CM250" s="211">
        <f t="shared" si="557"/>
        <v>215267.68893162394</v>
      </c>
      <c r="CN250" s="213">
        <f t="shared" si="557"/>
        <v>0</v>
      </c>
      <c r="CO250" s="215">
        <f t="shared" si="557"/>
        <v>-196481.55384615387</v>
      </c>
      <c r="CP250" s="215"/>
      <c r="CQ250" s="216">
        <f t="shared" si="557"/>
        <v>-215267.68893162394</v>
      </c>
      <c r="CR250" s="210">
        <f t="shared" si="557"/>
        <v>416459.71991452994</v>
      </c>
      <c r="CS250" s="215"/>
      <c r="CT250" s="694">
        <f t="shared" si="557"/>
        <v>409864.63175654702</v>
      </c>
      <c r="CU250" s="293">
        <f t="shared" si="557"/>
        <v>67815.142414666683</v>
      </c>
      <c r="CV250" s="217">
        <f t="shared" si="557"/>
        <v>-348644.57749986323</v>
      </c>
      <c r="CW250" s="217"/>
      <c r="CX250" s="218">
        <f t="shared" si="557"/>
        <v>-342049.48934188031</v>
      </c>
      <c r="CY250" s="96">
        <f t="shared" si="538"/>
        <v>69409.953319088323</v>
      </c>
      <c r="CZ250" s="97">
        <f t="shared" si="557"/>
        <v>11302.523735777781</v>
      </c>
      <c r="DA250" s="363">
        <f>CZ250/CY250</f>
        <v>0.16283721851559713</v>
      </c>
      <c r="DB250" s="98">
        <f>CZ250-CY250</f>
        <v>-58107.429583310543</v>
      </c>
      <c r="DC250" s="98">
        <f>CX250/6</f>
        <v>-57008.248223646719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561">DP216+DP228+DP244+DP236+DP242+DP246+DP248</f>
        <v>219978.16606837607</v>
      </c>
      <c r="DQ250" s="211">
        <f t="shared" si="561"/>
        <v>221646.90906837606</v>
      </c>
      <c r="DR250" s="213">
        <f t="shared" si="561"/>
        <v>0</v>
      </c>
      <c r="DS250" s="213">
        <f t="shared" si="561"/>
        <v>-219978.16606837607</v>
      </c>
      <c r="DT250" s="216">
        <f t="shared" si="561"/>
        <v>-221646.90906837606</v>
      </c>
      <c r="DU250" s="492">
        <f t="shared" si="561"/>
        <v>72311.348717948713</v>
      </c>
      <c r="DV250" s="493">
        <f t="shared" si="561"/>
        <v>0</v>
      </c>
      <c r="DW250" s="496">
        <f t="shared" si="561"/>
        <v>0</v>
      </c>
      <c r="DX250" s="495">
        <f t="shared" si="561"/>
        <v>0</v>
      </c>
      <c r="DY250" s="492">
        <f t="shared" si="561"/>
        <v>64348.314529914533</v>
      </c>
      <c r="DZ250" s="493">
        <f t="shared" si="561"/>
        <v>0</v>
      </c>
      <c r="EA250" s="496">
        <f t="shared" si="561"/>
        <v>0</v>
      </c>
      <c r="EB250" s="495">
        <f t="shared" si="561"/>
        <v>0</v>
      </c>
      <c r="EC250" s="492">
        <f t="shared" si="561"/>
        <v>59821.837606837609</v>
      </c>
      <c r="ED250" s="493">
        <f t="shared" si="561"/>
        <v>0</v>
      </c>
      <c r="EE250" s="496">
        <f t="shared" si="561"/>
        <v>0</v>
      </c>
      <c r="EF250" s="495">
        <f t="shared" si="561"/>
        <v>0</v>
      </c>
      <c r="EG250" s="492">
        <f t="shared" si="561"/>
        <v>196481.50085470086</v>
      </c>
      <c r="EH250" s="211">
        <f t="shared" si="561"/>
        <v>0</v>
      </c>
      <c r="EI250" s="213">
        <f t="shared" si="561"/>
        <v>0</v>
      </c>
      <c r="EJ250" s="215">
        <f t="shared" si="561"/>
        <v>-196481.50085470086</v>
      </c>
      <c r="EK250" s="216">
        <f t="shared" si="561"/>
        <v>0</v>
      </c>
      <c r="EL250" s="210">
        <f t="shared" si="561"/>
        <v>416459.66692307696</v>
      </c>
      <c r="EM250" s="694">
        <f t="shared" si="561"/>
        <v>221646.90906837606</v>
      </c>
      <c r="EN250" s="293">
        <f t="shared" si="561"/>
        <v>0</v>
      </c>
      <c r="EO250" s="217">
        <f t="shared" si="561"/>
        <v>-416459.66692307696</v>
      </c>
      <c r="EP250" s="218">
        <f t="shared" si="561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562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563">AN252-AM252</f>
        <v>0</v>
      </c>
      <c r="AS252" s="219"/>
      <c r="AW252" s="10"/>
      <c r="AX252" s="5">
        <f t="shared" ref="AX252:AX264" si="564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565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566">CN252-CM252</f>
        <v>0</v>
      </c>
      <c r="CX252" s="5">
        <f t="shared" ref="CX252:CX264" si="567">CU252-CT252</f>
        <v>0</v>
      </c>
      <c r="DK252" s="2"/>
      <c r="DP252" s="10"/>
      <c r="DQ252" s="10"/>
      <c r="DR252" s="10"/>
      <c r="DS252" s="696"/>
      <c r="DT252" s="2">
        <f t="shared" ref="DT252:DT264" si="568">DR252-DQ252</f>
        <v>0</v>
      </c>
      <c r="EG252" s="10"/>
      <c r="EH252" s="10"/>
      <c r="EI252" s="10"/>
      <c r="EJ252" s="696"/>
      <c r="EK252" s="2">
        <f t="shared" ref="EK252:EK264" si="569">EI252-EH252</f>
        <v>0</v>
      </c>
      <c r="EP252" s="5">
        <f t="shared" ref="EP252:EP264" si="570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562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563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564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565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566"/>
        <v>0</v>
      </c>
      <c r="CR253" s="699">
        <f>SUM(BR253,CK253)</f>
        <v>0</v>
      </c>
      <c r="CS253" s="530"/>
      <c r="CT253" s="702"/>
      <c r="CU253" s="703"/>
      <c r="CV253" s="704"/>
      <c r="CW253" s="986"/>
      <c r="CX253" s="705">
        <f t="shared" si="567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568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569"/>
        <v>0</v>
      </c>
      <c r="EL253" s="699">
        <f>SUM(DP253,EG253)</f>
        <v>0</v>
      </c>
      <c r="EM253" s="702"/>
      <c r="EN253" s="703"/>
      <c r="EO253" s="704"/>
      <c r="EP253" s="705">
        <f t="shared" si="570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562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563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564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565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566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567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568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569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570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562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563"/>
        <v>0</v>
      </c>
      <c r="AR255" s="287"/>
      <c r="AS255" s="707"/>
      <c r="AT255" s="290"/>
      <c r="AU255" s="180"/>
      <c r="AV255" s="704"/>
      <c r="AW255" s="619"/>
      <c r="AX255" s="708">
        <f t="shared" si="564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565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566"/>
        <v>0</v>
      </c>
      <c r="CR255" s="287"/>
      <c r="CS255" s="541"/>
      <c r="CT255" s="290"/>
      <c r="CU255" s="180"/>
      <c r="CV255" s="704"/>
      <c r="CW255" s="986"/>
      <c r="CX255" s="708">
        <f t="shared" si="567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568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569"/>
        <v>0</v>
      </c>
      <c r="EL255" s="287"/>
      <c r="EM255" s="290"/>
      <c r="EN255" s="180"/>
      <c r="EO255" s="704"/>
      <c r="EP255" s="708">
        <f t="shared" si="570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562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563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564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565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566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567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568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569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570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562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563"/>
        <v>0</v>
      </c>
      <c r="AR257" s="46"/>
      <c r="AS257" s="709"/>
      <c r="AT257" s="710"/>
      <c r="AU257" s="180"/>
      <c r="AV257" s="609"/>
      <c r="AW257" s="619"/>
      <c r="AX257" s="708">
        <f t="shared" si="564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565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566"/>
        <v>0</v>
      </c>
      <c r="CR257" s="46"/>
      <c r="CS257" s="978"/>
      <c r="CT257" s="710"/>
      <c r="CU257" s="180"/>
      <c r="CV257" s="609"/>
      <c r="CW257" s="987"/>
      <c r="CX257" s="708">
        <f t="shared" si="567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568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569"/>
        <v>0</v>
      </c>
      <c r="EL257" s="46"/>
      <c r="EM257" s="710"/>
      <c r="EN257" s="180"/>
      <c r="EO257" s="609"/>
      <c r="EP257" s="708">
        <f t="shared" si="570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562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563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564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565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566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567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568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569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570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562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563"/>
        <v>0</v>
      </c>
      <c r="AR259" s="287"/>
      <c r="AS259" s="707"/>
      <c r="AT259" s="290"/>
      <c r="AU259" s="180"/>
      <c r="AV259" s="609"/>
      <c r="AW259" s="619"/>
      <c r="AX259" s="708">
        <f t="shared" si="564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565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566"/>
        <v>0</v>
      </c>
      <c r="CR259" s="287"/>
      <c r="CS259" s="541"/>
      <c r="CT259" s="290"/>
      <c r="CU259" s="180"/>
      <c r="CV259" s="609"/>
      <c r="CW259" s="987"/>
      <c r="CX259" s="708">
        <f t="shared" si="567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568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569"/>
        <v>0</v>
      </c>
      <c r="EL259" s="287"/>
      <c r="EM259" s="290"/>
      <c r="EN259" s="180"/>
      <c r="EO259" s="609"/>
      <c r="EP259" s="708">
        <f t="shared" si="570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562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563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564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565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566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567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568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569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570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562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563"/>
        <v>0</v>
      </c>
      <c r="AR261" s="287"/>
      <c r="AS261" s="707"/>
      <c r="AT261" s="290"/>
      <c r="AU261" s="180"/>
      <c r="AV261" s="609"/>
      <c r="AW261" s="619"/>
      <c r="AX261" s="708">
        <f t="shared" si="564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565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566"/>
        <v>0</v>
      </c>
      <c r="CR261" s="287"/>
      <c r="CS261" s="541"/>
      <c r="CT261" s="290"/>
      <c r="CU261" s="180"/>
      <c r="CV261" s="609"/>
      <c r="CW261" s="987"/>
      <c r="CX261" s="708">
        <f t="shared" si="567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568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569"/>
        <v>0</v>
      </c>
      <c r="EL261" s="287"/>
      <c r="EM261" s="290"/>
      <c r="EN261" s="180"/>
      <c r="EO261" s="609"/>
      <c r="EP261" s="708">
        <f t="shared" si="570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562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563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564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565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566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567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568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569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570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562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563"/>
        <v>0</v>
      </c>
      <c r="AR263" s="287"/>
      <c r="AS263" s="707"/>
      <c r="AT263" s="290"/>
      <c r="AU263" s="180"/>
      <c r="AV263" s="704"/>
      <c r="AW263" s="618"/>
      <c r="AX263" s="75">
        <f t="shared" si="564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565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566"/>
        <v>0</v>
      </c>
      <c r="CR263" s="287"/>
      <c r="CS263" s="541"/>
      <c r="CT263" s="290"/>
      <c r="CU263" s="180"/>
      <c r="CV263" s="704"/>
      <c r="CW263" s="988"/>
      <c r="CX263" s="75">
        <f t="shared" si="567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568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569"/>
        <v>0</v>
      </c>
      <c r="EL263" s="287"/>
      <c r="EM263" s="290"/>
      <c r="EN263" s="180"/>
      <c r="EO263" s="704"/>
      <c r="EP263" s="75">
        <f t="shared" si="570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562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563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564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565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566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567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568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569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570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72687.518117464875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70247.87247361106</v>
      </c>
      <c r="AB265" s="658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68757.051282051281</v>
      </c>
      <c r="AI265" s="70">
        <f>AI43-AI216</f>
        <v>69327.562666899408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74450.96132008548</v>
      </c>
      <c r="BH265" s="70">
        <f>BH43-BH216</f>
        <v>74450.96132008548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130666.07459399206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146114.03460256918</v>
      </c>
      <c r="AB266" s="658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156676.92307692309</v>
      </c>
      <c r="AI266" s="70">
        <f>AI50-AI228</f>
        <v>156106.40583615383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119336.36978162391</v>
      </c>
      <c r="BH266" s="70">
        <f>BH50-BH228</f>
        <v>119336.36978162391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109705.12820512822</v>
      </c>
      <c r="AI267" s="2">
        <f>AI55-AI236</f>
        <v>99994.688430000009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104972.06332123079</v>
      </c>
      <c r="BH267" s="2">
        <f>BH55-BH236</f>
        <v>104972.06332123079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1687.6666666667443</v>
      </c>
      <c r="AI269" s="2">
        <f>AI270-SUM(AI265:AI268)</f>
        <v>1662.7693333333591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341112.74230769242</v>
      </c>
      <c r="AI270" s="2">
        <f>AI67-AI250</f>
        <v>327091.42626638664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78247.86324786325</v>
      </c>
      <c r="AI271" s="2">
        <f>AI36+AI40</f>
        <v>78411.671897435896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85473.213282051278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9663.8888888888887</v>
      </c>
      <c r="AI272" s="2">
        <f>AI204+AI212</f>
        <v>9328.3923753217987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11179.82181999999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6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115" max="260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178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082" t="s">
        <v>53</v>
      </c>
      <c r="B4" s="1077"/>
      <c r="C4" s="1084"/>
      <c r="D4" s="744"/>
      <c r="E4" s="1077"/>
      <c r="F4" s="871"/>
      <c r="G4" s="1072"/>
    </row>
    <row r="5" spans="1:7" s="745" customFormat="1" ht="15" customHeight="1">
      <c r="A5" s="1083"/>
      <c r="B5" s="1078"/>
      <c r="C5" s="1085"/>
      <c r="D5" s="746"/>
      <c r="E5" s="1078"/>
      <c r="F5" s="872"/>
      <c r="G5" s="1073"/>
    </row>
    <row r="6" spans="1:7" s="745" customFormat="1" ht="15" customHeight="1">
      <c r="A6" s="1083"/>
      <c r="B6" s="1078"/>
      <c r="C6" s="1085"/>
      <c r="D6" s="746"/>
      <c r="E6" s="1078"/>
      <c r="F6" s="872"/>
      <c r="G6" s="1073"/>
    </row>
    <row r="7" spans="1:7" s="745" customFormat="1" ht="15" customHeight="1">
      <c r="A7" s="1083"/>
      <c r="B7" s="1078"/>
      <c r="C7" s="1085"/>
      <c r="D7" s="746"/>
      <c r="E7" s="1078"/>
      <c r="F7" s="872"/>
      <c r="G7" s="1073"/>
    </row>
    <row r="8" spans="1:7" s="745" customFormat="1" ht="15" customHeight="1">
      <c r="A8" s="1083"/>
      <c r="B8" s="1078"/>
      <c r="C8" s="1085"/>
      <c r="D8" s="746"/>
      <c r="E8" s="1078"/>
      <c r="F8" s="872"/>
      <c r="G8" s="1073"/>
    </row>
    <row r="9" spans="1:7" s="745" customFormat="1" ht="15" customHeight="1">
      <c r="A9" s="1083"/>
      <c r="B9" s="1078"/>
      <c r="C9" s="1085"/>
      <c r="D9" s="746"/>
      <c r="E9" s="1078"/>
      <c r="F9" s="872"/>
      <c r="G9" s="1073"/>
    </row>
    <row r="10" spans="1:7" ht="15" customHeight="1">
      <c r="A10" s="1083"/>
      <c r="B10" s="1078"/>
      <c r="C10" s="1085"/>
      <c r="D10" s="746"/>
      <c r="E10" s="1078"/>
      <c r="F10" s="872"/>
      <c r="G10" s="1073"/>
    </row>
    <row r="11" spans="1:7" ht="15" customHeight="1">
      <c r="A11" s="1083"/>
      <c r="B11" s="1078"/>
      <c r="C11" s="1085"/>
      <c r="D11" s="746"/>
      <c r="E11" s="1078"/>
      <c r="F11" s="872"/>
      <c r="G11" s="1073"/>
    </row>
    <row r="12" spans="1:7" ht="15" customHeight="1">
      <c r="A12" s="1083"/>
      <c r="B12" s="1078"/>
      <c r="C12" s="1085"/>
      <c r="D12" s="746"/>
      <c r="E12" s="1078"/>
      <c r="F12" s="872"/>
      <c r="G12" s="1073"/>
    </row>
    <row r="13" spans="1:7" ht="15" customHeight="1">
      <c r="A13" s="1083"/>
      <c r="B13" s="1078"/>
      <c r="C13" s="1085"/>
      <c r="D13" s="746"/>
      <c r="E13" s="1078"/>
      <c r="F13" s="872"/>
      <c r="G13" s="1073"/>
    </row>
    <row r="14" spans="1:7" ht="15" customHeight="1">
      <c r="A14" s="1083"/>
      <c r="B14" s="1078"/>
      <c r="C14" s="1085"/>
      <c r="D14" s="746"/>
      <c r="E14" s="1078"/>
      <c r="F14" s="872"/>
      <c r="G14" s="1073"/>
    </row>
    <row r="15" spans="1:7" ht="15" customHeight="1">
      <c r="A15" s="1083"/>
      <c r="B15" s="1078"/>
      <c r="C15" s="1085"/>
      <c r="D15" s="746"/>
      <c r="E15" s="1078"/>
      <c r="F15" s="872"/>
      <c r="G15" s="1073"/>
    </row>
    <row r="16" spans="1:7" ht="15" customHeight="1">
      <c r="A16" s="1083"/>
      <c r="B16" s="1078"/>
      <c r="C16" s="1085"/>
      <c r="D16" s="746"/>
      <c r="E16" s="1078"/>
      <c r="F16" s="872"/>
      <c r="G16" s="1073"/>
    </row>
    <row r="17" spans="1:7" ht="15" customHeight="1">
      <c r="A17" s="1083"/>
      <c r="B17" s="1078"/>
      <c r="C17" s="1085"/>
      <c r="D17" s="746"/>
      <c r="E17" s="1078"/>
      <c r="F17" s="872"/>
      <c r="G17" s="1073"/>
    </row>
    <row r="18" spans="1:7" ht="15" customHeight="1">
      <c r="A18" s="1083"/>
      <c r="B18" s="1078"/>
      <c r="C18" s="1085"/>
      <c r="D18" s="746"/>
      <c r="E18" s="1078"/>
      <c r="F18" s="872"/>
      <c r="G18" s="1073"/>
    </row>
    <row r="19" spans="1:7" ht="15" customHeight="1">
      <c r="A19" s="1083"/>
      <c r="B19" s="1078"/>
      <c r="C19" s="1085"/>
      <c r="D19" s="746"/>
      <c r="E19" s="1078"/>
      <c r="F19" s="872"/>
      <c r="G19" s="1073"/>
    </row>
    <row r="20" spans="1:7" ht="15" customHeight="1">
      <c r="A20" s="1083"/>
      <c r="B20" s="1078"/>
      <c r="C20" s="1085"/>
      <c r="D20" s="746"/>
      <c r="E20" s="1078"/>
      <c r="F20" s="872"/>
      <c r="G20" s="1073"/>
    </row>
    <row r="21" spans="1:7" ht="15" customHeight="1">
      <c r="A21" s="1083"/>
      <c r="B21" s="1078"/>
      <c r="C21" s="1085"/>
      <c r="D21" s="746"/>
      <c r="E21" s="1078"/>
      <c r="F21" s="872"/>
      <c r="G21" s="1073"/>
    </row>
    <row r="22" spans="1:7" ht="15" customHeight="1">
      <c r="A22" s="1083"/>
      <c r="B22" s="1078"/>
      <c r="C22" s="1085"/>
      <c r="D22" s="746"/>
      <c r="E22" s="1078"/>
      <c r="F22" s="872"/>
      <c r="G22" s="1073"/>
    </row>
    <row r="23" spans="1:7" ht="15" customHeight="1">
      <c r="A23" s="1083"/>
      <c r="B23" s="1078"/>
      <c r="C23" s="1085"/>
      <c r="D23" s="746"/>
      <c r="E23" s="1078"/>
      <c r="F23" s="872"/>
      <c r="G23" s="1073"/>
    </row>
    <row r="24" spans="1:7" ht="15" customHeight="1">
      <c r="A24" s="1083"/>
      <c r="B24" s="1078"/>
      <c r="C24" s="1085"/>
      <c r="D24" s="746"/>
      <c r="E24" s="1078"/>
      <c r="F24" s="872"/>
      <c r="G24" s="1073"/>
    </row>
    <row r="25" spans="1:7" ht="15" customHeight="1">
      <c r="A25" s="1083"/>
      <c r="B25" s="1078"/>
      <c r="C25" s="1085"/>
      <c r="D25" s="746"/>
      <c r="E25" s="1078"/>
      <c r="F25" s="872"/>
      <c r="G25" s="1073"/>
    </row>
    <row r="26" spans="1:7" ht="15" customHeight="1">
      <c r="A26" s="1083"/>
      <c r="B26" s="1078"/>
      <c r="C26" s="1085"/>
      <c r="D26" s="746"/>
      <c r="E26" s="1078"/>
      <c r="F26" s="872"/>
      <c r="G26" s="1073"/>
    </row>
    <row r="27" spans="1:7" ht="15" customHeight="1">
      <c r="A27" s="1083"/>
      <c r="B27" s="1078"/>
      <c r="C27" s="1085"/>
      <c r="D27" s="746"/>
      <c r="E27" s="1078"/>
      <c r="F27" s="872"/>
      <c r="G27" s="1073"/>
    </row>
    <row r="28" spans="1:7" ht="15" customHeight="1">
      <c r="A28" s="1083"/>
      <c r="B28" s="1078"/>
      <c r="C28" s="1085"/>
      <c r="D28" s="746"/>
      <c r="E28" s="1078"/>
      <c r="F28" s="872"/>
      <c r="G28" s="1073"/>
    </row>
    <row r="29" spans="1:7" ht="15" customHeight="1">
      <c r="A29" s="1083"/>
      <c r="B29" s="1078"/>
      <c r="C29" s="1085"/>
      <c r="D29" s="746"/>
      <c r="E29" s="1078"/>
      <c r="F29" s="872"/>
      <c r="G29" s="1073"/>
    </row>
    <row r="30" spans="1:7" ht="15" customHeight="1">
      <c r="A30" s="1083"/>
      <c r="B30" s="1078"/>
      <c r="C30" s="1085"/>
      <c r="D30" s="746"/>
      <c r="E30" s="1078"/>
      <c r="F30" s="872"/>
      <c r="G30" s="1073"/>
    </row>
    <row r="31" spans="1:7" ht="15" customHeight="1">
      <c r="A31" s="1083"/>
      <c r="B31" s="1078"/>
      <c r="C31" s="1085"/>
      <c r="D31" s="746"/>
      <c r="E31" s="1078"/>
      <c r="F31" s="872"/>
      <c r="G31" s="1073"/>
    </row>
    <row r="32" spans="1:7" ht="15" customHeight="1">
      <c r="A32" s="1083"/>
      <c r="B32" s="1078"/>
      <c r="C32" s="1085"/>
      <c r="D32" s="746"/>
      <c r="E32" s="1078"/>
      <c r="F32" s="872"/>
      <c r="G32" s="1073"/>
    </row>
    <row r="33" spans="1:7" s="745" customFormat="1" ht="15" customHeight="1">
      <c r="A33" s="1083"/>
      <c r="B33" s="1078"/>
      <c r="C33" s="1085"/>
      <c r="D33" s="746"/>
      <c r="E33" s="1078"/>
      <c r="F33" s="872"/>
      <c r="G33" s="1073"/>
    </row>
    <row r="34" spans="1:7" s="745" customFormat="1" ht="15" customHeight="1">
      <c r="A34" s="1083"/>
      <c r="B34" s="1078"/>
      <c r="C34" s="1085"/>
      <c r="D34" s="746"/>
      <c r="E34" s="1078"/>
      <c r="F34" s="872"/>
      <c r="G34" s="1073"/>
    </row>
    <row r="35" spans="1:7" s="745" customFormat="1" ht="15" customHeight="1">
      <c r="A35" s="1083"/>
      <c r="B35" s="1078"/>
      <c r="C35" s="1085"/>
      <c r="D35" s="746"/>
      <c r="E35" s="1078"/>
      <c r="F35" s="872"/>
      <c r="G35" s="1073"/>
    </row>
    <row r="36" spans="1:7" s="745" customFormat="1" ht="15" customHeight="1">
      <c r="A36" s="1083"/>
      <c r="B36" s="1078"/>
      <c r="C36" s="1085"/>
      <c r="D36" s="746"/>
      <c r="E36" s="1078"/>
      <c r="F36" s="872"/>
      <c r="G36" s="1073"/>
    </row>
    <row r="37" spans="1:7" s="745" customFormat="1" ht="15" customHeight="1">
      <c r="A37" s="1083"/>
      <c r="B37" s="1078"/>
      <c r="C37" s="1085"/>
      <c r="D37" s="746"/>
      <c r="E37" s="1078"/>
      <c r="F37" s="872"/>
      <c r="G37" s="1073"/>
    </row>
    <row r="38" spans="1:7" s="745" customFormat="1" ht="15" customHeight="1">
      <c r="A38" s="1083"/>
      <c r="B38" s="1078"/>
      <c r="C38" s="1085"/>
      <c r="D38" s="746"/>
      <c r="E38" s="1078"/>
      <c r="F38" s="872"/>
      <c r="G38" s="1073"/>
    </row>
    <row r="39" spans="1:7" s="745" customFormat="1" ht="15" customHeight="1">
      <c r="A39" s="1083"/>
      <c r="B39" s="1078"/>
      <c r="C39" s="1085"/>
      <c r="D39" s="746"/>
      <c r="E39" s="1078"/>
      <c r="F39" s="872"/>
      <c r="G39" s="1073"/>
    </row>
    <row r="40" spans="1:7" s="745" customFormat="1" ht="15" customHeight="1">
      <c r="A40" s="1083"/>
      <c r="B40" s="1078"/>
      <c r="C40" s="1085"/>
      <c r="D40" s="746"/>
      <c r="E40" s="1078"/>
      <c r="F40" s="872"/>
      <c r="G40" s="1073"/>
    </row>
    <row r="41" spans="1:7" s="745" customFormat="1" ht="15" customHeight="1">
      <c r="A41" s="1083"/>
      <c r="B41" s="1078"/>
      <c r="C41" s="1085"/>
      <c r="D41" s="746"/>
      <c r="E41" s="1078"/>
      <c r="F41" s="872"/>
      <c r="G41" s="1073"/>
    </row>
    <row r="42" spans="1:7" s="745" customFormat="1" ht="15" customHeight="1">
      <c r="A42" s="1083"/>
      <c r="B42" s="1079"/>
      <c r="C42" s="1085"/>
      <c r="D42" s="747"/>
      <c r="E42" s="1079"/>
      <c r="F42" s="873"/>
      <c r="G42" s="887"/>
    </row>
    <row r="43" spans="1:7" s="745" customFormat="1" ht="15" customHeight="1">
      <c r="A43" s="1089" t="s">
        <v>158</v>
      </c>
      <c r="B43" s="1080"/>
      <c r="C43" s="883"/>
      <c r="D43" s="744"/>
      <c r="E43" s="1086"/>
      <c r="F43" s="874"/>
      <c r="G43" s="1074"/>
    </row>
    <row r="44" spans="1:7" s="745" customFormat="1" ht="15" customHeight="1">
      <c r="A44" s="1083"/>
      <c r="B44" s="1078"/>
      <c r="C44" s="888"/>
      <c r="D44" s="746"/>
      <c r="E44" s="1087"/>
      <c r="F44" s="875"/>
      <c r="G44" s="1075"/>
    </row>
    <row r="45" spans="1:7" s="745" customFormat="1" ht="15" customHeight="1">
      <c r="A45" s="1083"/>
      <c r="B45" s="1078"/>
      <c r="C45" s="888"/>
      <c r="D45" s="746"/>
      <c r="E45" s="1087"/>
      <c r="F45" s="875"/>
      <c r="G45" s="1075"/>
    </row>
    <row r="46" spans="1:7" s="745" customFormat="1" ht="15" customHeight="1">
      <c r="A46" s="1083"/>
      <c r="B46" s="1078"/>
      <c r="C46" s="888"/>
      <c r="D46" s="746"/>
      <c r="E46" s="1087"/>
      <c r="F46" s="875"/>
      <c r="G46" s="1075"/>
    </row>
    <row r="47" spans="1:7" s="745" customFormat="1" ht="15" customHeight="1">
      <c r="A47" s="1083"/>
      <c r="B47" s="1078"/>
      <c r="C47" s="888"/>
      <c r="D47" s="746"/>
      <c r="E47" s="1087"/>
      <c r="F47" s="875"/>
      <c r="G47" s="1075"/>
    </row>
    <row r="48" spans="1:7" s="745" customFormat="1" ht="15" customHeight="1">
      <c r="A48" s="1083"/>
      <c r="B48" s="1078"/>
      <c r="C48" s="888"/>
      <c r="D48" s="746"/>
      <c r="E48" s="1087"/>
      <c r="F48" s="875"/>
      <c r="G48" s="1075"/>
    </row>
    <row r="49" spans="1:7" s="745" customFormat="1" ht="15" customHeight="1">
      <c r="A49" s="1083"/>
      <c r="B49" s="1078"/>
      <c r="C49" s="888"/>
      <c r="D49" s="746"/>
      <c r="E49" s="1087"/>
      <c r="F49" s="875"/>
      <c r="G49" s="1075"/>
    </row>
    <row r="50" spans="1:7" s="745" customFormat="1" ht="15" customHeight="1">
      <c r="A50" s="1083"/>
      <c r="B50" s="1078"/>
      <c r="C50" s="888"/>
      <c r="D50" s="746"/>
      <c r="E50" s="1087"/>
      <c r="F50" s="875"/>
      <c r="G50" s="1075"/>
    </row>
    <row r="51" spans="1:7" s="745" customFormat="1" ht="15" customHeight="1">
      <c r="A51" s="1083"/>
      <c r="B51" s="1078"/>
      <c r="C51" s="888"/>
      <c r="D51" s="746"/>
      <c r="E51" s="1087"/>
      <c r="F51" s="875"/>
      <c r="G51" s="1075"/>
    </row>
    <row r="52" spans="1:7" s="745" customFormat="1" ht="15" customHeight="1">
      <c r="A52" s="1083"/>
      <c r="B52" s="1078"/>
      <c r="C52" s="888"/>
      <c r="D52" s="746"/>
      <c r="E52" s="1087"/>
      <c r="F52" s="875"/>
      <c r="G52" s="1075"/>
    </row>
    <row r="53" spans="1:7" s="745" customFormat="1" ht="15" customHeight="1">
      <c r="A53" s="1083"/>
      <c r="B53" s="1078"/>
      <c r="C53" s="888"/>
      <c r="D53" s="746"/>
      <c r="E53" s="1087"/>
      <c r="F53" s="875"/>
      <c r="G53" s="1075"/>
    </row>
    <row r="54" spans="1:7" s="745" customFormat="1" ht="15" customHeight="1">
      <c r="A54" s="1083"/>
      <c r="B54" s="1078"/>
      <c r="C54" s="888"/>
      <c r="D54" s="746"/>
      <c r="E54" s="1087"/>
      <c r="F54" s="875"/>
      <c r="G54" s="1075"/>
    </row>
    <row r="55" spans="1:7" s="745" customFormat="1" ht="15" customHeight="1">
      <c r="A55" s="1083"/>
      <c r="B55" s="1078"/>
      <c r="C55" s="888"/>
      <c r="D55" s="746"/>
      <c r="E55" s="1087"/>
      <c r="F55" s="875"/>
      <c r="G55" s="1075"/>
    </row>
    <row r="56" spans="1:7" s="745" customFormat="1" ht="15" customHeight="1">
      <c r="A56" s="1083"/>
      <c r="B56" s="1078"/>
      <c r="C56" s="889"/>
      <c r="D56" s="746"/>
      <c r="E56" s="1087"/>
      <c r="F56" s="875"/>
      <c r="G56" s="1075"/>
    </row>
    <row r="57" spans="1:7" s="745" customFormat="1" ht="15" customHeight="1">
      <c r="A57" s="1083"/>
      <c r="B57" s="1078"/>
      <c r="C57" s="889"/>
      <c r="D57" s="746"/>
      <c r="E57" s="1087"/>
      <c r="F57" s="875"/>
      <c r="G57" s="1075"/>
    </row>
    <row r="58" spans="1:7" s="745" customFormat="1" ht="15" customHeight="1">
      <c r="A58" s="1083"/>
      <c r="B58" s="1078"/>
      <c r="C58" s="889"/>
      <c r="D58" s="746"/>
      <c r="E58" s="1087"/>
      <c r="F58" s="875"/>
      <c r="G58" s="1075"/>
    </row>
    <row r="59" spans="1:7" s="745" customFormat="1" ht="15" customHeight="1">
      <c r="A59" s="1083"/>
      <c r="B59" s="1078"/>
      <c r="C59" s="889"/>
      <c r="D59" s="746"/>
      <c r="E59" s="1087"/>
      <c r="F59" s="875"/>
      <c r="G59" s="1075"/>
    </row>
    <row r="60" spans="1:7" ht="15" customHeight="1">
      <c r="A60" s="1083"/>
      <c r="B60" s="1078"/>
      <c r="C60" s="889"/>
      <c r="D60" s="746"/>
      <c r="E60" s="1087"/>
      <c r="F60" s="875"/>
      <c r="G60" s="1075"/>
    </row>
    <row r="61" spans="1:7" ht="15" customHeight="1">
      <c r="A61" s="1083"/>
      <c r="B61" s="1078"/>
      <c r="C61" s="889"/>
      <c r="D61" s="746"/>
      <c r="E61" s="1087"/>
      <c r="F61" s="875"/>
      <c r="G61" s="1075"/>
    </row>
    <row r="62" spans="1:7" ht="15" customHeight="1">
      <c r="A62" s="1083"/>
      <c r="B62" s="1078"/>
      <c r="C62" s="888"/>
      <c r="D62" s="746"/>
      <c r="E62" s="1087"/>
      <c r="F62" s="875"/>
      <c r="G62" s="1075"/>
    </row>
    <row r="63" spans="1:7" ht="15" customHeight="1">
      <c r="A63" s="1083"/>
      <c r="B63" s="1078"/>
      <c r="C63" s="888"/>
      <c r="D63" s="746"/>
      <c r="E63" s="1087"/>
      <c r="F63" s="875"/>
      <c r="G63" s="1075"/>
    </row>
    <row r="64" spans="1:7" ht="15" customHeight="1" thickBot="1">
      <c r="A64" s="1090"/>
      <c r="B64" s="1081"/>
      <c r="C64" s="890"/>
      <c r="D64" s="891"/>
      <c r="E64" s="1088"/>
      <c r="F64" s="876"/>
      <c r="G64" s="1076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●17.10実績＆計画</vt:lpstr>
      <vt:lpstr>●17.10コメント</vt:lpstr>
      <vt:lpstr>●17.10コメント!Print_Area</vt:lpstr>
      <vt:lpstr>'●17.10実績＆計画'!Print_Area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2018-01-05T03:23:33Z</dcterms:modified>
</cp:coreProperties>
</file>