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計画）\受注销售表格汇总\sample\201703\"/>
    </mc:Choice>
  </mc:AlternateContent>
  <bookViews>
    <workbookView xWindow="0" yWindow="0" windowWidth="17250" windowHeight="7770" tabRatio="496"/>
  </bookViews>
  <sheets>
    <sheet name="●17.03実績＆計画" sheetId="60" r:id="rId1"/>
    <sheet name="●17.03コメント" sheetId="61" r:id="rId2"/>
  </sheets>
  <definedNames>
    <definedName name="_xlnm.Print_Area" localSheetId="1">●17.03コメント!$A$1:$G$64</definedName>
    <definedName name="_xlnm.Print_Area" localSheetId="0">'●17.03実績＆計画'!$A$1:$DN$258</definedName>
  </definedNames>
  <calcPr calcId="152511"/>
</workbook>
</file>

<file path=xl/calcChain.xml><?xml version="1.0" encoding="utf-8"?>
<calcChain xmlns="http://schemas.openxmlformats.org/spreadsheetml/2006/main">
  <c r="H248" i="60" l="1"/>
  <c r="H243" i="60"/>
  <c r="H239" i="60"/>
  <c r="H237" i="60"/>
  <c r="H234" i="60"/>
  <c r="H236" i="60" s="1"/>
  <c r="H235" i="60" s="1"/>
  <c r="H231" i="60"/>
  <c r="H229" i="60"/>
  <c r="H226" i="60"/>
  <c r="H224" i="60"/>
  <c r="H220" i="60"/>
  <c r="H218" i="60"/>
  <c r="H212" i="60"/>
  <c r="H210" i="60"/>
  <c r="H208" i="60"/>
  <c r="H206" i="60"/>
  <c r="H204" i="60"/>
  <c r="H202" i="60"/>
  <c r="H196" i="60"/>
  <c r="H193" i="60"/>
  <c r="H191" i="60"/>
  <c r="H188" i="60"/>
  <c r="H186" i="60"/>
  <c r="H184" i="60"/>
  <c r="H183" i="60"/>
  <c r="H181" i="60"/>
  <c r="H179" i="60"/>
  <c r="H176" i="60"/>
  <c r="H174" i="60"/>
  <c r="H162" i="60"/>
  <c r="H146" i="60"/>
  <c r="H141" i="60"/>
  <c r="H139" i="60"/>
  <c r="H138" i="60"/>
  <c r="H134" i="60"/>
  <c r="H131" i="60"/>
  <c r="H129" i="60"/>
  <c r="H120" i="60"/>
  <c r="H122" i="60" s="1"/>
  <c r="H158" i="60" s="1"/>
  <c r="H114" i="60"/>
  <c r="H98" i="60"/>
  <c r="H93" i="60"/>
  <c r="H91" i="60"/>
  <c r="H90" i="60"/>
  <c r="H86" i="60"/>
  <c r="H77" i="60"/>
  <c r="H110" i="60" s="1"/>
  <c r="H71" i="60"/>
  <c r="H228" i="60" l="1"/>
  <c r="H227" i="60" s="1"/>
  <c r="H214" i="60"/>
  <c r="H213" i="60"/>
  <c r="H216" i="60"/>
  <c r="L243" i="60"/>
  <c r="L241" i="60"/>
  <c r="L202" i="60"/>
  <c r="L191" i="60"/>
  <c r="L184" i="60"/>
  <c r="L162" i="60"/>
  <c r="L146" i="60"/>
  <c r="L141" i="60"/>
  <c r="L139" i="60" s="1"/>
  <c r="L138" i="60"/>
  <c r="L134" i="60"/>
  <c r="L131" i="60"/>
  <c r="L129" i="60"/>
  <c r="L120" i="60"/>
  <c r="L122" i="60" s="1"/>
  <c r="L114" i="60"/>
  <c r="L98" i="60"/>
  <c r="L93" i="60"/>
  <c r="L91" i="60" s="1"/>
  <c r="L90" i="60"/>
  <c r="L86" i="60"/>
  <c r="L77" i="60"/>
  <c r="L110" i="60" s="1"/>
  <c r="L71" i="60"/>
  <c r="H250" i="60" l="1"/>
  <c r="H215" i="60"/>
  <c r="L158" i="60"/>
  <c r="P243" i="60"/>
  <c r="P231" i="60"/>
  <c r="P202" i="60"/>
  <c r="P191" i="60"/>
  <c r="P184" i="60"/>
  <c r="P183" i="60"/>
  <c r="P162" i="60"/>
  <c r="P146" i="60"/>
  <c r="P141" i="60"/>
  <c r="P139" i="60" s="1"/>
  <c r="P138" i="60"/>
  <c r="P134" i="60"/>
  <c r="P131" i="60"/>
  <c r="P129" i="60"/>
  <c r="P120" i="60"/>
  <c r="P122" i="60" s="1"/>
  <c r="P158" i="60" s="1"/>
  <c r="P114" i="60"/>
  <c r="AA98" i="60"/>
  <c r="AA93" i="60"/>
  <c r="AA90" i="60"/>
  <c r="AA86" i="60"/>
  <c r="AA77" i="60"/>
  <c r="AA71" i="60"/>
  <c r="P98" i="60"/>
  <c r="P93" i="60"/>
  <c r="P91" i="60" s="1"/>
  <c r="P90" i="60"/>
  <c r="P86" i="60"/>
  <c r="P77" i="60"/>
  <c r="P110" i="60" s="1"/>
  <c r="P71" i="60"/>
  <c r="AA110" i="60" l="1"/>
  <c r="AA91" i="60"/>
  <c r="AE248" i="60"/>
  <c r="AE243" i="60"/>
  <c r="AE239" i="60"/>
  <c r="AE237" i="60"/>
  <c r="AE234" i="60"/>
  <c r="AE236" i="60" s="1"/>
  <c r="AE235" i="60" s="1"/>
  <c r="AE231" i="60"/>
  <c r="AE229" i="60"/>
  <c r="AE226" i="60"/>
  <c r="AE224" i="60"/>
  <c r="AE220" i="60"/>
  <c r="AE218" i="60"/>
  <c r="AE228" i="60" s="1"/>
  <c r="AE227" i="60" s="1"/>
  <c r="AE212" i="60"/>
  <c r="AE214" i="60" s="1"/>
  <c r="AE210" i="60"/>
  <c r="AE208" i="60"/>
  <c r="AE206" i="60"/>
  <c r="AE204" i="60"/>
  <c r="AE202" i="60"/>
  <c r="AA243" i="60"/>
  <c r="AA231" i="60"/>
  <c r="AA202" i="60"/>
  <c r="AA191" i="60"/>
  <c r="AA189" i="60"/>
  <c r="AA184" i="60"/>
  <c r="AA162" i="60"/>
  <c r="AA146" i="60"/>
  <c r="AA141" i="60"/>
  <c r="AA139" i="60" s="1"/>
  <c r="AA138" i="60"/>
  <c r="AA134" i="60"/>
  <c r="AA131" i="60"/>
  <c r="AA129" i="60"/>
  <c r="AA120" i="60"/>
  <c r="AA122" i="60" s="1"/>
  <c r="AA114" i="60"/>
  <c r="AA158" i="60" l="1"/>
  <c r="AE216" i="60"/>
  <c r="AE213" i="60"/>
  <c r="AE250" i="60" l="1"/>
  <c r="AE215" i="60"/>
  <c r="Z114" i="60" l="1"/>
  <c r="AE191" i="60" l="1"/>
  <c r="AE184" i="60"/>
  <c r="AE162" i="60"/>
  <c r="AE114" i="60"/>
  <c r="AH114" i="60"/>
  <c r="AI114" i="60"/>
  <c r="AE146" i="60"/>
  <c r="AE141" i="60"/>
  <c r="AE139" i="60"/>
  <c r="AE138" i="60"/>
  <c r="AE134" i="60"/>
  <c r="AE131" i="60"/>
  <c r="AE129" i="60"/>
  <c r="AE120" i="60"/>
  <c r="AE122" i="60" s="1"/>
  <c r="AE110" i="60"/>
  <c r="AE98" i="60"/>
  <c r="AE93" i="60"/>
  <c r="AE91" i="60" s="1"/>
  <c r="AE90" i="60"/>
  <c r="AE86" i="60"/>
  <c r="AE77" i="60"/>
  <c r="AE71" i="60"/>
  <c r="AE158" i="60" l="1"/>
  <c r="AI71" i="60" l="1"/>
  <c r="AI77" i="60"/>
  <c r="AI86" i="60"/>
  <c r="AI90" i="60"/>
  <c r="AI93" i="60"/>
  <c r="AI98" i="60"/>
  <c r="CG248" i="60"/>
  <c r="CG245" i="60"/>
  <c r="CG243" i="60"/>
  <c r="CG241" i="60"/>
  <c r="CG239" i="60"/>
  <c r="CG237" i="60"/>
  <c r="CG234" i="60"/>
  <c r="CG236" i="60" s="1"/>
  <c r="CG235" i="60" s="1"/>
  <c r="CG231" i="60"/>
  <c r="CG229" i="60"/>
  <c r="CG226" i="60"/>
  <c r="CG224" i="60"/>
  <c r="CG222" i="60"/>
  <c r="CG220" i="60"/>
  <c r="CG218" i="60"/>
  <c r="CG228" i="60" s="1"/>
  <c r="CG227" i="60" s="1"/>
  <c r="CG214" i="60"/>
  <c r="CG216" i="60" s="1"/>
  <c r="CG213" i="60"/>
  <c r="CG211" i="60"/>
  <c r="CG209" i="60"/>
  <c r="CG207" i="60"/>
  <c r="CG205" i="60"/>
  <c r="CG203" i="60"/>
  <c r="CC248" i="60"/>
  <c r="CC245" i="60"/>
  <c r="CC243" i="60"/>
  <c r="CC241" i="60"/>
  <c r="CC239" i="60"/>
  <c r="CC237" i="60"/>
  <c r="CC234" i="60"/>
  <c r="CC236" i="60" s="1"/>
  <c r="CC235" i="60" s="1"/>
  <c r="CC231" i="60"/>
  <c r="CC229" i="60"/>
  <c r="CC226" i="60"/>
  <c r="CC224" i="60"/>
  <c r="CC222" i="60"/>
  <c r="CC220" i="60"/>
  <c r="CC218" i="60"/>
  <c r="CC228" i="60" s="1"/>
  <c r="CC227" i="60" s="1"/>
  <c r="CC214" i="60"/>
  <c r="CC216" i="60" s="1"/>
  <c r="CC213" i="60"/>
  <c r="CC211" i="60"/>
  <c r="CC209" i="60"/>
  <c r="CC207" i="60"/>
  <c r="CC205" i="60"/>
  <c r="CC203" i="60"/>
  <c r="BY248" i="60"/>
  <c r="BY245" i="60"/>
  <c r="BY243" i="60"/>
  <c r="BY241" i="60"/>
  <c r="BY239" i="60"/>
  <c r="BY237" i="60"/>
  <c r="BY234" i="60"/>
  <c r="BY236" i="60" s="1"/>
  <c r="BY235" i="60" s="1"/>
  <c r="BY231" i="60"/>
  <c r="BY229" i="60"/>
  <c r="BY226" i="60"/>
  <c r="BY224" i="60"/>
  <c r="BY222" i="60"/>
  <c r="BY220" i="60"/>
  <c r="BY218" i="60"/>
  <c r="BY228" i="60" s="1"/>
  <c r="BY227" i="60" s="1"/>
  <c r="BY214" i="60"/>
  <c r="BY216" i="60" s="1"/>
  <c r="BY211" i="60"/>
  <c r="BY209" i="60"/>
  <c r="BY207" i="60"/>
  <c r="BY205" i="60"/>
  <c r="BY203" i="60"/>
  <c r="BN248" i="60"/>
  <c r="BN245" i="60"/>
  <c r="BN243" i="60"/>
  <c r="BN241" i="60"/>
  <c r="BN239" i="60"/>
  <c r="BN237" i="60"/>
  <c r="BN234" i="60"/>
  <c r="BN236" i="60" s="1"/>
  <c r="BN235" i="60" s="1"/>
  <c r="BN231" i="60"/>
  <c r="BN229" i="60"/>
  <c r="BN226" i="60"/>
  <c r="BN224" i="60"/>
  <c r="BN222" i="60"/>
  <c r="BN220" i="60"/>
  <c r="BN218" i="60"/>
  <c r="BN228" i="60" s="1"/>
  <c r="BN227" i="60" s="1"/>
  <c r="BN214" i="60"/>
  <c r="BN216" i="60" s="1"/>
  <c r="BN213" i="60"/>
  <c r="BN211" i="60"/>
  <c r="BN209" i="60"/>
  <c r="BN207" i="60"/>
  <c r="BN205" i="60"/>
  <c r="BN203" i="60"/>
  <c r="BJ248" i="60"/>
  <c r="BJ245" i="60"/>
  <c r="BJ243" i="60"/>
  <c r="BJ241" i="60"/>
  <c r="BJ239" i="60"/>
  <c r="BJ237" i="60"/>
  <c r="BJ234" i="60"/>
  <c r="BJ236" i="60" s="1"/>
  <c r="BJ235" i="60" s="1"/>
  <c r="BJ231" i="60"/>
  <c r="BJ229" i="60"/>
  <c r="BJ226" i="60"/>
  <c r="BJ224" i="60"/>
  <c r="BJ222" i="60"/>
  <c r="BJ220" i="60"/>
  <c r="BJ218" i="60"/>
  <c r="BJ228" i="60" s="1"/>
  <c r="BJ227" i="60" s="1"/>
  <c r="BJ214" i="60"/>
  <c r="BJ216" i="60" s="1"/>
  <c r="BJ213" i="60"/>
  <c r="BJ211" i="60"/>
  <c r="BJ209" i="60"/>
  <c r="BJ207" i="60"/>
  <c r="BJ205" i="60"/>
  <c r="BJ203" i="60"/>
  <c r="CG191" i="60"/>
  <c r="CG189" i="60"/>
  <c r="CG188" i="60"/>
  <c r="CG186" i="60"/>
  <c r="CG184" i="60"/>
  <c r="CG183" i="60" s="1"/>
  <c r="CG181" i="60"/>
  <c r="CG179" i="60"/>
  <c r="CG177" i="60"/>
  <c r="CG176" i="60"/>
  <c r="CG174" i="60"/>
  <c r="CG170" i="60"/>
  <c r="CG172" i="60" s="1"/>
  <c r="CG168" i="60"/>
  <c r="CG166" i="60"/>
  <c r="CG164" i="60"/>
  <c r="CC191" i="60"/>
  <c r="CC189" i="60"/>
  <c r="CC188" i="60"/>
  <c r="CC186" i="60"/>
  <c r="CC184" i="60"/>
  <c r="CC183" i="60"/>
  <c r="CC181" i="60"/>
  <c r="CC179" i="60"/>
  <c r="CC177" i="60"/>
  <c r="CC176" i="60"/>
  <c r="CC174" i="60"/>
  <c r="CC170" i="60"/>
  <c r="CC172" i="60" s="1"/>
  <c r="CC168" i="60"/>
  <c r="CC166" i="60"/>
  <c r="CC164" i="60"/>
  <c r="BY191" i="60"/>
  <c r="BY189" i="60"/>
  <c r="BY188" i="60"/>
  <c r="BY186" i="60"/>
  <c r="BY184" i="60"/>
  <c r="BY183" i="60" s="1"/>
  <c r="BY181" i="60"/>
  <c r="BY179" i="60"/>
  <c r="BY177" i="60"/>
  <c r="BY176" i="60"/>
  <c r="BY174" i="60"/>
  <c r="BY170" i="60"/>
  <c r="BY172" i="60" s="1"/>
  <c r="BY168" i="60"/>
  <c r="BY166" i="60"/>
  <c r="BY164" i="60"/>
  <c r="BN191" i="60"/>
  <c r="BN189" i="60"/>
  <c r="BN188" i="60"/>
  <c r="BN186" i="60"/>
  <c r="BN184" i="60"/>
  <c r="BN183" i="60"/>
  <c r="BN181" i="60"/>
  <c r="BN179" i="60"/>
  <c r="BN177" i="60"/>
  <c r="BN176" i="60"/>
  <c r="BN174" i="60"/>
  <c r="BN170" i="60"/>
  <c r="BN172" i="60" s="1"/>
  <c r="BN168" i="60"/>
  <c r="BN166" i="60"/>
  <c r="BN164" i="60"/>
  <c r="BJ191" i="60"/>
  <c r="BJ189" i="60"/>
  <c r="BJ188" i="60"/>
  <c r="BJ186" i="60"/>
  <c r="BJ184" i="60"/>
  <c r="BJ183" i="60"/>
  <c r="BJ181" i="60"/>
  <c r="BJ179" i="60"/>
  <c r="BJ177" i="60"/>
  <c r="BJ176" i="60"/>
  <c r="BJ174" i="60"/>
  <c r="BJ170" i="60"/>
  <c r="BJ172" i="60" s="1"/>
  <c r="BJ168" i="60"/>
  <c r="BJ166" i="60"/>
  <c r="BJ164" i="60"/>
  <c r="CG146" i="60"/>
  <c r="CG141" i="60"/>
  <c r="CG139" i="60"/>
  <c r="CG138" i="60"/>
  <c r="CG134" i="60"/>
  <c r="CG131" i="60"/>
  <c r="CG129" i="60"/>
  <c r="CG120" i="60"/>
  <c r="CG122" i="60" s="1"/>
  <c r="CG158" i="60" s="1"/>
  <c r="CC146" i="60"/>
  <c r="CC141" i="60"/>
  <c r="CC139" i="60"/>
  <c r="CC138" i="60"/>
  <c r="CC134" i="60"/>
  <c r="CC131" i="60"/>
  <c r="CC129" i="60"/>
  <c r="CC120" i="60"/>
  <c r="CC122" i="60" s="1"/>
  <c r="CC158" i="60" s="1"/>
  <c r="BY146" i="60"/>
  <c r="BY141" i="60"/>
  <c r="BY139" i="60"/>
  <c r="BY138" i="60"/>
  <c r="BY134" i="60"/>
  <c r="BY131" i="60"/>
  <c r="BY129" i="60"/>
  <c r="BY120" i="60"/>
  <c r="BY122" i="60" s="1"/>
  <c r="BY158" i="60" s="1"/>
  <c r="BN146" i="60"/>
  <c r="BN141" i="60"/>
  <c r="BN139" i="60"/>
  <c r="BN138" i="60"/>
  <c r="BN134" i="60"/>
  <c r="BN131" i="60"/>
  <c r="BN129" i="60"/>
  <c r="BN120" i="60"/>
  <c r="BN122" i="60" s="1"/>
  <c r="BN158" i="60" s="1"/>
  <c r="BJ146" i="60"/>
  <c r="BJ141" i="60"/>
  <c r="BJ139" i="60"/>
  <c r="BJ138" i="60"/>
  <c r="BJ134" i="60"/>
  <c r="BJ131" i="60"/>
  <c r="BJ129" i="60"/>
  <c r="BJ120" i="60"/>
  <c r="BJ122" i="60" s="1"/>
  <c r="BJ158" i="60" s="1"/>
  <c r="BF120" i="60"/>
  <c r="BF122" i="60" s="1"/>
  <c r="BF158" i="60" s="1"/>
  <c r="BF129" i="60"/>
  <c r="BF131" i="60"/>
  <c r="BF134" i="60"/>
  <c r="BF138" i="60"/>
  <c r="BF141" i="60"/>
  <c r="BF139" i="60" s="1"/>
  <c r="BF146" i="60"/>
  <c r="CG100" i="60"/>
  <c r="CG98" i="60"/>
  <c r="CG93" i="60"/>
  <c r="CG90" i="60"/>
  <c r="CG91" i="60" s="1"/>
  <c r="CG86" i="60"/>
  <c r="CG83" i="60"/>
  <c r="CG77" i="60"/>
  <c r="CG110" i="60" s="1"/>
  <c r="CC100" i="60"/>
  <c r="CC98" i="60"/>
  <c r="CC93" i="60"/>
  <c r="CC91" i="60" s="1"/>
  <c r="CC90" i="60"/>
  <c r="CC86" i="60"/>
  <c r="CC83" i="60"/>
  <c r="CC77" i="60"/>
  <c r="BY100" i="60"/>
  <c r="BY98" i="60"/>
  <c r="BY93" i="60"/>
  <c r="BY91" i="60" s="1"/>
  <c r="BY90" i="60"/>
  <c r="BY86" i="60"/>
  <c r="BY83" i="60"/>
  <c r="BY77" i="60"/>
  <c r="BY110" i="60" s="1"/>
  <c r="BN100" i="60"/>
  <c r="BN98" i="60"/>
  <c r="BN93" i="60"/>
  <c r="BN91" i="60" s="1"/>
  <c r="BN90" i="60"/>
  <c r="BN86" i="60"/>
  <c r="BN83" i="60"/>
  <c r="BN77" i="60"/>
  <c r="BN110" i="60" s="1"/>
  <c r="BJ100" i="60"/>
  <c r="BJ98" i="60"/>
  <c r="BJ93" i="60"/>
  <c r="BJ90" i="60"/>
  <c r="BJ86" i="60"/>
  <c r="BJ83" i="60"/>
  <c r="BJ77" i="60"/>
  <c r="BJ110" i="60" s="1"/>
  <c r="BG248" i="60"/>
  <c r="BF248" i="60"/>
  <c r="BG245" i="60"/>
  <c r="BG243" i="60"/>
  <c r="BG241" i="60"/>
  <c r="BG239" i="60"/>
  <c r="BG237" i="60"/>
  <c r="BG234" i="60"/>
  <c r="BG236" i="60" s="1"/>
  <c r="BG235" i="60" s="1"/>
  <c r="BG231" i="60"/>
  <c r="BG229" i="60"/>
  <c r="BG226" i="60"/>
  <c r="BG224" i="60"/>
  <c r="BG222" i="60"/>
  <c r="BG220" i="60"/>
  <c r="BG218" i="60"/>
  <c r="BG228" i="60" s="1"/>
  <c r="BG227" i="60" s="1"/>
  <c r="BG214" i="60"/>
  <c r="BG216" i="60" s="1"/>
  <c r="BF214" i="60"/>
  <c r="BF216" i="60" s="1"/>
  <c r="BG213" i="60"/>
  <c r="BG211" i="60"/>
  <c r="BG209" i="60"/>
  <c r="BG207" i="60"/>
  <c r="BG205" i="60"/>
  <c r="BG203" i="60"/>
  <c r="BG191" i="60"/>
  <c r="BF191" i="60"/>
  <c r="BG189" i="60"/>
  <c r="BF189" i="60"/>
  <c r="BG188" i="60"/>
  <c r="BF188" i="60"/>
  <c r="BG186" i="60"/>
  <c r="BF186" i="60"/>
  <c r="BG184" i="60"/>
  <c r="BF184" i="60"/>
  <c r="BG183" i="60"/>
  <c r="BF183" i="60"/>
  <c r="BG181" i="60"/>
  <c r="BF181" i="60"/>
  <c r="BG179" i="60"/>
  <c r="BF179" i="60"/>
  <c r="BG177" i="60"/>
  <c r="BF177" i="60"/>
  <c r="BG176" i="60"/>
  <c r="BF176" i="60"/>
  <c r="BG174" i="60"/>
  <c r="BF174" i="60"/>
  <c r="BG170" i="60"/>
  <c r="BG172" i="60" s="1"/>
  <c r="BF170" i="60"/>
  <c r="BF172" i="60" s="1"/>
  <c r="BG168" i="60"/>
  <c r="BF168" i="60"/>
  <c r="BG166" i="60"/>
  <c r="BF166" i="60"/>
  <c r="BG164" i="60"/>
  <c r="BF164" i="60"/>
  <c r="BG146" i="60"/>
  <c r="BG141" i="60"/>
  <c r="BG139" i="60"/>
  <c r="BG138" i="60"/>
  <c r="BG134" i="60"/>
  <c r="BG131" i="60"/>
  <c r="BG129" i="60"/>
  <c r="BG120" i="60"/>
  <c r="BG122" i="60" s="1"/>
  <c r="BG158" i="60" s="1"/>
  <c r="AI91" i="60" l="1"/>
  <c r="CG250" i="60"/>
  <c r="CG249" i="60" s="1"/>
  <c r="CG215" i="60"/>
  <c r="CC250" i="60"/>
  <c r="CC249" i="60" s="1"/>
  <c r="CC215" i="60"/>
  <c r="BY250" i="60"/>
  <c r="BY249" i="60" s="1"/>
  <c r="BY215" i="60"/>
  <c r="BY213" i="60"/>
  <c r="BN250" i="60"/>
  <c r="BN249" i="60" s="1"/>
  <c r="BN215" i="60"/>
  <c r="BJ250" i="60"/>
  <c r="BJ249" i="60" s="1"/>
  <c r="BJ215" i="60"/>
  <c r="CG198" i="60"/>
  <c r="CG197" i="60" s="1"/>
  <c r="CG171" i="60"/>
  <c r="CC198" i="60"/>
  <c r="CC197" i="60" s="1"/>
  <c r="CC171" i="60"/>
  <c r="BY198" i="60"/>
  <c r="BY197" i="60" s="1"/>
  <c r="BY171" i="60"/>
  <c r="BN198" i="60"/>
  <c r="BN197" i="60" s="1"/>
  <c r="BN171" i="60"/>
  <c r="BJ198" i="60"/>
  <c r="BJ197" i="60" s="1"/>
  <c r="BJ171" i="60"/>
  <c r="CC110" i="60"/>
  <c r="BJ91" i="60"/>
  <c r="BG250" i="60"/>
  <c r="BG249" i="60" s="1"/>
  <c r="BG215" i="60"/>
  <c r="BG198" i="60"/>
  <c r="BG197" i="60" s="1"/>
  <c r="BG171" i="60"/>
  <c r="BF198" i="60"/>
  <c r="BF197" i="60" s="1"/>
  <c r="BF171" i="60"/>
  <c r="BH243" i="60"/>
  <c r="BH231" i="60"/>
  <c r="BH214" i="60"/>
  <c r="BH216" i="60" s="1"/>
  <c r="BH191" i="60"/>
  <c r="BH184" i="60"/>
  <c r="BH183" i="60" s="1"/>
  <c r="BH146" i="60"/>
  <c r="BH141" i="60"/>
  <c r="BH138" i="60"/>
  <c r="BH139" i="60" s="1"/>
  <c r="BH134" i="60"/>
  <c r="BH131" i="60"/>
  <c r="BH129" i="60"/>
  <c r="BH120" i="60"/>
  <c r="BH122" i="60" s="1"/>
  <c r="BH158" i="60" s="1"/>
  <c r="BH93" i="60"/>
  <c r="BH91" i="60" s="1"/>
  <c r="BH90" i="60"/>
  <c r="BH86" i="60"/>
  <c r="BH83" i="60"/>
  <c r="BH77" i="60"/>
  <c r="BH110" i="60" s="1"/>
  <c r="BH71" i="60"/>
  <c r="CR162" i="60" l="1"/>
  <c r="CK162" i="60"/>
  <c r="CR114" i="60"/>
  <c r="CK114" i="60"/>
  <c r="CV162" i="60"/>
  <c r="CV114" i="60"/>
  <c r="CV35" i="60"/>
  <c r="CV71" i="60"/>
  <c r="CO4" i="60"/>
  <c r="CO162" i="60" s="1"/>
  <c r="CR71" i="60"/>
  <c r="CK71" i="60"/>
  <c r="CR202" i="60"/>
  <c r="CK202" i="60"/>
  <c r="BR202" i="60"/>
  <c r="BV202" i="60"/>
  <c r="BV162" i="60"/>
  <c r="BV71" i="60"/>
  <c r="BR162" i="60"/>
  <c r="BR114" i="60"/>
  <c r="CG71" i="60"/>
  <c r="CC71" i="60"/>
  <c r="BY71" i="60"/>
  <c r="BR71" i="60"/>
  <c r="BN71" i="60"/>
  <c r="BJ71" i="60"/>
  <c r="BZ141" i="60"/>
  <c r="BO93" i="60"/>
  <c r="BH17" i="60"/>
  <c r="DE98" i="60"/>
  <c r="DE93" i="60"/>
  <c r="DE90" i="60"/>
  <c r="DE91" i="60" s="1"/>
  <c r="DE86" i="60"/>
  <c r="DE83" i="60"/>
  <c r="CH126" i="60"/>
  <c r="CH124" i="60"/>
  <c r="CH123" i="60"/>
  <c r="CA120" i="60"/>
  <c r="CH242" i="60"/>
  <c r="CH214" i="60"/>
  <c r="CD214" i="60"/>
  <c r="CD216" i="60" s="1"/>
  <c r="BZ214" i="60"/>
  <c r="BZ216" i="60" s="1"/>
  <c r="CH184" i="60"/>
  <c r="CH175" i="60"/>
  <c r="CH173" i="60"/>
  <c r="CD184" i="60"/>
  <c r="CD175" i="60"/>
  <c r="CD173" i="60"/>
  <c r="BZ184" i="60"/>
  <c r="BZ175" i="60"/>
  <c r="BZ173" i="60"/>
  <c r="CH146" i="60"/>
  <c r="CH138" i="60"/>
  <c r="CH135" i="60"/>
  <c r="CH134" i="60" s="1"/>
  <c r="CH132" i="60"/>
  <c r="CH131" i="60" s="1"/>
  <c r="CH127" i="60"/>
  <c r="CH120" i="60"/>
  <c r="CH122" i="60" s="1"/>
  <c r="CD146" i="60"/>
  <c r="CD138" i="60"/>
  <c r="CD135" i="60"/>
  <c r="CD134" i="60" s="1"/>
  <c r="CD132" i="60"/>
  <c r="CD123" i="60"/>
  <c r="CD120" i="60"/>
  <c r="CD122" i="60" s="1"/>
  <c r="BZ146" i="60"/>
  <c r="BZ138" i="60"/>
  <c r="BZ135" i="60"/>
  <c r="BZ134" i="60" s="1"/>
  <c r="BZ132" i="60"/>
  <c r="BZ131" i="60" s="1"/>
  <c r="BZ123" i="60"/>
  <c r="BZ120" i="60"/>
  <c r="BZ122" i="60" s="1"/>
  <c r="CH100" i="60"/>
  <c r="CH98" i="60"/>
  <c r="CH90" i="60"/>
  <c r="CH87" i="60"/>
  <c r="CH86" i="60"/>
  <c r="CH84" i="60"/>
  <c r="CH93" i="60" s="1"/>
  <c r="CH83" i="60"/>
  <c r="CH77" i="60"/>
  <c r="CD100" i="60"/>
  <c r="CD98" i="60"/>
  <c r="CD90" i="60"/>
  <c r="CD89" i="60"/>
  <c r="CD87" i="60"/>
  <c r="CD86" i="60" s="1"/>
  <c r="CD84" i="60"/>
  <c r="CD77" i="60"/>
  <c r="BZ98" i="60"/>
  <c r="BZ90" i="60"/>
  <c r="BZ89" i="60"/>
  <c r="BZ87" i="60"/>
  <c r="BZ86" i="60" s="1"/>
  <c r="BZ84" i="60"/>
  <c r="BZ77" i="60"/>
  <c r="BR182" i="60"/>
  <c r="BR186" i="60"/>
  <c r="BR188" i="60"/>
  <c r="BR192" i="60"/>
  <c r="BR196" i="60"/>
  <c r="BO214" i="60"/>
  <c r="BO216" i="60" s="1"/>
  <c r="BO184" i="60"/>
  <c r="BO175" i="60"/>
  <c r="BO173" i="60"/>
  <c r="BO146" i="60"/>
  <c r="BO138" i="60"/>
  <c r="BO137" i="60"/>
  <c r="BO135" i="60"/>
  <c r="BO134" i="60"/>
  <c r="BO132" i="60"/>
  <c r="BO131" i="60"/>
  <c r="BO123" i="60"/>
  <c r="BO124" i="60" s="1"/>
  <c r="BO120" i="60"/>
  <c r="BO122" i="60" s="1"/>
  <c r="BO100" i="60"/>
  <c r="BO98" i="60"/>
  <c r="BO90" i="60"/>
  <c r="BO87" i="60"/>
  <c r="BO86" i="60"/>
  <c r="BO84" i="60"/>
  <c r="BO83" i="60"/>
  <c r="BO79" i="60"/>
  <c r="BO127" i="60" s="1"/>
  <c r="BO78" i="60"/>
  <c r="BO126" i="60" s="1"/>
  <c r="BO77" i="60"/>
  <c r="BK78" i="60"/>
  <c r="BK126" i="60" s="1"/>
  <c r="BK123" i="60"/>
  <c r="BK214" i="60"/>
  <c r="BK184" i="60"/>
  <c r="BK146" i="60"/>
  <c r="BK138" i="60"/>
  <c r="BK135" i="60"/>
  <c r="BK134" i="60" s="1"/>
  <c r="BK132" i="60"/>
  <c r="BK131" i="60" s="1"/>
  <c r="BK124" i="60"/>
  <c r="BK120" i="60"/>
  <c r="BK122" i="60" s="1"/>
  <c r="BK98" i="60"/>
  <c r="BK90" i="60"/>
  <c r="BK87" i="60"/>
  <c r="BK86" i="60" s="1"/>
  <c r="BK84" i="60"/>
  <c r="BK83" i="60" s="1"/>
  <c r="BK79" i="60"/>
  <c r="BK127" i="60" s="1"/>
  <c r="BK77" i="60"/>
  <c r="BG98" i="60"/>
  <c r="BG90" i="60"/>
  <c r="BG86" i="60"/>
  <c r="BG83" i="60"/>
  <c r="BG77" i="60"/>
  <c r="BZ93" i="60" l="1"/>
  <c r="CM93" i="60" s="1"/>
  <c r="BZ83" i="60"/>
  <c r="CD131" i="60"/>
  <c r="CD141" i="60"/>
  <c r="BK216" i="60"/>
  <c r="CD83" i="60"/>
  <c r="CD93" i="60"/>
  <c r="CD91" i="60" s="1"/>
  <c r="CM141" i="60"/>
  <c r="CH91" i="60"/>
  <c r="BO91" i="60"/>
  <c r="BO110" i="60"/>
  <c r="CO114" i="60"/>
  <c r="CD110" i="60"/>
  <c r="CH141" i="60"/>
  <c r="CH55" i="60" s="1"/>
  <c r="BK141" i="60"/>
  <c r="CH110" i="60"/>
  <c r="BK93" i="60"/>
  <c r="BO141" i="60"/>
  <c r="BO139" i="60" s="1"/>
  <c r="CO35" i="60"/>
  <c r="CH216" i="60"/>
  <c r="CH139" i="60"/>
  <c r="CH129" i="60"/>
  <c r="CH158" i="60" s="1"/>
  <c r="CD124" i="60"/>
  <c r="CD129" i="60" s="1"/>
  <c r="CD139" i="60"/>
  <c r="BZ124" i="60"/>
  <c r="BZ129" i="60" s="1"/>
  <c r="BZ158" i="60" s="1"/>
  <c r="BZ139" i="60"/>
  <c r="BO129" i="60"/>
  <c r="BO158" i="60" s="1"/>
  <c r="BK129" i="60"/>
  <c r="BK139" i="60"/>
  <c r="BK91" i="60"/>
  <c r="BG93" i="60"/>
  <c r="BP93" i="60"/>
  <c r="BL93" i="60"/>
  <c r="CK93" i="60"/>
  <c r="CI141" i="60"/>
  <c r="CE141" i="60"/>
  <c r="CA141" i="60"/>
  <c r="BP141" i="60"/>
  <c r="BL141" i="60"/>
  <c r="BU141" i="60" s="1"/>
  <c r="BJ55" i="60"/>
  <c r="BF93" i="60"/>
  <c r="BR93" i="60" s="1"/>
  <c r="BG91" i="60" l="1"/>
  <c r="BT93" i="60"/>
  <c r="CT93" i="60" s="1"/>
  <c r="BZ110" i="60"/>
  <c r="CD158" i="60"/>
  <c r="BT141" i="60"/>
  <c r="CT141" i="60" s="1"/>
  <c r="BK158" i="60"/>
  <c r="BZ91" i="60"/>
  <c r="CN141" i="60"/>
  <c r="BK110" i="60"/>
  <c r="BG110" i="60"/>
  <c r="BI136" i="60"/>
  <c r="CN210" i="60" l="1"/>
  <c r="BU136" i="60" l="1"/>
  <c r="BT136" i="60"/>
  <c r="BR136" i="60"/>
  <c r="CN136" i="60"/>
  <c r="CK136" i="60"/>
  <c r="CM136" i="60"/>
  <c r="BP52" i="60"/>
  <c r="BP51" i="60"/>
  <c r="CC55" i="60"/>
  <c r="CR88" i="60"/>
  <c r="CN88" i="60"/>
  <c r="CK88" i="60"/>
  <c r="CM88" i="60"/>
  <c r="BT88" i="60"/>
  <c r="BT87" i="60"/>
  <c r="BU88" i="60"/>
  <c r="BV88" i="60" s="1"/>
  <c r="CN87" i="60"/>
  <c r="CN85" i="60"/>
  <c r="CO88" i="60" l="1"/>
  <c r="CR136" i="60"/>
  <c r="BV136" i="60"/>
  <c r="BX136" i="60"/>
  <c r="CO136" i="60"/>
  <c r="CN86" i="60"/>
  <c r="BP55" i="60"/>
  <c r="BX88" i="60"/>
  <c r="CU88" i="60"/>
  <c r="CV88" i="60" s="1"/>
  <c r="CT136" i="60"/>
  <c r="CT88" i="60"/>
  <c r="CU136" i="60"/>
  <c r="BP19" i="60"/>
  <c r="CG19" i="60"/>
  <c r="CA52" i="60"/>
  <c r="BK19" i="60"/>
  <c r="BK183" i="60" s="1"/>
  <c r="BK16" i="60"/>
  <c r="BK181" i="60" s="1"/>
  <c r="BK15" i="60"/>
  <c r="BK179" i="60" s="1"/>
  <c r="CV136" i="60" l="1"/>
  <c r="CI138" i="60"/>
  <c r="CI139" i="60" s="1"/>
  <c r="CI134" i="60"/>
  <c r="CI131" i="60"/>
  <c r="CE138" i="60"/>
  <c r="CE134" i="60"/>
  <c r="CE131" i="60"/>
  <c r="CA138" i="60"/>
  <c r="CA131" i="60"/>
  <c r="BP138" i="60"/>
  <c r="BP139" i="60" s="1"/>
  <c r="BP134" i="60"/>
  <c r="BP131" i="60"/>
  <c r="BL138" i="60"/>
  <c r="BL139" i="60" s="1"/>
  <c r="BL134" i="60"/>
  <c r="BL131" i="60"/>
  <c r="CI93" i="60"/>
  <c r="CI19" i="60" s="1"/>
  <c r="CE93" i="60"/>
  <c r="CE19" i="60" s="1"/>
  <c r="CA93" i="60"/>
  <c r="BU93" i="60"/>
  <c r="CN93" i="60" l="1"/>
  <c r="CA19" i="60"/>
  <c r="CN19" i="60" s="1"/>
  <c r="CA134" i="60"/>
  <c r="CE139" i="60"/>
  <c r="CA139" i="60"/>
  <c r="DF93" i="60" l="1"/>
  <c r="DF90" i="60"/>
  <c r="DF86" i="60"/>
  <c r="DF83" i="60"/>
  <c r="CI184" i="60"/>
  <c r="CE184" i="60"/>
  <c r="CA184" i="60"/>
  <c r="BP184" i="60"/>
  <c r="BL184" i="60"/>
  <c r="CI90" i="60"/>
  <c r="CI91" i="60" s="1"/>
  <c r="CI86" i="60"/>
  <c r="CI83" i="60"/>
  <c r="CE90" i="60"/>
  <c r="CE91" i="60" s="1"/>
  <c r="CE86" i="60"/>
  <c r="CE83" i="60"/>
  <c r="CA90" i="60"/>
  <c r="CA91" i="60" s="1"/>
  <c r="CA86" i="60"/>
  <c r="CA83" i="60"/>
  <c r="BP90" i="60"/>
  <c r="BP91" i="60" s="1"/>
  <c r="BP86" i="60"/>
  <c r="BP83" i="60"/>
  <c r="BL90" i="60"/>
  <c r="BL91" i="60" s="1"/>
  <c r="BL86" i="60"/>
  <c r="BL83" i="60"/>
  <c r="DF91" i="60" l="1"/>
  <c r="BP23" i="60"/>
  <c r="BL23" i="60"/>
  <c r="BL189" i="60" s="1"/>
  <c r="BK23" i="60"/>
  <c r="BK189" i="60" s="1"/>
  <c r="CI129" i="60" l="1"/>
  <c r="CE129" i="60"/>
  <c r="CA129" i="60"/>
  <c r="BP129" i="60"/>
  <c r="BL129" i="60"/>
  <c r="CI214" i="60" l="1"/>
  <c r="CI216" i="60" s="1"/>
  <c r="CE214" i="60"/>
  <c r="CE216" i="60" s="1"/>
  <c r="CA214" i="60"/>
  <c r="CA216" i="60" s="1"/>
  <c r="BP214" i="60"/>
  <c r="BP216" i="60" s="1"/>
  <c r="BL214" i="60"/>
  <c r="BL216" i="60" s="1"/>
  <c r="CI120" i="60"/>
  <c r="CI122" i="60" s="1"/>
  <c r="CE120" i="60"/>
  <c r="CE122" i="60" s="1"/>
  <c r="CA122" i="60"/>
  <c r="BP120" i="60"/>
  <c r="BP122" i="60" s="1"/>
  <c r="BL120" i="60"/>
  <c r="BL122" i="60" s="1"/>
  <c r="CI77" i="60"/>
  <c r="CE77" i="60"/>
  <c r="CA77" i="60"/>
  <c r="BP77" i="60"/>
  <c r="BL77" i="60"/>
  <c r="CF108" i="60" l="1"/>
  <c r="BO25" i="60" l="1"/>
  <c r="BO191" i="60" s="1"/>
  <c r="BO27" i="60"/>
  <c r="BO194" i="60" s="1"/>
  <c r="CZ112" i="60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K155" i="60" s="1"/>
  <c r="EG156" i="60"/>
  <c r="EF156" i="60"/>
  <c r="EB156" i="60"/>
  <c r="DX156" i="60"/>
  <c r="DR156" i="60"/>
  <c r="DQ156" i="60"/>
  <c r="DP156" i="60"/>
  <c r="EL156" i="60" s="1"/>
  <c r="EQ156" i="60" s="1"/>
  <c r="DO156" i="60"/>
  <c r="DK156" i="60"/>
  <c r="DG156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D148" i="60"/>
  <c r="EC148" i="60"/>
  <c r="EA148" i="60"/>
  <c r="DZ148" i="60"/>
  <c r="DW148" i="60"/>
  <c r="DV148" i="60"/>
  <c r="DV59" i="60" s="1"/>
  <c r="DV241" i="60" s="1"/>
  <c r="DU148" i="60"/>
  <c r="DR148" i="60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DZ146" i="60"/>
  <c r="DY146" i="60"/>
  <c r="DW146" i="60"/>
  <c r="DV146" i="60"/>
  <c r="DU146" i="60"/>
  <c r="EG146" i="60" s="1"/>
  <c r="DN146" i="60"/>
  <c r="DM146" i="60"/>
  <c r="DL146" i="60"/>
  <c r="DJ146" i="60"/>
  <c r="DK146" i="60" s="1"/>
  <c r="DI146" i="60"/>
  <c r="DH146" i="60"/>
  <c r="DF146" i="60"/>
  <c r="DE146" i="60"/>
  <c r="DQ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DO142" i="60"/>
  <c r="DK142" i="60"/>
  <c r="DG142" i="60"/>
  <c r="EE141" i="60"/>
  <c r="ED141" i="60"/>
  <c r="EC141" i="60"/>
  <c r="EA141" i="60"/>
  <c r="DZ141" i="60"/>
  <c r="DY141" i="60"/>
  <c r="DY55" i="60" s="1"/>
  <c r="DW141" i="60"/>
  <c r="DV141" i="60"/>
  <c r="DU141" i="60"/>
  <c r="DN141" i="60"/>
  <c r="DM141" i="60"/>
  <c r="DL141" i="60"/>
  <c r="DJ141" i="60"/>
  <c r="DI141" i="60"/>
  <c r="DH141" i="60"/>
  <c r="DH55" i="60" s="1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W138" i="60"/>
  <c r="DV138" i="60"/>
  <c r="DU138" i="60"/>
  <c r="EG138" i="60" s="1"/>
  <c r="DN138" i="60"/>
  <c r="DM138" i="60"/>
  <c r="DL138" i="60"/>
  <c r="DJ138" i="60"/>
  <c r="DI138" i="60"/>
  <c r="DH138" i="60"/>
  <c r="DF138" i="60"/>
  <c r="DE138" i="60"/>
  <c r="DQ138" i="60" s="1"/>
  <c r="DD138" i="60"/>
  <c r="EI137" i="60"/>
  <c r="EH137" i="60"/>
  <c r="EG137" i="60"/>
  <c r="EF137" i="60"/>
  <c r="EB137" i="60"/>
  <c r="DX137" i="60"/>
  <c r="DR137" i="60"/>
  <c r="DQ137" i="60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O134" i="60" s="1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C50" i="60" s="1"/>
  <c r="EA129" i="60"/>
  <c r="DZ129" i="60"/>
  <c r="DY129" i="60"/>
  <c r="DW129" i="60"/>
  <c r="DV129" i="60"/>
  <c r="DV50" i="60" s="1"/>
  <c r="DU129" i="60"/>
  <c r="DN129" i="60"/>
  <c r="DM129" i="60"/>
  <c r="DM50" i="60" s="1"/>
  <c r="DL129" i="60"/>
  <c r="DL50" i="60" s="1"/>
  <c r="DJ129" i="60"/>
  <c r="DJ50" i="60" s="1"/>
  <c r="DI129" i="60"/>
  <c r="DH129" i="60"/>
  <c r="DF129" i="60"/>
  <c r="DE129" i="60"/>
  <c r="DD129" i="60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W41" i="60" s="1"/>
  <c r="DV120" i="60"/>
  <c r="DU120" i="60"/>
  <c r="DU122" i="60" s="1"/>
  <c r="DN120" i="60"/>
  <c r="DN41" i="60" s="1"/>
  <c r="DM120" i="60"/>
  <c r="DM122" i="60" s="1"/>
  <c r="DL120" i="60"/>
  <c r="DL122" i="60" s="1"/>
  <c r="DL43" i="60" s="1"/>
  <c r="DJ120" i="60"/>
  <c r="DI120" i="60"/>
  <c r="DI122" i="60" s="1"/>
  <c r="DH120" i="60"/>
  <c r="DH122" i="60" s="1"/>
  <c r="DH43" i="60" s="1"/>
  <c r="DH215" i="60" s="1"/>
  <c r="DF120" i="60"/>
  <c r="DE120" i="60"/>
  <c r="DD120" i="60"/>
  <c r="DD122" i="60" s="1"/>
  <c r="EI119" i="60"/>
  <c r="EH119" i="60"/>
  <c r="EG119" i="60"/>
  <c r="EF119" i="60"/>
  <c r="EB119" i="60"/>
  <c r="DX119" i="60"/>
  <c r="DR119" i="60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E35" i="60" s="1"/>
  <c r="ED114" i="60"/>
  <c r="ED35" i="60" s="1"/>
  <c r="EA114" i="60"/>
  <c r="EA35" i="60" s="1"/>
  <c r="DZ114" i="60"/>
  <c r="DZ35" i="60" s="1"/>
  <c r="DW114" i="60"/>
  <c r="DV114" i="60"/>
  <c r="DV35" i="60" s="1"/>
  <c r="DQ114" i="60"/>
  <c r="DN114" i="60"/>
  <c r="DN35" i="60" s="1"/>
  <c r="DM114" i="60"/>
  <c r="DJ114" i="60"/>
  <c r="DJ35" i="60" s="1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Q105" i="60"/>
  <c r="DP105" i="60"/>
  <c r="DO105" i="60"/>
  <c r="DK105" i="60"/>
  <c r="DG105" i="60"/>
  <c r="EF104" i="60"/>
  <c r="EB104" i="60"/>
  <c r="DX104" i="60"/>
  <c r="DO104" i="60"/>
  <c r="DK104" i="60"/>
  <c r="DG104" i="60"/>
  <c r="EI102" i="60"/>
  <c r="EH102" i="60"/>
  <c r="EG102" i="60"/>
  <c r="EJ101" i="60" s="1"/>
  <c r="EF102" i="60"/>
  <c r="EB102" i="60"/>
  <c r="DX102" i="60"/>
  <c r="DR102" i="60"/>
  <c r="DS101" i="60" s="1"/>
  <c r="DQ102" i="60"/>
  <c r="DP102" i="60"/>
  <c r="DO102" i="60"/>
  <c r="DK102" i="60"/>
  <c r="DG102" i="60"/>
  <c r="EF101" i="60"/>
  <c r="EB101" i="60"/>
  <c r="DX101" i="60"/>
  <c r="DO101" i="60"/>
  <c r="DK101" i="60"/>
  <c r="DG101" i="60"/>
  <c r="EE100" i="60"/>
  <c r="EE23" i="60" s="1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U23" i="60" s="1"/>
  <c r="DU189" i="60" s="1"/>
  <c r="DN100" i="60"/>
  <c r="DN259" i="60" s="1"/>
  <c r="DM100" i="60"/>
  <c r="DM259" i="60" s="1"/>
  <c r="DL100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N98" i="60"/>
  <c r="DM98" i="60"/>
  <c r="DO98" i="60" s="1"/>
  <c r="DL98" i="60"/>
  <c r="DK98" i="60"/>
  <c r="DR98" i="60"/>
  <c r="DD98" i="60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H95" i="60"/>
  <c r="EG95" i="60"/>
  <c r="EF95" i="60"/>
  <c r="EB95" i="60"/>
  <c r="DX95" i="60"/>
  <c r="DR95" i="60"/>
  <c r="DQ95" i="60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D93" i="60"/>
  <c r="ED261" i="60" s="1"/>
  <c r="EC93" i="60"/>
  <c r="EA93" i="60"/>
  <c r="DZ93" i="60"/>
  <c r="DZ261" i="60" s="1"/>
  <c r="DY93" i="60"/>
  <c r="DY19" i="60" s="1"/>
  <c r="DY183" i="60" s="1"/>
  <c r="DW93" i="60"/>
  <c r="DV93" i="60"/>
  <c r="DV261" i="60" s="1"/>
  <c r="DU93" i="60"/>
  <c r="DN93" i="60"/>
  <c r="DN261" i="60" s="1"/>
  <c r="DM93" i="60"/>
  <c r="DL93" i="60"/>
  <c r="DJ93" i="60"/>
  <c r="DJ261" i="60" s="1"/>
  <c r="DI93" i="60"/>
  <c r="DH93" i="60"/>
  <c r="DF261" i="60"/>
  <c r="DE19" i="60"/>
  <c r="DD93" i="60"/>
  <c r="EE90" i="60"/>
  <c r="ED90" i="60"/>
  <c r="EC90" i="60"/>
  <c r="EC91" i="60" s="1"/>
  <c r="EA90" i="60"/>
  <c r="DZ90" i="60"/>
  <c r="DY90" i="60"/>
  <c r="DW90" i="60"/>
  <c r="DV90" i="60"/>
  <c r="DU90" i="60"/>
  <c r="DN90" i="60"/>
  <c r="DM90" i="60"/>
  <c r="DM91" i="60" s="1"/>
  <c r="DL90" i="60"/>
  <c r="DJ90" i="60"/>
  <c r="DI90" i="60"/>
  <c r="DH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DG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DG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J86" i="60"/>
  <c r="DI86" i="60"/>
  <c r="DH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DG85" i="60"/>
  <c r="EI84" i="60"/>
  <c r="EH84" i="60"/>
  <c r="EG84" i="60"/>
  <c r="EF84" i="60"/>
  <c r="EB84" i="60"/>
  <c r="DX84" i="60"/>
  <c r="DR84" i="60"/>
  <c r="DQ84" i="60"/>
  <c r="DP84" i="60"/>
  <c r="DO84" i="60"/>
  <c r="DK84" i="60"/>
  <c r="DG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J83" i="60"/>
  <c r="DI83" i="60"/>
  <c r="DH83" i="60"/>
  <c r="DD83" i="60"/>
  <c r="EI82" i="60"/>
  <c r="EH82" i="60"/>
  <c r="EG82" i="60"/>
  <c r="EF82" i="60"/>
  <c r="EB82" i="60"/>
  <c r="DX82" i="60"/>
  <c r="DR82" i="60"/>
  <c r="DQ82" i="60"/>
  <c r="DP82" i="60"/>
  <c r="DP83" i="60" s="1"/>
  <c r="DO82" i="60"/>
  <c r="DK82" i="60"/>
  <c r="DG82" i="60"/>
  <c r="EI81" i="60"/>
  <c r="EH81" i="60"/>
  <c r="EG81" i="60"/>
  <c r="EF81" i="60"/>
  <c r="EB81" i="60"/>
  <c r="DX81" i="60"/>
  <c r="DR81" i="60"/>
  <c r="DQ81" i="60"/>
  <c r="DP81" i="60"/>
  <c r="DO81" i="60"/>
  <c r="DK81" i="60"/>
  <c r="DG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DG79" i="60"/>
  <c r="EI78" i="60"/>
  <c r="EH78" i="60"/>
  <c r="EG78" i="60"/>
  <c r="EF78" i="60"/>
  <c r="DR78" i="60"/>
  <c r="DQ78" i="60"/>
  <c r="EM78" i="60" s="1"/>
  <c r="DP78" i="60"/>
  <c r="DO78" i="60"/>
  <c r="DK78" i="60"/>
  <c r="DG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J77" i="60"/>
  <c r="DJ10" i="60" s="1"/>
  <c r="DI77" i="60"/>
  <c r="DH77" i="60"/>
  <c r="DF77" i="60"/>
  <c r="DE77" i="60"/>
  <c r="DE110" i="60" s="1"/>
  <c r="DD77" i="60"/>
  <c r="DD10" i="60" s="1"/>
  <c r="EI75" i="60"/>
  <c r="EH75" i="60"/>
  <c r="EG75" i="60"/>
  <c r="EF75" i="60"/>
  <c r="EB75" i="60"/>
  <c r="DX75" i="60"/>
  <c r="DR75" i="60"/>
  <c r="DQ75" i="60"/>
  <c r="DP75" i="60"/>
  <c r="DO75" i="60"/>
  <c r="DK75" i="60"/>
  <c r="DG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DG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DU65" i="60"/>
  <c r="DU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DZ50" i="60"/>
  <c r="DY50" i="60"/>
  <c r="DU50" i="60"/>
  <c r="DN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D43" i="60"/>
  <c r="EE41" i="60"/>
  <c r="DY41" i="60"/>
  <c r="DL41" i="60"/>
  <c r="DL213" i="60" s="1"/>
  <c r="DI41" i="60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C35" i="60"/>
  <c r="EB35" i="60"/>
  <c r="DY35" i="60"/>
  <c r="DX35" i="60"/>
  <c r="DW35" i="60"/>
  <c r="DU35" i="60"/>
  <c r="DT35" i="60"/>
  <c r="DT202" i="60" s="1"/>
  <c r="DR35" i="60"/>
  <c r="DP35" i="60"/>
  <c r="DO35" i="60"/>
  <c r="DM35" i="60"/>
  <c r="DL35" i="60"/>
  <c r="DK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O24" i="60" s="1"/>
  <c r="DL25" i="60"/>
  <c r="DL191" i="60" s="1"/>
  <c r="DJ25" i="60"/>
  <c r="DI25" i="60"/>
  <c r="DH25" i="60"/>
  <c r="DH191" i="60" s="1"/>
  <c r="DF25" i="60"/>
  <c r="DE25" i="60"/>
  <c r="DD25" i="60"/>
  <c r="EC23" i="60"/>
  <c r="EC189" i="60" s="1"/>
  <c r="DZ23" i="60"/>
  <c r="DY23" i="60"/>
  <c r="DY189" i="60" s="1"/>
  <c r="DW23" i="60"/>
  <c r="DN23" i="60"/>
  <c r="DO22" i="60" s="1"/>
  <c r="DL23" i="60"/>
  <c r="DL189" i="60" s="1"/>
  <c r="DH23" i="60"/>
  <c r="DF23" i="60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W19" i="60"/>
  <c r="DV19" i="60"/>
  <c r="DU19" i="60"/>
  <c r="DU183" i="60" s="1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E17" i="60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4" i="60"/>
  <c r="DJ177" i="60" s="1"/>
  <c r="DI14" i="60"/>
  <c r="DK13" i="60" s="1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DV12" i="60"/>
  <c r="DV176" i="60" s="1"/>
  <c r="EH176" i="60" s="1"/>
  <c r="DU12" i="60"/>
  <c r="DN12" i="60"/>
  <c r="DN176" i="60" s="1"/>
  <c r="DM12" i="60"/>
  <c r="DL12" i="60"/>
  <c r="DL176" i="60" s="1"/>
  <c r="DJ12" i="60"/>
  <c r="DJ176" i="60" s="1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J11" i="60"/>
  <c r="DI11" i="60"/>
  <c r="DH11" i="60"/>
  <c r="DF11" i="60"/>
  <c r="DE11" i="60"/>
  <c r="DD11" i="60"/>
  <c r="DP11" i="60" s="1"/>
  <c r="EE10" i="60"/>
  <c r="EA10" i="60"/>
  <c r="DZ10" i="60"/>
  <c r="DW10" i="60"/>
  <c r="DL10" i="60"/>
  <c r="DH10" i="60"/>
  <c r="DF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208" i="60" l="1"/>
  <c r="DH41" i="60"/>
  <c r="DH213" i="60" s="1"/>
  <c r="ED41" i="60"/>
  <c r="EF41" i="60" s="1"/>
  <c r="DE226" i="60"/>
  <c r="DH241" i="60"/>
  <c r="EH248" i="60"/>
  <c r="DL110" i="60"/>
  <c r="DK83" i="60"/>
  <c r="DN91" i="60"/>
  <c r="DY91" i="60"/>
  <c r="EM95" i="60"/>
  <c r="EN119" i="60"/>
  <c r="EJ119" i="60"/>
  <c r="DH139" i="60"/>
  <c r="DM139" i="60"/>
  <c r="EL142" i="60"/>
  <c r="EQ142" i="60" s="1"/>
  <c r="EI146" i="60"/>
  <c r="DT148" i="60"/>
  <c r="EF148" i="60"/>
  <c r="EM156" i="60"/>
  <c r="DT178" i="60"/>
  <c r="DQ184" i="60"/>
  <c r="EN204" i="60"/>
  <c r="EP204" i="60" s="1"/>
  <c r="EL230" i="60"/>
  <c r="EL232" i="60"/>
  <c r="EM238" i="60"/>
  <c r="DL228" i="60"/>
  <c r="DL227" i="60" s="1"/>
  <c r="DQ98" i="60"/>
  <c r="EL102" i="60"/>
  <c r="EQ102" i="60" s="1"/>
  <c r="DS104" i="60"/>
  <c r="EM137" i="60"/>
  <c r="DP138" i="60"/>
  <c r="EL138" i="60" s="1"/>
  <c r="DI139" i="60"/>
  <c r="DY139" i="60"/>
  <c r="EM153" i="60"/>
  <c r="EP152" i="60" s="1"/>
  <c r="DP242" i="60"/>
  <c r="DS242" i="60" s="1"/>
  <c r="EI12" i="60"/>
  <c r="EM146" i="60"/>
  <c r="DP170" i="60"/>
  <c r="EF166" i="60"/>
  <c r="DQ17" i="60"/>
  <c r="EC227" i="60"/>
  <c r="DN10" i="60"/>
  <c r="DR17" i="60"/>
  <c r="DN19" i="60"/>
  <c r="DP194" i="60"/>
  <c r="DO26" i="60"/>
  <c r="EI29" i="60"/>
  <c r="DM41" i="60"/>
  <c r="DO41" i="60" s="1"/>
  <c r="EC41" i="60"/>
  <c r="EC213" i="60" s="1"/>
  <c r="EG248" i="60"/>
  <c r="EG93" i="60"/>
  <c r="EF92" i="60"/>
  <c r="EB100" i="60"/>
  <c r="EK95" i="60"/>
  <c r="DP98" i="60"/>
  <c r="DP129" i="60"/>
  <c r="DO128" i="60"/>
  <c r="EH138" i="60"/>
  <c r="EM138" i="60" s="1"/>
  <c r="DR146" i="60"/>
  <c r="EH146" i="60"/>
  <c r="EB146" i="60"/>
  <c r="DG214" i="60"/>
  <c r="EK220" i="60"/>
  <c r="DK60" i="60"/>
  <c r="DS147" i="60"/>
  <c r="DI91" i="60"/>
  <c r="BV137" i="60"/>
  <c r="DP17" i="60"/>
  <c r="DO17" i="60"/>
  <c r="DK62" i="60"/>
  <c r="EF83" i="60"/>
  <c r="EI86" i="60"/>
  <c r="DO91" i="60"/>
  <c r="EM108" i="60"/>
  <c r="DN110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G92" i="60"/>
  <c r="DK100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3" i="60" s="1"/>
  <c r="DG83" i="60"/>
  <c r="EL84" i="60"/>
  <c r="DG86" i="60"/>
  <c r="EM89" i="60"/>
  <c r="DP90" i="60"/>
  <c r="EF90" i="60"/>
  <c r="DK99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L146" i="60" s="1"/>
  <c r="EQ146" i="60" s="1"/>
  <c r="EJ155" i="60"/>
  <c r="DF216" i="60"/>
  <c r="DG215" i="60" s="1"/>
  <c r="EL238" i="60"/>
  <c r="EQ238" i="60" s="1"/>
  <c r="EI5" i="60"/>
  <c r="DO6" i="60"/>
  <c r="DM166" i="60"/>
  <c r="DX166" i="60"/>
  <c r="EI166" i="60"/>
  <c r="EK166" i="60" s="1"/>
  <c r="DD229" i="60"/>
  <c r="DP51" i="60"/>
  <c r="EL145" i="60"/>
  <c r="EQ145" i="60" s="1"/>
  <c r="EJ145" i="60"/>
  <c r="EB147" i="60"/>
  <c r="DZ59" i="60"/>
  <c r="DK183" i="60"/>
  <c r="DK184" i="60"/>
  <c r="EL264" i="60"/>
  <c r="EQ254" i="60"/>
  <c r="EQ264" i="60" s="1"/>
  <c r="DR164" i="60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EL50" i="60" s="1"/>
  <c r="EQ50" i="60" s="1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191" i="60" s="1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J110" i="60"/>
  <c r="DQ77" i="60"/>
  <c r="DT87" i="60"/>
  <c r="EI90" i="60"/>
  <c r="DW91" i="60"/>
  <c r="DH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R153" i="60"/>
  <c r="DZ179" i="60"/>
  <c r="EH14" i="60"/>
  <c r="EH177" i="60" s="1"/>
  <c r="DV177" i="60"/>
  <c r="DS17" i="60"/>
  <c r="DV191" i="60"/>
  <c r="DX25" i="60"/>
  <c r="DX191" i="60" s="1"/>
  <c r="DJ194" i="60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G76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DG93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O232" i="60" s="1"/>
  <c r="EL240" i="60"/>
  <c r="EQ240" i="60" s="1"/>
  <c r="DS240" i="60"/>
  <c r="DQ242" i="60"/>
  <c r="DK241" i="60"/>
  <c r="EF241" i="60"/>
  <c r="EF242" i="60"/>
  <c r="EF15" i="60"/>
  <c r="EH17" i="60"/>
  <c r="EM17" i="60" s="1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EI188" i="60" s="1"/>
  <c r="DQ39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EP178" i="60" s="1"/>
  <c r="EU178" i="60" s="1"/>
  <c r="DO184" i="60"/>
  <c r="EK208" i="60"/>
  <c r="EK212" i="60"/>
  <c r="DD216" i="60"/>
  <c r="DP216" i="60" s="1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EL242" i="60" s="1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B23" i="60"/>
  <c r="EB22" i="60"/>
  <c r="DQ203" i="60"/>
  <c r="EI191" i="60"/>
  <c r="EI164" i="60"/>
  <c r="DX164" i="60"/>
  <c r="DK6" i="60"/>
  <c r="DI166" i="60"/>
  <c r="EG166" i="60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V228" i="60" s="1"/>
  <c r="DV266" i="60" s="1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EL164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P245" i="60" s="1"/>
  <c r="DQ65" i="60"/>
  <c r="DY67" i="60"/>
  <c r="DD110" i="60"/>
  <c r="DP77" i="60"/>
  <c r="DI253" i="60"/>
  <c r="DK77" i="60"/>
  <c r="DI10" i="60"/>
  <c r="DI110" i="60"/>
  <c r="DT82" i="60"/>
  <c r="EN82" i="60"/>
  <c r="DS82" i="60"/>
  <c r="EK84" i="60"/>
  <c r="EK82" i="60"/>
  <c r="EJ84" i="60"/>
  <c r="EI83" i="60"/>
  <c r="EH90" i="60"/>
  <c r="EA91" i="60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DO15" i="60"/>
  <c r="DM179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EA31" i="60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J91" i="60"/>
  <c r="DK91" i="60" s="1"/>
  <c r="DQ90" i="60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G77" i="60"/>
  <c r="DE10" i="60"/>
  <c r="EM79" i="60"/>
  <c r="EL79" i="60"/>
  <c r="DQ83" i="60"/>
  <c r="EB86" i="60"/>
  <c r="DS87" i="60"/>
  <c r="DP86" i="60"/>
  <c r="DG90" i="60"/>
  <c r="DR90" i="60"/>
  <c r="DV91" i="60"/>
  <c r="ED91" i="60"/>
  <c r="EM94" i="60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I148" i="60"/>
  <c r="DX147" i="60"/>
  <c r="DW59" i="60"/>
  <c r="DW241" i="60" s="1"/>
  <c r="DX148" i="60"/>
  <c r="DT156" i="60"/>
  <c r="DS155" i="60"/>
  <c r="EN156" i="60"/>
  <c r="DS156" i="60"/>
  <c r="DT155" i="60"/>
  <c r="EC172" i="60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EP115" i="60" s="1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EO130" i="60" s="1"/>
  <c r="DP131" i="60"/>
  <c r="DO141" i="60"/>
  <c r="DN139" i="60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F110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I6" i="60"/>
  <c r="DP168" i="60"/>
  <c r="DP7" i="60"/>
  <c r="DQ8" i="60"/>
  <c r="EM8" i="60" s="1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K194" i="60"/>
  <c r="DK193" i="60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H131" i="60"/>
  <c r="EK131" i="60" s="1"/>
  <c r="EL133" i="60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S164" i="60"/>
  <c r="DQ170" i="60"/>
  <c r="EL174" i="60"/>
  <c r="DS174" i="60"/>
  <c r="DP173" i="60"/>
  <c r="ER178" i="60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L250" i="60"/>
  <c r="EJ232" i="60"/>
  <c r="ER258" i="60"/>
  <c r="EP258" i="60"/>
  <c r="DS210" i="60"/>
  <c r="EE213" i="60"/>
  <c r="DE224" i="60"/>
  <c r="DS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DD250" i="60" l="1"/>
  <c r="DD249" i="60" s="1"/>
  <c r="EH91" i="60"/>
  <c r="DU235" i="60"/>
  <c r="DG193" i="60"/>
  <c r="DG139" i="60"/>
  <c r="DO139" i="60"/>
  <c r="EG172" i="60"/>
  <c r="EM90" i="60"/>
  <c r="EM14" i="60"/>
  <c r="EM177" i="60" s="1"/>
  <c r="EB110" i="60"/>
  <c r="EA250" i="60"/>
  <c r="DQ241" i="60"/>
  <c r="EG41" i="60"/>
  <c r="DU171" i="60"/>
  <c r="DX188" i="60"/>
  <c r="EB54" i="60"/>
  <c r="DD215" i="60"/>
  <c r="EB30" i="60"/>
  <c r="EH16" i="60"/>
  <c r="EO82" i="60"/>
  <c r="DW190" i="60"/>
  <c r="EF10" i="60"/>
  <c r="EJ166" i="60"/>
  <c r="EJ140" i="60"/>
  <c r="EP203" i="60"/>
  <c r="EL134" i="60"/>
  <c r="EK5" i="60"/>
  <c r="DQ196" i="60"/>
  <c r="DT195" i="60" s="1"/>
  <c r="EP94" i="60"/>
  <c r="DP193" i="60"/>
  <c r="EB91" i="60"/>
  <c r="DR19" i="60"/>
  <c r="DS19" i="60" s="1"/>
  <c r="DF31" i="60"/>
  <c r="EL90" i="60"/>
  <c r="DT138" i="60"/>
  <c r="EP126" i="60"/>
  <c r="EO116" i="60"/>
  <c r="DE171" i="60"/>
  <c r="DQ163" i="60"/>
  <c r="DI171" i="60"/>
  <c r="EM83" i="60"/>
  <c r="DF183" i="60"/>
  <c r="DQ172" i="60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EA249" i="60" s="1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G91" i="60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R189" i="60"/>
  <c r="DT22" i="60"/>
  <c r="EN23" i="60"/>
  <c r="DT23" i="60"/>
  <c r="DS22" i="60"/>
  <c r="DS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T18" i="60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N243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30" i="60" s="1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Q198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R31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S18" i="60" l="1"/>
  <c r="DT19" i="60"/>
  <c r="EM91" i="60"/>
  <c r="DQ171" i="60"/>
  <c r="DT196" i="60"/>
  <c r="EL219" i="60"/>
  <c r="DX250" i="60"/>
  <c r="DG227" i="60"/>
  <c r="DQ247" i="60"/>
  <c r="DR183" i="60"/>
  <c r="EM166" i="60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M165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P166" i="60"/>
  <c r="EN165" i="60"/>
  <c r="EO166" i="60"/>
  <c r="EP165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P175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DS31" i="60"/>
  <c r="DS30" i="60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J198" i="60" l="1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O23" i="60" l="1"/>
  <c r="BO189" i="60" s="1"/>
  <c r="CY144" i="60" l="1"/>
  <c r="CK102" i="60"/>
  <c r="BR102" i="60"/>
  <c r="CY96" i="60"/>
  <c r="CF177" i="60"/>
  <c r="CB177" i="60"/>
  <c r="BM178" i="60"/>
  <c r="BI178" i="60"/>
  <c r="BM177" i="60"/>
  <c r="BI177" i="60"/>
  <c r="CF127" i="60"/>
  <c r="CB127" i="60"/>
  <c r="CK127" i="60"/>
  <c r="CF126" i="60"/>
  <c r="CB126" i="60"/>
  <c r="CF125" i="60"/>
  <c r="CB125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BM184" i="60"/>
  <c r="BI184" i="60"/>
  <c r="BR184" i="60"/>
  <c r="BM182" i="60"/>
  <c r="BI182" i="60"/>
  <c r="BM180" i="60"/>
  <c r="BI180" i="60"/>
  <c r="CF135" i="60"/>
  <c r="CB135" i="60"/>
  <c r="CF133" i="60"/>
  <c r="CB133" i="60"/>
  <c r="CF132" i="60"/>
  <c r="CB132" i="60"/>
  <c r="CF130" i="60"/>
  <c r="CB130" i="60"/>
  <c r="BM135" i="60"/>
  <c r="BI135" i="60"/>
  <c r="BM133" i="60"/>
  <c r="BI133" i="60"/>
  <c r="BM132" i="60"/>
  <c r="BI132" i="60"/>
  <c r="BI131" i="60"/>
  <c r="BM130" i="60"/>
  <c r="BI130" i="60"/>
  <c r="CF89" i="60"/>
  <c r="CB89" i="60"/>
  <c r="CF87" i="60"/>
  <c r="CB87" i="60"/>
  <c r="CF85" i="60"/>
  <c r="CB85" i="60"/>
  <c r="CF84" i="60"/>
  <c r="CB84" i="60"/>
  <c r="CF82" i="60"/>
  <c r="CB82" i="60"/>
  <c r="BI92" i="60"/>
  <c r="BF19" i="60"/>
  <c r="BM90" i="60"/>
  <c r="BI90" i="60"/>
  <c r="BF90" i="60"/>
  <c r="BM89" i="60"/>
  <c r="BI89" i="60"/>
  <c r="BM87" i="60"/>
  <c r="BI87" i="60"/>
  <c r="BF86" i="60"/>
  <c r="BM85" i="60"/>
  <c r="BI85" i="60"/>
  <c r="BM84" i="60"/>
  <c r="BI84" i="60"/>
  <c r="BM83" i="60"/>
  <c r="BI83" i="60"/>
  <c r="BF83" i="60"/>
  <c r="BM82" i="60"/>
  <c r="BI82" i="60"/>
  <c r="CF131" i="60" l="1"/>
  <c r="CB183" i="60"/>
  <c r="CF83" i="60"/>
  <c r="CB83" i="60"/>
  <c r="CF86" i="60"/>
  <c r="CB90" i="60"/>
  <c r="CB131" i="60"/>
  <c r="CB138" i="60"/>
  <c r="CB93" i="60"/>
  <c r="BM131" i="60"/>
  <c r="BM183" i="60"/>
  <c r="BM91" i="60"/>
  <c r="CF184" i="60"/>
  <c r="CB184" i="60"/>
  <c r="CF90" i="60"/>
  <c r="CF138" i="60"/>
  <c r="BI183" i="60"/>
  <c r="CF183" i="60"/>
  <c r="CB140" i="60"/>
  <c r="BI140" i="60"/>
  <c r="BM139" i="60"/>
  <c r="BM138" i="60"/>
  <c r="BI139" i="60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139" i="60" l="1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CF119" i="60"/>
  <c r="CB119" i="60"/>
  <c r="CF118" i="60"/>
  <c r="CB118" i="60"/>
  <c r="CF117" i="60"/>
  <c r="CB117" i="60"/>
  <c r="CF116" i="60"/>
  <c r="CB116" i="60"/>
  <c r="CF115" i="60"/>
  <c r="CB115" i="60"/>
  <c r="CF75" i="60"/>
  <c r="CB75" i="60"/>
  <c r="CF72" i="60"/>
  <c r="CB72" i="60"/>
  <c r="BM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F212" i="60"/>
  <c r="CB212" i="60"/>
  <c r="CF210" i="60"/>
  <c r="CB210" i="60"/>
  <c r="CF208" i="60"/>
  <c r="CB208" i="60"/>
  <c r="CF206" i="60"/>
  <c r="CB206" i="60"/>
  <c r="CF204" i="60"/>
  <c r="CB204" i="60"/>
  <c r="BM214" i="60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BV73" i="60" l="1"/>
  <c r="CU73" i="60"/>
  <c r="BV74" i="60"/>
  <c r="CU74" i="60"/>
  <c r="BI122" i="60"/>
  <c r="CF214" i="60"/>
  <c r="BI215" i="60"/>
  <c r="CB214" i="60"/>
  <c r="CB216" i="60"/>
  <c r="BI214" i="60"/>
  <c r="CF216" i="60"/>
  <c r="BM215" i="60"/>
  <c r="CF215" i="60"/>
  <c r="CB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46" i="60"/>
  <c r="AH98" i="60"/>
  <c r="AH93" i="60"/>
  <c r="AH90" i="60"/>
  <c r="AH86" i="60"/>
  <c r="AH83" i="60"/>
  <c r="AH77" i="60"/>
  <c r="AH110" i="60" s="1"/>
  <c r="AH71" i="60"/>
  <c r="AH139" i="60" l="1"/>
  <c r="AH91" i="60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H264" i="60" l="1"/>
  <c r="AH259" i="60"/>
  <c r="AH257" i="60"/>
  <c r="AH255" i="60"/>
  <c r="AH202" i="60"/>
  <c r="AH162" i="60"/>
  <c r="AH41" i="60"/>
  <c r="AH35" i="60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AH198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197" i="60" s="1"/>
  <c r="AH272" i="60"/>
  <c r="AH261" i="60"/>
  <c r="AD67" i="60"/>
  <c r="AD272" i="60"/>
  <c r="Z214" i="60"/>
  <c r="Z266" i="60"/>
  <c r="Z229" i="60"/>
  <c r="Z91" i="60"/>
  <c r="Z204" i="60"/>
  <c r="Z272" i="60" s="1"/>
  <c r="Z171" i="60" l="1"/>
  <c r="AH250" i="60"/>
  <c r="AD215" i="60"/>
  <c r="AD250" i="60"/>
  <c r="Z183" i="60"/>
  <c r="Z267" i="60"/>
  <c r="AD171" i="60"/>
  <c r="AD197" i="60"/>
  <c r="Z31" i="60"/>
  <c r="Z197" i="60" s="1"/>
  <c r="AH171" i="60"/>
  <c r="Z158" i="60"/>
  <c r="AD249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O243" i="60" l="1"/>
  <c r="O232" i="60"/>
  <c r="O231" i="60" s="1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AB155" i="60" l="1"/>
  <c r="AC217" i="60" l="1"/>
  <c r="AG21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M76" i="60" l="1"/>
  <c r="M77" i="60"/>
  <c r="AJ120" i="60"/>
  <c r="AI43" i="60"/>
  <c r="AI215" i="60" s="1"/>
  <c r="AF120" i="60"/>
  <c r="AB120" i="60"/>
  <c r="L7" i="60" l="1"/>
  <c r="L168" i="60" s="1"/>
  <c r="CN208" i="60"/>
  <c r="CM208" i="60"/>
  <c r="CJ208" i="60"/>
  <c r="BU208" i="60"/>
  <c r="BT208" i="60"/>
  <c r="BQ208" i="60"/>
  <c r="CM210" i="60"/>
  <c r="CK210" i="60"/>
  <c r="CJ210" i="60"/>
  <c r="BU210" i="60"/>
  <c r="BT210" i="60"/>
  <c r="BR210" i="60"/>
  <c r="BQ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G172" i="60"/>
  <c r="CU210" i="60" l="1"/>
  <c r="BV210" i="60"/>
  <c r="CT208" i="60"/>
  <c r="BX208" i="60"/>
  <c r="CT210" i="60"/>
  <c r="BX210" i="60"/>
  <c r="CQ208" i="60"/>
  <c r="CR210" i="60"/>
  <c r="CQ210" i="60"/>
  <c r="CU208" i="60"/>
  <c r="CO210" i="60"/>
  <c r="CX207" i="60" l="1"/>
  <c r="CX208" i="60"/>
  <c r="CX210" i="60"/>
  <c r="CV210" i="60"/>
  <c r="CX209" i="60"/>
  <c r="L38" i="60" l="1"/>
  <c r="L208" i="60" s="1"/>
  <c r="F38" i="60"/>
  <c r="F208" i="60" s="1"/>
  <c r="F39" i="60"/>
  <c r="K40" i="60"/>
  <c r="K212" i="60" s="1"/>
  <c r="CI38" i="60"/>
  <c r="CI207" i="60" s="1"/>
  <c r="CH38" i="60"/>
  <c r="CH207" i="60" s="1"/>
  <c r="CG38" i="60"/>
  <c r="CE38" i="60"/>
  <c r="CE207" i="60" s="1"/>
  <c r="CD38" i="60"/>
  <c r="CD207" i="60" s="1"/>
  <c r="CC38" i="60"/>
  <c r="CA38" i="60"/>
  <c r="CA207" i="60" s="1"/>
  <c r="BZ38" i="60"/>
  <c r="BZ207" i="60" s="1"/>
  <c r="BY38" i="60"/>
  <c r="BP38" i="60"/>
  <c r="BP207" i="60" s="1"/>
  <c r="BO38" i="60"/>
  <c r="BO207" i="60" s="1"/>
  <c r="BN38" i="60"/>
  <c r="BL38" i="60"/>
  <c r="BL207" i="60" s="1"/>
  <c r="BK38" i="60"/>
  <c r="BK207" i="60" s="1"/>
  <c r="BJ38" i="60"/>
  <c r="BH38" i="60"/>
  <c r="BH207" i="60" s="1"/>
  <c r="BG38" i="60"/>
  <c r="BF38" i="60"/>
  <c r="BF207" i="60" s="1"/>
  <c r="AL38" i="60"/>
  <c r="AL208" i="60" s="1"/>
  <c r="AG38" i="60"/>
  <c r="AG208" i="60" s="1"/>
  <c r="AE38" i="60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G38" i="60"/>
  <c r="CI39" i="60"/>
  <c r="CI209" i="60" s="1"/>
  <c r="CH39" i="60"/>
  <c r="CH209" i="60" s="1"/>
  <c r="CG39" i="60"/>
  <c r="CE39" i="60"/>
  <c r="CE209" i="60" s="1"/>
  <c r="CD39" i="60"/>
  <c r="CD209" i="60" s="1"/>
  <c r="CC39" i="60"/>
  <c r="CA39" i="60"/>
  <c r="CA209" i="60" s="1"/>
  <c r="BZ39" i="60"/>
  <c r="BZ209" i="60" s="1"/>
  <c r="BY39" i="60"/>
  <c r="BP39" i="60"/>
  <c r="BP209" i="60" s="1"/>
  <c r="BO39" i="60"/>
  <c r="BO209" i="60" s="1"/>
  <c r="BN39" i="60"/>
  <c r="BL39" i="60"/>
  <c r="BL209" i="60" s="1"/>
  <c r="BK39" i="60"/>
  <c r="BK209" i="60" s="1"/>
  <c r="BJ39" i="60"/>
  <c r="BH39" i="60"/>
  <c r="BH209" i="60" s="1"/>
  <c r="BG39" i="60"/>
  <c r="BF39" i="60"/>
  <c r="BF209" i="60" s="1"/>
  <c r="AL39" i="60"/>
  <c r="AL210" i="60" s="1"/>
  <c r="AG39" i="60"/>
  <c r="AG210" i="60" s="1"/>
  <c r="AE39" i="60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H6" i="60"/>
  <c r="CH166" i="60" s="1"/>
  <c r="CG6" i="60"/>
  <c r="CE6" i="60"/>
  <c r="CE166" i="60" s="1"/>
  <c r="CD6" i="60"/>
  <c r="CD166" i="60" s="1"/>
  <c r="CC6" i="60"/>
  <c r="CA6" i="60"/>
  <c r="CA166" i="60" s="1"/>
  <c r="BZ6" i="60"/>
  <c r="BZ166" i="60" s="1"/>
  <c r="BY6" i="60"/>
  <c r="BP6" i="60"/>
  <c r="BP166" i="60" s="1"/>
  <c r="BO6" i="60"/>
  <c r="BO166" i="60" s="1"/>
  <c r="BN6" i="60"/>
  <c r="BL6" i="60"/>
  <c r="BL166" i="60" s="1"/>
  <c r="BK6" i="60"/>
  <c r="BK166" i="60" s="1"/>
  <c r="BJ6" i="60"/>
  <c r="BH6" i="60"/>
  <c r="BH166" i="60" s="1"/>
  <c r="BG6" i="60"/>
  <c r="BF6" i="60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H7" i="60"/>
  <c r="CH168" i="60" s="1"/>
  <c r="CG7" i="60"/>
  <c r="CE7" i="60"/>
  <c r="CE168" i="60" s="1"/>
  <c r="CD7" i="60"/>
  <c r="CD168" i="60" s="1"/>
  <c r="CC7" i="60"/>
  <c r="CA7" i="60"/>
  <c r="CA168" i="60" s="1"/>
  <c r="BZ7" i="60"/>
  <c r="BZ168" i="60" s="1"/>
  <c r="BY7" i="60"/>
  <c r="BP7" i="60"/>
  <c r="BP168" i="60" s="1"/>
  <c r="BO7" i="60"/>
  <c r="BO168" i="60" s="1"/>
  <c r="BN7" i="60"/>
  <c r="BL7" i="60"/>
  <c r="BL168" i="60" s="1"/>
  <c r="BK7" i="60"/>
  <c r="BK168" i="60" s="1"/>
  <c r="BJ7" i="60"/>
  <c r="BH7" i="60"/>
  <c r="BH168" i="60" s="1"/>
  <c r="BG7" i="60"/>
  <c r="BF7" i="60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H168" i="60" s="1"/>
  <c r="G7" i="60"/>
  <c r="F7" i="60"/>
  <c r="CI8" i="60"/>
  <c r="CI170" i="60" s="1"/>
  <c r="CH8" i="60"/>
  <c r="CH170" i="60" s="1"/>
  <c r="CG8" i="60"/>
  <c r="CE8" i="60"/>
  <c r="CE170" i="60" s="1"/>
  <c r="CD8" i="60"/>
  <c r="CD170" i="60" s="1"/>
  <c r="CC8" i="60"/>
  <c r="CA8" i="60"/>
  <c r="CA170" i="60" s="1"/>
  <c r="BZ8" i="60"/>
  <c r="BZ170" i="60" s="1"/>
  <c r="BY8" i="60"/>
  <c r="BP8" i="60"/>
  <c r="BP170" i="60" s="1"/>
  <c r="BO8" i="60"/>
  <c r="BO170" i="60" s="1"/>
  <c r="BN8" i="60"/>
  <c r="BL8" i="60"/>
  <c r="BL170" i="60" s="1"/>
  <c r="BK8" i="60"/>
  <c r="BK170" i="60" s="1"/>
  <c r="BJ8" i="60"/>
  <c r="BH8" i="60"/>
  <c r="BH170" i="60" s="1"/>
  <c r="BG8" i="60"/>
  <c r="BF8" i="60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V117" i="60" l="1"/>
  <c r="BV118" i="60"/>
  <c r="CF170" i="60"/>
  <c r="CF168" i="60"/>
  <c r="CB168" i="60"/>
  <c r="AS168" i="60"/>
  <c r="I166" i="60"/>
  <c r="CJ6" i="60"/>
  <c r="BM168" i="60"/>
  <c r="BM166" i="60"/>
  <c r="BI168" i="60"/>
  <c r="H8" i="60"/>
  <c r="H170" i="60" s="1"/>
  <c r="I170" i="60" s="1"/>
  <c r="T75" i="60"/>
  <c r="BR166" i="60"/>
  <c r="BR208" i="60"/>
  <c r="BV208" i="60" s="1"/>
  <c r="K208" i="60"/>
  <c r="M208" i="60" s="1"/>
  <c r="CK208" i="60"/>
  <c r="CO208" i="60" s="1"/>
  <c r="AK210" i="60"/>
  <c r="R208" i="60"/>
  <c r="CB170" i="60"/>
  <c r="F210" i="60"/>
  <c r="F168" i="60"/>
  <c r="R168" i="60" s="1"/>
  <c r="CF166" i="60"/>
  <c r="U168" i="60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CN207" i="60" s="1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L170" i="60" s="1"/>
  <c r="R72" i="60"/>
  <c r="T8" i="60" l="1"/>
  <c r="AS167" i="60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CV208" i="60" s="1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CU209" i="60" s="1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Q166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AV39" i="60" l="1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23" i="60"/>
  <c r="L189" i="60" s="1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35" i="60" s="1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T232" i="60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T182" i="60" l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T216" i="60" l="1"/>
  <c r="T122" i="60" l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AL135" i="60"/>
  <c r="AL133" i="60"/>
  <c r="AL132" i="60"/>
  <c r="AL130" i="60"/>
  <c r="S135" i="60"/>
  <c r="S133" i="60"/>
  <c r="S132" i="60"/>
  <c r="S130" i="60"/>
  <c r="T141" i="60"/>
  <c r="T138" i="60"/>
  <c r="AL87" i="60"/>
  <c r="AL85" i="60"/>
  <c r="AL84" i="60"/>
  <c r="AL82" i="60"/>
  <c r="S87" i="60"/>
  <c r="S85" i="60"/>
  <c r="S84" i="60"/>
  <c r="S82" i="60"/>
  <c r="T93" i="60"/>
  <c r="T90" i="60"/>
  <c r="AS182" i="60" l="1"/>
  <c r="AL184" i="60"/>
  <c r="AN184" i="60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AL141" i="60"/>
  <c r="AL139" i="60" s="1"/>
  <c r="S90" i="60"/>
  <c r="S134" i="60"/>
  <c r="AS232" i="60"/>
  <c r="AL131" i="60"/>
  <c r="AL83" i="60"/>
  <c r="S83" i="60"/>
  <c r="AP184" i="60" l="1"/>
  <c r="S91" i="60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N148" i="60"/>
  <c r="N146" i="60"/>
  <c r="J148" i="60"/>
  <c r="J146" i="60"/>
  <c r="T146" i="60"/>
  <c r="F148" i="60"/>
  <c r="F146" i="60"/>
  <c r="F100" i="60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21" i="60" l="1"/>
  <c r="P188" i="60" s="1"/>
  <c r="AC11" i="60"/>
  <c r="AC174" i="60" s="1"/>
  <c r="Y11" i="60"/>
  <c r="Y174" i="60" s="1"/>
  <c r="CI272" i="60" l="1"/>
  <c r="CH272" i="60"/>
  <c r="CE272" i="60"/>
  <c r="CD272" i="60"/>
  <c r="CA272" i="60"/>
  <c r="BZ272" i="60"/>
  <c r="BP272" i="60"/>
  <c r="BO272" i="60"/>
  <c r="BL272" i="60"/>
  <c r="BK272" i="60"/>
  <c r="BH272" i="60"/>
  <c r="CQ264" i="60"/>
  <c r="CI264" i="60"/>
  <c r="CH264" i="60"/>
  <c r="CE264" i="60"/>
  <c r="CD264" i="60"/>
  <c r="CA264" i="60"/>
  <c r="BZ264" i="60"/>
  <c r="BX264" i="60"/>
  <c r="BP264" i="60"/>
  <c r="BO264" i="60"/>
  <c r="BL264" i="60"/>
  <c r="BK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H257" i="60"/>
  <c r="CE257" i="60"/>
  <c r="CD257" i="60"/>
  <c r="CA257" i="60"/>
  <c r="BZ257" i="60"/>
  <c r="BX257" i="60"/>
  <c r="BP257" i="60"/>
  <c r="BO257" i="60"/>
  <c r="BL257" i="60"/>
  <c r="BK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H255" i="60"/>
  <c r="CE255" i="60"/>
  <c r="CD255" i="60"/>
  <c r="CA255" i="60"/>
  <c r="BZ255" i="60"/>
  <c r="BX255" i="60"/>
  <c r="BP255" i="60"/>
  <c r="BO255" i="60"/>
  <c r="BL255" i="60"/>
  <c r="BK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T232" i="60"/>
  <c r="BR232" i="60"/>
  <c r="BQ232" i="60"/>
  <c r="CN230" i="60"/>
  <c r="CM230" i="60"/>
  <c r="CK230" i="60"/>
  <c r="CJ230" i="60"/>
  <c r="BU230" i="60"/>
  <c r="BT230" i="60"/>
  <c r="BR230" i="60"/>
  <c r="BQ230" i="60"/>
  <c r="CK224" i="60"/>
  <c r="CK222" i="60"/>
  <c r="CN212" i="60"/>
  <c r="CM212" i="60"/>
  <c r="CK212" i="60"/>
  <c r="CJ212" i="60"/>
  <c r="BU212" i="60"/>
  <c r="BT212" i="60"/>
  <c r="BR212" i="60"/>
  <c r="BQ212" i="60"/>
  <c r="CN206" i="60"/>
  <c r="CM206" i="60"/>
  <c r="CK206" i="60"/>
  <c r="CJ206" i="60"/>
  <c r="BU206" i="60"/>
  <c r="BT206" i="60"/>
  <c r="BR206" i="60"/>
  <c r="BQ206" i="60"/>
  <c r="CN204" i="60"/>
  <c r="CM204" i="60"/>
  <c r="CK204" i="60"/>
  <c r="CJ204" i="60"/>
  <c r="BU204" i="60"/>
  <c r="BT204" i="60"/>
  <c r="CT204" i="60" s="1"/>
  <c r="BR204" i="60"/>
  <c r="BQ204" i="60"/>
  <c r="CZ202" i="60"/>
  <c r="CU202" i="60"/>
  <c r="CN202" i="60"/>
  <c r="CM202" i="60"/>
  <c r="CI202" i="60"/>
  <c r="CH202" i="60"/>
  <c r="CE202" i="60"/>
  <c r="CD202" i="60"/>
  <c r="CA202" i="60"/>
  <c r="BZ202" i="60"/>
  <c r="BU202" i="60"/>
  <c r="BT202" i="60"/>
  <c r="BP202" i="60"/>
  <c r="BO202" i="60"/>
  <c r="BL202" i="60"/>
  <c r="BK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H162" i="60"/>
  <c r="CE162" i="60"/>
  <c r="CD162" i="60"/>
  <c r="CA162" i="60"/>
  <c r="BZ162" i="60"/>
  <c r="BU162" i="60"/>
  <c r="BP162" i="60"/>
  <c r="BO162" i="60"/>
  <c r="BL162" i="60"/>
  <c r="BK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H59" i="60"/>
  <c r="CH241" i="60" s="1"/>
  <c r="CG59" i="60"/>
  <c r="CE59" i="60"/>
  <c r="CD59" i="60"/>
  <c r="CD241" i="60" s="1"/>
  <c r="CC59" i="60"/>
  <c r="BZ59" i="60"/>
  <c r="BZ241" i="60" s="1"/>
  <c r="BP59" i="60"/>
  <c r="BO59" i="60"/>
  <c r="BO241" i="60" s="1"/>
  <c r="BN59" i="60"/>
  <c r="BL59" i="60"/>
  <c r="BF59" i="60"/>
  <c r="BF241" i="60" s="1"/>
  <c r="CI146" i="60"/>
  <c r="CE146" i="60"/>
  <c r="CA146" i="60"/>
  <c r="BP146" i="60"/>
  <c r="BL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D55" i="60"/>
  <c r="CN135" i="60"/>
  <c r="CM135" i="60"/>
  <c r="CK135" i="60"/>
  <c r="CJ135" i="60"/>
  <c r="BU135" i="60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K141" i="60" s="1"/>
  <c r="CJ132" i="60"/>
  <c r="BU132" i="60"/>
  <c r="BT132" i="60"/>
  <c r="BR132" i="60"/>
  <c r="BR141" i="60" s="1"/>
  <c r="CR141" i="60" s="1"/>
  <c r="BQ132" i="60"/>
  <c r="BQ131" i="60"/>
  <c r="CN130" i="60"/>
  <c r="CM130" i="60"/>
  <c r="CK130" i="60"/>
  <c r="CJ130" i="60"/>
  <c r="BU130" i="60"/>
  <c r="BT130" i="60"/>
  <c r="BR130" i="60"/>
  <c r="BQ130" i="60"/>
  <c r="CI50" i="60"/>
  <c r="CH50" i="60"/>
  <c r="CG50" i="60"/>
  <c r="CC50" i="60"/>
  <c r="BZ50" i="60"/>
  <c r="BP50" i="60"/>
  <c r="BO50" i="60"/>
  <c r="BN50" i="60"/>
  <c r="BK50" i="60"/>
  <c r="BJ50" i="60"/>
  <c r="BH50" i="60"/>
  <c r="CN127" i="60"/>
  <c r="CM127" i="60"/>
  <c r="CJ127" i="60"/>
  <c r="BU127" i="60"/>
  <c r="BT127" i="60"/>
  <c r="BR127" i="60"/>
  <c r="BQ127" i="60"/>
  <c r="CN126" i="60"/>
  <c r="CM126" i="60"/>
  <c r="CK126" i="60"/>
  <c r="CJ126" i="60"/>
  <c r="BU126" i="60"/>
  <c r="BT126" i="60"/>
  <c r="BR126" i="60"/>
  <c r="BQ126" i="60"/>
  <c r="CN125" i="60"/>
  <c r="CM125" i="60"/>
  <c r="CK125" i="60"/>
  <c r="CJ125" i="60"/>
  <c r="BU125" i="60"/>
  <c r="BT125" i="60"/>
  <c r="BR125" i="60"/>
  <c r="BQ125" i="60"/>
  <c r="CN124" i="60"/>
  <c r="CM124" i="60"/>
  <c r="CK124" i="60"/>
  <c r="CJ124" i="60"/>
  <c r="BU124" i="60"/>
  <c r="BT124" i="60"/>
  <c r="BR124" i="60"/>
  <c r="BQ124" i="60"/>
  <c r="CN123" i="60"/>
  <c r="CM123" i="60"/>
  <c r="CK123" i="60"/>
  <c r="CJ123" i="60"/>
  <c r="BU123" i="60"/>
  <c r="BT123" i="60"/>
  <c r="BR123" i="60"/>
  <c r="BQ123" i="60"/>
  <c r="CI43" i="60"/>
  <c r="CI215" i="60" s="1"/>
  <c r="CH43" i="60"/>
  <c r="CH215" i="60" s="1"/>
  <c r="CE43" i="60"/>
  <c r="CE215" i="60" s="1"/>
  <c r="CD41" i="60"/>
  <c r="CD213" i="60" s="1"/>
  <c r="BY41" i="60"/>
  <c r="BN43" i="60"/>
  <c r="BL43" i="60"/>
  <c r="BL215" i="60" s="1"/>
  <c r="BK41" i="60"/>
  <c r="BK213" i="60" s="1"/>
  <c r="BG41" i="60"/>
  <c r="BF41" i="60"/>
  <c r="BF213" i="60" s="1"/>
  <c r="CN119" i="60"/>
  <c r="CM119" i="60"/>
  <c r="CK119" i="60"/>
  <c r="CJ119" i="60"/>
  <c r="BU119" i="60"/>
  <c r="BT119" i="60"/>
  <c r="BR119" i="60"/>
  <c r="BQ119" i="60"/>
  <c r="CN116" i="60"/>
  <c r="CM116" i="60"/>
  <c r="CK116" i="60"/>
  <c r="CJ116" i="60"/>
  <c r="BU116" i="60"/>
  <c r="BT116" i="60"/>
  <c r="BR116" i="60"/>
  <c r="BQ116" i="60"/>
  <c r="CN115" i="60"/>
  <c r="CM115" i="60"/>
  <c r="CK115" i="60"/>
  <c r="CJ115" i="60"/>
  <c r="BU115" i="60"/>
  <c r="BT115" i="60"/>
  <c r="BR115" i="60"/>
  <c r="BQ115" i="60"/>
  <c r="CZ114" i="60"/>
  <c r="CU114" i="60"/>
  <c r="CM114" i="60"/>
  <c r="CI114" i="60"/>
  <c r="CI35" i="60" s="1"/>
  <c r="CH114" i="60"/>
  <c r="CH35" i="60" s="1"/>
  <c r="CE114" i="60"/>
  <c r="CE35" i="60" s="1"/>
  <c r="CD114" i="60"/>
  <c r="CD35" i="60" s="1"/>
  <c r="CA114" i="60"/>
  <c r="CA35" i="60" s="1"/>
  <c r="BZ114" i="60"/>
  <c r="BZ35" i="60" s="1"/>
  <c r="BT114" i="60"/>
  <c r="BP114" i="60"/>
  <c r="BP35" i="60" s="1"/>
  <c r="BO114" i="60"/>
  <c r="BO35" i="60" s="1"/>
  <c r="BL114" i="60"/>
  <c r="BL35" i="60" s="1"/>
  <c r="BK114" i="60"/>
  <c r="BK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H259" i="60"/>
  <c r="CG23" i="60"/>
  <c r="CE259" i="60"/>
  <c r="CD259" i="60"/>
  <c r="CC23" i="60"/>
  <c r="CA259" i="60"/>
  <c r="BZ259" i="60"/>
  <c r="BY23" i="60"/>
  <c r="BN23" i="60"/>
  <c r="BL259" i="60"/>
  <c r="BJ23" i="60"/>
  <c r="BH23" i="60"/>
  <c r="BH189" i="60" s="1"/>
  <c r="BG23" i="60"/>
  <c r="BF100" i="60"/>
  <c r="BF110" i="60" s="1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T94" i="60"/>
  <c r="BR94" i="60"/>
  <c r="BQ94" i="60"/>
  <c r="BM94" i="60"/>
  <c r="BI94" i="60"/>
  <c r="CI261" i="60"/>
  <c r="CH19" i="60"/>
  <c r="CH183" i="60" s="1"/>
  <c r="CE261" i="60"/>
  <c r="CD19" i="60"/>
  <c r="CD183" i="60" s="1"/>
  <c r="CA261" i="60"/>
  <c r="BY19" i="60"/>
  <c r="BP183" i="60"/>
  <c r="BO261" i="60"/>
  <c r="BL19" i="60"/>
  <c r="BJ19" i="60"/>
  <c r="BG261" i="60"/>
  <c r="CN89" i="60"/>
  <c r="CM89" i="60"/>
  <c r="CK89" i="60"/>
  <c r="CJ89" i="60"/>
  <c r="BU89" i="60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CN82" i="60"/>
  <c r="CM82" i="60"/>
  <c r="CK82" i="60"/>
  <c r="CJ82" i="60"/>
  <c r="BU82" i="60"/>
  <c r="BT82" i="60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T78" i="60"/>
  <c r="BR78" i="60"/>
  <c r="BQ78" i="60"/>
  <c r="CH10" i="60"/>
  <c r="CG10" i="60"/>
  <c r="CE10" i="60"/>
  <c r="CD253" i="60"/>
  <c r="CC10" i="60"/>
  <c r="CA10" i="60"/>
  <c r="BZ253" i="60"/>
  <c r="BY10" i="60"/>
  <c r="BP253" i="60"/>
  <c r="BO253" i="60"/>
  <c r="BL10" i="60"/>
  <c r="BK253" i="60"/>
  <c r="BG253" i="60"/>
  <c r="BF10" i="60"/>
  <c r="CN75" i="60"/>
  <c r="CM75" i="60"/>
  <c r="CK75" i="60"/>
  <c r="CJ75" i="60"/>
  <c r="BU75" i="60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H71" i="60"/>
  <c r="CE71" i="60"/>
  <c r="CD71" i="60"/>
  <c r="CA71" i="60"/>
  <c r="BZ71" i="60"/>
  <c r="BU71" i="60"/>
  <c r="BU114" i="60" s="1"/>
  <c r="BP71" i="60"/>
  <c r="BO71" i="60"/>
  <c r="BL71" i="60"/>
  <c r="BK71" i="60"/>
  <c r="BG71" i="60"/>
  <c r="CR70" i="60"/>
  <c r="CK70" i="60"/>
  <c r="CG70" i="60"/>
  <c r="CC70" i="60"/>
  <c r="BY70" i="60"/>
  <c r="BR70" i="60"/>
  <c r="BN70" i="60"/>
  <c r="BJ70" i="60"/>
  <c r="BF70" i="60"/>
  <c r="CI65" i="60"/>
  <c r="CH65" i="60"/>
  <c r="CH248" i="60" s="1"/>
  <c r="CG65" i="60"/>
  <c r="CE65" i="60"/>
  <c r="CE248" i="60" s="1"/>
  <c r="CD65" i="60"/>
  <c r="CD248" i="60" s="1"/>
  <c r="CC65" i="60"/>
  <c r="CA65" i="60"/>
  <c r="CA248" i="60" s="1"/>
  <c r="BZ65" i="60"/>
  <c r="BZ248" i="60" s="1"/>
  <c r="BY65" i="60"/>
  <c r="BP65" i="60"/>
  <c r="BP248" i="60" s="1"/>
  <c r="BO65" i="60"/>
  <c r="BO248" i="60" s="1"/>
  <c r="BN65" i="60"/>
  <c r="BL65" i="60"/>
  <c r="BL248" i="60" s="1"/>
  <c r="BK65" i="60"/>
  <c r="BK248" i="60" s="1"/>
  <c r="BJ65" i="60"/>
  <c r="BH65" i="60"/>
  <c r="BH248" i="60" s="1"/>
  <c r="BG65" i="60"/>
  <c r="BF65" i="60"/>
  <c r="CI63" i="60"/>
  <c r="CH63" i="60"/>
  <c r="CH245" i="60" s="1"/>
  <c r="CG63" i="60"/>
  <c r="CE63" i="60"/>
  <c r="CD63" i="60"/>
  <c r="CD245" i="60" s="1"/>
  <c r="CC63" i="60"/>
  <c r="CA63" i="60"/>
  <c r="BZ63" i="60"/>
  <c r="BZ245" i="60" s="1"/>
  <c r="BY63" i="60"/>
  <c r="BP63" i="60"/>
  <c r="BO63" i="60"/>
  <c r="BO245" i="60" s="1"/>
  <c r="BN63" i="60"/>
  <c r="BL63" i="60"/>
  <c r="BK63" i="60"/>
  <c r="BK245" i="60" s="1"/>
  <c r="BJ63" i="60"/>
  <c r="BH63" i="60"/>
  <c r="BH245" i="60" s="1"/>
  <c r="BG63" i="60"/>
  <c r="BF63" i="60"/>
  <c r="BF245" i="60" s="1"/>
  <c r="CI61" i="60"/>
  <c r="CH61" i="60"/>
  <c r="CH243" i="60" s="1"/>
  <c r="CG61" i="60"/>
  <c r="CE61" i="60"/>
  <c r="CE243" i="60" s="1"/>
  <c r="CD61" i="60"/>
  <c r="CD243" i="60" s="1"/>
  <c r="CC61" i="60"/>
  <c r="CA61" i="60"/>
  <c r="CA243" i="60" s="1"/>
  <c r="BZ61" i="60"/>
  <c r="BZ243" i="60" s="1"/>
  <c r="BY61" i="60"/>
  <c r="BP61" i="60"/>
  <c r="BP243" i="60" s="1"/>
  <c r="BO61" i="60"/>
  <c r="BO243" i="60" s="1"/>
  <c r="BN61" i="60"/>
  <c r="BL61" i="60"/>
  <c r="BL243" i="60" s="1"/>
  <c r="BK61" i="60"/>
  <c r="BK243" i="60" s="1"/>
  <c r="BJ61" i="60"/>
  <c r="BF61" i="60"/>
  <c r="BF243" i="60" s="1"/>
  <c r="BK59" i="60"/>
  <c r="BK241" i="60" s="1"/>
  <c r="CT58" i="60"/>
  <c r="CI57" i="60"/>
  <c r="CH57" i="60"/>
  <c r="CH239" i="60" s="1"/>
  <c r="CG57" i="60"/>
  <c r="CE57" i="60"/>
  <c r="CD57" i="60"/>
  <c r="CD239" i="60" s="1"/>
  <c r="CC57" i="60"/>
  <c r="CA57" i="60"/>
  <c r="BZ57" i="60"/>
  <c r="BZ239" i="60" s="1"/>
  <c r="BY57" i="60"/>
  <c r="BP57" i="60"/>
  <c r="BO57" i="60"/>
  <c r="BO239" i="60" s="1"/>
  <c r="BN57" i="60"/>
  <c r="BL57" i="60"/>
  <c r="BK57" i="60"/>
  <c r="BK239" i="60" s="1"/>
  <c r="BJ57" i="60"/>
  <c r="BH57" i="60"/>
  <c r="BH239" i="60" s="1"/>
  <c r="BG57" i="60"/>
  <c r="BF57" i="60"/>
  <c r="BF239" i="60" s="1"/>
  <c r="CI56" i="60"/>
  <c r="CI237" i="60" s="1"/>
  <c r="CH56" i="60"/>
  <c r="CH237" i="60" s="1"/>
  <c r="CG56" i="60"/>
  <c r="CE56" i="60"/>
  <c r="CE237" i="60" s="1"/>
  <c r="CD56" i="60"/>
  <c r="CD237" i="60" s="1"/>
  <c r="CC56" i="60"/>
  <c r="CA56" i="60"/>
  <c r="CA237" i="60" s="1"/>
  <c r="BZ56" i="60"/>
  <c r="BZ237" i="60" s="1"/>
  <c r="BY56" i="60"/>
  <c r="BP56" i="60"/>
  <c r="BO56" i="60"/>
  <c r="BO237" i="60" s="1"/>
  <c r="BN56" i="60"/>
  <c r="BL56" i="60"/>
  <c r="BK56" i="60"/>
  <c r="BK237" i="60" s="1"/>
  <c r="BJ56" i="60"/>
  <c r="BH56" i="60"/>
  <c r="BH237" i="60" s="1"/>
  <c r="BG56" i="60"/>
  <c r="BF56" i="60"/>
  <c r="BF237" i="60" s="1"/>
  <c r="CI53" i="60"/>
  <c r="CI234" i="60" s="1"/>
  <c r="CI236" i="60" s="1"/>
  <c r="CH53" i="60"/>
  <c r="CH234" i="60" s="1"/>
  <c r="CH236" i="60" s="1"/>
  <c r="CH235" i="60" s="1"/>
  <c r="CG53" i="60"/>
  <c r="CE53" i="60"/>
  <c r="CE234" i="60" s="1"/>
  <c r="CE236" i="60" s="1"/>
  <c r="CD53" i="60"/>
  <c r="CD234" i="60" s="1"/>
  <c r="CD236" i="60" s="1"/>
  <c r="CD235" i="60" s="1"/>
  <c r="CC53" i="60"/>
  <c r="CA53" i="60"/>
  <c r="CA234" i="60" s="1"/>
  <c r="CA236" i="60" s="1"/>
  <c r="BZ53" i="60"/>
  <c r="BZ234" i="60" s="1"/>
  <c r="BZ236" i="60" s="1"/>
  <c r="BY53" i="60"/>
  <c r="BP53" i="60"/>
  <c r="BP234" i="60" s="1"/>
  <c r="BP236" i="60" s="1"/>
  <c r="BO53" i="60"/>
  <c r="BO234" i="60" s="1"/>
  <c r="BO236" i="60" s="1"/>
  <c r="BN53" i="60"/>
  <c r="BL53" i="60"/>
  <c r="BL234" i="60" s="1"/>
  <c r="BL236" i="60" s="1"/>
  <c r="BK53" i="60"/>
  <c r="BK234" i="60" s="1"/>
  <c r="BK236" i="60" s="1"/>
  <c r="BJ53" i="60"/>
  <c r="BH53" i="60"/>
  <c r="BH234" i="60" s="1"/>
  <c r="BH236" i="60" s="1"/>
  <c r="BG53" i="60"/>
  <c r="BF53" i="60"/>
  <c r="BF234" i="60" s="1"/>
  <c r="BF236" i="60" s="1"/>
  <c r="CI52" i="60"/>
  <c r="CH52" i="60"/>
  <c r="CH231" i="60" s="1"/>
  <c r="CG52" i="60"/>
  <c r="CE52" i="60"/>
  <c r="CD52" i="60"/>
  <c r="CD231" i="60" s="1"/>
  <c r="CC52" i="60"/>
  <c r="CA231" i="60"/>
  <c r="BZ52" i="60"/>
  <c r="BY52" i="60"/>
  <c r="BP231" i="60"/>
  <c r="BO52" i="60"/>
  <c r="BO231" i="60" s="1"/>
  <c r="BN52" i="60"/>
  <c r="BL52" i="60"/>
  <c r="BK52" i="60"/>
  <c r="BK231" i="60" s="1"/>
  <c r="BJ52" i="60"/>
  <c r="BF52" i="60"/>
  <c r="BF231" i="60" s="1"/>
  <c r="CI51" i="60"/>
  <c r="CI229" i="60" s="1"/>
  <c r="CH51" i="60"/>
  <c r="CH229" i="60" s="1"/>
  <c r="CG51" i="60"/>
  <c r="CE51" i="60"/>
  <c r="CE229" i="60" s="1"/>
  <c r="CD51" i="60"/>
  <c r="CD229" i="60" s="1"/>
  <c r="CC51" i="60"/>
  <c r="CA51" i="60"/>
  <c r="BZ51" i="60"/>
  <c r="BZ229" i="60" s="1"/>
  <c r="BY51" i="60"/>
  <c r="BP229" i="60"/>
  <c r="BO51" i="60"/>
  <c r="BN51" i="60"/>
  <c r="BL51" i="60"/>
  <c r="BK51" i="60"/>
  <c r="BJ51" i="60"/>
  <c r="BH51" i="60"/>
  <c r="BH229" i="60" s="1"/>
  <c r="BG51" i="60"/>
  <c r="BF51" i="60"/>
  <c r="BF229" i="60" s="1"/>
  <c r="CD50" i="60"/>
  <c r="BY50" i="60"/>
  <c r="BL50" i="60"/>
  <c r="BG50" i="60"/>
  <c r="CI48" i="60"/>
  <c r="CI226" i="60" s="1"/>
  <c r="CH48" i="60"/>
  <c r="CH226" i="60" s="1"/>
  <c r="CG48" i="60"/>
  <c r="CE48" i="60"/>
  <c r="CE226" i="60" s="1"/>
  <c r="CD48" i="60"/>
  <c r="CD226" i="60" s="1"/>
  <c r="CC48" i="60"/>
  <c r="CA48" i="60"/>
  <c r="CA226" i="60" s="1"/>
  <c r="BZ48" i="60"/>
  <c r="BZ226" i="60" s="1"/>
  <c r="BY48" i="60"/>
  <c r="BP48" i="60"/>
  <c r="BP226" i="60" s="1"/>
  <c r="BO48" i="60"/>
  <c r="BO226" i="60" s="1"/>
  <c r="BO176" i="60" s="1"/>
  <c r="BN48" i="60"/>
  <c r="BL48" i="60"/>
  <c r="BL226" i="60" s="1"/>
  <c r="BK48" i="60"/>
  <c r="BK226" i="60" s="1"/>
  <c r="BJ48" i="60"/>
  <c r="BH48" i="60"/>
  <c r="BH226" i="60" s="1"/>
  <c r="BG48" i="60"/>
  <c r="BF48" i="60"/>
  <c r="BF226" i="60" s="1"/>
  <c r="BR226" i="60" s="1"/>
  <c r="CI47" i="60"/>
  <c r="CI224" i="60" s="1"/>
  <c r="CH47" i="60"/>
  <c r="CH224" i="60" s="1"/>
  <c r="CG47" i="60"/>
  <c r="CE47" i="60"/>
  <c r="CE224" i="60" s="1"/>
  <c r="CD47" i="60"/>
  <c r="CD224" i="60" s="1"/>
  <c r="CC47" i="60"/>
  <c r="CA47" i="60"/>
  <c r="CA224" i="60" s="1"/>
  <c r="BZ47" i="60"/>
  <c r="BZ224" i="60" s="1"/>
  <c r="BY47" i="60"/>
  <c r="BP47" i="60"/>
  <c r="BP224" i="60" s="1"/>
  <c r="BO47" i="60"/>
  <c r="BO224" i="60" s="1"/>
  <c r="BO174" i="60" s="1"/>
  <c r="BN47" i="60"/>
  <c r="BL47" i="60"/>
  <c r="BL224" i="60" s="1"/>
  <c r="BK47" i="60"/>
  <c r="BK224" i="60" s="1"/>
  <c r="BJ47" i="60"/>
  <c r="BH47" i="60"/>
  <c r="BH224" i="60" s="1"/>
  <c r="BG47" i="60"/>
  <c r="BF47" i="60"/>
  <c r="BF224" i="60" s="1"/>
  <c r="BR224" i="60" s="1"/>
  <c r="CI46" i="60"/>
  <c r="CI222" i="60" s="1"/>
  <c r="CH46" i="60"/>
  <c r="CH222" i="60" s="1"/>
  <c r="CG46" i="60"/>
  <c r="CE46" i="60"/>
  <c r="CE222" i="60" s="1"/>
  <c r="CD46" i="60"/>
  <c r="CD222" i="60" s="1"/>
  <c r="CC46" i="60"/>
  <c r="CA46" i="60"/>
  <c r="CA222" i="60" s="1"/>
  <c r="BZ46" i="60"/>
  <c r="BZ222" i="60" s="1"/>
  <c r="BY46" i="60"/>
  <c r="BP46" i="60"/>
  <c r="BP222" i="60" s="1"/>
  <c r="BO46" i="60"/>
  <c r="BO222" i="60" s="1"/>
  <c r="BN46" i="60"/>
  <c r="BL46" i="60"/>
  <c r="BL222" i="60" s="1"/>
  <c r="BK46" i="60"/>
  <c r="BK222" i="60" s="1"/>
  <c r="BJ46" i="60"/>
  <c r="BH46" i="60"/>
  <c r="BH222" i="60" s="1"/>
  <c r="BG46" i="60"/>
  <c r="BF46" i="60"/>
  <c r="BF222" i="60" s="1"/>
  <c r="BR222" i="60" s="1"/>
  <c r="CI45" i="60"/>
  <c r="CI220" i="60" s="1"/>
  <c r="CJ220" i="60" s="1"/>
  <c r="CH45" i="60"/>
  <c r="CH220" i="60" s="1"/>
  <c r="CG45" i="60"/>
  <c r="CE45" i="60"/>
  <c r="CE220" i="60" s="1"/>
  <c r="CD45" i="60"/>
  <c r="CD220" i="60" s="1"/>
  <c r="CC45" i="60"/>
  <c r="CA45" i="60"/>
  <c r="CA220" i="60" s="1"/>
  <c r="CB220" i="60" s="1"/>
  <c r="BZ45" i="60"/>
  <c r="BZ220" i="60" s="1"/>
  <c r="CM220" i="60" s="1"/>
  <c r="BY45" i="60"/>
  <c r="BP45" i="60"/>
  <c r="BP220" i="60" s="1"/>
  <c r="BO45" i="60"/>
  <c r="BO220" i="60" s="1"/>
  <c r="BN45" i="60"/>
  <c r="BL45" i="60"/>
  <c r="BL220" i="60" s="1"/>
  <c r="BK45" i="60"/>
  <c r="BK220" i="60" s="1"/>
  <c r="BJ45" i="60"/>
  <c r="BH45" i="60"/>
  <c r="BH220" i="60" s="1"/>
  <c r="BG45" i="60"/>
  <c r="BF45" i="60"/>
  <c r="BF220" i="60" s="1"/>
  <c r="CI44" i="60"/>
  <c r="CI218" i="60" s="1"/>
  <c r="CH44" i="60"/>
  <c r="CH218" i="60" s="1"/>
  <c r="CH228" i="60" s="1"/>
  <c r="CG44" i="60"/>
  <c r="CE44" i="60"/>
  <c r="CE218" i="60" s="1"/>
  <c r="CD44" i="60"/>
  <c r="CD218" i="60" s="1"/>
  <c r="CD228" i="60" s="1"/>
  <c r="CC44" i="60"/>
  <c r="CA44" i="60"/>
  <c r="CA218" i="60" s="1"/>
  <c r="BZ44" i="60"/>
  <c r="BZ218" i="60" s="1"/>
  <c r="BZ228" i="60" s="1"/>
  <c r="BY44" i="60"/>
  <c r="BP44" i="60"/>
  <c r="BP218" i="60" s="1"/>
  <c r="BO44" i="60"/>
  <c r="BO218" i="60" s="1"/>
  <c r="BO228" i="60" s="1"/>
  <c r="BN44" i="60"/>
  <c r="BL44" i="60"/>
  <c r="BL218" i="60" s="1"/>
  <c r="BK44" i="60"/>
  <c r="BK218" i="60" s="1"/>
  <c r="BK228" i="60" s="1"/>
  <c r="BJ44" i="60"/>
  <c r="BH44" i="60"/>
  <c r="BH218" i="60" s="1"/>
  <c r="BG44" i="60"/>
  <c r="BF44" i="60"/>
  <c r="BF218" i="60" s="1"/>
  <c r="BF228" i="60" s="1"/>
  <c r="CA43" i="60"/>
  <c r="CA215" i="60" s="1"/>
  <c r="BH43" i="60"/>
  <c r="BH215" i="60" s="1"/>
  <c r="CA41" i="60"/>
  <c r="CA213" i="60" s="1"/>
  <c r="BO41" i="60"/>
  <c r="BO213" i="60" s="1"/>
  <c r="CI40" i="60"/>
  <c r="CI211" i="60" s="1"/>
  <c r="CH40" i="60"/>
  <c r="CH211" i="60" s="1"/>
  <c r="CG40" i="60"/>
  <c r="CE40" i="60"/>
  <c r="CE211" i="60" s="1"/>
  <c r="CD40" i="60"/>
  <c r="CD211" i="60" s="1"/>
  <c r="CC40" i="60"/>
  <c r="CA40" i="60"/>
  <c r="CA211" i="60" s="1"/>
  <c r="BZ40" i="60"/>
  <c r="BZ211" i="60" s="1"/>
  <c r="BY40" i="60"/>
  <c r="BP40" i="60"/>
  <c r="BP211" i="60" s="1"/>
  <c r="BO40" i="60"/>
  <c r="BO211" i="60" s="1"/>
  <c r="BN40" i="60"/>
  <c r="BL40" i="60"/>
  <c r="BL211" i="60" s="1"/>
  <c r="BK40" i="60"/>
  <c r="BK211" i="60" s="1"/>
  <c r="BJ40" i="60"/>
  <c r="BH40" i="60"/>
  <c r="BH211" i="60" s="1"/>
  <c r="BG40" i="60"/>
  <c r="BF40" i="60"/>
  <c r="BF211" i="60" s="1"/>
  <c r="CI37" i="60"/>
  <c r="CI205" i="60" s="1"/>
  <c r="CH37" i="60"/>
  <c r="CH205" i="60" s="1"/>
  <c r="CG37" i="60"/>
  <c r="CE37" i="60"/>
  <c r="CE205" i="60" s="1"/>
  <c r="CD37" i="60"/>
  <c r="CD205" i="60" s="1"/>
  <c r="CC37" i="60"/>
  <c r="CA37" i="60"/>
  <c r="CA205" i="60" s="1"/>
  <c r="BZ37" i="60"/>
  <c r="BZ205" i="60" s="1"/>
  <c r="BY37" i="60"/>
  <c r="BP37" i="60"/>
  <c r="BP205" i="60" s="1"/>
  <c r="BO37" i="60"/>
  <c r="BO205" i="60" s="1"/>
  <c r="BN37" i="60"/>
  <c r="BL37" i="60"/>
  <c r="BL205" i="60" s="1"/>
  <c r="BK37" i="60"/>
  <c r="BK205" i="60" s="1"/>
  <c r="BJ37" i="60"/>
  <c r="BH37" i="60"/>
  <c r="BH205" i="60" s="1"/>
  <c r="BG37" i="60"/>
  <c r="BF37" i="60"/>
  <c r="BF205" i="60" s="1"/>
  <c r="CI36" i="60"/>
  <c r="CI203" i="60" s="1"/>
  <c r="CH36" i="60"/>
  <c r="CH203" i="60" s="1"/>
  <c r="CG36" i="60"/>
  <c r="CE36" i="60"/>
  <c r="CE203" i="60" s="1"/>
  <c r="CD36" i="60"/>
  <c r="CD203" i="60" s="1"/>
  <c r="CC36" i="60"/>
  <c r="CA36" i="60"/>
  <c r="CA203" i="60" s="1"/>
  <c r="BZ36" i="60"/>
  <c r="BZ203" i="60" s="1"/>
  <c r="BY36" i="60"/>
  <c r="BP36" i="60"/>
  <c r="BP203" i="60" s="1"/>
  <c r="BO36" i="60"/>
  <c r="BO203" i="60" s="1"/>
  <c r="BN36" i="60"/>
  <c r="BL36" i="60"/>
  <c r="BL203" i="60" s="1"/>
  <c r="BK36" i="60"/>
  <c r="BK203" i="60" s="1"/>
  <c r="BJ36" i="60"/>
  <c r="BH36" i="60"/>
  <c r="BH203" i="60" s="1"/>
  <c r="BG36" i="60"/>
  <c r="BF36" i="60"/>
  <c r="BF203" i="60" s="1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H29" i="60"/>
  <c r="CH196" i="60" s="1"/>
  <c r="CG29" i="60"/>
  <c r="CE29" i="60"/>
  <c r="CE196" i="60" s="1"/>
  <c r="CD29" i="60"/>
  <c r="CD196" i="60" s="1"/>
  <c r="CC29" i="60"/>
  <c r="CA29" i="60"/>
  <c r="CA196" i="60" s="1"/>
  <c r="BZ29" i="60"/>
  <c r="BZ196" i="60" s="1"/>
  <c r="BY29" i="60"/>
  <c r="BP29" i="60"/>
  <c r="BO29" i="60"/>
  <c r="BN29" i="60"/>
  <c r="BL29" i="60"/>
  <c r="BK29" i="60"/>
  <c r="BJ29" i="60"/>
  <c r="BH29" i="60"/>
  <c r="BG29" i="60"/>
  <c r="BF29" i="60"/>
  <c r="CI27" i="60"/>
  <c r="CI194" i="60" s="1"/>
  <c r="CH27" i="60"/>
  <c r="CH194" i="60" s="1"/>
  <c r="CG27" i="60"/>
  <c r="CE27" i="60"/>
  <c r="CE194" i="60" s="1"/>
  <c r="CD27" i="60"/>
  <c r="CD194" i="60" s="1"/>
  <c r="CC27" i="60"/>
  <c r="CA27" i="60"/>
  <c r="CA194" i="60" s="1"/>
  <c r="BZ27" i="60"/>
  <c r="BZ194" i="60" s="1"/>
  <c r="BY27" i="60"/>
  <c r="BP27" i="60"/>
  <c r="BP194" i="60" s="1"/>
  <c r="BN27" i="60"/>
  <c r="BL27" i="60"/>
  <c r="BK27" i="60"/>
  <c r="BK194" i="60" s="1"/>
  <c r="BJ27" i="60"/>
  <c r="BH27" i="60"/>
  <c r="BG27" i="60"/>
  <c r="BF27" i="60"/>
  <c r="CI25" i="60"/>
  <c r="CI191" i="60" s="1"/>
  <c r="CH25" i="60"/>
  <c r="CH191" i="60" s="1"/>
  <c r="CG25" i="60"/>
  <c r="CE25" i="60"/>
  <c r="CE191" i="60" s="1"/>
  <c r="CD25" i="60"/>
  <c r="CD191" i="60" s="1"/>
  <c r="CC25" i="60"/>
  <c r="CA25" i="60"/>
  <c r="CA191" i="60" s="1"/>
  <c r="BZ25" i="60"/>
  <c r="BZ191" i="60" s="1"/>
  <c r="BY25" i="60"/>
  <c r="BQ25" i="60"/>
  <c r="BN25" i="60"/>
  <c r="BL25" i="60"/>
  <c r="BL191" i="60" s="1"/>
  <c r="BK25" i="60"/>
  <c r="BK191" i="60" s="1"/>
  <c r="BJ25" i="60"/>
  <c r="BF25" i="60"/>
  <c r="BQ24" i="60"/>
  <c r="CI21" i="60"/>
  <c r="CI188" i="60" s="1"/>
  <c r="CH21" i="60"/>
  <c r="CH188" i="60" s="1"/>
  <c r="CG21" i="60"/>
  <c r="CE21" i="60"/>
  <c r="CE188" i="60" s="1"/>
  <c r="CD21" i="60"/>
  <c r="CD188" i="60" s="1"/>
  <c r="CC21" i="60"/>
  <c r="CA21" i="60"/>
  <c r="CA188" i="60" s="1"/>
  <c r="BZ21" i="60"/>
  <c r="BZ188" i="60" s="1"/>
  <c r="BY21" i="60"/>
  <c r="BN21" i="60"/>
  <c r="BL21" i="60"/>
  <c r="BL188" i="60" s="1"/>
  <c r="BK21" i="60"/>
  <c r="BK188" i="60" s="1"/>
  <c r="BJ21" i="60"/>
  <c r="BH21" i="60"/>
  <c r="BH188" i="60" s="1"/>
  <c r="BG21" i="60"/>
  <c r="BF21" i="60"/>
  <c r="CI20" i="60"/>
  <c r="CI186" i="60" s="1"/>
  <c r="CH20" i="60"/>
  <c r="CH186" i="60" s="1"/>
  <c r="CH190" i="60" s="1"/>
  <c r="CG20" i="60"/>
  <c r="CE20" i="60"/>
  <c r="CE186" i="60" s="1"/>
  <c r="CD20" i="60"/>
  <c r="CD186" i="60" s="1"/>
  <c r="CD190" i="60" s="1"/>
  <c r="CC20" i="60"/>
  <c r="CA20" i="60"/>
  <c r="CA186" i="60" s="1"/>
  <c r="BZ20" i="60"/>
  <c r="BZ186" i="60" s="1"/>
  <c r="BZ190" i="60" s="1"/>
  <c r="BY20" i="60"/>
  <c r="BP20" i="60"/>
  <c r="BP186" i="60" s="1"/>
  <c r="BO20" i="60"/>
  <c r="BO186" i="60" s="1"/>
  <c r="BN20" i="60"/>
  <c r="BL20" i="60"/>
  <c r="BL186" i="60" s="1"/>
  <c r="BK20" i="60"/>
  <c r="BK186" i="60" s="1"/>
  <c r="BJ20" i="60"/>
  <c r="BH20" i="60"/>
  <c r="BH186" i="60" s="1"/>
  <c r="BG20" i="60"/>
  <c r="BF20" i="60"/>
  <c r="CC19" i="60"/>
  <c r="CI17" i="60"/>
  <c r="CH17" i="60"/>
  <c r="CG17" i="60"/>
  <c r="CE17" i="60"/>
  <c r="CD17" i="60"/>
  <c r="CC17" i="60"/>
  <c r="CA17" i="60"/>
  <c r="BZ17" i="60"/>
  <c r="BY17" i="60"/>
  <c r="BP17" i="60"/>
  <c r="BO17" i="60"/>
  <c r="BN17" i="60"/>
  <c r="BL17" i="60"/>
  <c r="BK17" i="60"/>
  <c r="BJ17" i="60"/>
  <c r="BG17" i="60"/>
  <c r="CG16" i="60"/>
  <c r="CC16" i="60"/>
  <c r="BY16" i="60"/>
  <c r="BN16" i="60"/>
  <c r="BL16" i="60"/>
  <c r="BJ16" i="60"/>
  <c r="BF16" i="60"/>
  <c r="CI15" i="60"/>
  <c r="CI179" i="60" s="1"/>
  <c r="CH15" i="60"/>
  <c r="CH179" i="60" s="1"/>
  <c r="CG15" i="60"/>
  <c r="CE15" i="60"/>
  <c r="CE179" i="60" s="1"/>
  <c r="CD15" i="60"/>
  <c r="CD179" i="60" s="1"/>
  <c r="CC15" i="60"/>
  <c r="CA15" i="60"/>
  <c r="CA179" i="60" s="1"/>
  <c r="BZ15" i="60"/>
  <c r="BZ179" i="60" s="1"/>
  <c r="BY15" i="60"/>
  <c r="BP15" i="60"/>
  <c r="BP179" i="60" s="1"/>
  <c r="BO15" i="60"/>
  <c r="BO179" i="60" s="1"/>
  <c r="BN15" i="60"/>
  <c r="BL15" i="60"/>
  <c r="BJ15" i="60"/>
  <c r="BH15" i="60"/>
  <c r="BH179" i="60" s="1"/>
  <c r="BG15" i="60"/>
  <c r="BF15" i="60"/>
  <c r="CI14" i="60"/>
  <c r="CI177" i="60" s="1"/>
  <c r="CH14" i="60"/>
  <c r="CH177" i="60" s="1"/>
  <c r="CG14" i="60"/>
  <c r="CE14" i="60"/>
  <c r="CE177" i="60" s="1"/>
  <c r="CD14" i="60"/>
  <c r="CD177" i="60" s="1"/>
  <c r="CC14" i="60"/>
  <c r="CA14" i="60"/>
  <c r="CA177" i="60" s="1"/>
  <c r="BZ14" i="60"/>
  <c r="BZ177" i="60" s="1"/>
  <c r="BY14" i="60"/>
  <c r="BP14" i="60"/>
  <c r="BP177" i="60" s="1"/>
  <c r="BO14" i="60"/>
  <c r="BO177" i="60" s="1"/>
  <c r="BN14" i="60"/>
  <c r="BL14" i="60"/>
  <c r="BL177" i="60" s="1"/>
  <c r="BK14" i="60"/>
  <c r="BK177" i="60" s="1"/>
  <c r="BJ14" i="60"/>
  <c r="BH14" i="60"/>
  <c r="BH177" i="60" s="1"/>
  <c r="BG14" i="60"/>
  <c r="BF14" i="60"/>
  <c r="CI12" i="60"/>
  <c r="CI176" i="60" s="1"/>
  <c r="CH12" i="60"/>
  <c r="CH176" i="60" s="1"/>
  <c r="CG12" i="60"/>
  <c r="CE12" i="60"/>
  <c r="CE176" i="60" s="1"/>
  <c r="CD12" i="60"/>
  <c r="CD176" i="60" s="1"/>
  <c r="CC12" i="60"/>
  <c r="CA12" i="60"/>
  <c r="CA176" i="60" s="1"/>
  <c r="BZ12" i="60"/>
  <c r="BZ176" i="60" s="1"/>
  <c r="BY12" i="60"/>
  <c r="BP12" i="60"/>
  <c r="BO12" i="60"/>
  <c r="BN12" i="60"/>
  <c r="BL12" i="60"/>
  <c r="BL176" i="60" s="1"/>
  <c r="BK12" i="60"/>
  <c r="BK176" i="60" s="1"/>
  <c r="BJ12" i="60"/>
  <c r="BH12" i="60"/>
  <c r="BH176" i="60" s="1"/>
  <c r="BG12" i="60"/>
  <c r="BF12" i="60"/>
  <c r="CI11" i="60"/>
  <c r="CI174" i="60" s="1"/>
  <c r="CH11" i="60"/>
  <c r="CH174" i="60" s="1"/>
  <c r="CG11" i="60"/>
  <c r="CE11" i="60"/>
  <c r="CE174" i="60" s="1"/>
  <c r="CD11" i="60"/>
  <c r="CD174" i="60" s="1"/>
  <c r="CC11" i="60"/>
  <c r="CA11" i="60"/>
  <c r="CA174" i="60" s="1"/>
  <c r="BZ11" i="60"/>
  <c r="BZ174" i="60" s="1"/>
  <c r="BY11" i="60"/>
  <c r="BP11" i="60"/>
  <c r="BO11" i="60"/>
  <c r="BN11" i="60"/>
  <c r="BL11" i="60"/>
  <c r="BL174" i="60" s="1"/>
  <c r="BK11" i="60"/>
  <c r="BK174" i="60" s="1"/>
  <c r="BJ11" i="60"/>
  <c r="BH11" i="60"/>
  <c r="BH174" i="60" s="1"/>
  <c r="BG11" i="60"/>
  <c r="BF11" i="60"/>
  <c r="BP10" i="60"/>
  <c r="CI5" i="60"/>
  <c r="CI164" i="60" s="1"/>
  <c r="CI172" i="60" s="1"/>
  <c r="CH5" i="60"/>
  <c r="CH164" i="60" s="1"/>
  <c r="CH172" i="60" s="1"/>
  <c r="CG5" i="60"/>
  <c r="CE5" i="60"/>
  <c r="CE164" i="60" s="1"/>
  <c r="CE172" i="60" s="1"/>
  <c r="CD5" i="60"/>
  <c r="CD164" i="60" s="1"/>
  <c r="CD172" i="60" s="1"/>
  <c r="CC5" i="60"/>
  <c r="CA5" i="60"/>
  <c r="CA164" i="60" s="1"/>
  <c r="CA172" i="60" s="1"/>
  <c r="BZ5" i="60"/>
  <c r="BZ164" i="60" s="1"/>
  <c r="BZ172" i="60" s="1"/>
  <c r="BY5" i="60"/>
  <c r="BN5" i="60"/>
  <c r="BJ5" i="60"/>
  <c r="BF5" i="60"/>
  <c r="CY4" i="60"/>
  <c r="CZ2" i="60"/>
  <c r="BH228" i="60" l="1"/>
  <c r="BV180" i="60"/>
  <c r="BF250" i="60"/>
  <c r="BV123" i="60"/>
  <c r="BV124" i="60"/>
  <c r="BV125" i="60"/>
  <c r="BV82" i="60"/>
  <c r="BR194" i="60"/>
  <c r="BV89" i="60"/>
  <c r="BV94" i="60"/>
  <c r="BV95" i="60"/>
  <c r="BH227" i="60"/>
  <c r="BH250" i="60"/>
  <c r="BH235" i="60"/>
  <c r="BI174" i="60"/>
  <c r="BV230" i="60"/>
  <c r="BV126" i="60"/>
  <c r="BV115" i="60"/>
  <c r="BV116" i="60"/>
  <c r="BV130" i="60"/>
  <c r="BV135" i="60"/>
  <c r="CH198" i="60"/>
  <c r="CH171" i="60"/>
  <c r="BK227" i="60"/>
  <c r="BK250" i="60"/>
  <c r="CH227" i="60"/>
  <c r="CH250" i="60"/>
  <c r="CF220" i="60"/>
  <c r="BH55" i="60"/>
  <c r="BU55" i="60" s="1"/>
  <c r="BN55" i="60"/>
  <c r="BZ231" i="60"/>
  <c r="BZ55" i="60"/>
  <c r="CM55" i="60" s="1"/>
  <c r="BR190" i="60"/>
  <c r="BV204" i="60"/>
  <c r="BV206" i="60"/>
  <c r="BV212" i="60"/>
  <c r="CD227" i="60"/>
  <c r="CD250" i="60"/>
  <c r="BO229" i="60"/>
  <c r="BO55" i="60"/>
  <c r="BG267" i="60"/>
  <c r="BV75" i="60"/>
  <c r="BV127" i="60"/>
  <c r="CD198" i="60"/>
  <c r="BZ198" i="60"/>
  <c r="BG16" i="60"/>
  <c r="BZ227" i="60"/>
  <c r="BZ250" i="60"/>
  <c r="BR51" i="60"/>
  <c r="BK55" i="60"/>
  <c r="BT55" i="60" s="1"/>
  <c r="CT55" i="60" s="1"/>
  <c r="BK229" i="60"/>
  <c r="BZ235" i="60"/>
  <c r="BV142" i="60"/>
  <c r="BV143" i="60"/>
  <c r="BV145" i="60"/>
  <c r="BV232" i="60"/>
  <c r="BV240" i="60"/>
  <c r="BH16" i="60"/>
  <c r="BH181" i="60" s="1"/>
  <c r="BO227" i="60"/>
  <c r="BO250" i="60"/>
  <c r="BY55" i="60"/>
  <c r="BO235" i="60"/>
  <c r="BV78" i="60"/>
  <c r="BV119" i="60"/>
  <c r="CU238" i="60"/>
  <c r="BV238" i="60"/>
  <c r="CE228" i="60"/>
  <c r="CA229" i="60"/>
  <c r="CA55" i="60"/>
  <c r="CN51" i="60"/>
  <c r="CE171" i="60"/>
  <c r="BP228" i="60"/>
  <c r="BP227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L179" i="60"/>
  <c r="BU15" i="60"/>
  <c r="BV155" i="60"/>
  <c r="BV156" i="60"/>
  <c r="BV152" i="60"/>
  <c r="BV153" i="60"/>
  <c r="BV150" i="60"/>
  <c r="BV149" i="60"/>
  <c r="BL229" i="60"/>
  <c r="BU51" i="60"/>
  <c r="BV51" i="60" s="1"/>
  <c r="BT51" i="60"/>
  <c r="BT229" i="60" s="1"/>
  <c r="BL183" i="60"/>
  <c r="BU19" i="60"/>
  <c r="CU19" i="60" s="1"/>
  <c r="CK19" i="60"/>
  <c r="BU53" i="60"/>
  <c r="CA171" i="60"/>
  <c r="BM174" i="60"/>
  <c r="CA228" i="60"/>
  <c r="CI231" i="60"/>
  <c r="CI55" i="60"/>
  <c r="CI267" i="60" s="1"/>
  <c r="CN220" i="60"/>
  <c r="CQ220" i="60" s="1"/>
  <c r="CT75" i="60"/>
  <c r="CI228" i="60"/>
  <c r="CI227" i="60" s="1"/>
  <c r="CE231" i="60"/>
  <c r="CE55" i="60"/>
  <c r="CN52" i="60"/>
  <c r="CK86" i="60"/>
  <c r="BR52" i="60"/>
  <c r="BR55" i="60" s="1"/>
  <c r="BL231" i="60"/>
  <c r="BU52" i="60"/>
  <c r="BU231" i="60" s="1"/>
  <c r="BL55" i="60"/>
  <c r="BV80" i="60"/>
  <c r="BV81" i="60"/>
  <c r="BV87" i="60"/>
  <c r="BL228" i="60"/>
  <c r="BT52" i="60"/>
  <c r="BT231" i="60" s="1"/>
  <c r="BV84" i="60"/>
  <c r="BV85" i="60"/>
  <c r="BV97" i="60"/>
  <c r="BV132" i="60"/>
  <c r="BV133" i="60"/>
  <c r="BL181" i="60"/>
  <c r="BV79" i="60"/>
  <c r="CB195" i="60"/>
  <c r="CR180" i="60"/>
  <c r="CB248" i="60"/>
  <c r="CZ254" i="60"/>
  <c r="CX256" i="60"/>
  <c r="CZ258" i="60"/>
  <c r="CX260" i="60"/>
  <c r="BT220" i="60"/>
  <c r="CT220" i="60" s="1"/>
  <c r="CF218" i="60"/>
  <c r="BQ220" i="60"/>
  <c r="BM220" i="60"/>
  <c r="CF226" i="60"/>
  <c r="BK266" i="60"/>
  <c r="BI220" i="60"/>
  <c r="BI226" i="60"/>
  <c r="CB196" i="60"/>
  <c r="BM226" i="60"/>
  <c r="CJ60" i="60"/>
  <c r="BM248" i="60"/>
  <c r="BM247" i="60"/>
  <c r="BX243" i="60"/>
  <c r="CF164" i="60"/>
  <c r="CB164" i="60"/>
  <c r="CF196" i="60"/>
  <c r="CF195" i="60"/>
  <c r="BJ59" i="60"/>
  <c r="BR148" i="60"/>
  <c r="BR220" i="60"/>
  <c r="BI248" i="60"/>
  <c r="BI247" i="60"/>
  <c r="CB247" i="60"/>
  <c r="CF248" i="60"/>
  <c r="CF247" i="60"/>
  <c r="CK148" i="60"/>
  <c r="CK220" i="60"/>
  <c r="CB218" i="60"/>
  <c r="BM224" i="60"/>
  <c r="CB226" i="60"/>
  <c r="BI224" i="60"/>
  <c r="BM218" i="60"/>
  <c r="BH266" i="60"/>
  <c r="BI218" i="60"/>
  <c r="BI176" i="60"/>
  <c r="CK176" i="60"/>
  <c r="CK226" i="60"/>
  <c r="CR226" i="60" s="1"/>
  <c r="BM176" i="60"/>
  <c r="BM195" i="60"/>
  <c r="BM196" i="60"/>
  <c r="BI196" i="60"/>
  <c r="BI195" i="60"/>
  <c r="BM236" i="60"/>
  <c r="BM235" i="60"/>
  <c r="CF235" i="60"/>
  <c r="CB235" i="60"/>
  <c r="BP259" i="60"/>
  <c r="BP21" i="60"/>
  <c r="BP188" i="60" s="1"/>
  <c r="BU188" i="60" s="1"/>
  <c r="BV188" i="60" s="1"/>
  <c r="CO192" i="60"/>
  <c r="BU220" i="60"/>
  <c r="BM51" i="60"/>
  <c r="BU50" i="60"/>
  <c r="BM28" i="60"/>
  <c r="CJ148" i="60"/>
  <c r="BG10" i="60"/>
  <c r="BQ59" i="60"/>
  <c r="BO19" i="60"/>
  <c r="BO183" i="60" s="1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P31" i="60"/>
  <c r="BR98" i="60"/>
  <c r="BT146" i="60"/>
  <c r="BK10" i="60"/>
  <c r="BQ13" i="60"/>
  <c r="BZ23" i="60"/>
  <c r="BZ189" i="60" s="1"/>
  <c r="BI51" i="60"/>
  <c r="CJ76" i="60"/>
  <c r="BT98" i="60"/>
  <c r="BM98" i="60"/>
  <c r="CK98" i="60"/>
  <c r="CJ98" i="60"/>
  <c r="BU138" i="60"/>
  <c r="BU146" i="60"/>
  <c r="CQ212" i="60"/>
  <c r="BU214" i="60"/>
  <c r="CN17" i="60"/>
  <c r="BQ98" i="60"/>
  <c r="BM146" i="60"/>
  <c r="CD23" i="60"/>
  <c r="CD189" i="60" s="1"/>
  <c r="CC43" i="60"/>
  <c r="BU77" i="60"/>
  <c r="BU98" i="60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CJ164" i="60"/>
  <c r="CK174" i="60"/>
  <c r="CJ174" i="60"/>
  <c r="CM194" i="60"/>
  <c r="CM90" i="60"/>
  <c r="CF98" i="60"/>
  <c r="CJ131" i="60"/>
  <c r="CU142" i="60"/>
  <c r="BI146" i="60"/>
  <c r="CU232" i="60"/>
  <c r="BM17" i="60"/>
  <c r="CJ17" i="60"/>
  <c r="BM26" i="60"/>
  <c r="BL41" i="60"/>
  <c r="BL213" i="60" s="1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U204" i="60"/>
  <c r="CX203" i="60" s="1"/>
  <c r="CQ230" i="60"/>
  <c r="CQ239" i="60"/>
  <c r="CR244" i="60"/>
  <c r="CY244" i="60" s="1"/>
  <c r="BH10" i="60"/>
  <c r="CA23" i="60"/>
  <c r="BR248" i="60"/>
  <c r="CM98" i="60"/>
  <c r="BT168" i="60"/>
  <c r="BT167" i="60" s="1"/>
  <c r="CK168" i="60"/>
  <c r="CK167" i="60" s="1"/>
  <c r="BQ174" i="60"/>
  <c r="CA183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BL110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BY31" i="60"/>
  <c r="CM174" i="60"/>
  <c r="BR17" i="60"/>
  <c r="BQ17" i="60"/>
  <c r="CH23" i="60"/>
  <c r="CJ22" i="60" s="1"/>
  <c r="BM24" i="60"/>
  <c r="CH41" i="60"/>
  <c r="CH213" i="60" s="1"/>
  <c r="CA50" i="60"/>
  <c r="BQ61" i="60"/>
  <c r="BQ248" i="60"/>
  <c r="BQ64" i="60"/>
  <c r="CU78" i="60"/>
  <c r="BX78" i="60"/>
  <c r="CB98" i="60"/>
  <c r="BX104" i="60"/>
  <c r="BX105" i="60"/>
  <c r="BJ43" i="60"/>
  <c r="BJ41" i="60"/>
  <c r="CG43" i="60"/>
  <c r="CG41" i="60"/>
  <c r="BR129" i="60"/>
  <c r="BF50" i="60"/>
  <c r="BR50" i="60" s="1"/>
  <c r="BQ50" i="60"/>
  <c r="BX143" i="60"/>
  <c r="CK146" i="60"/>
  <c r="CJ146" i="60"/>
  <c r="CM148" i="60"/>
  <c r="CF148" i="60"/>
  <c r="BT17" i="60"/>
  <c r="CK17" i="60"/>
  <c r="BZ10" i="60"/>
  <c r="BZ171" i="60" s="1"/>
  <c r="CN174" i="60"/>
  <c r="BR46" i="60"/>
  <c r="BR221" i="60" s="1"/>
  <c r="CK83" i="60"/>
  <c r="BP43" i="60"/>
  <c r="BP215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Q206" i="60"/>
  <c r="BX230" i="60"/>
  <c r="BR242" i="60"/>
  <c r="BT196" i="60"/>
  <c r="CJ36" i="60"/>
  <c r="CJ224" i="60"/>
  <c r="BU65" i="60"/>
  <c r="CF64" i="60"/>
  <c r="CC31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Q79" i="60"/>
  <c r="CT82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G31" i="60"/>
  <c r="CB11" i="60"/>
  <c r="CN176" i="60"/>
  <c r="CF13" i="60"/>
  <c r="CB17" i="60"/>
  <c r="CE183" i="60"/>
  <c r="CM188" i="60"/>
  <c r="CE23" i="60"/>
  <c r="CB24" i="60"/>
  <c r="BQ26" i="60"/>
  <c r="BQ28" i="60"/>
  <c r="BM40" i="60"/>
  <c r="BZ41" i="60"/>
  <c r="BZ213" i="60" s="1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CD10" i="60"/>
  <c r="CD171" i="60" s="1"/>
  <c r="BT174" i="60"/>
  <c r="BR176" i="60"/>
  <c r="BQ176" i="60"/>
  <c r="BQ14" i="60"/>
  <c r="BM16" i="60"/>
  <c r="BN19" i="60"/>
  <c r="BU25" i="60"/>
  <c r="CJ26" i="60"/>
  <c r="BI27" i="60"/>
  <c r="BM27" i="60"/>
  <c r="BQ27" i="60"/>
  <c r="CJ28" i="60"/>
  <c r="BI29" i="60"/>
  <c r="BM29" i="60"/>
  <c r="BQ29" i="60"/>
  <c r="CF37" i="60"/>
  <c r="CE41" i="60"/>
  <c r="CE213" i="60" s="1"/>
  <c r="CJ42" i="60"/>
  <c r="BZ43" i="60"/>
  <c r="BZ215" i="60" s="1"/>
  <c r="CM222" i="60"/>
  <c r="BI50" i="60"/>
  <c r="BM50" i="60"/>
  <c r="BH59" i="60"/>
  <c r="BH241" i="60" s="1"/>
  <c r="BM59" i="60"/>
  <c r="BY59" i="60"/>
  <c r="BQ76" i="60"/>
  <c r="CE110" i="60"/>
  <c r="CQ82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CK46" i="60"/>
  <c r="CK221" i="60" s="1"/>
  <c r="CN229" i="60"/>
  <c r="CQ80" i="60"/>
  <c r="CU84" i="60"/>
  <c r="CQ97" i="60"/>
  <c r="CU125" i="60"/>
  <c r="BQ129" i="60"/>
  <c r="BQ128" i="60"/>
  <c r="CM138" i="60"/>
  <c r="CM146" i="60"/>
  <c r="CU153" i="60"/>
  <c r="CK164" i="60"/>
  <c r="BJ10" i="60"/>
  <c r="BO10" i="60"/>
  <c r="CI10" i="60"/>
  <c r="CN10" i="60" s="1"/>
  <c r="BT176" i="60"/>
  <c r="CB20" i="60"/>
  <c r="CF20" i="60"/>
  <c r="CJ20" i="60"/>
  <c r="CK194" i="60"/>
  <c r="CH67" i="60"/>
  <c r="CN222" i="60"/>
  <c r="BT224" i="60"/>
  <c r="CM226" i="60"/>
  <c r="BI52" i="60"/>
  <c r="BM52" i="60"/>
  <c r="BQ52" i="60"/>
  <c r="CM59" i="60"/>
  <c r="CK248" i="60"/>
  <c r="BQ77" i="60"/>
  <c r="BX82" i="60"/>
  <c r="CO82" i="60"/>
  <c r="BU83" i="60"/>
  <c r="CJ83" i="60"/>
  <c r="CQ84" i="60"/>
  <c r="BT86" i="60"/>
  <c r="CM86" i="60"/>
  <c r="CR89" i="60"/>
  <c r="CR102" i="60"/>
  <c r="CY102" i="60" s="1"/>
  <c r="BU129" i="60"/>
  <c r="CM129" i="60"/>
  <c r="CT142" i="60"/>
  <c r="CO152" i="60"/>
  <c r="CO153" i="60"/>
  <c r="CQ152" i="60"/>
  <c r="CQ153" i="60"/>
  <c r="BR214" i="60"/>
  <c r="CN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K43" i="60"/>
  <c r="BK215" i="60" s="1"/>
  <c r="BX124" i="60"/>
  <c r="CO124" i="60"/>
  <c r="CO125" i="60"/>
  <c r="CT145" i="60"/>
  <c r="CF147" i="60"/>
  <c r="CQ149" i="60"/>
  <c r="CU180" i="60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BO271" i="60"/>
  <c r="CM45" i="60"/>
  <c r="CM219" i="60" s="1"/>
  <c r="CN46" i="60"/>
  <c r="BR47" i="60"/>
  <c r="CK47" i="60"/>
  <c r="CK223" i="60" s="1"/>
  <c r="BM48" i="60"/>
  <c r="CK48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P16" i="60"/>
  <c r="BP181" i="60" s="1"/>
  <c r="CD16" i="60"/>
  <c r="CD181" i="60" s="1"/>
  <c r="CH16" i="60"/>
  <c r="CH181" i="60" s="1"/>
  <c r="BR20" i="60"/>
  <c r="BR185" i="60" s="1"/>
  <c r="BO21" i="60"/>
  <c r="BO188" i="60" s="1"/>
  <c r="CK21" i="60"/>
  <c r="CK187" i="60" s="1"/>
  <c r="BL31" i="60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BL235" i="60"/>
  <c r="BP235" i="60"/>
  <c r="CK53" i="60"/>
  <c r="CH253" i="60"/>
  <c r="CR82" i="60"/>
  <c r="BT131" i="60"/>
  <c r="CT132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K271" i="60"/>
  <c r="BT218" i="60"/>
  <c r="BU45" i="60"/>
  <c r="CN234" i="60"/>
  <c r="CJ90" i="60"/>
  <c r="BK259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R181" i="60" s="1"/>
  <c r="BZ19" i="60"/>
  <c r="BZ183" i="60" s="1"/>
  <c r="BU186" i="60"/>
  <c r="BV186" i="60" s="1"/>
  <c r="BM186" i="60"/>
  <c r="BQ186" i="60"/>
  <c r="BU20" i="60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BR191" i="60" s="1"/>
  <c r="CB25" i="60"/>
  <c r="CB191" i="60" s="1"/>
  <c r="CF25" i="60"/>
  <c r="CF191" i="60" s="1"/>
  <c r="CJ25" i="60"/>
  <c r="CJ191" i="60" s="1"/>
  <c r="BI26" i="60"/>
  <c r="BR27" i="60"/>
  <c r="BR193" i="60" s="1"/>
  <c r="CB27" i="60"/>
  <c r="CF27" i="60"/>
  <c r="CJ27" i="60"/>
  <c r="BI28" i="60"/>
  <c r="BR29" i="60"/>
  <c r="BR195" i="60" s="1"/>
  <c r="CB29" i="60"/>
  <c r="CF29" i="60"/>
  <c r="CJ29" i="60"/>
  <c r="CT202" i="60"/>
  <c r="CT114" i="60"/>
  <c r="BH271" i="60"/>
  <c r="BL271" i="60"/>
  <c r="BP271" i="60"/>
  <c r="BU36" i="60"/>
  <c r="BZ271" i="60"/>
  <c r="CD271" i="60"/>
  <c r="CH271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BZ266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BX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CU87" i="60"/>
  <c r="BZ261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BV15" i="60" s="1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BR187" i="60" s="1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E265" i="60"/>
  <c r="CI265" i="60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U57" i="60"/>
  <c r="BI57" i="60"/>
  <c r="BQ62" i="60"/>
  <c r="BI62" i="60"/>
  <c r="BU63" i="60"/>
  <c r="BI63" i="60"/>
  <c r="CN90" i="60"/>
  <c r="BK261" i="60"/>
  <c r="BP261" i="60"/>
  <c r="BQ93" i="60"/>
  <c r="BQ92" i="60"/>
  <c r="CQ94" i="60"/>
  <c r="CO94" i="60"/>
  <c r="BR120" i="60"/>
  <c r="BQ120" i="60"/>
  <c r="BT120" i="60"/>
  <c r="CG55" i="60"/>
  <c r="BQ183" i="60"/>
  <c r="BQ184" i="60"/>
  <c r="BI186" i="60"/>
  <c r="CA235" i="60"/>
  <c r="CB53" i="60"/>
  <c r="CB234" i="60" s="1"/>
  <c r="CB236" i="60" s="1"/>
  <c r="CF53" i="60"/>
  <c r="CF234" i="60" s="1"/>
  <c r="CF236" i="60" s="1"/>
  <c r="CJ53" i="60"/>
  <c r="CJ234" i="60" s="1"/>
  <c r="CJ236" i="60" s="1"/>
  <c r="CD267" i="60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N77" i="60"/>
  <c r="CQ87" i="60"/>
  <c r="CQ85" i="60"/>
  <c r="CQ89" i="60"/>
  <c r="CO89" i="60"/>
  <c r="CD261" i="60"/>
  <c r="CO97" i="60"/>
  <c r="BO259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BL241" i="60"/>
  <c r="BQ224" i="60"/>
  <c r="CM47" i="60"/>
  <c r="CN226" i="60"/>
  <c r="CJ226" i="60"/>
  <c r="CN48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I248" i="60"/>
  <c r="CJ65" i="60"/>
  <c r="BX75" i="60"/>
  <c r="CR75" i="60"/>
  <c r="BH253" i="60"/>
  <c r="BL253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CU132" i="60"/>
  <c r="CJ141" i="60"/>
  <c r="CJ140" i="60"/>
  <c r="CQ145" i="60"/>
  <c r="CO145" i="60"/>
  <c r="BI148" i="60"/>
  <c r="BG59" i="60"/>
  <c r="CQ156" i="60"/>
  <c r="CO156" i="60"/>
  <c r="CO155" i="60"/>
  <c r="CE158" i="60"/>
  <c r="CN231" i="60"/>
  <c r="CJ235" i="60"/>
  <c r="CH267" i="60"/>
  <c r="BI56" i="60"/>
  <c r="BU56" i="60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H261" i="60"/>
  <c r="CJ93" i="60"/>
  <c r="CJ92" i="60"/>
  <c r="BX95" i="60"/>
  <c r="CU95" i="60"/>
  <c r="CU97" i="60"/>
  <c r="BP110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CO212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CU206" i="60"/>
  <c r="BX206" i="60"/>
  <c r="BU120" i="60"/>
  <c r="CJ184" i="60"/>
  <c r="CO191" i="60"/>
  <c r="CQ192" i="60"/>
  <c r="CQ204" i="60"/>
  <c r="CO204" i="60"/>
  <c r="CT212" i="60"/>
  <c r="CA265" i="60"/>
  <c r="CR182" i="60"/>
  <c r="CR188" i="60"/>
  <c r="CY188" i="60" s="1"/>
  <c r="BX191" i="60"/>
  <c r="BX192" i="60"/>
  <c r="CM214" i="60"/>
  <c r="CH265" i="60"/>
  <c r="BX204" i="60"/>
  <c r="BT214" i="60"/>
  <c r="BQ215" i="60"/>
  <c r="BR216" i="60"/>
  <c r="BQ214" i="60"/>
  <c r="CJ214" i="60"/>
  <c r="CT232" i="60"/>
  <c r="CQ232" i="60"/>
  <c r="CO232" i="60"/>
  <c r="CO206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BF227" i="60" l="1"/>
  <c r="BV98" i="60"/>
  <c r="BU229" i="60"/>
  <c r="CV180" i="60"/>
  <c r="BV131" i="60"/>
  <c r="CX156" i="60"/>
  <c r="BV86" i="60"/>
  <c r="BI54" i="60"/>
  <c r="BH67" i="60"/>
  <c r="BH249" i="60" s="1"/>
  <c r="BU237" i="60"/>
  <c r="BV56" i="60"/>
  <c r="BV20" i="60"/>
  <c r="BV214" i="60"/>
  <c r="BK235" i="60"/>
  <c r="CH249" i="60"/>
  <c r="BV57" i="60"/>
  <c r="CT17" i="60"/>
  <c r="CH189" i="60"/>
  <c r="BV146" i="60"/>
  <c r="CJ54" i="60"/>
  <c r="CJ55" i="60"/>
  <c r="CI235" i="60"/>
  <c r="CN55" i="60"/>
  <c r="CE227" i="60"/>
  <c r="CA227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T247" i="60"/>
  <c r="BU16" i="60"/>
  <c r="BV16" i="60" s="1"/>
  <c r="BT19" i="60"/>
  <c r="BI236" i="60"/>
  <c r="BI235" i="60"/>
  <c r="CM167" i="60"/>
  <c r="CT168" i="60"/>
  <c r="CT167" i="60" s="1"/>
  <c r="BV48" i="60"/>
  <c r="CR220" i="60"/>
  <c r="CO220" i="60"/>
  <c r="CE267" i="60"/>
  <c r="BV218" i="60"/>
  <c r="CE235" i="60"/>
  <c r="CF55" i="60"/>
  <c r="CF54" i="60"/>
  <c r="CI171" i="60"/>
  <c r="BV44" i="60"/>
  <c r="BV176" i="60"/>
  <c r="BV36" i="60"/>
  <c r="BV11" i="60"/>
  <c r="BV40" i="60"/>
  <c r="BV220" i="60"/>
  <c r="BV52" i="60"/>
  <c r="CU52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27" i="60"/>
  <c r="BL250" i="60"/>
  <c r="BU203" i="60"/>
  <c r="BV55" i="60"/>
  <c r="BV54" i="60"/>
  <c r="CJ18" i="60"/>
  <c r="CI183" i="60"/>
  <c r="CQ17" i="60"/>
  <c r="CO17" i="60"/>
  <c r="BM10" i="60"/>
  <c r="CX152" i="60"/>
  <c r="CV238" i="60"/>
  <c r="CY238" i="60"/>
  <c r="CB172" i="60"/>
  <c r="CB171" i="60"/>
  <c r="CR100" i="60"/>
  <c r="CY100" i="60" s="1"/>
  <c r="BR59" i="60"/>
  <c r="BR241" i="60" s="1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31" i="60"/>
  <c r="CU98" i="60"/>
  <c r="CA31" i="60"/>
  <c r="BQ19" i="60"/>
  <c r="BO31" i="60"/>
  <c r="BQ22" i="60"/>
  <c r="BQ23" i="60"/>
  <c r="CA16" i="60"/>
  <c r="CA181" i="60" s="1"/>
  <c r="BK267" i="60"/>
  <c r="BL67" i="60"/>
  <c r="BO267" i="60"/>
  <c r="BG266" i="60"/>
  <c r="CT134" i="60"/>
  <c r="BO16" i="60"/>
  <c r="BO181" i="60" s="1"/>
  <c r="BI19" i="60"/>
  <c r="BI9" i="60"/>
  <c r="CB42" i="60"/>
  <c r="BM42" i="60"/>
  <c r="BQ41" i="60"/>
  <c r="BJ67" i="60"/>
  <c r="BI42" i="60"/>
  <c r="BI41" i="60"/>
  <c r="BP265" i="60"/>
  <c r="BR164" i="60"/>
  <c r="BR163" i="60" s="1"/>
  <c r="CT196" i="60"/>
  <c r="CJ157" i="60"/>
  <c r="CM187" i="60"/>
  <c r="CN203" i="60"/>
  <c r="CM203" i="60"/>
  <c r="CC67" i="60"/>
  <c r="CK203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CV204" i="60"/>
  <c r="BQ91" i="60"/>
  <c r="BQ18" i="60"/>
  <c r="BI18" i="60"/>
  <c r="CN50" i="60"/>
  <c r="CQ49" i="60" s="1"/>
  <c r="BX138" i="60"/>
  <c r="CR98" i="60"/>
  <c r="BX146" i="60"/>
  <c r="BG31" i="60"/>
  <c r="CU134" i="60"/>
  <c r="CB22" i="60"/>
  <c r="CU214" i="60"/>
  <c r="BT183" i="60"/>
  <c r="BU10" i="60"/>
  <c r="BR139" i="60"/>
  <c r="BX147" i="60"/>
  <c r="BX65" i="60"/>
  <c r="BX76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M247" i="60"/>
  <c r="CV125" i="60"/>
  <c r="CX204" i="60"/>
  <c r="CI67" i="60"/>
  <c r="CJ66" i="60" s="1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G67" i="60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BP67" i="60"/>
  <c r="CX125" i="60"/>
  <c r="CQ140" i="60"/>
  <c r="CT174" i="60"/>
  <c r="CF110" i="60"/>
  <c r="BI10" i="60"/>
  <c r="CM175" i="60"/>
  <c r="CO174" i="60"/>
  <c r="BH31" i="60"/>
  <c r="CT86" i="60"/>
  <c r="CV78" i="60"/>
  <c r="CX115" i="60"/>
  <c r="CQ98" i="60"/>
  <c r="BM41" i="60"/>
  <c r="CQ83" i="60"/>
  <c r="CQ174" i="60"/>
  <c r="CV115" i="60"/>
  <c r="CI31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E31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BX51" i="60"/>
  <c r="CE67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T237" i="60"/>
  <c r="CV75" i="60"/>
  <c r="CO83" i="60"/>
  <c r="BT122" i="60"/>
  <c r="BT158" i="60" s="1"/>
  <c r="BT159" i="60" s="1"/>
  <c r="BO266" i="60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BR198" i="60" s="1"/>
  <c r="CU17" i="60"/>
  <c r="CO147" i="60"/>
  <c r="CT129" i="60"/>
  <c r="CF109" i="60"/>
  <c r="CM10" i="60"/>
  <c r="CQ9" i="60" s="1"/>
  <c r="CO148" i="60"/>
  <c r="CK41" i="60"/>
  <c r="CK213" i="60" s="1"/>
  <c r="CH31" i="60"/>
  <c r="CH197" i="60" s="1"/>
  <c r="CM23" i="60"/>
  <c r="CT23" i="60" s="1"/>
  <c r="BG67" i="60"/>
  <c r="CO120" i="60"/>
  <c r="CT50" i="60"/>
  <c r="BR19" i="60"/>
  <c r="BR183" i="60" s="1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D266" i="60"/>
  <c r="CX232" i="60"/>
  <c r="BT211" i="60"/>
  <c r="BQ121" i="60"/>
  <c r="CX84" i="60"/>
  <c r="CQ138" i="60"/>
  <c r="CK193" i="60"/>
  <c r="CR12" i="60"/>
  <c r="CJ67" i="60"/>
  <c r="CT44" i="60"/>
  <c r="BZ265" i="60"/>
  <c r="BQ21" i="60"/>
  <c r="BT188" i="60"/>
  <c r="CT188" i="60" s="1"/>
  <c r="CT12" i="60"/>
  <c r="CO9" i="60"/>
  <c r="CO10" i="60"/>
  <c r="BU59" i="60"/>
  <c r="CZ19" i="60"/>
  <c r="CT100" i="60"/>
  <c r="BX90" i="60"/>
  <c r="CR48" i="60"/>
  <c r="CR225" i="60" s="1"/>
  <c r="CR184" i="60"/>
  <c r="CY184" i="60" s="1"/>
  <c r="CD31" i="60"/>
  <c r="CD197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BK67" i="60"/>
  <c r="BK249" i="60" s="1"/>
  <c r="CR16" i="60"/>
  <c r="CR181" i="60" s="1"/>
  <c r="BQ9" i="60"/>
  <c r="CH266" i="60"/>
  <c r="BT10" i="60"/>
  <c r="CB43" i="60"/>
  <c r="CJ9" i="60"/>
  <c r="CJ10" i="60"/>
  <c r="CV153" i="60"/>
  <c r="CV152" i="60"/>
  <c r="CU146" i="60"/>
  <c r="CF41" i="60"/>
  <c r="BN31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BZ267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BZ16" i="60"/>
  <c r="BZ181" i="60" s="1"/>
  <c r="CO234" i="60"/>
  <c r="CN233" i="60"/>
  <c r="CQ234" i="60"/>
  <c r="CU188" i="60"/>
  <c r="BN67" i="60"/>
  <c r="BU211" i="60"/>
  <c r="CU40" i="60"/>
  <c r="BX40" i="60"/>
  <c r="BZ31" i="60"/>
  <c r="BZ197" i="60" s="1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U216" i="60"/>
  <c r="CV156" i="60"/>
  <c r="CX155" i="60"/>
  <c r="CZ156" i="60"/>
  <c r="CV155" i="60"/>
  <c r="DC156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BZ67" i="60"/>
  <c r="BZ249" i="60" s="1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BK265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R23" i="60"/>
  <c r="BR189" i="60" s="1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M110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CK122" i="60"/>
  <c r="CK158" i="60" s="1"/>
  <c r="BY43" i="60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R122" i="60"/>
  <c r="BR158" i="60" s="1"/>
  <c r="BF43" i="60"/>
  <c r="BF215" i="60" s="1"/>
  <c r="BR219" i="60"/>
  <c r="CR45" i="60"/>
  <c r="CO20" i="60"/>
  <c r="CQ20" i="60"/>
  <c r="BX86" i="60"/>
  <c r="BU41" i="60"/>
  <c r="CU37" i="60"/>
  <c r="CU205" i="60" s="1"/>
  <c r="BX37" i="60"/>
  <c r="BU110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CA250" i="60"/>
  <c r="CN216" i="60"/>
  <c r="CV206" i="60"/>
  <c r="CX205" i="60"/>
  <c r="CX206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D43" i="60"/>
  <c r="CD215" i="60" s="1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10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O43" i="60"/>
  <c r="BO215" i="60" s="1"/>
  <c r="BT236" i="60"/>
  <c r="CO224" i="60"/>
  <c r="CQ224" i="60"/>
  <c r="CN223" i="60"/>
  <c r="CT46" i="60"/>
  <c r="CN228" i="60"/>
  <c r="CA67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BK31" i="60"/>
  <c r="CR219" i="60" l="1"/>
  <c r="BV216" i="60"/>
  <c r="BV215" i="60"/>
  <c r="BV23" i="60"/>
  <c r="BV22" i="60"/>
  <c r="BV248" i="60"/>
  <c r="BV247" i="60"/>
  <c r="BV59" i="60"/>
  <c r="BV58" i="60"/>
  <c r="BI66" i="60"/>
  <c r="BV139" i="60"/>
  <c r="BV91" i="60"/>
  <c r="CR55" i="60"/>
  <c r="CR164" i="60"/>
  <c r="CR163" i="60" s="1"/>
  <c r="CU55" i="60"/>
  <c r="BV228" i="60"/>
  <c r="BV227" i="60"/>
  <c r="BV109" i="60"/>
  <c r="BV110" i="60"/>
  <c r="BV111" i="60" s="1"/>
  <c r="BV235" i="60"/>
  <c r="BV236" i="60"/>
  <c r="CU10" i="60"/>
  <c r="CZ10" i="60" s="1"/>
  <c r="BV9" i="60"/>
  <c r="BV10" i="60"/>
  <c r="BU31" i="60"/>
  <c r="CU21" i="60"/>
  <c r="CV21" i="60" s="1"/>
  <c r="BV21" i="60"/>
  <c r="CU43" i="60"/>
  <c r="BU67" i="60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BQ31" i="60"/>
  <c r="CT193" i="60"/>
  <c r="CX98" i="60"/>
  <c r="CV220" i="60"/>
  <c r="CX220" i="60"/>
  <c r="CU50" i="60"/>
  <c r="CV50" i="60" s="1"/>
  <c r="CU219" i="60"/>
  <c r="CO49" i="60"/>
  <c r="CX134" i="60"/>
  <c r="CN67" i="60"/>
  <c r="CR59" i="60"/>
  <c r="CY59" i="60" s="1"/>
  <c r="BQ30" i="60"/>
  <c r="CK159" i="60"/>
  <c r="BM67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BP189" i="60"/>
  <c r="CR203" i="60"/>
  <c r="CT203" i="60"/>
  <c r="CV17" i="60"/>
  <c r="CB31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T31" i="60"/>
  <c r="BX19" i="60"/>
  <c r="CT175" i="60"/>
  <c r="CX83" i="60"/>
  <c r="CX214" i="60"/>
  <c r="CT41" i="60"/>
  <c r="CT213" i="60" s="1"/>
  <c r="CV214" i="60"/>
  <c r="CX147" i="60"/>
  <c r="CI249" i="60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J31" i="60"/>
  <c r="CF198" i="60"/>
  <c r="CR173" i="60"/>
  <c r="CV77" i="60"/>
  <c r="CM189" i="60"/>
  <c r="CX148" i="60"/>
  <c r="DC148" i="60" s="1"/>
  <c r="CX222" i="60"/>
  <c r="CJ16" i="60"/>
  <c r="CQ139" i="60"/>
  <c r="CX138" i="60"/>
  <c r="CF31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BR31" i="60"/>
  <c r="BR197" i="60" s="1"/>
  <c r="CN183" i="60"/>
  <c r="CO19" i="60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B67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D265" i="60"/>
  <c r="CD67" i="60"/>
  <c r="CD249" i="60" s="1"/>
  <c r="CF42" i="60"/>
  <c r="CF43" i="60"/>
  <c r="CF67" i="60" s="1"/>
  <c r="CM43" i="60"/>
  <c r="CM215" i="60" s="1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67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Z43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BM31" i="60"/>
  <c r="CX76" i="60"/>
  <c r="CU110" i="60"/>
  <c r="BO265" i="60"/>
  <c r="BO67" i="60"/>
  <c r="BO249" i="60" s="1"/>
  <c r="BQ42" i="60"/>
  <c r="BQ43" i="60"/>
  <c r="BT43" i="60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DA59" i="60" l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31" i="60"/>
  <c r="BV250" i="60"/>
  <c r="CV58" i="60"/>
  <c r="DB59" i="60"/>
  <c r="CU241" i="60"/>
  <c r="CX49" i="60"/>
  <c r="CX50" i="60"/>
  <c r="DC50" i="60" s="1"/>
  <c r="CZ50" i="60"/>
  <c r="DA50" i="60" s="1"/>
  <c r="CV49" i="60"/>
  <c r="CV59" i="60"/>
  <c r="CR241" i="60"/>
  <c r="CU67" i="60"/>
  <c r="CZ67" i="60" s="1"/>
  <c r="CV121" i="60"/>
  <c r="CY122" i="60"/>
  <c r="CO31" i="60"/>
  <c r="CR111" i="60"/>
  <c r="CY110" i="60"/>
  <c r="CX18" i="60"/>
  <c r="BU159" i="60"/>
  <c r="BX30" i="60"/>
  <c r="BX31" i="60"/>
  <c r="DB148" i="60"/>
  <c r="BU189" i="60"/>
  <c r="CX19" i="60"/>
  <c r="DC19" i="60" s="1"/>
  <c r="CX21" i="60"/>
  <c r="CX122" i="60"/>
  <c r="CX158" i="60" s="1"/>
  <c r="CT31" i="60"/>
  <c r="CT158" i="60"/>
  <c r="CT159" i="60" s="1"/>
  <c r="CQ30" i="60"/>
  <c r="CQ31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67" i="60"/>
  <c r="BT249" i="60" s="1"/>
  <c r="CT43" i="60"/>
  <c r="CT215" i="60" s="1"/>
  <c r="BX43" i="60"/>
  <c r="BX42" i="60"/>
  <c r="BX249" i="60"/>
  <c r="BU249" i="60"/>
  <c r="DA14" i="60"/>
  <c r="DB14" i="60"/>
  <c r="CX23" i="60"/>
  <c r="DC23" i="60" s="1"/>
  <c r="CX22" i="60"/>
  <c r="CZ23" i="60"/>
  <c r="CZ31" i="60" s="1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7" i="60"/>
  <c r="BQ66" i="60"/>
  <c r="DB100" i="60"/>
  <c r="DA100" i="60"/>
  <c r="BX250" i="60"/>
  <c r="CU31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CR31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M67" i="60"/>
  <c r="CQ66" i="60" s="1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K67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BR67" i="60"/>
  <c r="BV67" i="60" s="1"/>
  <c r="CR43" i="60"/>
  <c r="BR215" i="60"/>
  <c r="DC25" i="60"/>
  <c r="DC191" i="60" s="1"/>
  <c r="CX191" i="60"/>
  <c r="DA241" i="60" l="1"/>
  <c r="CX16" i="60"/>
  <c r="CT181" i="60"/>
  <c r="CV31" i="60"/>
  <c r="DA19" i="60"/>
  <c r="BV66" i="60"/>
  <c r="DB50" i="60"/>
  <c r="CR159" i="60"/>
  <c r="CY158" i="60"/>
  <c r="DA158" i="60" s="1"/>
  <c r="DC122" i="60"/>
  <c r="CY31" i="60"/>
  <c r="DA31" i="60" s="1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67" i="60"/>
  <c r="CR249" i="60" s="1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7" i="60"/>
  <c r="CO66" i="60"/>
  <c r="CV250" i="60"/>
  <c r="CT67" i="60"/>
  <c r="CT249" i="60" s="1"/>
  <c r="CX43" i="60"/>
  <c r="DC43" i="60" s="1"/>
  <c r="CX42" i="60"/>
  <c r="BR249" i="60"/>
  <c r="CX31" i="60"/>
  <c r="DC31" i="60" s="1"/>
  <c r="CV30" i="60"/>
  <c r="CX30" i="60"/>
  <c r="DB110" i="60"/>
  <c r="DA110" i="60"/>
  <c r="CK249" i="60"/>
  <c r="CU249" i="60"/>
  <c r="CX249" i="60"/>
  <c r="CV249" i="60"/>
  <c r="DA190" i="60"/>
  <c r="DB190" i="60"/>
  <c r="DA122" i="60"/>
  <c r="BX67" i="60"/>
  <c r="BX66" i="60"/>
  <c r="DB158" i="60" l="1"/>
  <c r="DA215" i="60"/>
  <c r="DB31" i="60"/>
  <c r="DA249" i="60"/>
  <c r="CX67" i="60"/>
  <c r="DC67" i="60" s="1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U202" i="60"/>
  <c r="T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U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AA241" i="60" s="1"/>
  <c r="Y148" i="60"/>
  <c r="M58" i="60"/>
  <c r="J59" i="60"/>
  <c r="J241" i="60" s="1"/>
  <c r="F59" i="60"/>
  <c r="AI146" i="60"/>
  <c r="AJ146" i="60" s="1"/>
  <c r="AB146" i="60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35" i="60"/>
  <c r="AE35" i="60"/>
  <c r="AA35" i="60"/>
  <c r="T114" i="60"/>
  <c r="P35" i="60"/>
  <c r="L35" i="60"/>
  <c r="H35" i="60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J98" i="60"/>
  <c r="AG98" i="60"/>
  <c r="AC98" i="60"/>
  <c r="Y98" i="60"/>
  <c r="N98" i="60"/>
  <c r="J98" i="60"/>
  <c r="T98" i="60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U71" i="60"/>
  <c r="U114" i="60" s="1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C65" i="60"/>
  <c r="AC248" i="60" s="1"/>
  <c r="AA65" i="60"/>
  <c r="AA248" i="60" s="1"/>
  <c r="Y65" i="60"/>
  <c r="Y248" i="60" s="1"/>
  <c r="P65" i="60"/>
  <c r="P248" i="60" s="1"/>
  <c r="N65" i="60"/>
  <c r="N248" i="60" s="1"/>
  <c r="L65" i="60"/>
  <c r="L248" i="60" s="1"/>
  <c r="J65" i="60"/>
  <c r="J248" i="60" s="1"/>
  <c r="H65" i="60"/>
  <c r="T65" i="60" s="1"/>
  <c r="F65" i="60"/>
  <c r="AG63" i="60"/>
  <c r="AE63" i="60"/>
  <c r="AE245" i="60" s="1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H245" i="60" s="1"/>
  <c r="F63" i="60"/>
  <c r="AG61" i="60"/>
  <c r="AG243" i="60" s="1"/>
  <c r="AC61" i="60"/>
  <c r="AC243" i="60" s="1"/>
  <c r="Y61" i="60"/>
  <c r="Y243" i="60" s="1"/>
  <c r="N61" i="60"/>
  <c r="N243" i="60" s="1"/>
  <c r="J61" i="60"/>
  <c r="J243" i="60" s="1"/>
  <c r="F61" i="60"/>
  <c r="F243" i="60" s="1"/>
  <c r="AG59" i="60"/>
  <c r="AG241" i="60" s="1"/>
  <c r="AC59" i="60"/>
  <c r="AC241" i="60" s="1"/>
  <c r="N59" i="60"/>
  <c r="N241" i="60" s="1"/>
  <c r="H59" i="60"/>
  <c r="AT58" i="60"/>
  <c r="AI57" i="60"/>
  <c r="AI239" i="60" s="1"/>
  <c r="AG57" i="60"/>
  <c r="AE57" i="60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C56" i="60"/>
  <c r="AC237" i="60" s="1"/>
  <c r="AA56" i="60"/>
  <c r="AA237" i="60" s="1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P236" i="60" s="1"/>
  <c r="N53" i="60"/>
  <c r="N234" i="60" s="1"/>
  <c r="N236" i="60" s="1"/>
  <c r="L53" i="60"/>
  <c r="L234" i="60" s="1"/>
  <c r="L236" i="60" s="1"/>
  <c r="J53" i="60"/>
  <c r="J234" i="60" s="1"/>
  <c r="H53" i="60"/>
  <c r="F53" i="60"/>
  <c r="F234" i="60" s="1"/>
  <c r="F236" i="60" s="1"/>
  <c r="AG52" i="60"/>
  <c r="AG231" i="60" s="1"/>
  <c r="AE52" i="60"/>
  <c r="AC52" i="60"/>
  <c r="Y52" i="60"/>
  <c r="Y231" i="60" s="1"/>
  <c r="N52" i="60"/>
  <c r="N231" i="60" s="1"/>
  <c r="L52" i="60"/>
  <c r="L231" i="60" s="1"/>
  <c r="J52" i="60"/>
  <c r="J231" i="60" s="1"/>
  <c r="F52" i="60"/>
  <c r="F231" i="60" s="1"/>
  <c r="AG51" i="60"/>
  <c r="AG229" i="60" s="1"/>
  <c r="AE51" i="60"/>
  <c r="AC51" i="60"/>
  <c r="AC229" i="60" s="1"/>
  <c r="AA51" i="60"/>
  <c r="AA229" i="60" s="1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C48" i="60"/>
  <c r="AC226" i="60" s="1"/>
  <c r="AA48" i="60"/>
  <c r="AA226" i="60" s="1"/>
  <c r="Y48" i="60"/>
  <c r="P48" i="60"/>
  <c r="P226" i="60" s="1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P224" i="60" s="1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P220" i="60" s="1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AA228" i="60" s="1"/>
  <c r="AA227" i="60" s="1"/>
  <c r="Y44" i="60"/>
  <c r="Y218" i="60" s="1"/>
  <c r="P44" i="60"/>
  <c r="P218" i="60" s="1"/>
  <c r="P228" i="60" s="1"/>
  <c r="P227" i="60" s="1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AA214" i="60" s="1"/>
  <c r="Y40" i="60"/>
  <c r="Y212" i="60" s="1"/>
  <c r="P40" i="60"/>
  <c r="P212" i="60" s="1"/>
  <c r="P214" i="60" s="1"/>
  <c r="N40" i="60"/>
  <c r="N212" i="60" s="1"/>
  <c r="L40" i="60"/>
  <c r="L212" i="60" s="1"/>
  <c r="L214" i="60" s="1"/>
  <c r="J40" i="60"/>
  <c r="J212" i="60" s="1"/>
  <c r="H40" i="60"/>
  <c r="F40" i="60"/>
  <c r="AG37" i="60"/>
  <c r="AG206" i="60" s="1"/>
  <c r="AE37" i="60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C36" i="60"/>
  <c r="AA36" i="60"/>
  <c r="AA204" i="60" s="1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6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C27" i="60"/>
  <c r="AC194" i="60" s="1"/>
  <c r="AA27" i="60"/>
  <c r="AA193" i="60" s="1"/>
  <c r="Y27" i="60"/>
  <c r="P27" i="60"/>
  <c r="P193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C25" i="60"/>
  <c r="AC191" i="60" s="1"/>
  <c r="Y25" i="60"/>
  <c r="Y191" i="60" s="1"/>
  <c r="Q25" i="60"/>
  <c r="N25" i="60"/>
  <c r="N191" i="60" s="1"/>
  <c r="J25" i="60"/>
  <c r="J191" i="60" s="1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C21" i="60"/>
  <c r="AC187" i="60" s="1"/>
  <c r="AA21" i="60"/>
  <c r="AA188" i="60" s="1"/>
  <c r="Y21" i="60"/>
  <c r="Y187" i="60" s="1"/>
  <c r="N21" i="60"/>
  <c r="N187" i="60" s="1"/>
  <c r="L21" i="60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Y14" i="60"/>
  <c r="N14" i="60"/>
  <c r="L14" i="60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P176" i="60" s="1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E164" i="60" s="1"/>
  <c r="AE172" i="60" s="1"/>
  <c r="AC5" i="60"/>
  <c r="AC164" i="60" s="1"/>
  <c r="AC172" i="60" s="1"/>
  <c r="AA5" i="60"/>
  <c r="AA164" i="60" s="1"/>
  <c r="AA172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H164" i="60" s="1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AU120" i="60"/>
  <c r="AT77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T59" i="60" l="1"/>
  <c r="H241" i="60"/>
  <c r="T23" i="60"/>
  <c r="H189" i="60"/>
  <c r="H172" i="60"/>
  <c r="T164" i="60"/>
  <c r="L228" i="60"/>
  <c r="L227" i="60"/>
  <c r="L216" i="60"/>
  <c r="L213" i="60"/>
  <c r="L171" i="60"/>
  <c r="L198" i="60"/>
  <c r="L188" i="60"/>
  <c r="M188" i="60" s="1"/>
  <c r="P216" i="60"/>
  <c r="P213" i="60"/>
  <c r="Q23" i="60"/>
  <c r="P186" i="60"/>
  <c r="P198" i="60"/>
  <c r="P171" i="60"/>
  <c r="AA213" i="60"/>
  <c r="AA216" i="60"/>
  <c r="AA198" i="60"/>
  <c r="AA171" i="60"/>
  <c r="AF63" i="60"/>
  <c r="AE198" i="60"/>
  <c r="AE171" i="60"/>
  <c r="AE188" i="60"/>
  <c r="AF187" i="60" s="1"/>
  <c r="AF27" i="60"/>
  <c r="AE193" i="60"/>
  <c r="AT114" i="60"/>
  <c r="R148" i="60"/>
  <c r="R158" i="60" s="1"/>
  <c r="R159" i="60" s="1"/>
  <c r="T63" i="60"/>
  <c r="T245" i="60" s="1"/>
  <c r="T194" i="60"/>
  <c r="T27" i="60"/>
  <c r="AG31" i="60"/>
  <c r="T196" i="60"/>
  <c r="T29" i="60"/>
  <c r="I51" i="60"/>
  <c r="T51" i="60"/>
  <c r="T229" i="60" s="1"/>
  <c r="T5" i="60"/>
  <c r="AI171" i="60"/>
  <c r="AA268" i="60"/>
  <c r="Q220" i="60"/>
  <c r="AE50" i="60"/>
  <c r="AF50" i="60" s="1"/>
  <c r="Q226" i="60"/>
  <c r="Q224" i="60"/>
  <c r="Q176" i="60"/>
  <c r="AN248" i="60"/>
  <c r="AP248" i="60" s="1"/>
  <c r="AI67" i="60"/>
  <c r="AJ67" i="60" s="1"/>
  <c r="AJ178" i="60"/>
  <c r="AF177" i="60"/>
  <c r="AF178" i="60"/>
  <c r="AJ65" i="60"/>
  <c r="AF176" i="60"/>
  <c r="AB176" i="60"/>
  <c r="U5" i="60"/>
  <c r="AT184" i="60"/>
  <c r="AQ184" i="60"/>
  <c r="AR186" i="60"/>
  <c r="Q58" i="60"/>
  <c r="U242" i="60"/>
  <c r="X241" i="60" s="1"/>
  <c r="T21" i="60"/>
  <c r="T40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T37" i="60"/>
  <c r="T44" i="60"/>
  <c r="U220" i="60"/>
  <c r="W220" i="60" s="1"/>
  <c r="T45" i="60"/>
  <c r="T53" i="60"/>
  <c r="T47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B157" i="60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I15" i="60"/>
  <c r="H16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Q190" i="60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I9" i="60"/>
  <c r="I10" i="60"/>
  <c r="I12" i="60"/>
  <c r="AF212" i="60"/>
  <c r="V94" i="60"/>
  <c r="W94" i="60"/>
  <c r="AA272" i="60"/>
  <c r="AI272" i="60"/>
  <c r="H55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P235" i="60" s="1"/>
  <c r="I20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M247" i="60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F157" i="60"/>
  <c r="AF148" i="60"/>
  <c r="AF158" i="60" s="1"/>
  <c r="AE59" i="60"/>
  <c r="AE241" i="60" s="1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K57" i="60"/>
  <c r="AK239" i="60" s="1"/>
  <c r="AG239" i="60"/>
  <c r="I65" i="60"/>
  <c r="T248" i="60"/>
  <c r="AM65" i="60"/>
  <c r="AM248" i="60"/>
  <c r="AJ134" i="60"/>
  <c r="AO142" i="60"/>
  <c r="V153" i="60"/>
  <c r="X152" i="60"/>
  <c r="AF26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Y220" i="60"/>
  <c r="AM220" i="60"/>
  <c r="AF46" i="60"/>
  <c r="U53" i="60"/>
  <c r="W53" i="60" s="1"/>
  <c r="U61" i="60"/>
  <c r="W60" i="60" s="1"/>
  <c r="AT131" i="60"/>
  <c r="AN134" i="60"/>
  <c r="AP134" i="60" s="1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A235" i="60" s="1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AK93" i="60"/>
  <c r="R11" i="60"/>
  <c r="AQ80" i="60"/>
  <c r="Q15" i="60"/>
  <c r="U15" i="60"/>
  <c r="M19" i="60"/>
  <c r="M18" i="60"/>
  <c r="AA261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Q110" i="60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H198" i="60" l="1"/>
  <c r="H171" i="60"/>
  <c r="T172" i="60"/>
  <c r="L250" i="60"/>
  <c r="L249" i="60" s="1"/>
  <c r="L215" i="60"/>
  <c r="L235" i="60"/>
  <c r="I195" i="60"/>
  <c r="P250" i="60"/>
  <c r="P215" i="60"/>
  <c r="AA250" i="60"/>
  <c r="AA215" i="60"/>
  <c r="AF188" i="60"/>
  <c r="AE197" i="60"/>
  <c r="U224" i="60"/>
  <c r="W224" i="60" s="1"/>
  <c r="V57" i="60"/>
  <c r="AF164" i="60"/>
  <c r="U226" i="60"/>
  <c r="W226" i="60" s="1"/>
  <c r="AG216" i="60"/>
  <c r="AG250" i="60" s="1"/>
  <c r="AG249" i="60" s="1"/>
  <c r="AN50" i="60"/>
  <c r="AP50" i="60" s="1"/>
  <c r="AN218" i="60"/>
  <c r="AP218" i="60" s="1"/>
  <c r="I196" i="60"/>
  <c r="AQ56" i="60"/>
  <c r="I176" i="60"/>
  <c r="T176" i="60"/>
  <c r="U218" i="60"/>
  <c r="W218" i="60" s="1"/>
  <c r="AF49" i="60"/>
  <c r="T228" i="60"/>
  <c r="T227" i="60" s="1"/>
  <c r="AA265" i="60"/>
  <c r="Q218" i="60"/>
  <c r="AR98" i="60"/>
  <c r="U190" i="60"/>
  <c r="W189" i="60" s="1"/>
  <c r="H67" i="60"/>
  <c r="T55" i="60"/>
  <c r="T67" i="60" s="1"/>
  <c r="AA67" i="60"/>
  <c r="U55" i="60"/>
  <c r="U67" i="60" s="1"/>
  <c r="I16" i="60"/>
  <c r="T16" i="60"/>
  <c r="T181" i="60" s="1"/>
  <c r="AK217" i="60"/>
  <c r="AQ146" i="60"/>
  <c r="AE268" i="60"/>
  <c r="AE67" i="60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67" i="60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L197" i="60" s="1"/>
  <c r="X44" i="60"/>
  <c r="M195" i="60"/>
  <c r="AV95" i="60"/>
  <c r="AQ62" i="60"/>
  <c r="AX238" i="60"/>
  <c r="AT110" i="60"/>
  <c r="AT111" i="60" s="1"/>
  <c r="X26" i="60"/>
  <c r="AV9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A197" i="60" s="1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V221" i="60"/>
  <c r="AV222" i="60"/>
  <c r="AR12" i="60"/>
  <c r="AX81" i="60"/>
  <c r="BE81" i="60" s="1"/>
  <c r="X15" i="60"/>
  <c r="I19" i="60"/>
  <c r="I18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P197" i="60" s="1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AF67" i="60" l="1"/>
  <c r="AE249" i="60"/>
  <c r="I67" i="60"/>
  <c r="H249" i="60"/>
  <c r="H197" i="60"/>
  <c r="U223" i="60"/>
  <c r="W223" i="60" s="1"/>
  <c r="AU237" i="60"/>
  <c r="V224" i="60"/>
  <c r="P249" i="60"/>
  <c r="V226" i="60"/>
  <c r="AQ218" i="60"/>
  <c r="AA249" i="60"/>
  <c r="AO50" i="60"/>
  <c r="AP49" i="60"/>
  <c r="Q250" i="60"/>
  <c r="P266" i="60"/>
  <c r="AU50" i="60"/>
  <c r="AW50" i="60" s="1"/>
  <c r="AQ49" i="60"/>
  <c r="AQ50" i="60"/>
  <c r="Q228" i="60"/>
  <c r="Q227" i="60"/>
  <c r="AG215" i="60"/>
  <c r="AN175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X204" i="60"/>
  <c r="V204" i="60"/>
  <c r="AU204" i="60"/>
  <c r="U216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U178" i="60"/>
  <c r="AJ228" i="60"/>
  <c r="AI266" i="60"/>
  <c r="AJ227" i="60"/>
  <c r="AC198" i="60"/>
  <c r="AC197" i="60" s="1"/>
  <c r="AN228" i="60"/>
  <c r="F198" i="60"/>
  <c r="F197" i="60" s="1"/>
  <c r="Q197" i="60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V227" i="60" l="1"/>
  <c r="AW218" i="60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X190" i="60" l="1"/>
  <c r="BE190" i="60" s="1"/>
  <c r="AW31" i="60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70" i="60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P174" i="60" s="1"/>
  <c r="AE11" i="60"/>
  <c r="AE174" i="60" s="1"/>
  <c r="L11" i="60"/>
  <c r="L174" i="60" s="1"/>
  <c r="AM78" i="60"/>
  <c r="AT78" i="60" s="1"/>
  <c r="H11" i="60"/>
  <c r="T11" i="60" s="1"/>
  <c r="Q174" i="60" l="1"/>
  <c r="AJ174" i="60"/>
  <c r="AF174" i="60"/>
  <c r="AB174" i="60"/>
  <c r="BC216" i="60"/>
  <c r="BD216" i="60"/>
  <c r="I11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 l="1"/>
  <c r="AV210" i="60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70" i="60"/>
  <c r="AE269" i="60" s="1"/>
  <c r="AF249" i="60" l="1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O5" i="60"/>
  <c r="BO164" i="60" s="1"/>
  <c r="BO172" i="60" s="1"/>
  <c r="BL5" i="60"/>
  <c r="BL164" i="60" s="1"/>
  <c r="BL172" i="60" s="1"/>
  <c r="BL171" i="60" s="1"/>
  <c r="BK5" i="60"/>
  <c r="BK164" i="60" s="1"/>
  <c r="BK172" i="60" s="1"/>
  <c r="BP5" i="60"/>
  <c r="BP164" i="60" s="1"/>
  <c r="BP172" i="60" s="1"/>
  <c r="BP171" i="60" s="1"/>
  <c r="BH5" i="60"/>
  <c r="BH164" i="60" s="1"/>
  <c r="BH172" i="60" s="1"/>
  <c r="BG5" i="60"/>
  <c r="BH198" i="60" l="1"/>
  <c r="BH197" i="60" s="1"/>
  <c r="BH171" i="60"/>
  <c r="BO198" i="60"/>
  <c r="BO197" i="60" s="1"/>
  <c r="BO171" i="60"/>
  <c r="BV72" i="60"/>
  <c r="CU72" i="60"/>
  <c r="CV72" i="60" s="1"/>
  <c r="BK198" i="60"/>
  <c r="BK197" i="60" s="1"/>
  <c r="BK171" i="60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T171" i="60"/>
  <c r="CX172" i="60"/>
  <c r="CX171" i="60"/>
  <c r="BT197" i="60"/>
  <c r="BX197" i="60"/>
  <c r="CX198" i="60" l="1"/>
  <c r="DC198" i="60" s="1"/>
  <c r="DC172" i="60"/>
  <c r="CT197" i="60"/>
  <c r="CX197" i="60"/>
  <c r="CK196" i="60" l="1"/>
  <c r="CK198" i="60" s="1"/>
  <c r="CR196" i="60" l="1"/>
  <c r="CR195" i="60" s="1"/>
  <c r="CO195" i="60"/>
  <c r="CO196" i="60"/>
  <c r="CO198" i="60" s="1"/>
  <c r="CK195" i="60"/>
  <c r="CY196" i="60" l="1"/>
  <c r="DA196" i="60" s="1"/>
  <c r="CR198" i="60"/>
  <c r="CR197" i="60" s="1"/>
  <c r="CV196" i="60"/>
  <c r="CV198" i="60" s="1"/>
  <c r="CV195" i="60"/>
  <c r="DB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<sst xmlns="http://schemas.openxmlformats.org/spreadsheetml/2006/main" count="718" uniqueCount="188">
  <si>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</si>
  <si>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</si>
  <si>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</si>
  <si>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</si>
  <si>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</si>
  <si>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</si>
  <si>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</si>
  <si>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</si>
  <si>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</si>
  <si>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</si>
  <si>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</si>
  <si>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</si>
  <si>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</si>
  <si>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</si>
  <si>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</si>
  <si>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</si>
  <si>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</si>
  <si>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</si>
  <si>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</si>
  <si>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</si>
  <si>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</si>
  <si>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</si>
  <si>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</si>
  <si>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</si>
  <si>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</si>
  <si>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</si>
  <si>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</si>
  <si>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</si>
  <si>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</si>
  <si>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</si>
  <si>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</si>
  <si>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</si>
  <si>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</si>
  <si>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</si>
  <si>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</si>
  <si>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</si>
  <si>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</si>
  <si>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</si>
  <si>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</si>
  <si>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</si>
  <si>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</si>
  <si>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</si>
  <si>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</si>
  <si>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</si>
  <si>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</si>
  <si>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</si>
  <si>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</si>
  <si>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</si>
  <si>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</si>
  <si>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</si>
  <si>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</si>
  <si>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</si>
  <si>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</si>
  <si>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</si>
  <si>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</si>
  <si>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</si>
  <si>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</si>
  <si>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</si>
  <si>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</si>
  <si>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</si>
  <si>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</si>
  <si>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</si>
  <si>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</si>
  <si>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</si>
  <si>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</si>
  <si>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</si>
  <si>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</si>
  <si>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</si>
  <si>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</si>
  <si>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</si>
  <si>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</si>
  <si>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</si>
  <si>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</si>
  <si>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</si>
  <si>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</si>
  <si>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</si>
  <si>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</si>
  <si>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</si>
  <si>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</si>
  <si>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</si>
  <si>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</si>
  <si>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</si>
  <si>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</si>
  <si>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</si>
  <si>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</si>
  <si>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</si>
  <si>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</si>
  <si>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</si>
  <si>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</si>
  <si>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</si>
  <si>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</si>
  <si>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</si>
  <si>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</si>
  <si>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</si>
  <si>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</si>
  <si>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</si>
  <si>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</si>
  <si>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</si>
  <si>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</si>
  <si>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</si>
  <si>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</si>
  <si>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</si>
  <si>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</si>
  <si>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</si>
  <si>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</si>
  <si>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</si>
  <si>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</si>
  <si>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</si>
  <si>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</si>
  <si>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</si>
  <si>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</si>
  <si>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</si>
  <si>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</si>
  <si>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</si>
  <si>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</si>
  <si>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</si>
  <si>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</si>
  <si>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</si>
  <si>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</si>
  <si>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</si>
  <si>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</si>
  <si>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</si>
  <si>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</si>
  <si>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</si>
  <si>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</si>
  <si>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</si>
  <si>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</si>
  <si>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</si>
  <si>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</si>
  <si>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</si>
  <si>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</si>
  <si>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</si>
  <si>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</si>
  <si>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</si>
  <si>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</si>
  <si>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</si>
  <si>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17/6</t>
    <phoneticPr fontId="6" type="noConversion"/>
  </si>
  <si>
    <t>計画差異</t>
    <phoneticPr fontId="6" type="noConversion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</si>
  <si>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</si>
  <si>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</si>
  <si>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</si>
  <si>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</si>
  <si>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</si>
  <si>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</si>
  <si>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</si>
  <si>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</si>
  <si>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</si>
  <si>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</si>
  <si>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</si>
  <si>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</si>
  <si>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</si>
  <si>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</si>
  <si>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</si>
  <si>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</si>
  <si>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</si>
  <si>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</si>
  <si>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</si>
  <si>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</si>
  <si>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</si>
  <si>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</si>
  <si>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</si>
  <si>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</si>
  <si>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</si>
  <si>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</si>
  <si>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</si>
  <si>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</si>
  <si>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</si>
  <si>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</si>
  <si>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</si>
  <si>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</si>
  <si>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</si>
  <si>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</si>
  <si>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</si>
  <si>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</si>
  <si>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</si>
  <si>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</si>
  <si>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</si>
  <si>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</si>
  <si>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今回見通</t>
    <rPh sb="0" eb="2">
      <t>ジッセキ</t>
    </rPh>
    <phoneticPr fontId="2"/>
  </si>
  <si>
    <t>17/上
今回見通と前回見通
差異要因・市場動向</t>
    <phoneticPr fontId="6" type="noConversion"/>
  </si>
  <si>
    <t>計画差異</t>
    <phoneticPr fontId="6" type="noConversion"/>
  </si>
  <si>
    <t>17/03月度前回計画との差異要因・市場動向</t>
    <phoneticPr fontId="10" type="noConversion"/>
  </si>
  <si>
    <t>test11111
MMMMM</t>
    <phoneticPr fontId="17" type="noConversion"/>
  </si>
  <si>
    <t>test------MMMMMM</t>
    <phoneticPr fontId="17" type="noConversion"/>
  </si>
  <si>
    <t>robot comment
11111222222</t>
  </si>
  <si>
    <t>robot ~~~~~~~~~~~~~~~~~~~~~</t>
  </si>
  <si>
    <t>rrrrrrr-VVVVVVVVVVVVVVVVVVV</t>
  </si>
  <si>
    <t>comment-VVVVVVVVVVVVVVV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</si>
</sst>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32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4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39" fillId="6" borderId="17" xfId="1611" applyFont="1" applyFill="1" applyBorder="1" applyAlignment="1">
      <alignment horizontal="left" vertical="top" wrapText="1"/>
    </xf>
    <xf numFmtId="0" fontId="39" fillId="6" borderId="25" xfId="1611" applyFont="1" applyFill="1" applyBorder="1" applyAlignment="1">
      <alignment horizontal="left" vertical="top" wrapText="1"/>
    </xf>
    <xf numFmtId="0" fontId="39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0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5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4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179" fontId="29" fillId="8" borderId="43" xfId="377" applyNumberFormat="1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34" fillId="5" borderId="28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vertical="center"/>
    </xf>
    <xf numFmtId="38" fontId="29" fillId="5" borderId="0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horizontal="center" vertical="center"/>
    </xf>
    <xf numFmtId="38" fontId="29" fillId="6" borderId="28" xfId="1638" applyFont="1" applyFill="1" applyBorder="1" applyAlignment="1">
      <alignment vertical="center"/>
    </xf>
    <xf numFmtId="38" fontId="34" fillId="5" borderId="28" xfId="1638" applyFont="1" applyFill="1" applyBorder="1" applyAlignment="1">
      <alignment vertical="center"/>
    </xf>
    <xf numFmtId="38" fontId="34" fillId="6" borderId="78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16" borderId="38" xfId="1640" applyFont="1" applyFill="1" applyBorder="1" applyAlignment="1">
      <alignment horizontal="center" vertical="center" shrinkToFit="1"/>
    </xf>
    <xf numFmtId="38" fontId="29" fillId="16" borderId="38" xfId="1640" applyFont="1" applyFill="1" applyBorder="1" applyAlignment="1">
      <alignment horizontal="right" vertical="center" shrinkToFit="1"/>
    </xf>
    <xf numFmtId="38" fontId="29" fillId="16" borderId="32" xfId="1640" applyFont="1" applyFill="1" applyBorder="1" applyAlignment="1">
      <alignment horizontal="right" vertical="center" shrinkToFit="1"/>
    </xf>
    <xf numFmtId="38" fontId="29" fillId="16" borderId="30" xfId="1640" applyFont="1" applyFill="1" applyBorder="1" applyAlignment="1">
      <alignment vertical="center" shrinkToFit="1"/>
    </xf>
    <xf numFmtId="38" fontId="29" fillId="16" borderId="30" xfId="1640" applyFont="1" applyFill="1" applyBorder="1" applyAlignment="1">
      <alignment horizontal="left" vertical="center" shrinkToFit="1"/>
    </xf>
    <xf numFmtId="38" fontId="34" fillId="16" borderId="29" xfId="1640" applyFont="1" applyFill="1" applyBorder="1" applyAlignment="1">
      <alignment vertical="center" shrinkToFit="1"/>
    </xf>
    <xf numFmtId="38" fontId="29" fillId="16" borderId="38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horizontal="left" vertical="center" shrinkToFit="1"/>
    </xf>
    <xf numFmtId="38" fontId="29" fillId="16" borderId="2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right" vertical="center" shrinkToFit="1"/>
    </xf>
    <xf numFmtId="38" fontId="34" fillId="16" borderId="32" xfId="1640" applyFont="1" applyFill="1" applyBorder="1" applyAlignment="1">
      <alignment horizontal="left" vertical="center" shrinkToFit="1"/>
    </xf>
    <xf numFmtId="38" fontId="34" fillId="16" borderId="4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center" vertical="center" shrinkToFit="1"/>
    </xf>
    <xf numFmtId="38" fontId="29" fillId="16" borderId="30" xfId="1640" applyFont="1" applyFill="1" applyBorder="1" applyAlignment="1">
      <alignment horizontal="right" vertical="center" shrinkToFit="1"/>
    </xf>
    <xf numFmtId="176" fontId="29" fillId="16" borderId="30" xfId="379" applyNumberFormat="1" applyFont="1" applyFill="1" applyBorder="1" applyAlignment="1">
      <alignment horizontal="left" vertical="center" shrinkToFit="1"/>
    </xf>
    <xf numFmtId="176" fontId="34" fillId="16" borderId="30" xfId="379" applyNumberFormat="1" applyFont="1" applyFill="1" applyBorder="1" applyAlignment="1">
      <alignment horizontal="left" vertical="center" shrinkToFit="1"/>
    </xf>
    <xf numFmtId="176" fontId="29" fillId="16" borderId="32" xfId="379" applyNumberFormat="1" applyFont="1" applyFill="1" applyBorder="1" applyAlignment="1">
      <alignment horizontal="left" vertical="center" shrinkToFit="1"/>
    </xf>
    <xf numFmtId="176" fontId="29" fillId="16" borderId="30" xfId="1640" applyNumberFormat="1" applyFont="1" applyFill="1" applyBorder="1" applyAlignment="1">
      <alignment horizontal="left" vertical="center" shrinkToFit="1"/>
    </xf>
    <xf numFmtId="176" fontId="36" fillId="16" borderId="32" xfId="379" applyNumberFormat="1" applyFont="1" applyFill="1" applyBorder="1" applyAlignment="1">
      <alignment horizontal="left" vertical="center" shrinkToFit="1"/>
    </xf>
    <xf numFmtId="38" fontId="36" fillId="16" borderId="29" xfId="1640" applyFont="1" applyFill="1" applyBorder="1" applyAlignment="1">
      <alignment vertical="center" shrinkToFit="1"/>
    </xf>
    <xf numFmtId="176" fontId="34" fillId="16" borderId="32" xfId="379" applyNumberFormat="1" applyFont="1" applyFill="1" applyBorder="1" applyAlignment="1">
      <alignment horizontal="left" vertical="center" shrinkToFit="1"/>
    </xf>
    <xf numFmtId="38" fontId="34" fillId="17" borderId="45" xfId="1640" applyFont="1" applyFill="1" applyBorder="1" applyAlignment="1">
      <alignment horizontal="center" vertical="center" shrinkToFit="1"/>
    </xf>
    <xf numFmtId="38" fontId="29" fillId="17" borderId="44" xfId="1640" applyFont="1" applyFill="1" applyBorder="1" applyAlignment="1">
      <alignment horizontal="right" vertical="center" shrinkToFit="1"/>
    </xf>
    <xf numFmtId="38" fontId="29" fillId="17" borderId="43" xfId="1640" applyFont="1" applyFill="1" applyBorder="1" applyAlignment="1">
      <alignment horizontal="right" vertical="center" shrinkToFit="1"/>
    </xf>
    <xf numFmtId="38" fontId="29" fillId="17" borderId="44" xfId="1640" applyFont="1" applyFill="1" applyBorder="1" applyAlignment="1">
      <alignment vertical="center" shrinkToFit="1"/>
    </xf>
    <xf numFmtId="38" fontId="34" fillId="17" borderId="40" xfId="1640" applyFont="1" applyFill="1" applyBorder="1" applyAlignment="1">
      <alignment horizontal="left" vertical="center" shrinkToFit="1"/>
    </xf>
    <xf numFmtId="38" fontId="34" fillId="17" borderId="41" xfId="1640" applyFont="1" applyFill="1" applyBorder="1" applyAlignment="1">
      <alignment vertical="center" shrinkToFit="1"/>
    </xf>
    <xf numFmtId="38" fontId="29" fillId="17" borderId="43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vertical="center" shrinkToFit="1"/>
    </xf>
    <xf numFmtId="38" fontId="36" fillId="17" borderId="41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left" vertical="center" shrinkToFit="1"/>
    </xf>
    <xf numFmtId="38" fontId="29" fillId="17" borderId="44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vertical="center" shrinkToFit="1"/>
    </xf>
    <xf numFmtId="38" fontId="29" fillId="17" borderId="41" xfId="1640" applyFont="1" applyFill="1" applyBorder="1" applyAlignment="1">
      <alignment horizontal="right" vertical="center" shrinkToFit="1"/>
    </xf>
    <xf numFmtId="38" fontId="36" fillId="17" borderId="44" xfId="1640" applyFont="1" applyFill="1" applyBorder="1" applyAlignment="1">
      <alignment horizontal="left" vertical="center" shrinkToFit="1"/>
    </xf>
    <xf numFmtId="38" fontId="34" fillId="17" borderId="40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horizontal="left" vertical="center" shrinkToFit="1"/>
    </xf>
    <xf numFmtId="38" fontId="34" fillId="17" borderId="42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right" vertical="center" shrinkToFit="1"/>
    </xf>
    <xf numFmtId="38" fontId="29" fillId="17" borderId="40" xfId="1640" applyFont="1" applyFill="1" applyBorder="1" applyAlignment="1">
      <alignment vertical="center" shrinkToFit="1"/>
    </xf>
    <xf numFmtId="38" fontId="36" fillId="17" borderId="40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horizontal="left" vertical="center" shrinkToFit="1"/>
    </xf>
    <xf numFmtId="176" fontId="29" fillId="17" borderId="40" xfId="379" applyNumberFormat="1" applyFont="1" applyFill="1" applyBorder="1" applyAlignment="1">
      <alignment horizontal="left" vertical="center" shrinkToFit="1"/>
    </xf>
    <xf numFmtId="176" fontId="34" fillId="17" borderId="40" xfId="379" applyNumberFormat="1" applyFont="1" applyFill="1" applyBorder="1" applyAlignment="1">
      <alignment horizontal="left" vertical="center" shrinkToFit="1"/>
    </xf>
    <xf numFmtId="176" fontId="29" fillId="17" borderId="44" xfId="379" applyNumberFormat="1" applyFont="1" applyFill="1" applyBorder="1" applyAlignment="1">
      <alignment horizontal="left" vertical="center" shrinkToFit="1"/>
    </xf>
    <xf numFmtId="176" fontId="37" fillId="17" borderId="40" xfId="379" applyNumberFormat="1" applyFont="1" applyFill="1" applyBorder="1" applyAlignment="1">
      <alignment horizontal="left" vertical="center" shrinkToFit="1"/>
    </xf>
    <xf numFmtId="176" fontId="29" fillId="17" borderId="40" xfId="1640" applyNumberFormat="1" applyFont="1" applyFill="1" applyBorder="1" applyAlignment="1">
      <alignment horizontal="left" vertical="center" shrinkToFit="1"/>
    </xf>
    <xf numFmtId="176" fontId="36" fillId="17" borderId="44" xfId="379" applyNumberFormat="1" applyFont="1" applyFill="1" applyBorder="1" applyAlignment="1">
      <alignment horizontal="left" vertical="center" shrinkToFit="1"/>
    </xf>
    <xf numFmtId="176" fontId="34" fillId="17" borderId="40" xfId="396" applyNumberFormat="1" applyFont="1" applyFill="1" applyBorder="1" applyAlignment="1">
      <alignment horizontal="left" vertical="center" shrinkToFit="1"/>
    </xf>
    <xf numFmtId="176" fontId="34" fillId="17" borderId="44" xfId="379" applyNumberFormat="1" applyFont="1" applyFill="1" applyBorder="1" applyAlignment="1">
      <alignment horizontal="left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77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39" fillId="6" borderId="7" xfId="1611" applyFont="1" applyFill="1" applyBorder="1" applyAlignment="1">
      <alignment horizontal="left" vertical="top" wrapText="1"/>
    </xf>
    <xf numFmtId="0" fontId="39" fillId="6" borderId="9" xfId="1611" applyFont="1" applyFill="1" applyBorder="1" applyAlignment="1">
      <alignment horizontal="left" vertical="top" wrapText="1"/>
    </xf>
    <xf numFmtId="0" fontId="39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70" zoomScaleNormal="81" zoomScaleSheetLayoutView="70" workbookViewId="0">
      <pane xSplit="5" ySplit="4" topLeftCell="F107" activePane="bottomRight" state="frozen"/>
      <selection pane="topRight" activeCell="F1" sqref="F1"/>
      <selection pane="bottomLeft" activeCell="A5" sqref="A5"/>
      <selection pane="bottomRight" activeCell="BH247" sqref="BH247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customWidth="1"/>
    <col min="7" max="8" width="9.25" style="2" customWidth="1"/>
    <col min="9" max="9" width="9" style="3" customWidth="1"/>
    <col min="10" max="10" width="9" style="2" customWidth="1"/>
    <col min="11" max="12" width="9.25" style="2" customWidth="1"/>
    <col min="13" max="13" width="9" style="3" customWidth="1"/>
    <col min="14" max="14" width="9" style="2" customWidth="1"/>
    <col min="15" max="16" width="9.25" style="2" customWidth="1"/>
    <col min="17" max="19" width="9" style="3" customWidth="1"/>
    <col min="20" max="20" width="8.875" style="3" customWidth="1"/>
    <col min="21" max="21" width="9.25" style="3" customWidth="1"/>
    <col min="22" max="23" width="8.5" style="3" customWidth="1"/>
    <col min="24" max="24" width="8.875" style="2" customWidth="1"/>
    <col min="25" max="25" width="9" style="2" customWidth="1"/>
    <col min="26" max="27" width="9.25" style="2" customWidth="1"/>
    <col min="28" max="28" width="9" style="3" customWidth="1"/>
    <col min="29" max="29" width="9" style="2" customWidth="1"/>
    <col min="30" max="31" width="9.25" style="2" customWidth="1"/>
    <col min="32" max="32" width="8.875" style="2" customWidth="1"/>
    <col min="33" max="33" width="9" style="2" customWidth="1"/>
    <col min="34" max="35" width="9.25" style="2" customWidth="1"/>
    <col min="36" max="36" width="8.875" style="2" customWidth="1"/>
    <col min="37" max="38" width="9" style="3" customWidth="1"/>
    <col min="39" max="39" width="8.875" style="3" customWidth="1"/>
    <col min="40" max="40" width="9.25" style="3" customWidth="1"/>
    <col min="41" max="41" width="9" style="3" customWidth="1"/>
    <col min="42" max="42" width="8.5" style="3" customWidth="1"/>
    <col min="43" max="43" width="8.875" style="2" customWidth="1"/>
    <col min="44" max="44" width="9" style="3" customWidth="1"/>
    <col min="45" max="45" width="9" style="2" customWidth="1"/>
    <col min="46" max="46" width="8.375" style="4" customWidth="1"/>
    <col min="47" max="47" width="9" style="4" customWidth="1"/>
    <col min="48" max="48" width="9.25" style="4" customWidth="1"/>
    <col min="49" max="49" width="8.5" style="3" customWidth="1"/>
    <col min="50" max="50" width="9.75" style="5" customWidth="1"/>
    <col min="51" max="53" width="10.625" style="4" customWidth="1"/>
    <col min="54" max="56" width="10.625" style="6" customWidth="1"/>
    <col min="57" max="57" width="8.875" style="6" customWidth="1"/>
    <col min="58" max="59" width="9.125" style="2" hidden="1" customWidth="1"/>
    <col min="60" max="60" width="9.25" style="2" customWidth="1"/>
    <col min="61" max="61" width="9" style="3" hidden="1" customWidth="1"/>
    <col min="62" max="62" width="9" style="2" hidden="1" customWidth="1"/>
    <col min="63" max="64" width="9.25" style="2" hidden="1" customWidth="1"/>
    <col min="65" max="65" width="9" style="3" hidden="1" customWidth="1"/>
    <col min="66" max="66" width="9" style="2" hidden="1" customWidth="1"/>
    <col min="67" max="68" width="9.25" style="2" hidden="1" customWidth="1"/>
    <col min="69" max="69" width="8.875" style="3" hidden="1" customWidth="1"/>
    <col min="70" max="71" width="9" style="3" hidden="1" customWidth="1"/>
    <col min="72" max="72" width="8.875" style="3" hidden="1" customWidth="1"/>
    <col min="73" max="73" width="9.25" style="3" hidden="1" customWidth="1"/>
    <col min="74" max="75" width="8.5" style="3" hidden="1" customWidth="1"/>
    <col min="76" max="76" width="8.875" style="2" hidden="1" customWidth="1"/>
    <col min="77" max="77" width="9" style="2" hidden="1" customWidth="1"/>
    <col min="78" max="79" width="9.25" style="2" hidden="1" customWidth="1"/>
    <col min="80" max="80" width="8.875" style="2" hidden="1" customWidth="1"/>
    <col min="81" max="81" width="9" style="2" hidden="1" customWidth="1"/>
    <col min="82" max="83" width="9.25" style="2" hidden="1" customWidth="1"/>
    <col min="84" max="84" width="8.875" style="2" hidden="1" customWidth="1"/>
    <col min="85" max="85" width="9" style="2" hidden="1" customWidth="1"/>
    <col min="86" max="86" width="9.25" style="2" hidden="1" customWidth="1"/>
    <col min="87" max="87" width="9.25" style="3" hidden="1" customWidth="1"/>
    <col min="88" max="88" width="8.875" style="2" hidden="1" customWidth="1"/>
    <col min="89" max="90" width="9" style="3" hidden="1" customWidth="1"/>
    <col min="91" max="91" width="9.625" style="3" hidden="1" customWidth="1"/>
    <col min="92" max="92" width="9.25" style="3" hidden="1" customWidth="1"/>
    <col min="93" max="93" width="10" style="3" hidden="1" customWidth="1"/>
    <col min="94" max="94" width="9" style="3" hidden="1" customWidth="1"/>
    <col min="95" max="95" width="10.5" style="2" hidden="1" customWidth="1"/>
    <col min="96" max="97" width="9" style="3" hidden="1" customWidth="1"/>
    <col min="98" max="98" width="9.125" style="4" hidden="1" customWidth="1"/>
    <col min="99" max="99" width="9" style="4" hidden="1" customWidth="1"/>
    <col min="100" max="100" width="10" style="4" hidden="1" customWidth="1"/>
    <col min="101" max="101" width="9.25" style="4" hidden="1" customWidth="1"/>
    <col min="102" max="102" width="10.75" style="5" hidden="1" customWidth="1"/>
    <col min="103" max="103" width="9" style="4" hidden="1" customWidth="1"/>
    <col min="104" max="104" width="8.75" style="4" hidden="1" customWidth="1"/>
    <col min="105" max="105" width="9.5" style="6" hidden="1" customWidth="1"/>
    <col min="106" max="106" width="10.5" style="6" hidden="1" customWidth="1"/>
    <col min="107" max="107" width="10.75" style="6" hidden="1" customWidth="1"/>
    <col min="108" max="108" width="9" style="2" hidden="1" customWidth="1"/>
    <col min="109" max="110" width="9.25" style="2" hidden="1" customWidth="1"/>
    <col min="111" max="111" width="9" style="3" hidden="1" customWidth="1"/>
    <col min="112" max="112" width="9" style="2" hidden="1" customWidth="1"/>
    <col min="113" max="114" width="9.25" style="2" hidden="1" customWidth="1"/>
    <col min="115" max="115" width="9" style="3" hidden="1" customWidth="1"/>
    <col min="116" max="116" width="9" style="2" hidden="1" customWidth="1"/>
    <col min="117" max="118" width="9.25" style="2" hidden="1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7" width="9.25" style="2" hidden="1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0" width="9" style="6" hidden="1" customWidth="1"/>
    <col min="151" max="151" width="8.375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84">
        <f ca="1">NOW()</f>
        <v>43122.592829513887</v>
      </c>
      <c r="BC2" s="1084"/>
      <c r="BD2" s="1084"/>
      <c r="BE2" s="1084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84">
        <f ca="1">NOW()</f>
        <v>43122.592829513887</v>
      </c>
      <c r="DA2" s="1084"/>
      <c r="DB2" s="1084"/>
      <c r="DC2" s="1084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84">
        <f ca="1">NOW()</f>
        <v>43122.592829398149</v>
      </c>
      <c r="EU2" s="1084"/>
    </row>
    <row r="3" spans="1:152" s="20" customFormat="1" ht="20.100000000000001" customHeight="1">
      <c r="A3" s="15"/>
      <c r="B3" s="16"/>
      <c r="C3" s="16"/>
      <c r="D3" s="823"/>
      <c r="E3" s="17"/>
      <c r="F3" s="1088" t="s">
        <v>104</v>
      </c>
      <c r="G3" s="1085"/>
      <c r="H3" s="1085"/>
      <c r="I3" s="1087">
        <v>0</v>
      </c>
      <c r="J3" s="1088" t="s">
        <v>105</v>
      </c>
      <c r="K3" s="1085"/>
      <c r="L3" s="1085"/>
      <c r="M3" s="1087">
        <v>0</v>
      </c>
      <c r="N3" s="1088" t="s">
        <v>133</v>
      </c>
      <c r="O3" s="1085"/>
      <c r="P3" s="1085"/>
      <c r="Q3" s="1087">
        <v>0</v>
      </c>
      <c r="R3" s="1088" t="s">
        <v>110</v>
      </c>
      <c r="S3" s="1085"/>
      <c r="T3" s="1085"/>
      <c r="U3" s="1085"/>
      <c r="V3" s="1085"/>
      <c r="W3" s="1085"/>
      <c r="X3" s="1087"/>
      <c r="Y3" s="1088" t="s">
        <v>136</v>
      </c>
      <c r="Z3" s="1085"/>
      <c r="AA3" s="1085"/>
      <c r="AB3" s="1087">
        <v>0</v>
      </c>
      <c r="AC3" s="1088" t="s">
        <v>106</v>
      </c>
      <c r="AD3" s="1085"/>
      <c r="AE3" s="1085"/>
      <c r="AF3" s="1087">
        <v>0</v>
      </c>
      <c r="AG3" s="1088" t="s">
        <v>107</v>
      </c>
      <c r="AH3" s="1085"/>
      <c r="AI3" s="1085"/>
      <c r="AJ3" s="1087">
        <v>0</v>
      </c>
      <c r="AK3" s="1088" t="s">
        <v>108</v>
      </c>
      <c r="AL3" s="1085"/>
      <c r="AM3" s="1085"/>
      <c r="AN3" s="1086"/>
      <c r="AO3" s="1085"/>
      <c r="AP3" s="1085"/>
      <c r="AQ3" s="1087"/>
      <c r="AR3" s="1096" t="s">
        <v>109</v>
      </c>
      <c r="AS3" s="1097"/>
      <c r="AT3" s="1097"/>
      <c r="AU3" s="1097"/>
      <c r="AV3" s="1097"/>
      <c r="AW3" s="1097"/>
      <c r="AX3" s="1098"/>
      <c r="AY3" s="18"/>
      <c r="AZ3" s="754"/>
      <c r="BA3" s="19"/>
      <c r="BF3" s="1088" t="s">
        <v>140</v>
      </c>
      <c r="BG3" s="1085"/>
      <c r="BH3" s="1085"/>
      <c r="BI3" s="1087">
        <v>0</v>
      </c>
      <c r="BJ3" s="1088" t="s">
        <v>141</v>
      </c>
      <c r="BK3" s="1085"/>
      <c r="BL3" s="1085"/>
      <c r="BM3" s="1087">
        <v>0</v>
      </c>
      <c r="BN3" s="1088" t="s">
        <v>142</v>
      </c>
      <c r="BO3" s="1085"/>
      <c r="BP3" s="1085"/>
      <c r="BQ3" s="1087">
        <v>0</v>
      </c>
      <c r="BR3" s="1088" t="s">
        <v>143</v>
      </c>
      <c r="BS3" s="1085"/>
      <c r="BT3" s="1085"/>
      <c r="BU3" s="1086"/>
      <c r="BV3" s="1085"/>
      <c r="BW3" s="1085"/>
      <c r="BX3" s="1087"/>
      <c r="BY3" s="1088" t="s">
        <v>145</v>
      </c>
      <c r="BZ3" s="1085"/>
      <c r="CA3" s="1085"/>
      <c r="CB3" s="1087">
        <v>0</v>
      </c>
      <c r="CC3" s="1088" t="s">
        <v>146</v>
      </c>
      <c r="CD3" s="1085"/>
      <c r="CE3" s="1085"/>
      <c r="CF3" s="1087">
        <v>0</v>
      </c>
      <c r="CG3" s="1088" t="s">
        <v>147</v>
      </c>
      <c r="CH3" s="1085"/>
      <c r="CI3" s="1085"/>
      <c r="CJ3" s="1087">
        <v>0</v>
      </c>
      <c r="CK3" s="1088" t="s">
        <v>153</v>
      </c>
      <c r="CL3" s="1085"/>
      <c r="CM3" s="1085"/>
      <c r="CN3" s="1086"/>
      <c r="CO3" s="1085"/>
      <c r="CP3" s="1085"/>
      <c r="CQ3" s="1087"/>
      <c r="CR3" s="1096" t="s">
        <v>154</v>
      </c>
      <c r="CS3" s="1097"/>
      <c r="CT3" s="1097"/>
      <c r="CU3" s="1097"/>
      <c r="CV3" s="1097"/>
      <c r="CW3" s="1097"/>
      <c r="CX3" s="1098"/>
      <c r="CY3" s="18"/>
      <c r="CZ3" s="19"/>
      <c r="DB3" s="1000"/>
      <c r="DC3" s="1001"/>
      <c r="DD3" s="1088" t="s">
        <v>158</v>
      </c>
      <c r="DE3" s="1085"/>
      <c r="DF3" s="1085"/>
      <c r="DG3" s="1087">
        <v>0</v>
      </c>
      <c r="DH3" s="1088" t="s">
        <v>159</v>
      </c>
      <c r="DI3" s="1085"/>
      <c r="DJ3" s="1085"/>
      <c r="DK3" s="1087">
        <v>0</v>
      </c>
      <c r="DL3" s="1088" t="s">
        <v>160</v>
      </c>
      <c r="DM3" s="1085"/>
      <c r="DN3" s="1085"/>
      <c r="DO3" s="1087">
        <v>0</v>
      </c>
      <c r="DP3" s="1088" t="s">
        <v>164</v>
      </c>
      <c r="DQ3" s="1085"/>
      <c r="DR3" s="1086"/>
      <c r="DS3" s="1085"/>
      <c r="DT3" s="1087"/>
      <c r="DU3" s="1088" t="s">
        <v>161</v>
      </c>
      <c r="DV3" s="1085"/>
      <c r="DW3" s="1085"/>
      <c r="DX3" s="1087">
        <v>0</v>
      </c>
      <c r="DY3" s="1088" t="s">
        <v>162</v>
      </c>
      <c r="DZ3" s="1085"/>
      <c r="EA3" s="1085"/>
      <c r="EB3" s="1087">
        <v>0</v>
      </c>
      <c r="EC3" s="1088" t="s">
        <v>163</v>
      </c>
      <c r="ED3" s="1085"/>
      <c r="EE3" s="1085"/>
      <c r="EF3" s="1087">
        <v>0</v>
      </c>
      <c r="EG3" s="1088" t="s">
        <v>165</v>
      </c>
      <c r="EH3" s="1085"/>
      <c r="EI3" s="1086"/>
      <c r="EJ3" s="1085"/>
      <c r="EK3" s="1087"/>
      <c r="EL3" s="1096" t="s">
        <v>166</v>
      </c>
      <c r="EM3" s="1097"/>
      <c r="EN3" s="1097"/>
      <c r="EO3" s="1097"/>
      <c r="EP3" s="1098"/>
      <c r="EQ3" s="18"/>
      <c r="ER3" s="19"/>
      <c r="EV3" s="905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134</v>
      </c>
      <c r="H4" s="26" t="s">
        <v>10</v>
      </c>
      <c r="I4" s="27" t="s">
        <v>18</v>
      </c>
      <c r="J4" s="24" t="s">
        <v>0</v>
      </c>
      <c r="K4" s="25" t="s">
        <v>134</v>
      </c>
      <c r="L4" s="25" t="s">
        <v>138</v>
      </c>
      <c r="M4" s="27" t="s">
        <v>18</v>
      </c>
      <c r="N4" s="24" t="s">
        <v>0</v>
      </c>
      <c r="O4" s="25" t="s">
        <v>134</v>
      </c>
      <c r="P4" s="25" t="s">
        <v>138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5" t="s">
        <v>139</v>
      </c>
      <c r="AA4" s="25" t="s">
        <v>138</v>
      </c>
      <c r="AB4" s="27" t="s">
        <v>18</v>
      </c>
      <c r="AC4" s="24" t="s">
        <v>0</v>
      </c>
      <c r="AD4" s="25" t="s">
        <v>139</v>
      </c>
      <c r="AE4" s="25" t="s">
        <v>138</v>
      </c>
      <c r="AF4" s="33" t="s">
        <v>18</v>
      </c>
      <c r="AG4" s="24" t="s">
        <v>0</v>
      </c>
      <c r="AH4" s="25" t="s">
        <v>139</v>
      </c>
      <c r="AI4" s="25" t="s">
        <v>138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148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149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5" t="s">
        <v>119</v>
      </c>
      <c r="BA4" s="41" t="s">
        <v>150</v>
      </c>
      <c r="BB4" s="42"/>
      <c r="BC4" s="6" t="s">
        <v>74</v>
      </c>
      <c r="BD4" s="6" t="s">
        <v>120</v>
      </c>
      <c r="BE4" s="6" t="s">
        <v>75</v>
      </c>
      <c r="BF4" s="24" t="s">
        <v>144</v>
      </c>
      <c r="BG4" s="25" t="s">
        <v>102</v>
      </c>
      <c r="BH4" s="26" t="s">
        <v>29</v>
      </c>
      <c r="BI4" s="27" t="s">
        <v>18</v>
      </c>
      <c r="BJ4" s="24" t="s">
        <v>144</v>
      </c>
      <c r="BK4" s="25" t="s">
        <v>102</v>
      </c>
      <c r="BL4" s="26" t="s">
        <v>29</v>
      </c>
      <c r="BM4" s="27" t="s">
        <v>18</v>
      </c>
      <c r="BN4" s="24" t="s">
        <v>144</v>
      </c>
      <c r="BO4" s="25" t="s">
        <v>102</v>
      </c>
      <c r="BP4" s="26" t="s">
        <v>29</v>
      </c>
      <c r="BQ4" s="27" t="s">
        <v>18</v>
      </c>
      <c r="BR4" s="28" t="s">
        <v>174</v>
      </c>
      <c r="BS4" s="34" t="s">
        <v>167</v>
      </c>
      <c r="BT4" s="34" t="s">
        <v>95</v>
      </c>
      <c r="BU4" s="31" t="s">
        <v>178</v>
      </c>
      <c r="BV4" s="30" t="s">
        <v>175</v>
      </c>
      <c r="BW4" s="32" t="s">
        <v>168</v>
      </c>
      <c r="BX4" s="27" t="s">
        <v>86</v>
      </c>
      <c r="BY4" s="24" t="s">
        <v>144</v>
      </c>
      <c r="BZ4" s="25" t="s">
        <v>102</v>
      </c>
      <c r="CA4" s="26" t="s">
        <v>29</v>
      </c>
      <c r="CB4" s="33" t="s">
        <v>18</v>
      </c>
      <c r="CC4" s="24" t="s">
        <v>144</v>
      </c>
      <c r="CD4" s="25" t="s">
        <v>102</v>
      </c>
      <c r="CE4" s="26" t="s">
        <v>29</v>
      </c>
      <c r="CF4" s="33" t="s">
        <v>18</v>
      </c>
      <c r="CG4" s="24" t="s">
        <v>144</v>
      </c>
      <c r="CH4" s="25" t="s">
        <v>102</v>
      </c>
      <c r="CI4" s="26" t="s">
        <v>29</v>
      </c>
      <c r="CJ4" s="33" t="s">
        <v>18</v>
      </c>
      <c r="CK4" s="28" t="s">
        <v>174</v>
      </c>
      <c r="CL4" s="34" t="s">
        <v>169</v>
      </c>
      <c r="CM4" s="34" t="s">
        <v>85</v>
      </c>
      <c r="CN4" s="31" t="s">
        <v>87</v>
      </c>
      <c r="CO4" s="34" t="str">
        <f>CO71</f>
        <v>レビュー差異</v>
      </c>
      <c r="CP4" s="34" t="s">
        <v>170</v>
      </c>
      <c r="CQ4" s="27" t="s">
        <v>86</v>
      </c>
      <c r="CR4" s="35" t="s">
        <v>174</v>
      </c>
      <c r="CS4" s="946" t="s">
        <v>171</v>
      </c>
      <c r="CT4" s="43" t="s">
        <v>59</v>
      </c>
      <c r="CU4" s="37" t="s">
        <v>57</v>
      </c>
      <c r="CV4" s="38" t="s">
        <v>177</v>
      </c>
      <c r="CW4" s="38" t="s">
        <v>172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1002" t="s">
        <v>75</v>
      </c>
      <c r="DD4" s="24" t="s">
        <v>144</v>
      </c>
      <c r="DE4" s="25" t="s">
        <v>173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107" t="s">
        <v>56</v>
      </c>
      <c r="D5" s="1108"/>
      <c r="E5" s="246"/>
      <c r="F5" s="46">
        <f>F72/1.17</f>
        <v>5982.9059829059834</v>
      </c>
      <c r="G5" s="47">
        <f>G72/1.17</f>
        <v>15270.085470085471</v>
      </c>
      <c r="H5" s="47">
        <f>H72/1.17</f>
        <v>949.57264957264965</v>
      </c>
      <c r="I5" s="48">
        <f>H5-G5</f>
        <v>-14320.51282051282</v>
      </c>
      <c r="J5" s="46">
        <f>J72/1.17</f>
        <v>6581.196581196582</v>
      </c>
      <c r="K5" s="47">
        <f>K72/1.17</f>
        <v>5795.5688205128208</v>
      </c>
      <c r="L5" s="47">
        <f>L72/1.17</f>
        <v>1054.7008547008547</v>
      </c>
      <c r="M5" s="48">
        <f>L5-K5</f>
        <v>-4740.8679658119663</v>
      </c>
      <c r="N5" s="46">
        <f>N72/1.17</f>
        <v>7179.4871794871797</v>
      </c>
      <c r="O5" s="47">
        <f>O72/1.17</f>
        <v>6633.3333333333339</v>
      </c>
      <c r="P5" s="47">
        <f>P72/1.17</f>
        <v>0</v>
      </c>
      <c r="Q5" s="48">
        <f>P5-O5</f>
        <v>-6633.3333333333339</v>
      </c>
      <c r="R5" s="50">
        <f>F5+J5+N5</f>
        <v>19743.589743589746</v>
      </c>
      <c r="S5" s="51">
        <f>S72/1.17</f>
        <v>19743.589743589746</v>
      </c>
      <c r="T5" s="52">
        <f>H5+K5+O5</f>
        <v>13378.474803418805</v>
      </c>
      <c r="U5" s="52">
        <f>H5+L5+P5</f>
        <v>2004.2735042735044</v>
      </c>
      <c r="V5" s="52">
        <f>U5-R5</f>
        <v>-17739.316239316242</v>
      </c>
      <c r="W5" s="53">
        <f>U5-S5</f>
        <v>-17739.316239316242</v>
      </c>
      <c r="X5" s="54">
        <f>U5-T5</f>
        <v>-11374.201299145301</v>
      </c>
      <c r="Y5" s="46">
        <f>Y72/1.17</f>
        <v>7179.4871794871797</v>
      </c>
      <c r="Z5" s="47">
        <f>Z72/1.17</f>
        <v>7904.4616068376063</v>
      </c>
      <c r="AA5" s="47">
        <f>AA72/1.17</f>
        <v>6647.0085470085478</v>
      </c>
      <c r="AB5" s="48">
        <f>AA5-Z5</f>
        <v>-1257.4530598290585</v>
      </c>
      <c r="AC5" s="46">
        <f>AC72/1.17</f>
        <v>7179.4871794871797</v>
      </c>
      <c r="AD5" s="49">
        <f>AD72/1.17</f>
        <v>6120.6245811965819</v>
      </c>
      <c r="AE5" s="47">
        <f>AE72/1.17</f>
        <v>0</v>
      </c>
      <c r="AF5" s="55">
        <f>AE5-AD5</f>
        <v>-6120.6245811965819</v>
      </c>
      <c r="AG5" s="46">
        <f>AG72/1.17</f>
        <v>6666.666666666667</v>
      </c>
      <c r="AH5" s="49">
        <f>AH72/1.17</f>
        <v>6666.666666666667</v>
      </c>
      <c r="AI5" s="47">
        <f>AI72/1.17</f>
        <v>0</v>
      </c>
      <c r="AJ5" s="55">
        <f>AI5-AH5</f>
        <v>-6666.666666666667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6647.0085470085478</v>
      </c>
      <c r="AO5" s="56">
        <f>AN5-AK5</f>
        <v>-14378.63247863248</v>
      </c>
      <c r="AP5" s="53">
        <f>AN5-AL5</f>
        <v>-14378.63247863248</v>
      </c>
      <c r="AQ5" s="57">
        <f>AN5-AM5</f>
        <v>-14044.744307692308</v>
      </c>
      <c r="AR5" s="35">
        <f>SUM(R5,AK5)</f>
        <v>40769.230769230773</v>
      </c>
      <c r="AS5" s="51">
        <f>AS72/1.17</f>
        <v>40769.230769230773</v>
      </c>
      <c r="AT5" s="58">
        <f>T5+AM5</f>
        <v>34070.227658119664</v>
      </c>
      <c r="AU5" s="59">
        <f>SUM(U5,AN5)</f>
        <v>8651.2820512820526</v>
      </c>
      <c r="AV5" s="60">
        <f>AU5-AR5</f>
        <v>-32117.948717948719</v>
      </c>
      <c r="AW5" s="53">
        <f>AU5-AS5</f>
        <v>-32117.948717948719</v>
      </c>
      <c r="AX5" s="61">
        <f>AU5-AT5</f>
        <v>-25418.945606837609</v>
      </c>
      <c r="AY5" s="62"/>
      <c r="AZ5" s="63"/>
      <c r="BA5" s="63"/>
      <c r="BF5" s="46">
        <f>BF72/1.17</f>
        <v>0</v>
      </c>
      <c r="BG5" s="47">
        <f>BG72/1.17</f>
        <v>0</v>
      </c>
      <c r="BH5" s="47">
        <f>BH72/1.17</f>
        <v>9496.5811965811972</v>
      </c>
      <c r="BI5" s="48">
        <f>BH5-BG5</f>
        <v>9496.5811965811972</v>
      </c>
      <c r="BJ5" s="46">
        <f>BJ72/1.17</f>
        <v>0</v>
      </c>
      <c r="BK5" s="47">
        <f>BK72/1.17</f>
        <v>4700.8547008547012</v>
      </c>
      <c r="BL5" s="47">
        <f>BL72/1.17</f>
        <v>0</v>
      </c>
      <c r="BM5" s="48">
        <f>BL5-BK5</f>
        <v>-4700.8547008547012</v>
      </c>
      <c r="BN5" s="46">
        <f>BN72/1.17</f>
        <v>0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14">
        <f>BF5+BJ5+BN5</f>
        <v>0</v>
      </c>
      <c r="BS5" s="56"/>
      <c r="BT5" s="56">
        <f t="shared" ref="BT5:BU8" si="1">BG5+BK5+BO5</f>
        <v>9829.05982905983</v>
      </c>
      <c r="BU5" s="52">
        <f t="shared" si="1"/>
        <v>9496.5811965811972</v>
      </c>
      <c r="BV5" s="52">
        <f>BU5-BR5</f>
        <v>9496.5811965811972</v>
      </c>
      <c r="BW5" s="71"/>
      <c r="BX5" s="54">
        <f>BU5-BT5</f>
        <v>-332.47863247863279</v>
      </c>
      <c r="BY5" s="46">
        <f>BY72/1.17</f>
        <v>0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0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0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0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0</v>
      </c>
      <c r="CP5" s="800"/>
      <c r="CQ5" s="57">
        <f>CN5-CM5</f>
        <v>-13675.213675213676</v>
      </c>
      <c r="CR5" s="35">
        <f>SUM(BR5,CK5)</f>
        <v>0</v>
      </c>
      <c r="CS5" s="947"/>
      <c r="CT5" s="65">
        <f>BT5+CM5</f>
        <v>23504.273504273508</v>
      </c>
      <c r="CU5" s="59">
        <f>SUM(BU5,CN5)</f>
        <v>9496.5811965811972</v>
      </c>
      <c r="CV5" s="60">
        <f>CU5-CR5</f>
        <v>9496.5811965811972</v>
      </c>
      <c r="CW5" s="974"/>
      <c r="CX5" s="61">
        <f>CU5-CT5</f>
        <v>-14007.69230769231</v>
      </c>
      <c r="CY5" s="62"/>
      <c r="CZ5" s="63"/>
      <c r="DB5" s="1003"/>
      <c r="DC5" s="1004"/>
      <c r="DD5" s="46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5555.5555555555557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14">
        <f t="shared" ref="DP5:DR8" si="6">DD5+DH5+DL5</f>
        <v>17948.717948717949</v>
      </c>
      <c r="DQ5" s="56">
        <f t="shared" si="6"/>
        <v>5384.6153846153848</v>
      </c>
      <c r="DR5" s="52">
        <f t="shared" si="6"/>
        <v>0</v>
      </c>
      <c r="DS5" s="52">
        <f>DR5-DP5</f>
        <v>-17948.717948717949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31025.641025641027</v>
      </c>
      <c r="EM5" s="65">
        <f>DQ5+EH5</f>
        <v>5384.6153846153848</v>
      </c>
      <c r="EN5" s="59">
        <f>SUM(DR5,EI5)</f>
        <v>0</v>
      </c>
      <c r="EO5" s="60">
        <f>EN5-EL5</f>
        <v>-31025.641025641027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90" t="s">
        <v>123</v>
      </c>
      <c r="E6" s="791"/>
      <c r="F6" s="68">
        <f t="shared" ref="F6:H8" si="11">F73/1.17</f>
        <v>4700.8547008547012</v>
      </c>
      <c r="G6" s="47">
        <f t="shared" si="11"/>
        <v>0</v>
      </c>
      <c r="H6" s="47">
        <f t="shared" si="11"/>
        <v>1899.1452991452993</v>
      </c>
      <c r="I6" s="191">
        <f>H6-G6</f>
        <v>1899.1452991452993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1055.5555555555557</v>
      </c>
      <c r="M6" s="191">
        <f>L6-K6</f>
        <v>908.79316239316245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0</v>
      </c>
      <c r="Q6" s="191">
        <f>P6-O6</f>
        <v>-1746.1512820512821</v>
      </c>
      <c r="R6" s="72">
        <f>F6+J6+N6</f>
        <v>20170.940170940172</v>
      </c>
      <c r="S6" s="146">
        <f>S73/1.17</f>
        <v>27059.829059829062</v>
      </c>
      <c r="T6" s="53">
        <f>H6+K6+O6</f>
        <v>3792.0589743589744</v>
      </c>
      <c r="U6" s="53">
        <f>H6+L6+P6</f>
        <v>2954.700854700855</v>
      </c>
      <c r="V6" s="53">
        <f>U6-R6</f>
        <v>-17216.239316239316</v>
      </c>
      <c r="W6" s="813">
        <f>U6-S6</f>
        <v>-24105.128205128207</v>
      </c>
      <c r="X6" s="227">
        <f>U6-T6</f>
        <v>-837.35811965811945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7596.5811965811972</v>
      </c>
      <c r="AB6" s="191">
        <f>AA6-Z6</f>
        <v>1712.7829059829064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0</v>
      </c>
      <c r="AF6" s="142">
        <f>AE6-AD6</f>
        <v>-5016.8307692307699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0</v>
      </c>
      <c r="AJ6" s="142">
        <f>AI6-AH6</f>
        <v>-10683.760683760684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7596.5811965811972</v>
      </c>
      <c r="AO6" s="795">
        <f>AN6-AK6</f>
        <v>-45907.692307692312</v>
      </c>
      <c r="AP6" s="813">
        <f>AN6-AL6</f>
        <v>-55651.282051282054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25376.448717948719</v>
      </c>
      <c r="AU6" s="272">
        <f>SUM(U6,AN6)</f>
        <v>10551.282051282053</v>
      </c>
      <c r="AV6" s="149">
        <f>AU6-AR6</f>
        <v>-63123.931623931632</v>
      </c>
      <c r="AW6" s="813">
        <f>AU6-AS6</f>
        <v>-79756.410256410265</v>
      </c>
      <c r="AX6" s="848">
        <f>AU6-AT6</f>
        <v>-14825.166666666666</v>
      </c>
      <c r="AY6" s="74"/>
      <c r="AZ6" s="75"/>
      <c r="BA6" s="75"/>
      <c r="BC6" s="6"/>
      <c r="BD6" s="6"/>
      <c r="BF6" s="68">
        <f t="shared" ref="BF6:BH8" si="17">BF73/1.17</f>
        <v>0</v>
      </c>
      <c r="BG6" s="47">
        <f t="shared" si="17"/>
        <v>0</v>
      </c>
      <c r="BH6" s="47">
        <f t="shared" si="17"/>
        <v>18993.162393162394</v>
      </c>
      <c r="BI6" s="48">
        <f>BH6-BG6</f>
        <v>18993.162393162394</v>
      </c>
      <c r="BJ6" s="68">
        <f t="shared" ref="BJ6:BL8" si="18">BJ73/1.17</f>
        <v>0</v>
      </c>
      <c r="BK6" s="47">
        <f t="shared" si="18"/>
        <v>10256.410256410258</v>
      </c>
      <c r="BL6" s="47">
        <f t="shared" si="18"/>
        <v>0</v>
      </c>
      <c r="BM6" s="48">
        <f>BL6-BK6</f>
        <v>-10256.410256410258</v>
      </c>
      <c r="BN6" s="68">
        <f t="shared" ref="BN6:BP8" si="19">BN73/1.17</f>
        <v>0</v>
      </c>
      <c r="BO6" s="47">
        <f t="shared" si="19"/>
        <v>12820.512820512822</v>
      </c>
      <c r="BP6" s="47">
        <f t="shared" si="19"/>
        <v>0</v>
      </c>
      <c r="BQ6" s="166">
        <f>BP6-BO6</f>
        <v>-12820.512820512822</v>
      </c>
      <c r="BR6" s="72">
        <f>BF6+BJ6+BN6</f>
        <v>0</v>
      </c>
      <c r="BS6" s="134"/>
      <c r="BT6" s="56">
        <f t="shared" si="1"/>
        <v>23076.923076923078</v>
      </c>
      <c r="BU6" s="52">
        <f t="shared" si="1"/>
        <v>18993.162393162394</v>
      </c>
      <c r="BV6" s="52">
        <f>BU6-BR6</f>
        <v>18993.162393162394</v>
      </c>
      <c r="BW6" s="71"/>
      <c r="BX6" s="54">
        <f>BU6-BT6</f>
        <v>-4083.7606837606836</v>
      </c>
      <c r="BY6" s="68">
        <f t="shared" ref="BY6:CA8" si="20">BY73/1.17</f>
        <v>0</v>
      </c>
      <c r="BZ6" s="47">
        <f t="shared" si="20"/>
        <v>17094.017094017094</v>
      </c>
      <c r="CA6" s="47">
        <f t="shared" si="20"/>
        <v>0</v>
      </c>
      <c r="CB6" s="55">
        <f>CA6-BZ6</f>
        <v>-17094.017094017094</v>
      </c>
      <c r="CC6" s="68">
        <f t="shared" ref="CC6:CE8" si="21">CC73/1.17</f>
        <v>0</v>
      </c>
      <c r="CD6" s="47">
        <f t="shared" si="21"/>
        <v>13675.213675213676</v>
      </c>
      <c r="CE6" s="47">
        <f t="shared" si="21"/>
        <v>0</v>
      </c>
      <c r="CF6" s="55">
        <f>CE6-CD6</f>
        <v>-13675.213675213676</v>
      </c>
      <c r="CG6" s="68">
        <f t="shared" ref="CG6:CI8" si="22">CG73/1.17</f>
        <v>0</v>
      </c>
      <c r="CH6" s="47">
        <f t="shared" si="22"/>
        <v>9401.7094017094023</v>
      </c>
      <c r="CI6" s="47">
        <f t="shared" si="22"/>
        <v>0</v>
      </c>
      <c r="CJ6" s="55">
        <f>CI6-CH6</f>
        <v>-9401.7094017094023</v>
      </c>
      <c r="CK6" s="72">
        <f>BY6+CC6+CG6</f>
        <v>0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0</v>
      </c>
      <c r="CP6" s="800"/>
      <c r="CQ6" s="57">
        <f>CN6-CM6</f>
        <v>-40170.940170940172</v>
      </c>
      <c r="CR6" s="72">
        <f>SUM(BR6,CK6)</f>
        <v>0</v>
      </c>
      <c r="CS6" s="519"/>
      <c r="CT6" s="76">
        <f>BT6+CM6</f>
        <v>63247.86324786325</v>
      </c>
      <c r="CU6" s="59">
        <f>SUM(BU6,CN6)</f>
        <v>18993.162393162394</v>
      </c>
      <c r="CV6" s="60">
        <f>CU6-CR6</f>
        <v>18993.162393162394</v>
      </c>
      <c r="CW6" s="974"/>
      <c r="CX6" s="61">
        <f>CU6-CT6</f>
        <v>-44254.700854700859</v>
      </c>
      <c r="CY6" s="74"/>
      <c r="CZ6" s="75"/>
      <c r="DB6" s="266"/>
      <c r="DC6" s="1005"/>
      <c r="DD6" s="68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17948.717948717949</v>
      </c>
      <c r="DI6" s="47">
        <f t="shared" si="4"/>
        <v>17948.717948717949</v>
      </c>
      <c r="DJ6" s="47">
        <f t="shared" si="4"/>
        <v>0</v>
      </c>
      <c r="DK6" s="48">
        <f>DJ6-DI6</f>
        <v>-17948.717948717949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52564.102564102563</v>
      </c>
      <c r="DQ6" s="56">
        <f t="shared" si="6"/>
        <v>35897.435897435898</v>
      </c>
      <c r="DR6" s="52">
        <f t="shared" si="6"/>
        <v>0</v>
      </c>
      <c r="DS6" s="52">
        <f>DR6-DP6</f>
        <v>-52564.102564102563</v>
      </c>
      <c r="DT6" s="54">
        <f>DR6-DQ6</f>
        <v>-35897.435897435898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94102.564102564094</v>
      </c>
      <c r="EM6" s="76">
        <f>DQ6+EH6</f>
        <v>35897.435897435898</v>
      </c>
      <c r="EN6" s="59">
        <f>SUM(DR6,EI6)</f>
        <v>0</v>
      </c>
      <c r="EO6" s="60">
        <f>EN6-EL6</f>
        <v>-94102.564102564094</v>
      </c>
      <c r="EP6" s="61">
        <f>EN6-EM6</f>
        <v>-35897.435897435898</v>
      </c>
      <c r="EQ6" s="74"/>
      <c r="ER6" s="75"/>
      <c r="ET6" s="6"/>
      <c r="EV6" s="906"/>
    </row>
    <row r="7" spans="1:152" s="5" customFormat="1" ht="20.100000000000001" customHeight="1">
      <c r="A7" s="66"/>
      <c r="B7" s="67"/>
      <c r="C7" s="242"/>
      <c r="D7" s="822" t="s">
        <v>121</v>
      </c>
      <c r="E7" s="797"/>
      <c r="F7" s="68">
        <f t="shared" si="11"/>
        <v>3299.1452991452993</v>
      </c>
      <c r="G7" s="47">
        <f t="shared" si="11"/>
        <v>0</v>
      </c>
      <c r="H7" s="47">
        <f t="shared" si="11"/>
        <v>2848.7179487179487</v>
      </c>
      <c r="I7" s="191">
        <f>H7-G7</f>
        <v>2848.7179487179487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0</v>
      </c>
      <c r="Q7" s="191">
        <f>P7-O7</f>
        <v>-33.230769230769234</v>
      </c>
      <c r="R7" s="72">
        <f>F7+J7+N7</f>
        <v>11247.863247863248</v>
      </c>
      <c r="S7" s="146">
        <f>S74/1.17</f>
        <v>14700.854700854701</v>
      </c>
      <c r="T7" s="53">
        <f>H7+K7+O7</f>
        <v>2881.9487179487178</v>
      </c>
      <c r="U7" s="53">
        <f>H7+L7+P7</f>
        <v>2848.7179487179487</v>
      </c>
      <c r="V7" s="53">
        <f>U7-R7</f>
        <v>-8399.1452991452988</v>
      </c>
      <c r="W7" s="813">
        <f>U7-S7</f>
        <v>-11852.136752136752</v>
      </c>
      <c r="X7" s="227">
        <f>U7-T7</f>
        <v>-33.230769230769056</v>
      </c>
      <c r="Y7" s="68">
        <f t="shared" si="14"/>
        <v>6495.7264957264961</v>
      </c>
      <c r="Z7" s="47">
        <f>Z74/1.17</f>
        <v>221.66581196581197</v>
      </c>
      <c r="AA7" s="47">
        <f t="shared" si="14"/>
        <v>85469.23076923078</v>
      </c>
      <c r="AB7" s="191">
        <f>AA7-Z7</f>
        <v>85247.564957264971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0</v>
      </c>
      <c r="AF7" s="142">
        <f>AE7-AD7</f>
        <v>-481.7034188034188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0</v>
      </c>
      <c r="AJ7" s="142">
        <f>AI7-AH7</f>
        <v>-3418.8034188034189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85469.23076923078</v>
      </c>
      <c r="AO7" s="795">
        <f>AN7-AK7</f>
        <v>61896.581196581203</v>
      </c>
      <c r="AP7" s="813">
        <f>AN7-AL7</f>
        <v>51281.196581196593</v>
      </c>
      <c r="AQ7" s="142">
        <f>AP7-AO7</f>
        <v>-10615.38461538461</v>
      </c>
      <c r="AR7" s="72">
        <f>SUM(R7,AK7)</f>
        <v>34820.51282051282</v>
      </c>
      <c r="AS7" s="146">
        <f>AS74/1.17</f>
        <v>48888.888888888891</v>
      </c>
      <c r="AT7" s="73">
        <f>T7+AM7</f>
        <v>7004.1213675213676</v>
      </c>
      <c r="AU7" s="272">
        <f>SUM(U7,AN7)</f>
        <v>88317.948717948733</v>
      </c>
      <c r="AV7" s="149">
        <f>AU7-AR7</f>
        <v>53497.435897435913</v>
      </c>
      <c r="AW7" s="813">
        <f>AU7-AS7</f>
        <v>39429.059829059843</v>
      </c>
      <c r="AX7" s="848">
        <f>AU7-AT7</f>
        <v>81313.827350427367</v>
      </c>
      <c r="AY7" s="74"/>
      <c r="AZ7" s="75"/>
      <c r="BA7" s="75"/>
      <c r="BC7" s="6"/>
      <c r="BD7" s="6"/>
      <c r="BF7" s="68">
        <f t="shared" si="17"/>
        <v>0</v>
      </c>
      <c r="BG7" s="47">
        <f t="shared" si="17"/>
        <v>0</v>
      </c>
      <c r="BH7" s="47">
        <f t="shared" si="17"/>
        <v>0</v>
      </c>
      <c r="BI7" s="48">
        <f>BH7-BG7</f>
        <v>0</v>
      </c>
      <c r="BJ7" s="68">
        <f t="shared" si="18"/>
        <v>0</v>
      </c>
      <c r="BK7" s="47">
        <f t="shared" si="18"/>
        <v>1111.1111111111111</v>
      </c>
      <c r="BL7" s="47">
        <f t="shared" si="18"/>
        <v>0</v>
      </c>
      <c r="BM7" s="48">
        <f>BL7-BK7</f>
        <v>-1111.1111111111111</v>
      </c>
      <c r="BN7" s="68">
        <f t="shared" si="19"/>
        <v>0</v>
      </c>
      <c r="BO7" s="47">
        <f t="shared" si="19"/>
        <v>1623.931623931624</v>
      </c>
      <c r="BP7" s="47">
        <f t="shared" si="19"/>
        <v>0</v>
      </c>
      <c r="BQ7" s="166">
        <f>BP7-BO7</f>
        <v>-1623.931623931624</v>
      </c>
      <c r="BR7" s="72">
        <f>BF7+BJ7+BN7</f>
        <v>0</v>
      </c>
      <c r="BS7" s="134"/>
      <c r="BT7" s="56">
        <f t="shared" si="1"/>
        <v>2735.0427350427353</v>
      </c>
      <c r="BU7" s="52">
        <f t="shared" si="1"/>
        <v>0</v>
      </c>
      <c r="BV7" s="52">
        <f>BU7-BR7</f>
        <v>0</v>
      </c>
      <c r="BW7" s="71"/>
      <c r="BX7" s="54">
        <f>BU7-BT7</f>
        <v>-2735.0427350427353</v>
      </c>
      <c r="BY7" s="68">
        <f t="shared" si="20"/>
        <v>0</v>
      </c>
      <c r="BZ7" s="47">
        <f t="shared" si="20"/>
        <v>2136.7521367521367</v>
      </c>
      <c r="CA7" s="47">
        <f t="shared" si="20"/>
        <v>0</v>
      </c>
      <c r="CB7" s="55">
        <f>CA7-BZ7</f>
        <v>-2136.7521367521367</v>
      </c>
      <c r="CC7" s="68">
        <f t="shared" si="21"/>
        <v>0</v>
      </c>
      <c r="CD7" s="47">
        <f t="shared" si="21"/>
        <v>2136.7521367521367</v>
      </c>
      <c r="CE7" s="47">
        <f t="shared" si="21"/>
        <v>0</v>
      </c>
      <c r="CF7" s="55">
        <f>CE7-CD7</f>
        <v>-2136.7521367521367</v>
      </c>
      <c r="CG7" s="68">
        <f t="shared" si="22"/>
        <v>0</v>
      </c>
      <c r="CH7" s="47">
        <f t="shared" si="22"/>
        <v>1452.9914529914531</v>
      </c>
      <c r="CI7" s="47">
        <f t="shared" si="22"/>
        <v>0</v>
      </c>
      <c r="CJ7" s="55">
        <f>CI7-CH7</f>
        <v>-1452.9914529914531</v>
      </c>
      <c r="CK7" s="72">
        <f>BY7+CC7+CG7</f>
        <v>0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0</v>
      </c>
      <c r="CP7" s="800"/>
      <c r="CQ7" s="57">
        <f>CN7-CM7</f>
        <v>-5726.4957264957266</v>
      </c>
      <c r="CR7" s="72">
        <f>SUM(BR7,CK7)</f>
        <v>0</v>
      </c>
      <c r="CS7" s="519"/>
      <c r="CT7" s="76">
        <f>BT7+CM7</f>
        <v>8461.538461538461</v>
      </c>
      <c r="CU7" s="59">
        <f>SUM(BU7,CN7)</f>
        <v>0</v>
      </c>
      <c r="CV7" s="60">
        <f>CU7-CR7</f>
        <v>0</v>
      </c>
      <c r="CW7" s="974"/>
      <c r="CX7" s="61">
        <f>CU7-CT7</f>
        <v>-8461.538461538461</v>
      </c>
      <c r="CY7" s="74"/>
      <c r="CZ7" s="75"/>
      <c r="DB7" s="266"/>
      <c r="DC7" s="1005"/>
      <c r="DD7" s="68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7692.3076923076924</v>
      </c>
      <c r="DI7" s="47">
        <f t="shared" si="4"/>
        <v>7692.3076923076924</v>
      </c>
      <c r="DJ7" s="47">
        <f t="shared" si="4"/>
        <v>0</v>
      </c>
      <c r="DK7" s="48">
        <f>DJ7-DI7</f>
        <v>-7692.3076923076924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21282.051282051281</v>
      </c>
      <c r="DQ7" s="56">
        <f t="shared" si="6"/>
        <v>15384.615384615385</v>
      </c>
      <c r="DR7" s="52">
        <f t="shared" si="6"/>
        <v>0</v>
      </c>
      <c r="DS7" s="52">
        <f>DR7-DP7</f>
        <v>-21282.051282051281</v>
      </c>
      <c r="DT7" s="54">
        <f>DR7-DQ7</f>
        <v>-15384.615384615385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38717.948717948719</v>
      </c>
      <c r="EM7" s="76">
        <f>DQ7+EH7</f>
        <v>15384.615384615385</v>
      </c>
      <c r="EN7" s="59">
        <f>SUM(DR7,EI7)</f>
        <v>0</v>
      </c>
      <c r="EO7" s="60">
        <f>EN7-EL7</f>
        <v>-38717.948717948719</v>
      </c>
      <c r="EP7" s="61">
        <f>EN7-EM7</f>
        <v>-15384.615384615385</v>
      </c>
      <c r="EQ7" s="74"/>
      <c r="ER7" s="75"/>
      <c r="ET7" s="6"/>
      <c r="EV7" s="906"/>
    </row>
    <row r="8" spans="1:152" s="5" customFormat="1" ht="20.100000000000001" customHeight="1">
      <c r="A8" s="66"/>
      <c r="B8" s="67"/>
      <c r="C8" s="1099" t="s">
        <v>54</v>
      </c>
      <c r="D8" s="1100"/>
      <c r="E8" s="827"/>
      <c r="F8" s="845">
        <f t="shared" si="11"/>
        <v>54529.914529914531</v>
      </c>
      <c r="G8" s="129">
        <f t="shared" si="11"/>
        <v>72900.450427350428</v>
      </c>
      <c r="H8" s="129">
        <f t="shared" si="11"/>
        <v>3798.2905982905986</v>
      </c>
      <c r="I8" s="48">
        <f>H8-G8</f>
        <v>-69102.159829059834</v>
      </c>
      <c r="J8" s="845">
        <f t="shared" si="12"/>
        <v>60683.760683760687</v>
      </c>
      <c r="K8" s="129">
        <f t="shared" si="12"/>
        <v>72888.410974358994</v>
      </c>
      <c r="L8" s="129">
        <f t="shared" si="12"/>
        <v>0</v>
      </c>
      <c r="M8" s="48">
        <f>L8-K8</f>
        <v>-72888.410974358994</v>
      </c>
      <c r="N8" s="845">
        <f t="shared" si="13"/>
        <v>60683.760683760687</v>
      </c>
      <c r="O8" s="129">
        <f t="shared" si="13"/>
        <v>71451.86028205129</v>
      </c>
      <c r="P8" s="129">
        <f t="shared" si="13"/>
        <v>0</v>
      </c>
      <c r="Q8" s="48">
        <f>P8-O8</f>
        <v>-71451.86028205129</v>
      </c>
      <c r="R8" s="69">
        <f>F8+J8+N8</f>
        <v>175897.43589743591</v>
      </c>
      <c r="S8" s="70">
        <f>S75/1.17</f>
        <v>191025.64102564103</v>
      </c>
      <c r="T8" s="52">
        <f>H8+K8+O8</f>
        <v>148138.56185470088</v>
      </c>
      <c r="U8" s="52">
        <f>H8+L8+P8</f>
        <v>3798.2905982905986</v>
      </c>
      <c r="V8" s="52">
        <f>U8-R8</f>
        <v>-172099.14529914531</v>
      </c>
      <c r="W8" s="71">
        <f>U8-S8</f>
        <v>-187227.35042735044</v>
      </c>
      <c r="X8" s="846">
        <f>U8-T8</f>
        <v>-144340.27125641028</v>
      </c>
      <c r="Y8" s="845">
        <f t="shared" si="14"/>
        <v>60683.760683760687</v>
      </c>
      <c r="Z8" s="129">
        <f>Z75/1.17</f>
        <v>86652.401641025644</v>
      </c>
      <c r="AA8" s="129">
        <f t="shared" si="14"/>
        <v>0</v>
      </c>
      <c r="AB8" s="48">
        <f>AA8-Z8</f>
        <v>-86652.401641025644</v>
      </c>
      <c r="AC8" s="845">
        <f t="shared" si="15"/>
        <v>66752.13675213675</v>
      </c>
      <c r="AD8" s="129">
        <f>AD75/1.17</f>
        <v>72981.156777777767</v>
      </c>
      <c r="AE8" s="129">
        <f t="shared" si="15"/>
        <v>0</v>
      </c>
      <c r="AF8" s="55">
        <f>AE8-AD8</f>
        <v>-72981.156777777767</v>
      </c>
      <c r="AG8" s="845">
        <f t="shared" si="16"/>
        <v>72820.512820512828</v>
      </c>
      <c r="AH8" s="129">
        <f>AH75/1.17</f>
        <v>68376.068376068375</v>
      </c>
      <c r="AI8" s="129">
        <f t="shared" si="16"/>
        <v>0</v>
      </c>
      <c r="AJ8" s="55">
        <f>AI8-AH8</f>
        <v>-68376.068376068375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0</v>
      </c>
      <c r="AO8" s="56">
        <f>AN8-AK8</f>
        <v>-200256.41025641025</v>
      </c>
      <c r="AP8" s="71">
        <f>AN8-AL8</f>
        <v>-208205.12820512822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4">
        <f>T8+AM8</f>
        <v>376148.18864957266</v>
      </c>
      <c r="AU8" s="59">
        <f>SUM(U8,AN8)</f>
        <v>3798.2905982905986</v>
      </c>
      <c r="AV8" s="60">
        <f>AU8-AR8</f>
        <v>-372355.5555555555</v>
      </c>
      <c r="AW8" s="71">
        <f>AU8-AS8</f>
        <v>-395432.47863247863</v>
      </c>
      <c r="AX8" s="847">
        <f>AU8-AT8</f>
        <v>-372349.89805128204</v>
      </c>
      <c r="AY8" s="74"/>
      <c r="AZ8" s="75"/>
      <c r="BA8" s="75"/>
      <c r="BC8" s="6"/>
      <c r="BD8" s="6"/>
      <c r="BF8" s="68">
        <f t="shared" si="17"/>
        <v>0</v>
      </c>
      <c r="BG8" s="47">
        <f t="shared" si="17"/>
        <v>0</v>
      </c>
      <c r="BH8" s="47">
        <f t="shared" si="17"/>
        <v>0</v>
      </c>
      <c r="BI8" s="48">
        <f>BH8-BG8</f>
        <v>0</v>
      </c>
      <c r="BJ8" s="68">
        <f t="shared" si="18"/>
        <v>0</v>
      </c>
      <c r="BK8" s="47">
        <f t="shared" si="18"/>
        <v>70940.170940170938</v>
      </c>
      <c r="BL8" s="47">
        <f t="shared" si="18"/>
        <v>0</v>
      </c>
      <c r="BM8" s="48">
        <f>BL8-BK8</f>
        <v>-70940.170940170938</v>
      </c>
      <c r="BN8" s="68">
        <f t="shared" si="19"/>
        <v>0</v>
      </c>
      <c r="BO8" s="47">
        <f t="shared" si="19"/>
        <v>72649.572649572656</v>
      </c>
      <c r="BP8" s="47">
        <f t="shared" si="19"/>
        <v>0</v>
      </c>
      <c r="BQ8" s="166">
        <f>BP8-BO8</f>
        <v>-72649.572649572656</v>
      </c>
      <c r="BR8" s="72">
        <f>BF8+BJ8+BN8</f>
        <v>0</v>
      </c>
      <c r="BS8" s="134"/>
      <c r="BT8" s="56">
        <f t="shared" si="1"/>
        <v>143589.74358974359</v>
      </c>
      <c r="BU8" s="52">
        <f t="shared" si="1"/>
        <v>0</v>
      </c>
      <c r="BV8" s="52">
        <f>BU8-BR8</f>
        <v>0</v>
      </c>
      <c r="BW8" s="71"/>
      <c r="BX8" s="54">
        <f>BU8-BT8</f>
        <v>-143589.74358974359</v>
      </c>
      <c r="BY8" s="68">
        <f t="shared" si="20"/>
        <v>0</v>
      </c>
      <c r="BZ8" s="47">
        <f t="shared" si="20"/>
        <v>73931.623931623937</v>
      </c>
      <c r="CA8" s="47">
        <f t="shared" si="20"/>
        <v>0</v>
      </c>
      <c r="CB8" s="55">
        <f>CA8-BZ8</f>
        <v>-73931.623931623937</v>
      </c>
      <c r="CC8" s="68">
        <f t="shared" si="21"/>
        <v>0</v>
      </c>
      <c r="CD8" s="47">
        <f t="shared" si="21"/>
        <v>50683.760683760687</v>
      </c>
      <c r="CE8" s="47">
        <f t="shared" si="21"/>
        <v>0</v>
      </c>
      <c r="CF8" s="55">
        <f>CE8-CD8</f>
        <v>-50683.760683760687</v>
      </c>
      <c r="CG8" s="68">
        <f t="shared" si="22"/>
        <v>0</v>
      </c>
      <c r="CH8" s="47">
        <f t="shared" si="22"/>
        <v>31965.811965811969</v>
      </c>
      <c r="CI8" s="47">
        <f t="shared" si="22"/>
        <v>0</v>
      </c>
      <c r="CJ8" s="55">
        <f>CI8-CH8</f>
        <v>-31965.811965811969</v>
      </c>
      <c r="CK8" s="127">
        <f>BY8+CC8+CG8</f>
        <v>0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0</v>
      </c>
      <c r="CP8" s="800"/>
      <c r="CQ8" s="57">
        <f>CN8-CM8</f>
        <v>-156581.19658119659</v>
      </c>
      <c r="CR8" s="72">
        <f>SUM(BR8,CK8)</f>
        <v>0</v>
      </c>
      <c r="CS8" s="519"/>
      <c r="CT8" s="76">
        <f>BT8+CM8</f>
        <v>300170.94017094019</v>
      </c>
      <c r="CU8" s="59">
        <f>SUM(BU8,CN8)</f>
        <v>0</v>
      </c>
      <c r="CV8" s="60">
        <f>CU8-CR8</f>
        <v>0</v>
      </c>
      <c r="CW8" s="974"/>
      <c r="CX8" s="61">
        <f>CU8-CT8</f>
        <v>-300170.94017094019</v>
      </c>
      <c r="CY8" s="74"/>
      <c r="CZ8" s="75"/>
      <c r="DB8" s="266"/>
      <c r="DC8" s="1005"/>
      <c r="DD8" s="68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79487.179487179499</v>
      </c>
      <c r="DI8" s="47">
        <f t="shared" si="4"/>
        <v>79487.179487179499</v>
      </c>
      <c r="DJ8" s="47">
        <f t="shared" si="4"/>
        <v>0</v>
      </c>
      <c r="DK8" s="48">
        <f>DJ8-DI8</f>
        <v>-79487.179487179499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226153.84615384616</v>
      </c>
      <c r="DQ8" s="56">
        <f t="shared" si="6"/>
        <v>152136.75213675215</v>
      </c>
      <c r="DR8" s="52">
        <f t="shared" si="6"/>
        <v>0</v>
      </c>
      <c r="DS8" s="52">
        <f>DR8-DP8</f>
        <v>-226153.84615384616</v>
      </c>
      <c r="DT8" s="54">
        <f>DR8-DQ8</f>
        <v>-152136.75213675215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382564.10256410256</v>
      </c>
      <c r="EM8" s="76">
        <f>DQ8+EH8</f>
        <v>152136.75213675215</v>
      </c>
      <c r="EN8" s="59">
        <f>SUM(DR8,EI8)</f>
        <v>0</v>
      </c>
      <c r="EO8" s="60">
        <f>EN8-EL8</f>
        <v>-382564.10256410256</v>
      </c>
      <c r="EP8" s="61">
        <f>EN8-EM8</f>
        <v>-152136.75213675215</v>
      </c>
      <c r="EQ8" s="74"/>
      <c r="ER8" s="75"/>
      <c r="ET8" s="6"/>
      <c r="EV8" s="906"/>
    </row>
    <row r="9" spans="1:152" s="98" customFormat="1" ht="20.100000000000001" customHeight="1">
      <c r="A9" s="77"/>
      <c r="B9" s="77"/>
      <c r="C9" s="16"/>
      <c r="D9" s="823"/>
      <c r="E9" s="828"/>
      <c r="F9" s="78"/>
      <c r="G9" s="79"/>
      <c r="H9" s="79"/>
      <c r="I9" s="80">
        <f>H10/G10</f>
        <v>5.3848637751121128E-2</v>
      </c>
      <c r="J9" s="78"/>
      <c r="K9" s="79"/>
      <c r="L9" s="79"/>
      <c r="M9" s="80">
        <f>L10/K10</f>
        <v>1.3404264215542314E-2</v>
      </c>
      <c r="N9" s="78"/>
      <c r="O9" s="79"/>
      <c r="P9" s="79"/>
      <c r="Q9" s="80">
        <f>P10/O10</f>
        <v>0</v>
      </c>
      <c r="R9" s="82"/>
      <c r="S9" s="83"/>
      <c r="T9" s="84"/>
      <c r="U9" s="84"/>
      <c r="V9" s="85">
        <f>U10/R10</f>
        <v>2.965923984272608E-2</v>
      </c>
      <c r="W9" s="86">
        <f>U10/S10</f>
        <v>2.7530413625304135E-2</v>
      </c>
      <c r="X9" s="87">
        <f>U10/T10</f>
        <v>3.5925399714002236E-2</v>
      </c>
      <c r="Y9" s="78"/>
      <c r="Z9" s="79"/>
      <c r="AA9" s="79"/>
      <c r="AB9" s="80">
        <f>AA10/Z10</f>
        <v>7.0296415497462614E-2</v>
      </c>
      <c r="AC9" s="78"/>
      <c r="AD9" s="81"/>
      <c r="AE9" s="79"/>
      <c r="AF9" s="89">
        <f>AE10/AD10</f>
        <v>0</v>
      </c>
      <c r="AG9" s="78"/>
      <c r="AH9" s="81"/>
      <c r="AI9" s="79"/>
      <c r="AJ9" s="89">
        <f>AI10/AH10</f>
        <v>0</v>
      </c>
      <c r="AK9" s="82"/>
      <c r="AL9" s="83"/>
      <c r="AM9" s="84"/>
      <c r="AN9" s="84"/>
      <c r="AO9" s="90">
        <f>AN10/AK10</f>
        <v>3.0038624951718811E-2</v>
      </c>
      <c r="AP9" s="86">
        <f>AN10/AL10</f>
        <v>2.8997017151379569E-2</v>
      </c>
      <c r="AQ9" s="91">
        <f>AN10/AM10</f>
        <v>2.6726866398467001E-2</v>
      </c>
      <c r="AR9" s="92"/>
      <c r="AS9" s="83"/>
      <c r="AT9" s="93"/>
      <c r="AU9" s="93"/>
      <c r="AV9" s="94">
        <f>AU10/AR10</f>
        <v>2.9860598605986055E-2</v>
      </c>
      <c r="AW9" s="86">
        <f>AU10/AS10</f>
        <v>2.8294483294483298E-2</v>
      </c>
      <c r="AX9" s="95">
        <f>AU10/AT10</f>
        <v>3.0348643928834743E-2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>
        <f>BL10/BK10</f>
        <v>0</v>
      </c>
      <c r="BN9" s="78"/>
      <c r="BO9" s="81"/>
      <c r="BP9" s="79"/>
      <c r="BQ9" s="80">
        <f>BP10/BO10</f>
        <v>0</v>
      </c>
      <c r="BR9" s="82"/>
      <c r="BS9" s="938"/>
      <c r="BT9" s="99"/>
      <c r="BU9" s="84"/>
      <c r="BV9" s="85" t="e">
        <f>BU10/BR10</f>
        <v>#DIV/0!</v>
      </c>
      <c r="BW9" s="86"/>
      <c r="BX9" s="87">
        <f>BU10/BT10</f>
        <v>6.1899721448467962E-2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38"/>
      <c r="CM9" s="99"/>
      <c r="CN9" s="84"/>
      <c r="CO9" s="90" t="e">
        <f>CN10/CK10</f>
        <v>#DIV/0!</v>
      </c>
      <c r="CP9" s="944"/>
      <c r="CQ9" s="91">
        <f>CN10/CM10</f>
        <v>0</v>
      </c>
      <c r="CR9" s="92"/>
      <c r="CS9" s="948"/>
      <c r="CT9" s="102"/>
      <c r="CU9" s="93"/>
      <c r="CV9" s="94" t="e">
        <f>CU10/CR10</f>
        <v>#DIV/0!</v>
      </c>
      <c r="CW9" s="94"/>
      <c r="CX9" s="95">
        <f>CU10/CT10</f>
        <v>2.9339846844467918E-2</v>
      </c>
      <c r="CY9" s="96"/>
      <c r="CZ9" s="97"/>
      <c r="DB9" s="261"/>
      <c r="DC9" s="1006"/>
      <c r="DD9" s="78"/>
      <c r="DE9" s="79"/>
      <c r="DF9" s="79"/>
      <c r="DG9" s="80" t="e">
        <f>DF10/DE10</f>
        <v>#DIV/0!</v>
      </c>
      <c r="DH9" s="78"/>
      <c r="DI9" s="79"/>
      <c r="DJ9" s="79"/>
      <c r="DK9" s="80">
        <f>DJ10/DI10</f>
        <v>0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07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23">F77/1.17</f>
        <v>60512.820512820515</v>
      </c>
      <c r="G10" s="108">
        <f t="shared" si="23"/>
        <v>88170.535897435911</v>
      </c>
      <c r="H10" s="108">
        <f t="shared" si="23"/>
        <v>4747.863247863248</v>
      </c>
      <c r="I10" s="109">
        <f>H10-G10</f>
        <v>-83422.672649572662</v>
      </c>
      <c r="J10" s="107">
        <f t="shared" ref="J10:L12" si="24">J77/1.17</f>
        <v>67264.957264957266</v>
      </c>
      <c r="K10" s="108">
        <f>K77/1.17</f>
        <v>78683.979794871819</v>
      </c>
      <c r="L10" s="108">
        <f t="shared" si="24"/>
        <v>1054.7008547008547</v>
      </c>
      <c r="M10" s="109">
        <f>L10-K10</f>
        <v>-77629.27894017096</v>
      </c>
      <c r="N10" s="107">
        <f t="shared" ref="N10:P12" si="25">N77/1.17</f>
        <v>67863.247863247874</v>
      </c>
      <c r="O10" s="108">
        <f>O77/1.17</f>
        <v>78085.193615384618</v>
      </c>
      <c r="P10" s="108">
        <f t="shared" si="25"/>
        <v>0</v>
      </c>
      <c r="Q10" s="109">
        <f>P10-O10</f>
        <v>-78085.193615384618</v>
      </c>
      <c r="R10" s="111">
        <f>F10+J10+N10</f>
        <v>195641.02564102566</v>
      </c>
      <c r="S10" s="112">
        <f>S77/1.17</f>
        <v>210769.23076923078</v>
      </c>
      <c r="T10" s="113">
        <f>H10+K10+O10</f>
        <v>161517.0366581197</v>
      </c>
      <c r="U10" s="114">
        <f>H10+L10+P10</f>
        <v>5802.5641025641025</v>
      </c>
      <c r="V10" s="115">
        <f>U10-R10</f>
        <v>-189838.46153846156</v>
      </c>
      <c r="W10" s="116">
        <f t="shared" ref="W10:W29" si="26">U10-S10</f>
        <v>-204966.66666666669</v>
      </c>
      <c r="X10" s="109">
        <f>U10-T10</f>
        <v>-155714.47255555561</v>
      </c>
      <c r="Y10" s="107">
        <f t="shared" ref="Y10:AA12" si="27">Y77/1.17</f>
        <v>67863.247863247874</v>
      </c>
      <c r="Z10" s="108">
        <f>Z77/1.17</f>
        <v>94556.86324786325</v>
      </c>
      <c r="AA10" s="108">
        <f t="shared" si="27"/>
        <v>6647.0085470085478</v>
      </c>
      <c r="AB10" s="109">
        <f>AA10-Z10</f>
        <v>-87909.854700854703</v>
      </c>
      <c r="AC10" s="107">
        <f t="shared" ref="AC10:AE12" si="28">AC77/1.17</f>
        <v>73931.623931623937</v>
      </c>
      <c r="AD10" s="110">
        <f>AD77/1.17</f>
        <v>79101.781358974345</v>
      </c>
      <c r="AE10" s="108">
        <f t="shared" si="28"/>
        <v>0</v>
      </c>
      <c r="AF10" s="117">
        <f>AE10-AD10</f>
        <v>-79101.781358974345</v>
      </c>
      <c r="AG10" s="107">
        <f t="shared" ref="AG10:AI12" si="29">AG77/1.17</f>
        <v>79487.179487179499</v>
      </c>
      <c r="AH10" s="110">
        <f>AH77/1.17</f>
        <v>75042.735042735047</v>
      </c>
      <c r="AI10" s="108">
        <f t="shared" si="29"/>
        <v>0</v>
      </c>
      <c r="AJ10" s="117">
        <f>AI10-AH10</f>
        <v>-75042.735042735047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30">AA10+AE10+AI10</f>
        <v>6647.0085470085478</v>
      </c>
      <c r="AO10" s="118">
        <f>AN10-AK10</f>
        <v>-214635.04273504275</v>
      </c>
      <c r="AP10" s="116">
        <f>AN10-AL10</f>
        <v>-222583.76068376069</v>
      </c>
      <c r="AQ10" s="109">
        <f>AN10-AM10</f>
        <v>-242054.3711025641</v>
      </c>
      <c r="AR10" s="119">
        <f>SUM(R10,AK10)</f>
        <v>416923.07692307699</v>
      </c>
      <c r="AS10" s="112">
        <f>AS77/1.17</f>
        <v>440000</v>
      </c>
      <c r="AT10" s="120">
        <f>T10+AM10</f>
        <v>410218.41630769236</v>
      </c>
      <c r="AU10" s="120">
        <f>SUM(U10,AN10)</f>
        <v>12449.57264957265</v>
      </c>
      <c r="AV10" s="121">
        <f>AU10-AR10</f>
        <v>-404473.50427350437</v>
      </c>
      <c r="AW10" s="116">
        <f t="shared" ref="AW10:AW29" si="31">AU10-AS10</f>
        <v>-427550.42735042737</v>
      </c>
      <c r="AX10" s="122">
        <f>AU10-AT10</f>
        <v>-397768.84365811973</v>
      </c>
      <c r="AY10" s="96">
        <f>AR10/6</f>
        <v>69487.179487179499</v>
      </c>
      <c r="AZ10" s="97">
        <f>AS10/6</f>
        <v>73333.333333333328</v>
      </c>
      <c r="BA10" s="97">
        <f>AU10/6</f>
        <v>2074.9287749287751</v>
      </c>
      <c r="BB10" s="123">
        <f>BA10/AY10</f>
        <v>2.9860598605986055E-2</v>
      </c>
      <c r="BC10" s="98">
        <f>BA10-AY10</f>
        <v>-67412.250712250723</v>
      </c>
      <c r="BD10" s="98">
        <f>BA10-AZ10</f>
        <v>-71258.404558404553</v>
      </c>
      <c r="BE10" s="98">
        <f>AX10/6</f>
        <v>-66294.807276353284</v>
      </c>
      <c r="BF10" s="107">
        <f t="shared" ref="BF10:BH12" si="32">BF77/1.17</f>
        <v>0</v>
      </c>
      <c r="BG10" s="108">
        <f t="shared" si="32"/>
        <v>0</v>
      </c>
      <c r="BH10" s="108">
        <f t="shared" si="32"/>
        <v>9496.5811965811972</v>
      </c>
      <c r="BI10" s="109">
        <f>BH10-BG10</f>
        <v>9496.5811965811972</v>
      </c>
      <c r="BJ10" s="107">
        <f t="shared" ref="BJ10:BL12" si="33">BJ77/1.17</f>
        <v>0</v>
      </c>
      <c r="BK10" s="108">
        <f t="shared" si="33"/>
        <v>75641.025641025641</v>
      </c>
      <c r="BL10" s="108">
        <f t="shared" si="33"/>
        <v>0</v>
      </c>
      <c r="BM10" s="109">
        <f>BL10-BK10</f>
        <v>-75641.025641025641</v>
      </c>
      <c r="BN10" s="107">
        <f t="shared" ref="BN10:BP12" si="34">BN77/1.17</f>
        <v>0</v>
      </c>
      <c r="BO10" s="110">
        <f t="shared" si="34"/>
        <v>77777.777777777781</v>
      </c>
      <c r="BP10" s="108">
        <f t="shared" si="34"/>
        <v>0</v>
      </c>
      <c r="BQ10" s="109">
        <f>BP10-BO10</f>
        <v>-77777.777777777781</v>
      </c>
      <c r="BR10" s="111">
        <f>BF10+BJ10+BN10</f>
        <v>0</v>
      </c>
      <c r="BS10" s="112"/>
      <c r="BT10" s="112">
        <f t="shared" ref="BT10:BU12" si="35">BG10+BK10+BO10</f>
        <v>153418.80341880344</v>
      </c>
      <c r="BU10" s="114">
        <f t="shared" si="35"/>
        <v>9496.5811965811972</v>
      </c>
      <c r="BV10" s="115">
        <f>BU10-BR10</f>
        <v>9496.5811965811972</v>
      </c>
      <c r="BW10" s="116"/>
      <c r="BX10" s="109">
        <f>BU10-BT10</f>
        <v>-143922.22222222225</v>
      </c>
      <c r="BY10" s="107">
        <f t="shared" ref="BY10:CA12" si="36">BY77/1.17</f>
        <v>0</v>
      </c>
      <c r="BZ10" s="110">
        <f t="shared" si="36"/>
        <v>79914.529914529921</v>
      </c>
      <c r="CA10" s="108">
        <f t="shared" si="36"/>
        <v>0</v>
      </c>
      <c r="CB10" s="117">
        <f>CA10-BZ10</f>
        <v>-79914.529914529921</v>
      </c>
      <c r="CC10" s="107">
        <f t="shared" ref="CC10:CE12" si="37">CC77/1.17</f>
        <v>0</v>
      </c>
      <c r="CD10" s="110">
        <f t="shared" si="37"/>
        <v>54957.264957264961</v>
      </c>
      <c r="CE10" s="108">
        <f t="shared" si="37"/>
        <v>0</v>
      </c>
      <c r="CF10" s="117">
        <f>CE10-CD10</f>
        <v>-54957.264957264961</v>
      </c>
      <c r="CG10" s="107">
        <f t="shared" ref="CG10:CI12" si="38">CG77/1.17</f>
        <v>0</v>
      </c>
      <c r="CH10" s="110">
        <f t="shared" si="38"/>
        <v>35384.61538461539</v>
      </c>
      <c r="CI10" s="108">
        <f t="shared" si="38"/>
        <v>0</v>
      </c>
      <c r="CJ10" s="117">
        <f>CI10-CH10</f>
        <v>-35384.61538461539</v>
      </c>
      <c r="CK10" s="111">
        <f>BY10+CC10+CG10</f>
        <v>0</v>
      </c>
      <c r="CL10" s="112"/>
      <c r="CM10" s="112">
        <f t="shared" ref="CM10:CN12" si="39">BZ10+CD10+CH10</f>
        <v>170256.41025641025</v>
      </c>
      <c r="CN10" s="114">
        <f t="shared" si="39"/>
        <v>0</v>
      </c>
      <c r="CO10" s="118">
        <f>CN10-CK10</f>
        <v>0</v>
      </c>
      <c r="CP10" s="118"/>
      <c r="CQ10" s="109">
        <f>CN10-CM10</f>
        <v>-170256.41025641025</v>
      </c>
      <c r="CR10" s="119">
        <f>SUM(BR10,CK10)</f>
        <v>0</v>
      </c>
      <c r="CS10" s="949"/>
      <c r="CT10" s="124">
        <f>BT10+CM10</f>
        <v>323675.21367521369</v>
      </c>
      <c r="CU10" s="120">
        <f>SUM(BU10,CN10)</f>
        <v>9496.5811965811972</v>
      </c>
      <c r="CV10" s="121">
        <f>CU10-CR10</f>
        <v>9496.5811965811972</v>
      </c>
      <c r="CW10" s="121"/>
      <c r="CX10" s="122">
        <f>CU10-CT10</f>
        <v>-314178.6324786325</v>
      </c>
      <c r="CY10" s="96">
        <f>CR10/6</f>
        <v>0</v>
      </c>
      <c r="CZ10" s="97">
        <f>CU10/6</f>
        <v>1582.7635327635328</v>
      </c>
      <c r="DA10" s="123" t="e">
        <f>CZ10/CY10</f>
        <v>#DIV/0!</v>
      </c>
      <c r="DB10" s="261">
        <f>CZ10-CY10</f>
        <v>1582.7635327635328</v>
      </c>
      <c r="DC10" s="1006">
        <f>CX10/6</f>
        <v>-52363.105413105419</v>
      </c>
      <c r="DD10" s="107">
        <f t="shared" ref="DD10:DF12" si="40">DD77/1.17</f>
        <v>81025.641025641031</v>
      </c>
      <c r="DE10" s="108">
        <f t="shared" si="40"/>
        <v>0</v>
      </c>
      <c r="DF10" s="108">
        <f t="shared" si="40"/>
        <v>0</v>
      </c>
      <c r="DG10" s="109">
        <f>DF10-DE10</f>
        <v>0</v>
      </c>
      <c r="DH10" s="107">
        <f t="shared" ref="DH10:DJ12" si="41">DH77/1.17</f>
        <v>85042.735042735047</v>
      </c>
      <c r="DI10" s="108">
        <f t="shared" si="41"/>
        <v>79487.179487179499</v>
      </c>
      <c r="DJ10" s="108">
        <f t="shared" si="41"/>
        <v>0</v>
      </c>
      <c r="DK10" s="109">
        <f>DJ10-DI10</f>
        <v>-79487.179487179499</v>
      </c>
      <c r="DL10" s="107">
        <f t="shared" ref="DL10:DN12" si="42">DL77/1.17</f>
        <v>78034.188034188046</v>
      </c>
      <c r="DM10" s="110">
        <f t="shared" si="42"/>
        <v>78034.188034188046</v>
      </c>
      <c r="DN10" s="108">
        <f t="shared" si="42"/>
        <v>0</v>
      </c>
      <c r="DO10" s="109">
        <f>DN10-DM10</f>
        <v>-78034.188034188046</v>
      </c>
      <c r="DP10" s="111">
        <f t="shared" ref="DP10:DR12" si="43">DD10+DH10+DL10</f>
        <v>244102.56410256412</v>
      </c>
      <c r="DQ10" s="112">
        <f t="shared" si="43"/>
        <v>157521.36752136756</v>
      </c>
      <c r="DR10" s="114">
        <f t="shared" si="43"/>
        <v>0</v>
      </c>
      <c r="DS10" s="115">
        <f>DR10-DP10</f>
        <v>-244102.56410256412</v>
      </c>
      <c r="DT10" s="109">
        <f>DR10-DQ10</f>
        <v>-157521.36752136756</v>
      </c>
      <c r="DU10" s="107">
        <f t="shared" ref="DU10:DW12" si="44">DU77/1.17</f>
        <v>79230.769230769234</v>
      </c>
      <c r="DV10" s="110">
        <f t="shared" si="44"/>
        <v>0</v>
      </c>
      <c r="DW10" s="108">
        <f t="shared" si="44"/>
        <v>0</v>
      </c>
      <c r="DX10" s="117">
        <f>DW10-DV10</f>
        <v>0</v>
      </c>
      <c r="DY10" s="107">
        <f t="shared" ref="DY10:EA12" si="45">DY77/1.17</f>
        <v>55384.61538461539</v>
      </c>
      <c r="DZ10" s="110">
        <f t="shared" si="45"/>
        <v>0</v>
      </c>
      <c r="EA10" s="108">
        <f t="shared" si="45"/>
        <v>0</v>
      </c>
      <c r="EB10" s="117">
        <f>EA10-DZ10</f>
        <v>0</v>
      </c>
      <c r="EC10" s="107">
        <f t="shared" ref="EC10:EE12" si="46">EC77/1.17</f>
        <v>34871.794871794875</v>
      </c>
      <c r="ED10" s="110">
        <f t="shared" si="46"/>
        <v>0</v>
      </c>
      <c r="EE10" s="108">
        <f t="shared" si="46"/>
        <v>0</v>
      </c>
      <c r="EF10" s="117">
        <f>EE10-ED10</f>
        <v>0</v>
      </c>
      <c r="EG10" s="111">
        <f t="shared" ref="EG10:EI12" si="47">DU10+DY10+EC10</f>
        <v>169487.1794871795</v>
      </c>
      <c r="EH10" s="112">
        <f t="shared" si="47"/>
        <v>0</v>
      </c>
      <c r="EI10" s="114">
        <f t="shared" si="47"/>
        <v>0</v>
      </c>
      <c r="EJ10" s="118">
        <f>EI10-EG10</f>
        <v>-169487.1794871795</v>
      </c>
      <c r="EK10" s="109">
        <f>EI10-EH10</f>
        <v>0</v>
      </c>
      <c r="EL10" s="119">
        <f>SUM(DP10,EG10)</f>
        <v>413589.74358974362</v>
      </c>
      <c r="EM10" s="124">
        <f>DQ10+EH10</f>
        <v>157521.36752136756</v>
      </c>
      <c r="EN10" s="120">
        <f>SUM(DR10,EI10)</f>
        <v>0</v>
      </c>
      <c r="EO10" s="121">
        <f>EN10-EL10</f>
        <v>-413589.74358974362</v>
      </c>
      <c r="EP10" s="122">
        <f>EN10-EM10</f>
        <v>-157521.36752136756</v>
      </c>
      <c r="EQ10" s="96">
        <f>EL10/6</f>
        <v>68931.623931623937</v>
      </c>
      <c r="ER10" s="97">
        <f>EN10/6</f>
        <v>0</v>
      </c>
      <c r="ES10" s="123">
        <f>ER10/EQ10</f>
        <v>0</v>
      </c>
      <c r="ET10" s="98">
        <f>ER10-EQ10</f>
        <v>-68931.623931623937</v>
      </c>
      <c r="EU10" s="98">
        <f>EP10/6</f>
        <v>-26253.56125356126</v>
      </c>
      <c r="EV10" s="907"/>
    </row>
    <row r="11" spans="1:152" ht="20.100000000000001" customHeight="1">
      <c r="A11" s="125"/>
      <c r="B11" s="103"/>
      <c r="C11" s="126"/>
      <c r="D11" s="826" t="s">
        <v>62</v>
      </c>
      <c r="E11" s="185"/>
      <c r="F11" s="127">
        <f t="shared" si="23"/>
        <v>7675.2136752136757</v>
      </c>
      <c r="G11" s="128">
        <f t="shared" si="23"/>
        <v>9050.3504273504277</v>
      </c>
      <c r="H11" s="128">
        <f t="shared" si="23"/>
        <v>0</v>
      </c>
      <c r="I11" s="55">
        <f>H11-G11</f>
        <v>-9050.3504273504277</v>
      </c>
      <c r="J11" s="127">
        <f t="shared" si="24"/>
        <v>8324.7863247863261</v>
      </c>
      <c r="K11" s="128">
        <f>K78/1.17</f>
        <v>10335.897435897437</v>
      </c>
      <c r="L11" s="128">
        <f t="shared" si="24"/>
        <v>0</v>
      </c>
      <c r="M11" s="55">
        <f>L11-K11</f>
        <v>-10335.897435897437</v>
      </c>
      <c r="N11" s="127">
        <f t="shared" si="25"/>
        <v>8333.3333333333339</v>
      </c>
      <c r="O11" s="128">
        <f>O78/1.17</f>
        <v>7231.0393162393175</v>
      </c>
      <c r="P11" s="128">
        <f t="shared" si="25"/>
        <v>0</v>
      </c>
      <c r="Q11" s="55">
        <f>P11-O11</f>
        <v>-7231.0393162393175</v>
      </c>
      <c r="R11" s="130">
        <f>F11+J11+N11</f>
        <v>24333.333333333336</v>
      </c>
      <c r="S11" s="131">
        <f>S78/1.17</f>
        <v>25982.905982905984</v>
      </c>
      <c r="T11" s="132">
        <f>H11+K11+O11</f>
        <v>17566.936752136753</v>
      </c>
      <c r="U11" s="133">
        <f>H11+L11+P11</f>
        <v>0</v>
      </c>
      <c r="V11" s="129">
        <f>U11-R11</f>
        <v>-24333.333333333336</v>
      </c>
      <c r="W11" s="128">
        <f t="shared" si="26"/>
        <v>-25982.905982905984</v>
      </c>
      <c r="X11" s="55">
        <f>U11-T11</f>
        <v>-17566.936752136753</v>
      </c>
      <c r="Y11" s="127">
        <f t="shared" si="27"/>
        <v>7094.0170940170947</v>
      </c>
      <c r="Z11" s="128">
        <f>Z78/1.17</f>
        <v>7063.1025641025644</v>
      </c>
      <c r="AA11" s="128">
        <f t="shared" si="27"/>
        <v>0</v>
      </c>
      <c r="AB11" s="55">
        <f>AA11-Z11</f>
        <v>-7063.1025641025644</v>
      </c>
      <c r="AC11" s="127">
        <f t="shared" si="28"/>
        <v>6581.196581196582</v>
      </c>
      <c r="AD11" s="129">
        <f>AD78/1.17</f>
        <v>5805.8752136752137</v>
      </c>
      <c r="AE11" s="128">
        <f t="shared" si="28"/>
        <v>0</v>
      </c>
      <c r="AF11" s="55">
        <f>AE11-AD11</f>
        <v>-5805.8752136752137</v>
      </c>
      <c r="AG11" s="127">
        <f t="shared" si="29"/>
        <v>5452.9914529914531</v>
      </c>
      <c r="AH11" s="129">
        <f>AH78/1.17</f>
        <v>4384.6153846153848</v>
      </c>
      <c r="AI11" s="128">
        <f t="shared" si="29"/>
        <v>0</v>
      </c>
      <c r="AJ11" s="55">
        <f>AI11-AH11</f>
        <v>-4384.6153846153848</v>
      </c>
      <c r="AK11" s="130">
        <f>Y11+AC11+AG11</f>
        <v>19128.205128205129</v>
      </c>
      <c r="AL11" s="131">
        <f>AL78/1.17</f>
        <v>17478.63247863248</v>
      </c>
      <c r="AM11" s="132">
        <f t="shared" si="30"/>
        <v>17253.593162393161</v>
      </c>
      <c r="AN11" s="133">
        <f t="shared" si="30"/>
        <v>0</v>
      </c>
      <c r="AO11" s="134">
        <f>AN11-AK11</f>
        <v>-19128.205128205129</v>
      </c>
      <c r="AP11" s="128">
        <f>AN11-AL11</f>
        <v>-17478.63247863248</v>
      </c>
      <c r="AQ11" s="55">
        <f>AN11-AM11</f>
        <v>-17253.593162393161</v>
      </c>
      <c r="AR11" s="135">
        <f>SUM(R11,AK11)</f>
        <v>43461.538461538468</v>
      </c>
      <c r="AS11" s="131">
        <f>AS78/1.17</f>
        <v>43461.538461538461</v>
      </c>
      <c r="AT11" s="59">
        <f>T11+AM11</f>
        <v>34820.529914529914</v>
      </c>
      <c r="AU11" s="59">
        <f>SUM(U11,AN11)</f>
        <v>0</v>
      </c>
      <c r="AV11" s="60">
        <f>AU11-AR11</f>
        <v>-43461.538461538468</v>
      </c>
      <c r="AW11" s="128">
        <f t="shared" si="31"/>
        <v>-43461.538461538461</v>
      </c>
      <c r="AX11" s="136">
        <f>AU11-AT11</f>
        <v>-34820.529914529914</v>
      </c>
      <c r="AY11" s="137"/>
      <c r="AZ11" s="138"/>
      <c r="BA11" s="138"/>
      <c r="BF11" s="127">
        <f t="shared" si="32"/>
        <v>0</v>
      </c>
      <c r="BG11" s="128">
        <f t="shared" si="32"/>
        <v>0</v>
      </c>
      <c r="BH11" s="128">
        <f t="shared" si="32"/>
        <v>0</v>
      </c>
      <c r="BI11" s="55">
        <f>BH11-BG11</f>
        <v>0</v>
      </c>
      <c r="BJ11" s="127">
        <f t="shared" si="33"/>
        <v>0</v>
      </c>
      <c r="BK11" s="128">
        <f t="shared" si="33"/>
        <v>0</v>
      </c>
      <c r="BL11" s="128">
        <f t="shared" si="33"/>
        <v>0</v>
      </c>
      <c r="BM11" s="55">
        <f>BL11-BK11</f>
        <v>0</v>
      </c>
      <c r="BN11" s="127">
        <f t="shared" si="34"/>
        <v>0</v>
      </c>
      <c r="BO11" s="129">
        <f t="shared" si="34"/>
        <v>0</v>
      </c>
      <c r="BP11" s="128">
        <f t="shared" si="34"/>
        <v>0</v>
      </c>
      <c r="BQ11" s="55">
        <f>BP11-BO11</f>
        <v>0</v>
      </c>
      <c r="BR11" s="130">
        <f>BF11+BJ11+BN11</f>
        <v>0</v>
      </c>
      <c r="BS11" s="131"/>
      <c r="BT11" s="131">
        <f t="shared" si="35"/>
        <v>0</v>
      </c>
      <c r="BU11" s="133">
        <f t="shared" si="35"/>
        <v>0</v>
      </c>
      <c r="BV11" s="129">
        <f>BU11-BR11</f>
        <v>0</v>
      </c>
      <c r="BW11" s="128"/>
      <c r="BX11" s="55">
        <f>BU11-BT11</f>
        <v>0</v>
      </c>
      <c r="BY11" s="127">
        <f t="shared" si="36"/>
        <v>0</v>
      </c>
      <c r="BZ11" s="129">
        <f t="shared" si="36"/>
        <v>7606.8376068376074</v>
      </c>
      <c r="CA11" s="128">
        <f t="shared" si="36"/>
        <v>0</v>
      </c>
      <c r="CB11" s="55">
        <f>CA11-BZ11</f>
        <v>-7606.8376068376074</v>
      </c>
      <c r="CC11" s="127">
        <f t="shared" si="37"/>
        <v>0</v>
      </c>
      <c r="CD11" s="129">
        <f t="shared" si="37"/>
        <v>7692.3076923076924</v>
      </c>
      <c r="CE11" s="128">
        <f t="shared" si="37"/>
        <v>0</v>
      </c>
      <c r="CF11" s="55">
        <f>CE11-CD11</f>
        <v>-7692.3076923076924</v>
      </c>
      <c r="CG11" s="127">
        <f t="shared" si="38"/>
        <v>0</v>
      </c>
      <c r="CH11" s="129">
        <f t="shared" si="38"/>
        <v>5521.3675213675215</v>
      </c>
      <c r="CI11" s="128">
        <f t="shared" si="38"/>
        <v>0</v>
      </c>
      <c r="CJ11" s="55">
        <f>CI11-CH11</f>
        <v>-5521.3675213675215</v>
      </c>
      <c r="CK11" s="130">
        <f>BY11+CC11+CG11</f>
        <v>0</v>
      </c>
      <c r="CL11" s="131"/>
      <c r="CM11" s="131">
        <f t="shared" si="39"/>
        <v>20820.51282051282</v>
      </c>
      <c r="CN11" s="133">
        <f t="shared" si="39"/>
        <v>0</v>
      </c>
      <c r="CO11" s="134">
        <f>CN11-CK11</f>
        <v>0</v>
      </c>
      <c r="CP11" s="134"/>
      <c r="CQ11" s="55">
        <f>CN11-CM11</f>
        <v>-20820.51282051282</v>
      </c>
      <c r="CR11" s="135">
        <f>SUM(BR11,CK11)</f>
        <v>0</v>
      </c>
      <c r="CS11" s="950"/>
      <c r="CT11" s="140">
        <f>BT11+CM11</f>
        <v>20820.51282051282</v>
      </c>
      <c r="CU11" s="59">
        <f>SUM(BU11,CN11)</f>
        <v>0</v>
      </c>
      <c r="CV11" s="60">
        <f>CU11-CR11</f>
        <v>0</v>
      </c>
      <c r="CW11" s="60"/>
      <c r="CX11" s="136">
        <f>CU11-CT11</f>
        <v>-20820.51282051282</v>
      </c>
      <c r="CY11" s="137"/>
      <c r="CZ11" s="138"/>
      <c r="DB11" s="266"/>
      <c r="DC11" s="1002"/>
      <c r="DD11" s="127">
        <f t="shared" si="40"/>
        <v>6529.9145299145302</v>
      </c>
      <c r="DE11" s="128">
        <f t="shared" si="40"/>
        <v>6529.9145299145302</v>
      </c>
      <c r="DF11" s="128">
        <f t="shared" si="40"/>
        <v>0</v>
      </c>
      <c r="DG11" s="55">
        <f>DF11-DE11</f>
        <v>-6529.9145299145302</v>
      </c>
      <c r="DH11" s="127">
        <f t="shared" si="41"/>
        <v>5076.9230769230771</v>
      </c>
      <c r="DI11" s="128">
        <f t="shared" si="41"/>
        <v>5076.9230769230771</v>
      </c>
      <c r="DJ11" s="128">
        <f t="shared" si="41"/>
        <v>0</v>
      </c>
      <c r="DK11" s="55">
        <f>DJ11-DI11</f>
        <v>-5076.9230769230771</v>
      </c>
      <c r="DL11" s="127">
        <f t="shared" si="42"/>
        <v>6162.393162393163</v>
      </c>
      <c r="DM11" s="129">
        <f t="shared" si="42"/>
        <v>6162.393162393163</v>
      </c>
      <c r="DN11" s="128">
        <f t="shared" si="42"/>
        <v>0</v>
      </c>
      <c r="DO11" s="55">
        <f>DN11-DM11</f>
        <v>-6162.393162393163</v>
      </c>
      <c r="DP11" s="130">
        <f t="shared" si="43"/>
        <v>17769.23076923077</v>
      </c>
      <c r="DQ11" s="131">
        <f t="shared" si="43"/>
        <v>17769.23076923077</v>
      </c>
      <c r="DR11" s="133">
        <f t="shared" si="43"/>
        <v>0</v>
      </c>
      <c r="DS11" s="129">
        <f>DR11-DP11</f>
        <v>-17769.23076923077</v>
      </c>
      <c r="DT11" s="55">
        <f>DR11-DQ11</f>
        <v>-17769.23076923077</v>
      </c>
      <c r="DU11" s="127">
        <f t="shared" si="44"/>
        <v>6615.3846153846162</v>
      </c>
      <c r="DV11" s="129">
        <f t="shared" si="44"/>
        <v>0</v>
      </c>
      <c r="DW11" s="128">
        <f t="shared" si="44"/>
        <v>0</v>
      </c>
      <c r="DX11" s="55">
        <f>DW11-DV11</f>
        <v>0</v>
      </c>
      <c r="DY11" s="127">
        <f t="shared" si="45"/>
        <v>5521.3675213675215</v>
      </c>
      <c r="DZ11" s="129">
        <f t="shared" si="45"/>
        <v>0</v>
      </c>
      <c r="EA11" s="128">
        <f t="shared" si="45"/>
        <v>0</v>
      </c>
      <c r="EB11" s="55">
        <f>EA11-DZ11</f>
        <v>0</v>
      </c>
      <c r="EC11" s="127">
        <f t="shared" si="46"/>
        <v>5880.3418803418808</v>
      </c>
      <c r="ED11" s="129">
        <f t="shared" si="46"/>
        <v>0</v>
      </c>
      <c r="EE11" s="128">
        <f t="shared" si="46"/>
        <v>0</v>
      </c>
      <c r="EF11" s="55">
        <f>EE11-ED11</f>
        <v>0</v>
      </c>
      <c r="EG11" s="130">
        <f t="shared" si="47"/>
        <v>18017.094017094016</v>
      </c>
      <c r="EH11" s="131">
        <f t="shared" si="47"/>
        <v>0</v>
      </c>
      <c r="EI11" s="133">
        <f t="shared" si="47"/>
        <v>0</v>
      </c>
      <c r="EJ11" s="134">
        <f>EI11-EG11</f>
        <v>-18017.094017094016</v>
      </c>
      <c r="EK11" s="55">
        <f>EI11-EH11</f>
        <v>0</v>
      </c>
      <c r="EL11" s="135">
        <f>SUM(DP11,EG11)</f>
        <v>35786.324786324782</v>
      </c>
      <c r="EM11" s="140">
        <f>DQ11+EH11</f>
        <v>17769.23076923077</v>
      </c>
      <c r="EN11" s="59">
        <f>SUM(DR11,EI11)</f>
        <v>0</v>
      </c>
      <c r="EO11" s="60">
        <f>EN11-EL11</f>
        <v>-35786.324786324782</v>
      </c>
      <c r="EP11" s="136">
        <f>EN11-EM11</f>
        <v>-17769.23076923077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26" t="s">
        <v>63</v>
      </c>
      <c r="E12" s="829"/>
      <c r="F12" s="72">
        <f t="shared" si="23"/>
        <v>136008.54700854703</v>
      </c>
      <c r="G12" s="141">
        <f t="shared" si="23"/>
        <v>202806.69230769231</v>
      </c>
      <c r="H12" s="141">
        <f t="shared" si="23"/>
        <v>0</v>
      </c>
      <c r="I12" s="142">
        <f>H12-G12</f>
        <v>-202806.69230769231</v>
      </c>
      <c r="J12" s="72">
        <f t="shared" si="24"/>
        <v>150470.08547008547</v>
      </c>
      <c r="K12" s="141">
        <f>K79/1.17</f>
        <v>244577.77777777778</v>
      </c>
      <c r="L12" s="141">
        <f t="shared" si="24"/>
        <v>0</v>
      </c>
      <c r="M12" s="142">
        <f>L12-K12</f>
        <v>-244577.77777777778</v>
      </c>
      <c r="N12" s="72">
        <f t="shared" si="25"/>
        <v>150470.08547008547</v>
      </c>
      <c r="O12" s="141">
        <f>O79/1.17</f>
        <v>230923.73837606836</v>
      </c>
      <c r="P12" s="141">
        <f t="shared" si="25"/>
        <v>0</v>
      </c>
      <c r="Q12" s="142">
        <f>P12-O12</f>
        <v>-230923.73837606836</v>
      </c>
      <c r="R12" s="143">
        <f>F12+J12+N12</f>
        <v>436948.717948718</v>
      </c>
      <c r="S12" s="144">
        <f>S79/1.17</f>
        <v>491965.811965812</v>
      </c>
      <c r="T12" s="145">
        <f>H12+K12+O12</f>
        <v>475501.51615384617</v>
      </c>
      <c r="U12" s="145">
        <f>H12+L12+P12</f>
        <v>0</v>
      </c>
      <c r="V12" s="47">
        <f>U12-R12</f>
        <v>-436948.717948718</v>
      </c>
      <c r="W12" s="141">
        <f t="shared" si="26"/>
        <v>-491965.811965812</v>
      </c>
      <c r="X12" s="142">
        <f>U12-T12</f>
        <v>-475501.51615384617</v>
      </c>
      <c r="Y12" s="72">
        <f t="shared" si="27"/>
        <v>126495.7264957265</v>
      </c>
      <c r="Z12" s="141">
        <f>Z79/1.17</f>
        <v>194049.69059829062</v>
      </c>
      <c r="AA12" s="141">
        <f t="shared" si="27"/>
        <v>0</v>
      </c>
      <c r="AB12" s="142">
        <f>AA12-Z12</f>
        <v>-194049.69059829062</v>
      </c>
      <c r="AC12" s="72">
        <f t="shared" si="28"/>
        <v>119658.11965811967</v>
      </c>
      <c r="AD12" s="47">
        <f>AD79/1.17</f>
        <v>157762.82230769232</v>
      </c>
      <c r="AE12" s="141">
        <f t="shared" si="28"/>
        <v>0</v>
      </c>
      <c r="AF12" s="142">
        <f>AE12-AD12</f>
        <v>-157762.82230769232</v>
      </c>
      <c r="AG12" s="72">
        <f t="shared" si="29"/>
        <v>97153.846153846156</v>
      </c>
      <c r="AH12" s="47">
        <f>AH79/1.17</f>
        <v>141769.23076923078</v>
      </c>
      <c r="AI12" s="141">
        <f t="shared" si="29"/>
        <v>0</v>
      </c>
      <c r="AJ12" s="142">
        <f>AI12-AH12</f>
        <v>-141769.23076923078</v>
      </c>
      <c r="AK12" s="143">
        <f>Y12+AC12+AG12</f>
        <v>343307.69230769237</v>
      </c>
      <c r="AL12" s="144">
        <f>AL79/1.17</f>
        <v>353247.86324786325</v>
      </c>
      <c r="AM12" s="145">
        <f t="shared" si="30"/>
        <v>493581.74367521366</v>
      </c>
      <c r="AN12" s="145">
        <f t="shared" si="30"/>
        <v>0</v>
      </c>
      <c r="AO12" s="146">
        <f>AN12-AK12</f>
        <v>-343307.69230769237</v>
      </c>
      <c r="AP12" s="141">
        <f t="shared" ref="AP12:AP29" si="48">AN12-AL12</f>
        <v>-353247.86324786325</v>
      </c>
      <c r="AQ12" s="142">
        <f>AN12-AM12</f>
        <v>-493581.74367521366</v>
      </c>
      <c r="AR12" s="147">
        <f>SUM(R12,AK12)</f>
        <v>780256.41025641037</v>
      </c>
      <c r="AS12" s="144">
        <f>AS79/1.17</f>
        <v>845213.67521367525</v>
      </c>
      <c r="AT12" s="148">
        <f>T12+AM12</f>
        <v>969083.25982905983</v>
      </c>
      <c r="AU12" s="148">
        <f>SUM(U12,AN12)</f>
        <v>0</v>
      </c>
      <c r="AV12" s="149">
        <f>AU12-AR12</f>
        <v>-780256.41025641037</v>
      </c>
      <c r="AW12" s="141">
        <f t="shared" si="31"/>
        <v>-845213.67521367525</v>
      </c>
      <c r="AX12" s="150">
        <f>AU12-AT12</f>
        <v>-969083.25982905983</v>
      </c>
      <c r="AY12" s="137"/>
      <c r="AZ12" s="138"/>
      <c r="BA12" s="138">
        <f>AU12/6</f>
        <v>0</v>
      </c>
      <c r="BF12" s="72">
        <f t="shared" si="32"/>
        <v>0</v>
      </c>
      <c r="BG12" s="141">
        <f t="shared" si="32"/>
        <v>0</v>
      </c>
      <c r="BH12" s="141">
        <f t="shared" si="32"/>
        <v>0</v>
      </c>
      <c r="BI12" s="142">
        <f>BH12-BG12</f>
        <v>0</v>
      </c>
      <c r="BJ12" s="72">
        <f t="shared" si="33"/>
        <v>0</v>
      </c>
      <c r="BK12" s="141">
        <f t="shared" si="33"/>
        <v>0</v>
      </c>
      <c r="BL12" s="141">
        <f t="shared" si="33"/>
        <v>0</v>
      </c>
      <c r="BM12" s="142">
        <f>BL12-BK12</f>
        <v>0</v>
      </c>
      <c r="BN12" s="72">
        <f t="shared" si="34"/>
        <v>0</v>
      </c>
      <c r="BO12" s="47">
        <f t="shared" si="34"/>
        <v>0</v>
      </c>
      <c r="BP12" s="141">
        <f t="shared" si="34"/>
        <v>0</v>
      </c>
      <c r="BQ12" s="142">
        <f>BP12-BO12</f>
        <v>0</v>
      </c>
      <c r="BR12" s="143">
        <f>BF12+BJ12+BN12</f>
        <v>0</v>
      </c>
      <c r="BS12" s="144"/>
      <c r="BT12" s="144">
        <f t="shared" si="35"/>
        <v>0</v>
      </c>
      <c r="BU12" s="145">
        <f t="shared" si="35"/>
        <v>0</v>
      </c>
      <c r="BV12" s="47">
        <f>BU12-BR12</f>
        <v>0</v>
      </c>
      <c r="BW12" s="141"/>
      <c r="BX12" s="142">
        <f>BU12-BT12</f>
        <v>0</v>
      </c>
      <c r="BY12" s="72">
        <f t="shared" si="36"/>
        <v>0</v>
      </c>
      <c r="BZ12" s="47">
        <f t="shared" si="36"/>
        <v>155598.29059829059</v>
      </c>
      <c r="CA12" s="141">
        <f t="shared" si="36"/>
        <v>0</v>
      </c>
      <c r="CB12" s="142">
        <f>CA12-BZ12</f>
        <v>-155598.29059829059</v>
      </c>
      <c r="CC12" s="72">
        <f t="shared" si="37"/>
        <v>0</v>
      </c>
      <c r="CD12" s="47">
        <f t="shared" si="37"/>
        <v>158119.65811965812</v>
      </c>
      <c r="CE12" s="141">
        <f t="shared" si="37"/>
        <v>0</v>
      </c>
      <c r="CF12" s="142">
        <f>CE12-CD12</f>
        <v>-158119.65811965812</v>
      </c>
      <c r="CG12" s="72">
        <f t="shared" si="38"/>
        <v>0</v>
      </c>
      <c r="CH12" s="47">
        <f t="shared" si="38"/>
        <v>112752.13675213676</v>
      </c>
      <c r="CI12" s="141">
        <f t="shared" si="38"/>
        <v>0</v>
      </c>
      <c r="CJ12" s="142">
        <f>CI12-CH12</f>
        <v>-112752.13675213676</v>
      </c>
      <c r="CK12" s="143">
        <f>BY12+CC12+CG12</f>
        <v>0</v>
      </c>
      <c r="CL12" s="144"/>
      <c r="CM12" s="144">
        <f t="shared" si="39"/>
        <v>426470.0854700855</v>
      </c>
      <c r="CN12" s="145">
        <f t="shared" si="39"/>
        <v>0</v>
      </c>
      <c r="CO12" s="146">
        <f>CN12-CK12</f>
        <v>0</v>
      </c>
      <c r="CP12" s="146"/>
      <c r="CQ12" s="142">
        <f>CN12-CM12</f>
        <v>-426470.0854700855</v>
      </c>
      <c r="CR12" s="147">
        <f>SUM(BR12,CK12)</f>
        <v>0</v>
      </c>
      <c r="CS12" s="951"/>
      <c r="CT12" s="152">
        <f>BT12+CM12</f>
        <v>426470.0854700855</v>
      </c>
      <c r="CU12" s="148">
        <f>SUM(BU12,CN12)</f>
        <v>0</v>
      </c>
      <c r="CV12" s="149">
        <f>CU12-CR12</f>
        <v>0</v>
      </c>
      <c r="CW12" s="149"/>
      <c r="CX12" s="150">
        <f>CU12-CT12</f>
        <v>-426470.0854700855</v>
      </c>
      <c r="CY12" s="137"/>
      <c r="CZ12" s="138">
        <f>CU12/6</f>
        <v>0</v>
      </c>
      <c r="DB12" s="266"/>
      <c r="DC12" s="1002"/>
      <c r="DD12" s="72">
        <f t="shared" si="40"/>
        <v>135393.16239316241</v>
      </c>
      <c r="DE12" s="141">
        <f t="shared" si="40"/>
        <v>135393.16239316241</v>
      </c>
      <c r="DF12" s="141">
        <f t="shared" si="40"/>
        <v>0</v>
      </c>
      <c r="DG12" s="142">
        <f>DF12-DE12</f>
        <v>-135393.16239316241</v>
      </c>
      <c r="DH12" s="72">
        <f t="shared" si="41"/>
        <v>105307.69230769231</v>
      </c>
      <c r="DI12" s="141">
        <f t="shared" si="41"/>
        <v>105307.69230769231</v>
      </c>
      <c r="DJ12" s="141">
        <f t="shared" si="41"/>
        <v>0</v>
      </c>
      <c r="DK12" s="142">
        <f>DJ12-DI12</f>
        <v>-105307.69230769231</v>
      </c>
      <c r="DL12" s="72">
        <f t="shared" si="42"/>
        <v>127871.79487179487</v>
      </c>
      <c r="DM12" s="47">
        <f t="shared" si="42"/>
        <v>127871.79487179487</v>
      </c>
      <c r="DN12" s="141">
        <f t="shared" si="42"/>
        <v>0</v>
      </c>
      <c r="DO12" s="142">
        <f>DN12-DM12</f>
        <v>-127871.79487179487</v>
      </c>
      <c r="DP12" s="143">
        <f t="shared" si="43"/>
        <v>368572.64957264962</v>
      </c>
      <c r="DQ12" s="144">
        <f t="shared" si="43"/>
        <v>368572.64957264962</v>
      </c>
      <c r="DR12" s="145">
        <f t="shared" si="43"/>
        <v>0</v>
      </c>
      <c r="DS12" s="47">
        <f>DR12-DP12</f>
        <v>-368572.64957264962</v>
      </c>
      <c r="DT12" s="142">
        <f>DR12-DQ12</f>
        <v>-368572.64957264962</v>
      </c>
      <c r="DU12" s="72">
        <f t="shared" si="44"/>
        <v>135299.14529914531</v>
      </c>
      <c r="DV12" s="47">
        <f t="shared" si="44"/>
        <v>0</v>
      </c>
      <c r="DW12" s="141">
        <f t="shared" si="44"/>
        <v>0</v>
      </c>
      <c r="DX12" s="142">
        <f>DW12-DV12</f>
        <v>0</v>
      </c>
      <c r="DY12" s="72">
        <f t="shared" si="45"/>
        <v>112752.13675213676</v>
      </c>
      <c r="DZ12" s="47">
        <f t="shared" si="45"/>
        <v>0</v>
      </c>
      <c r="EA12" s="141">
        <f t="shared" si="45"/>
        <v>0</v>
      </c>
      <c r="EB12" s="142">
        <f>EA12-DZ12</f>
        <v>0</v>
      </c>
      <c r="EC12" s="72">
        <f t="shared" si="46"/>
        <v>120264.95726495727</v>
      </c>
      <c r="ED12" s="47">
        <f t="shared" si="46"/>
        <v>0</v>
      </c>
      <c r="EE12" s="141">
        <f t="shared" si="46"/>
        <v>0</v>
      </c>
      <c r="EF12" s="142">
        <f>EE12-ED12</f>
        <v>0</v>
      </c>
      <c r="EG12" s="143">
        <f t="shared" si="47"/>
        <v>368316.23931623931</v>
      </c>
      <c r="EH12" s="144">
        <f t="shared" si="47"/>
        <v>0</v>
      </c>
      <c r="EI12" s="145">
        <f t="shared" si="47"/>
        <v>0</v>
      </c>
      <c r="EJ12" s="146">
        <f>EI12-EG12</f>
        <v>-368316.23931623931</v>
      </c>
      <c r="EK12" s="142">
        <f>EI12-EH12</f>
        <v>0</v>
      </c>
      <c r="EL12" s="147">
        <f>SUM(DP12,EG12)</f>
        <v>736888.88888888899</v>
      </c>
      <c r="EM12" s="152">
        <f>DQ12+EH12</f>
        <v>368572.64957264962</v>
      </c>
      <c r="EN12" s="148">
        <f>SUM(DR12,EI12)</f>
        <v>0</v>
      </c>
      <c r="EO12" s="149">
        <f>EN12-EL12</f>
        <v>-736888.88888888899</v>
      </c>
      <c r="EP12" s="150">
        <f>EN12-EM12</f>
        <v>-368572.64957264962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0</v>
      </c>
      <c r="J13" s="154"/>
      <c r="K13" s="155"/>
      <c r="L13" s="155"/>
      <c r="M13" s="80">
        <f>L14/K14</f>
        <v>0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0.5190354181551724</v>
      </c>
      <c r="W13" s="86">
        <f>U14/S14</f>
        <v>0.47333418636792451</v>
      </c>
      <c r="X13" s="80">
        <f>U14/T14</f>
        <v>0.4937117972748436</v>
      </c>
      <c r="Y13" s="154"/>
      <c r="Z13" s="155"/>
      <c r="AA13" s="155"/>
      <c r="AB13" s="80">
        <f>AA14/Z14</f>
        <v>0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0</v>
      </c>
      <c r="AK13" s="157"/>
      <c r="AL13" s="158"/>
      <c r="AM13" s="159"/>
      <c r="AN13" s="100"/>
      <c r="AO13" s="90">
        <f>AN14/AK14</f>
        <v>0.43564296071739128</v>
      </c>
      <c r="AP13" s="86">
        <f>AN14/AL14</f>
        <v>0.41749117068749997</v>
      </c>
      <c r="AQ13" s="101">
        <f>AN14/AM14</f>
        <v>0.31718337139335107</v>
      </c>
      <c r="AR13" s="157"/>
      <c r="AS13" s="158"/>
      <c r="AT13" s="162"/>
      <c r="AU13" s="162"/>
      <c r="AV13" s="94">
        <f>AU14/AR14</f>
        <v>0.48215029274999999</v>
      </c>
      <c r="AW13" s="86">
        <f>AU14/AS14</f>
        <v>0.44931568499999996</v>
      </c>
      <c r="AX13" s="163">
        <f>AU14/AT14</f>
        <v>0.40388012606640722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>
        <f>BL14/BK14</f>
        <v>0</v>
      </c>
      <c r="BN13" s="154"/>
      <c r="BO13" s="156"/>
      <c r="BP13" s="155"/>
      <c r="BQ13" s="80">
        <f>BP14/BO14</f>
        <v>0</v>
      </c>
      <c r="BR13" s="157"/>
      <c r="BS13" s="195"/>
      <c r="BT13" s="158"/>
      <c r="BU13" s="100"/>
      <c r="BV13" s="160" t="e">
        <f>BU14/BR14</f>
        <v>#DIV/0!</v>
      </c>
      <c r="BW13" s="161"/>
      <c r="BX13" s="80">
        <f>BU14/BT14</f>
        <v>0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 t="e">
        <f>CN14/CK14</f>
        <v>#DIV/0!</v>
      </c>
      <c r="CP13" s="255"/>
      <c r="CQ13" s="101">
        <f>CN14/CM14</f>
        <v>0</v>
      </c>
      <c r="CR13" s="157"/>
      <c r="CS13" s="952"/>
      <c r="CT13" s="164"/>
      <c r="CU13" s="162"/>
      <c r="CV13" s="94" t="e">
        <f>CU14/CR14</f>
        <v>#DIV/0!</v>
      </c>
      <c r="CW13" s="94"/>
      <c r="CX13" s="163">
        <f>CU14/CT14</f>
        <v>0</v>
      </c>
      <c r="CY13" s="96"/>
      <c r="CZ13" s="97"/>
      <c r="DB13" s="261"/>
      <c r="DC13" s="1006"/>
      <c r="DD13" s="154"/>
      <c r="DE13" s="155"/>
      <c r="DF13" s="155"/>
      <c r="DG13" s="80">
        <f>DF14/DE14</f>
        <v>0</v>
      </c>
      <c r="DH13" s="154"/>
      <c r="DI13" s="155"/>
      <c r="DJ13" s="155"/>
      <c r="DK13" s="80">
        <f>DJ14/DI14</f>
        <v>0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07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0</v>
      </c>
      <c r="I14" s="109">
        <f>H14-G14</f>
        <v>-232034.85213675216</v>
      </c>
      <c r="J14" s="107">
        <f>J81/1.17</f>
        <v>170940.17094017094</v>
      </c>
      <c r="K14" s="108">
        <f>K81/1.17</f>
        <v>263853.84615384619</v>
      </c>
      <c r="L14" s="108">
        <f>L81/1.17</f>
        <v>0</v>
      </c>
      <c r="M14" s="109">
        <f>L14-K14</f>
        <v>-263853.84615384619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521153.45515384618</v>
      </c>
      <c r="U14" s="114">
        <f>H14+L14+P14</f>
        <v>257299.609</v>
      </c>
      <c r="V14" s="115">
        <f>U14-R14</f>
        <v>-238426.88672649569</v>
      </c>
      <c r="W14" s="116">
        <f t="shared" si="26"/>
        <v>-286290.13458974363</v>
      </c>
      <c r="X14" s="109">
        <f>U14-T14</f>
        <v>-263853.84615384619</v>
      </c>
      <c r="Y14" s="107">
        <f>Y81/1.17</f>
        <v>145299.14529914531</v>
      </c>
      <c r="Z14" s="108">
        <f>Z81/1.17</f>
        <v>214873.55213675217</v>
      </c>
      <c r="AA14" s="108">
        <f>AA81/1.17</f>
        <v>0</v>
      </c>
      <c r="AB14" s="109">
        <f>AA14-Z14</f>
        <v>-214873.55213675217</v>
      </c>
      <c r="AC14" s="107">
        <f>AC81/1.17</f>
        <v>136752.13675213675</v>
      </c>
      <c r="AD14" s="110">
        <v>171278.429</v>
      </c>
      <c r="AE14" s="75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0</v>
      </c>
      <c r="AJ14" s="117">
        <f>AI14-AH14</f>
        <v>-153846.15384615384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49">Z14+AD14+AH14</f>
        <v>539998.13498290605</v>
      </c>
      <c r="AN14" s="114">
        <f t="shared" si="49"/>
        <v>171278.429</v>
      </c>
      <c r="AO14" s="118">
        <f>AN14-AK14</f>
        <v>-221883.96416239318</v>
      </c>
      <c r="AP14" s="116">
        <f t="shared" si="48"/>
        <v>-238977.9812564103</v>
      </c>
      <c r="AQ14" s="109">
        <f>AN14-AM14</f>
        <v>-368719.70598290605</v>
      </c>
      <c r="AR14" s="119">
        <f>SUM(R14,AK14)</f>
        <v>888888.88888888888</v>
      </c>
      <c r="AS14" s="112">
        <f>AS81/1.17</f>
        <v>953846.15384615387</v>
      </c>
      <c r="AT14" s="120">
        <f>T14+AM14</f>
        <v>1061151.5901367522</v>
      </c>
      <c r="AU14" s="120">
        <f>SUM(U14,AN14)</f>
        <v>428578.038</v>
      </c>
      <c r="AV14" s="121">
        <f>AU14-AR14</f>
        <v>-460310.85088888888</v>
      </c>
      <c r="AW14" s="116">
        <f t="shared" si="31"/>
        <v>-525268.11584615381</v>
      </c>
      <c r="AX14" s="122">
        <f>AU14-AT14</f>
        <v>-632573.55213675229</v>
      </c>
      <c r="AY14" s="96">
        <f>AR14/6</f>
        <v>148148.14814814815</v>
      </c>
      <c r="AZ14" s="97">
        <f>AS14/6</f>
        <v>158974.35897435897</v>
      </c>
      <c r="BA14" s="97">
        <f>AU14/6</f>
        <v>71429.672999999995</v>
      </c>
      <c r="BB14" s="123">
        <f>BA14/AY14</f>
        <v>0.48215029274999999</v>
      </c>
      <c r="BC14" s="98">
        <f>BA14-AY14</f>
        <v>-76718.475148148151</v>
      </c>
      <c r="BD14" s="98">
        <f>BA14-AZ14</f>
        <v>-87544.685974358974</v>
      </c>
      <c r="BE14" s="98">
        <f>AX14/6</f>
        <v>-105428.92535612539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102564.10256410258</v>
      </c>
      <c r="BL14" s="108">
        <f>BL81/1.17</f>
        <v>0</v>
      </c>
      <c r="BM14" s="109">
        <f>BL14-BK14</f>
        <v>-102564.10256410258</v>
      </c>
      <c r="BN14" s="107">
        <f>BN81/1.17</f>
        <v>0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0</v>
      </c>
      <c r="BS14" s="112"/>
      <c r="BT14" s="112">
        <f t="shared" ref="BT14:BU17" si="50">BG14+BK14+BO14</f>
        <v>247863.24786324787</v>
      </c>
      <c r="BU14" s="114">
        <f t="shared" si="50"/>
        <v>0</v>
      </c>
      <c r="BV14" s="115">
        <f>BU14-BR14</f>
        <v>0</v>
      </c>
      <c r="BW14" s="116"/>
      <c r="BX14" s="109">
        <f>BU14-BT14</f>
        <v>-247863.24786324787</v>
      </c>
      <c r="BY14" s="107">
        <f>BY81/1.17</f>
        <v>0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0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0</v>
      </c>
      <c r="CH14" s="110">
        <f>CH81/1.17</f>
        <v>128205.12820512822</v>
      </c>
      <c r="CI14" s="108">
        <f>CI81/1.17</f>
        <v>0</v>
      </c>
      <c r="CJ14" s="117">
        <f>CI14-CH14</f>
        <v>-128205.12820512822</v>
      </c>
      <c r="CK14" s="111">
        <f>BY14+CC14+CG14</f>
        <v>0</v>
      </c>
      <c r="CL14" s="112"/>
      <c r="CM14" s="112">
        <f t="shared" ref="CM14:CN17" si="51">BZ14+CD14+CH14</f>
        <v>490598.29059829062</v>
      </c>
      <c r="CN14" s="114">
        <f t="shared" si="51"/>
        <v>0</v>
      </c>
      <c r="CO14" s="118">
        <f>CN14-CK14</f>
        <v>0</v>
      </c>
      <c r="CP14" s="118"/>
      <c r="CQ14" s="109">
        <f>CN14-CM14</f>
        <v>-490598.29059829062</v>
      </c>
      <c r="CR14" s="119">
        <f>SUM(BR14,CK14)</f>
        <v>0</v>
      </c>
      <c r="CS14" s="949"/>
      <c r="CT14" s="124">
        <f>BT14+CM14</f>
        <v>738461.5384615385</v>
      </c>
      <c r="CU14" s="120">
        <f>SUM(BU14,CN14)</f>
        <v>0</v>
      </c>
      <c r="CV14" s="121">
        <f>CU14-CR14</f>
        <v>0</v>
      </c>
      <c r="CW14" s="121"/>
      <c r="CX14" s="122">
        <f>CU14-CT14</f>
        <v>-738461.5384615385</v>
      </c>
      <c r="CY14" s="96">
        <f>CR14/6</f>
        <v>0</v>
      </c>
      <c r="CZ14" s="97">
        <f>CU14/6</f>
        <v>0</v>
      </c>
      <c r="DA14" s="123" t="e">
        <f>CZ14/CY14</f>
        <v>#DIV/0!</v>
      </c>
      <c r="DB14" s="261">
        <f>CZ14-CY14</f>
        <v>0</v>
      </c>
      <c r="DC14" s="1006">
        <f>CX14/6</f>
        <v>-123076.92307692308</v>
      </c>
      <c r="DD14" s="107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119658.11965811967</v>
      </c>
      <c r="DI14" s="108">
        <f>DI81/1.17</f>
        <v>119658.11965811967</v>
      </c>
      <c r="DJ14" s="108">
        <f>DJ81/1.17</f>
        <v>0</v>
      </c>
      <c r="DK14" s="109">
        <f>DJ14-DI14</f>
        <v>-119658.11965811967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52">DD14+DH14+DL14</f>
        <v>418803.41880341881</v>
      </c>
      <c r="DQ14" s="112">
        <f t="shared" si="52"/>
        <v>418803.41880341881</v>
      </c>
      <c r="DR14" s="114">
        <f t="shared" si="52"/>
        <v>0</v>
      </c>
      <c r="DS14" s="115">
        <f>DR14-DP14</f>
        <v>-418803.41880341881</v>
      </c>
      <c r="DT14" s="109">
        <f>DR14-DQ14</f>
        <v>-418803.41880341881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53">DU14+DY14+EC14</f>
        <v>418803.41880341881</v>
      </c>
      <c r="EH14" s="112">
        <f t="shared" si="53"/>
        <v>0</v>
      </c>
      <c r="EI14" s="114">
        <f t="shared" si="53"/>
        <v>0</v>
      </c>
      <c r="EJ14" s="118">
        <f>EI14-EG14</f>
        <v>-418803.41880341881</v>
      </c>
      <c r="EK14" s="109">
        <f>EI14-EH14</f>
        <v>0</v>
      </c>
      <c r="EL14" s="119">
        <f>SUM(DP14,EG14)</f>
        <v>837606.83760683762</v>
      </c>
      <c r="EM14" s="124">
        <f>DQ14+EH14</f>
        <v>418803.41880341881</v>
      </c>
      <c r="EN14" s="120">
        <f>SUM(DR14,EI14)</f>
        <v>0</v>
      </c>
      <c r="EO14" s="121">
        <f>EN14-EL14</f>
        <v>-837606.83760683762</v>
      </c>
      <c r="EP14" s="122">
        <f>EN14-EM14</f>
        <v>-418803.41880341881</v>
      </c>
      <c r="EQ14" s="96">
        <f>EL14/6</f>
        <v>139601.13960113961</v>
      </c>
      <c r="ER14" s="97">
        <f>EN14/6</f>
        <v>0</v>
      </c>
      <c r="ES14" s="123">
        <f>ER14/EQ14</f>
        <v>0</v>
      </c>
      <c r="ET14" s="98">
        <f>ER14-EQ14</f>
        <v>-139601.13960113961</v>
      </c>
      <c r="EU14" s="98">
        <f>EP14/6</f>
        <v>-69800.569800569807</v>
      </c>
      <c r="EV14" s="907"/>
    </row>
    <row r="15" spans="1:152" ht="20.100000000000001" customHeight="1">
      <c r="A15" s="125"/>
      <c r="B15" s="103"/>
      <c r="C15" s="165"/>
      <c r="D15" s="825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0</v>
      </c>
      <c r="I15" s="48">
        <f>H15-G15</f>
        <v>-62123.076923076929</v>
      </c>
      <c r="J15" s="127">
        <f>J84/1.17</f>
        <v>38105.128205128211</v>
      </c>
      <c r="K15" s="128">
        <f>K84/1.17</f>
        <v>42208.547008547008</v>
      </c>
      <c r="L15" s="128">
        <f>L84/1.17</f>
        <v>0</v>
      </c>
      <c r="M15" s="48">
        <f>L15-K15</f>
        <v>-42208.547008547008</v>
      </c>
      <c r="N15" s="127">
        <f>N84/1.17</f>
        <v>38105.128205128211</v>
      </c>
      <c r="O15" s="128">
        <f>O84/1.17</f>
        <v>63293.162393162398</v>
      </c>
      <c r="P15" s="128">
        <f>P84/1.17</f>
        <v>0</v>
      </c>
      <c r="Q15" s="48">
        <f>P15-O15</f>
        <v>-63293.162393162398</v>
      </c>
      <c r="R15" s="130">
        <f>F15+J15+N15</f>
        <v>114315.38461538462</v>
      </c>
      <c r="S15" s="131">
        <f>S84/1.17</f>
        <v>114315.38461538462</v>
      </c>
      <c r="T15" s="132">
        <f>H15+K15+O15</f>
        <v>105501.70940170941</v>
      </c>
      <c r="U15" s="133">
        <f>H15+L15+P15</f>
        <v>0</v>
      </c>
      <c r="V15" s="139">
        <f>U15-R15</f>
        <v>-114315.38461538462</v>
      </c>
      <c r="W15" s="166">
        <f t="shared" si="26"/>
        <v>-114315.38461538462</v>
      </c>
      <c r="X15" s="48">
        <f>U15-T15</f>
        <v>-105501.70940170941</v>
      </c>
      <c r="Y15" s="127">
        <f>Y84/1.17</f>
        <v>38105.128205128211</v>
      </c>
      <c r="Z15" s="128">
        <f>Z84/1.17</f>
        <v>50875.213675213679</v>
      </c>
      <c r="AA15" s="128">
        <f>AA84/1.17</f>
        <v>10551.282051282053</v>
      </c>
      <c r="AB15" s="48">
        <f>AA15-Z15</f>
        <v>-40323.931623931625</v>
      </c>
      <c r="AC15" s="127">
        <f>AC84/1.17</f>
        <v>38105.128205128211</v>
      </c>
      <c r="AD15" s="129">
        <f>AD84/1.17</f>
        <v>46814.957264957266</v>
      </c>
      <c r="AE15" s="128">
        <f>AE84/1.17</f>
        <v>0</v>
      </c>
      <c r="AF15" s="55">
        <f>AE15-AD15</f>
        <v>-46814.957264957266</v>
      </c>
      <c r="AG15" s="127">
        <f>AG84/1.17</f>
        <v>38105.128205128211</v>
      </c>
      <c r="AH15" s="129">
        <f>AH84/1.17</f>
        <v>47008.547008547008</v>
      </c>
      <c r="AI15" s="128">
        <f>AI84/1.17</f>
        <v>0</v>
      </c>
      <c r="AJ15" s="55">
        <f>AI15-AH15</f>
        <v>-47008.547008547008</v>
      </c>
      <c r="AK15" s="130">
        <f>Y15+AC15+AG15</f>
        <v>114315.38461538462</v>
      </c>
      <c r="AL15" s="131">
        <f>AL84/1.17</f>
        <v>114315.38461538462</v>
      </c>
      <c r="AM15" s="132">
        <f t="shared" si="49"/>
        <v>144698.71794871794</v>
      </c>
      <c r="AN15" s="133">
        <f t="shared" si="49"/>
        <v>10551.282051282053</v>
      </c>
      <c r="AO15" s="167">
        <f>AN15-AK15</f>
        <v>-103764.10256410258</v>
      </c>
      <c r="AP15" s="166">
        <f t="shared" si="48"/>
        <v>-103764.10256410258</v>
      </c>
      <c r="AQ15" s="48">
        <f>AN15-AM15</f>
        <v>-134147.43589743588</v>
      </c>
      <c r="AR15" s="130">
        <f>SUM(R15,AK15)</f>
        <v>228630.76923076925</v>
      </c>
      <c r="AS15" s="131">
        <f>AS84/1.17</f>
        <v>228630.76923076925</v>
      </c>
      <c r="AT15" s="168">
        <f>T15+AM15</f>
        <v>250200.42735042734</v>
      </c>
      <c r="AU15" s="168">
        <f>SUM(U15,AN15)</f>
        <v>10551.282051282053</v>
      </c>
      <c r="AV15" s="169">
        <f>AU15-AR15</f>
        <v>-218079.48717948719</v>
      </c>
      <c r="AW15" s="166">
        <f t="shared" si="31"/>
        <v>-218079.48717948719</v>
      </c>
      <c r="AX15" s="136">
        <f>AU15-AT15</f>
        <v>-239649.14529914528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42735.042735042734</v>
      </c>
      <c r="BL15" s="128">
        <f>BL84/1.17</f>
        <v>0</v>
      </c>
      <c r="BM15" s="48">
        <f>BL15-BK15</f>
        <v>-42735.042735042734</v>
      </c>
      <c r="BN15" s="127">
        <f>BN84/1.17</f>
        <v>0</v>
      </c>
      <c r="BO15" s="129">
        <f>BO84/1.17</f>
        <v>43589.743589743593</v>
      </c>
      <c r="BP15" s="128">
        <f>BP84/1.17</f>
        <v>0</v>
      </c>
      <c r="BQ15" s="48">
        <f>BP15-BO15</f>
        <v>-43589.743589743593</v>
      </c>
      <c r="BR15" s="130">
        <f>BF15+BJ15+BN15</f>
        <v>0</v>
      </c>
      <c r="BS15" s="131"/>
      <c r="BT15" s="131">
        <f t="shared" si="50"/>
        <v>86324.786324786328</v>
      </c>
      <c r="BU15" s="133">
        <f t="shared" si="50"/>
        <v>0</v>
      </c>
      <c r="BV15" s="139">
        <f>BU15-BR15</f>
        <v>0</v>
      </c>
      <c r="BW15" s="166"/>
      <c r="BX15" s="48">
        <f>BU15-BT15</f>
        <v>-86324.786324786328</v>
      </c>
      <c r="BY15" s="127">
        <f>BY84/1.17</f>
        <v>0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0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0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0</v>
      </c>
      <c r="CL15" s="131"/>
      <c r="CM15" s="131">
        <f t="shared" si="51"/>
        <v>144444.44444444447</v>
      </c>
      <c r="CN15" s="133">
        <f t="shared" si="51"/>
        <v>0</v>
      </c>
      <c r="CO15" s="167">
        <f>CN15-CK15</f>
        <v>0</v>
      </c>
      <c r="CP15" s="167"/>
      <c r="CQ15" s="48">
        <f>CN15-CM15</f>
        <v>-144444.44444444447</v>
      </c>
      <c r="CR15" s="130">
        <f>SUM(BR15,CK15)</f>
        <v>0</v>
      </c>
      <c r="CS15" s="540"/>
      <c r="CT15" s="170">
        <f>BT15+CM15</f>
        <v>230769.23076923081</v>
      </c>
      <c r="CU15" s="168">
        <f>SUM(BU15,CN15)</f>
        <v>0</v>
      </c>
      <c r="CV15" s="169">
        <f>CU15-CR15</f>
        <v>0</v>
      </c>
      <c r="CW15" s="169"/>
      <c r="CX15" s="136">
        <f>CU15-CT15</f>
        <v>-230769.23076923081</v>
      </c>
      <c r="CY15" s="137"/>
      <c r="CZ15" s="138"/>
      <c r="DB15" s="266"/>
      <c r="DC15" s="1002"/>
      <c r="DD15" s="12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47961.538461538461</v>
      </c>
      <c r="DI15" s="128">
        <f>DI84/1.17</f>
        <v>45299.145299145304</v>
      </c>
      <c r="DJ15" s="128">
        <f>DJ84/1.17</f>
        <v>0</v>
      </c>
      <c r="DK15" s="48">
        <f>DJ15-DI15</f>
        <v>-45299.145299145304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52"/>
        <v>143884.61538461538</v>
      </c>
      <c r="DQ15" s="131">
        <f t="shared" si="52"/>
        <v>148290.59829059831</v>
      </c>
      <c r="DR15" s="133">
        <f t="shared" si="52"/>
        <v>0</v>
      </c>
      <c r="DS15" s="139">
        <f>DR15-DP15</f>
        <v>-143884.61538461538</v>
      </c>
      <c r="DT15" s="48">
        <f>DR15-DQ15</f>
        <v>-148290.59829059831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53"/>
        <v>144423.07692307694</v>
      </c>
      <c r="EH15" s="131">
        <f t="shared" si="53"/>
        <v>0</v>
      </c>
      <c r="EI15" s="133">
        <f t="shared" si="53"/>
        <v>0</v>
      </c>
      <c r="EJ15" s="167">
        <f>EI15-EG15</f>
        <v>-144423.07692307694</v>
      </c>
      <c r="EK15" s="48">
        <f>EI15-EH15</f>
        <v>0</v>
      </c>
      <c r="EL15" s="130">
        <f>SUM(DP15,EG15)</f>
        <v>288307.69230769231</v>
      </c>
      <c r="EM15" s="170">
        <f>DQ15+EH15</f>
        <v>148290.59829059831</v>
      </c>
      <c r="EN15" s="168">
        <f>SUM(DR15,EI15)</f>
        <v>0</v>
      </c>
      <c r="EO15" s="169">
        <f>EN15-EL15</f>
        <v>-288307.69230769231</v>
      </c>
      <c r="EP15" s="136">
        <f>EN15-EM15</f>
        <v>-148290.59829059831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25" t="s">
        <v>33</v>
      </c>
      <c r="E16" s="481"/>
      <c r="F16" s="127">
        <f>F87/1.17</f>
        <v>48717.948717948719</v>
      </c>
      <c r="G16" s="757">
        <f>G19-G15</f>
        <v>59583.321076923072</v>
      </c>
      <c r="H16" s="750">
        <f>H19-H15</f>
        <v>121706.398</v>
      </c>
      <c r="I16" s="48">
        <f>H16-G16</f>
        <v>62123.076923076929</v>
      </c>
      <c r="J16" s="127">
        <f>J87/1.17</f>
        <v>48717.948717948719</v>
      </c>
      <c r="K16" s="128">
        <f>K87/1.17</f>
        <v>92276.068376068375</v>
      </c>
      <c r="L16" s="128">
        <f>L87/1.17</f>
        <v>0</v>
      </c>
      <c r="M16" s="48">
        <f>L16-K16</f>
        <v>-92276.068376068375</v>
      </c>
      <c r="N16" s="127">
        <f>N87/1.17</f>
        <v>48717.948717948719</v>
      </c>
      <c r="O16" s="128">
        <f>O19-O15</f>
        <v>86788.529606837605</v>
      </c>
      <c r="P16" s="128">
        <f>P19-P15</f>
        <v>150081.69200000001</v>
      </c>
      <c r="Q16" s="48">
        <f>P16-O16</f>
        <v>63293.162393162405</v>
      </c>
      <c r="R16" s="130">
        <f>F16+J16+N16</f>
        <v>146153.84615384616</v>
      </c>
      <c r="S16" s="131">
        <f>S19-S15</f>
        <v>223743.58974358975</v>
      </c>
      <c r="T16" s="132">
        <f>H16+K16+O16</f>
        <v>300770.99598290597</v>
      </c>
      <c r="U16" s="133">
        <f>H16+L16+P16</f>
        <v>271788.09000000003</v>
      </c>
      <c r="V16" s="139">
        <f>U16-R16</f>
        <v>125634.24384615387</v>
      </c>
      <c r="W16" s="166">
        <f t="shared" si="26"/>
        <v>48044.500256410276</v>
      </c>
      <c r="X16" s="48">
        <f>U16-T16</f>
        <v>-28982.905982905941</v>
      </c>
      <c r="Y16" s="127">
        <f>Y87/1.17</f>
        <v>58404.273504273508</v>
      </c>
      <c r="Z16" s="128">
        <f>Z19-Z15</f>
        <v>79058.974358974374</v>
      </c>
      <c r="AA16" s="128">
        <f>AA19-AA15</f>
        <v>0</v>
      </c>
      <c r="AB16" s="48">
        <f>AA16-Z16</f>
        <v>-79058.974358974374</v>
      </c>
      <c r="AC16" s="127">
        <f>AC87/1.17</f>
        <v>58404.273504273508</v>
      </c>
      <c r="AD16" s="129">
        <f>AD19-AD15</f>
        <v>64498.803418803436</v>
      </c>
      <c r="AE16" s="128">
        <f>AE19-AE15</f>
        <v>0</v>
      </c>
      <c r="AF16" s="55">
        <f>AE16-AD16</f>
        <v>-64498.803418803436</v>
      </c>
      <c r="AG16" s="127">
        <f>AG87/1.17</f>
        <v>58404.273504273508</v>
      </c>
      <c r="AH16" s="129">
        <f>AH19-AH15</f>
        <v>68376.068376068375</v>
      </c>
      <c r="AI16" s="757">
        <f>AI19-AI15</f>
        <v>133448.02299999999</v>
      </c>
      <c r="AJ16" s="55">
        <f>AI16-AH16</f>
        <v>65071.954623931611</v>
      </c>
      <c r="AK16" s="130">
        <f>Y16+AC16+AG16</f>
        <v>175212.82051282053</v>
      </c>
      <c r="AL16" s="131">
        <f>AL19-AL15</f>
        <v>223743.58974358975</v>
      </c>
      <c r="AM16" s="132">
        <f t="shared" si="49"/>
        <v>211933.84615384619</v>
      </c>
      <c r="AN16" s="133">
        <f t="shared" si="49"/>
        <v>133448.02299999999</v>
      </c>
      <c r="AO16" s="167">
        <f>AN16-AK16</f>
        <v>-41764.797512820543</v>
      </c>
      <c r="AP16" s="166">
        <f t="shared" si="48"/>
        <v>-90295.566743589763</v>
      </c>
      <c r="AQ16" s="48">
        <f>AN16-AM16</f>
        <v>-78485.823153846199</v>
      </c>
      <c r="AR16" s="130">
        <f>SUM(R16,AK16)</f>
        <v>321366.66666666669</v>
      </c>
      <c r="AS16" s="131">
        <f>AS19-AS15</f>
        <v>447487.1794871795</v>
      </c>
      <c r="AT16" s="168">
        <f>T16+AM16</f>
        <v>512704.84213675215</v>
      </c>
      <c r="AU16" s="168">
        <f>SUM(U16,AN16)</f>
        <v>405236.11300000001</v>
      </c>
      <c r="AV16" s="169">
        <f>AU16-AR16</f>
        <v>83869.446333333326</v>
      </c>
      <c r="AW16" s="166">
        <f t="shared" si="31"/>
        <v>-42251.066487179487</v>
      </c>
      <c r="AX16" s="136">
        <f>AU16-AT16</f>
        <v>-107468.72913675214</v>
      </c>
      <c r="AY16" s="137"/>
      <c r="AZ16" s="138"/>
      <c r="BA16" s="138"/>
      <c r="BF16" s="127">
        <f>BF87/1.17</f>
        <v>0</v>
      </c>
      <c r="BG16" s="750">
        <f>BG19-BG15</f>
        <v>130117.834</v>
      </c>
      <c r="BH16" s="750">
        <f>BH19-BH15</f>
        <v>130117.834</v>
      </c>
      <c r="BI16" s="48">
        <f>BH16-BG16</f>
        <v>0</v>
      </c>
      <c r="BJ16" s="127">
        <f>BJ87/1.17</f>
        <v>0</v>
      </c>
      <c r="BK16" s="128">
        <f>BK87/1.17</f>
        <v>78632.47863247864</v>
      </c>
      <c r="BL16" s="128">
        <f>BL87/1.17</f>
        <v>0</v>
      </c>
      <c r="BM16" s="48">
        <f>BL16-BK16</f>
        <v>-78632.47863247864</v>
      </c>
      <c r="BN16" s="127">
        <f>BN87/1.17</f>
        <v>0</v>
      </c>
      <c r="BO16" s="129">
        <f>BO19-BO15</f>
        <v>78632.47863247864</v>
      </c>
      <c r="BP16" s="128">
        <f>BP19-BP15</f>
        <v>0</v>
      </c>
      <c r="BQ16" s="48">
        <f>BP16-BO16</f>
        <v>-78632.47863247864</v>
      </c>
      <c r="BR16" s="130">
        <f>BF16+BJ16+BN16</f>
        <v>0</v>
      </c>
      <c r="BS16" s="131"/>
      <c r="BT16" s="131">
        <f t="shared" si="50"/>
        <v>287382.79126495728</v>
      </c>
      <c r="BU16" s="133">
        <f t="shared" si="50"/>
        <v>130117.834</v>
      </c>
      <c r="BV16" s="139">
        <f>BU16-BR16</f>
        <v>130117.834</v>
      </c>
      <c r="BW16" s="166"/>
      <c r="BX16" s="48">
        <f>BU16-BT16</f>
        <v>-157264.95726495728</v>
      </c>
      <c r="BY16" s="127">
        <f>BY87/1.17</f>
        <v>0</v>
      </c>
      <c r="BZ16" s="129">
        <f>BZ19-BZ15</f>
        <v>82051.282051282062</v>
      </c>
      <c r="CA16" s="128">
        <f>CA19-CA15</f>
        <v>0</v>
      </c>
      <c r="CB16" s="55">
        <f>CA16-BZ16</f>
        <v>-82051.282051282062</v>
      </c>
      <c r="CC16" s="127">
        <f>CC87/1.17</f>
        <v>0</v>
      </c>
      <c r="CD16" s="129">
        <f>CD19-CD15</f>
        <v>79487.179487179499</v>
      </c>
      <c r="CE16" s="128">
        <f>CE19-CE15</f>
        <v>0</v>
      </c>
      <c r="CF16" s="55">
        <f>CE16-CD16</f>
        <v>-79487.179487179499</v>
      </c>
      <c r="CG16" s="127">
        <f>CG87/1.17</f>
        <v>0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0</v>
      </c>
      <c r="CL16" s="131"/>
      <c r="CM16" s="131">
        <f t="shared" si="51"/>
        <v>232051.28205128209</v>
      </c>
      <c r="CN16" s="133">
        <f t="shared" si="51"/>
        <v>0</v>
      </c>
      <c r="CO16" s="167">
        <f>CN16-CK16</f>
        <v>0</v>
      </c>
      <c r="CP16" s="167"/>
      <c r="CQ16" s="48">
        <f>CN16-CM16</f>
        <v>-232051.28205128209</v>
      </c>
      <c r="CR16" s="130">
        <f>SUM(BR16,CK16)</f>
        <v>0</v>
      </c>
      <c r="CS16" s="540"/>
      <c r="CT16" s="170">
        <f>BT16+CM16</f>
        <v>519434.0733162394</v>
      </c>
      <c r="CU16" s="168">
        <f>SUM(BU16,CN16)</f>
        <v>130117.834</v>
      </c>
      <c r="CV16" s="169">
        <f>CU16-CR16</f>
        <v>130117.834</v>
      </c>
      <c r="CW16" s="169"/>
      <c r="CX16" s="136">
        <f>CU16-CT16</f>
        <v>-389316.23931623937</v>
      </c>
      <c r="CY16" s="137"/>
      <c r="CZ16" s="138"/>
      <c r="DB16" s="266"/>
      <c r="DC16" s="1002"/>
      <c r="DD16" s="12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52"/>
        <v>230769.23076923075</v>
      </c>
      <c r="DQ16" s="131">
        <f t="shared" si="52"/>
        <v>247863.24786324787</v>
      </c>
      <c r="DR16" s="133">
        <f t="shared" si="5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53"/>
        <v>230769.23076923075</v>
      </c>
      <c r="EH16" s="131">
        <f t="shared" si="53"/>
        <v>0</v>
      </c>
      <c r="EI16" s="133">
        <f t="shared" si="5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899"/>
      <c r="E17" s="893" t="s">
        <v>156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26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49"/>
        <v>0</v>
      </c>
      <c r="AN17" s="133">
        <f t="shared" si="49"/>
        <v>0</v>
      </c>
      <c r="AO17" s="167">
        <f>AN17-AK17</f>
        <v>0</v>
      </c>
      <c r="AP17" s="166">
        <f t="shared" si="48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31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0</v>
      </c>
      <c r="BH17" s="128">
        <f>BH89/1.17</f>
        <v>0</v>
      </c>
      <c r="BI17" s="48">
        <f>BH17-BG17</f>
        <v>0</v>
      </c>
      <c r="BJ17" s="127">
        <f>BJ89/1.17</f>
        <v>0</v>
      </c>
      <c r="BK17" s="128">
        <f>BK89/1.17</f>
        <v>15769.23076923077</v>
      </c>
      <c r="BL17" s="128">
        <f>BL89/1.17</f>
        <v>0</v>
      </c>
      <c r="BM17" s="48">
        <f>BL17-BK17</f>
        <v>-15769.23076923077</v>
      </c>
      <c r="BN17" s="127">
        <f>BN89/1.17</f>
        <v>0</v>
      </c>
      <c r="BO17" s="129">
        <f>BO89/1.17</f>
        <v>16666.666666666668</v>
      </c>
      <c r="BP17" s="128">
        <f>BP89/1.17</f>
        <v>0</v>
      </c>
      <c r="BQ17" s="48">
        <f>BP17-BO17</f>
        <v>-16666.666666666668</v>
      </c>
      <c r="BR17" s="130">
        <f>BF17+BJ17+BN17</f>
        <v>0</v>
      </c>
      <c r="BS17" s="131"/>
      <c r="BT17" s="131">
        <f t="shared" si="50"/>
        <v>32435.897435897437</v>
      </c>
      <c r="BU17" s="133">
        <f t="shared" si="50"/>
        <v>0</v>
      </c>
      <c r="BV17" s="139">
        <f>BU17-BR17</f>
        <v>0</v>
      </c>
      <c r="BW17" s="166"/>
      <c r="BX17" s="48">
        <f>BU17-BT17</f>
        <v>-32435.897435897437</v>
      </c>
      <c r="BY17" s="127">
        <f>BY89/1.17</f>
        <v>0</v>
      </c>
      <c r="BZ17" s="129">
        <f>BZ89/1.17</f>
        <v>24337.60683760684</v>
      </c>
      <c r="CA17" s="128">
        <f>CA89/1.17</f>
        <v>0</v>
      </c>
      <c r="CB17" s="55">
        <f>CA17-BZ17</f>
        <v>-24337.60683760684</v>
      </c>
      <c r="CC17" s="127">
        <f>CC89/1.17</f>
        <v>0</v>
      </c>
      <c r="CD17" s="129">
        <f>CD89/1.17</f>
        <v>24337.60683760684</v>
      </c>
      <c r="CE17" s="128">
        <f>CE89/1.17</f>
        <v>0</v>
      </c>
      <c r="CF17" s="55">
        <f>CE17-CD17</f>
        <v>-24337.60683760684</v>
      </c>
      <c r="CG17" s="127">
        <f>CG89/1.17</f>
        <v>0</v>
      </c>
      <c r="CH17" s="129">
        <f>CH89/1.17</f>
        <v>9508.5470085470097</v>
      </c>
      <c r="CI17" s="128">
        <f>CI89/1.17</f>
        <v>0</v>
      </c>
      <c r="CJ17" s="55">
        <f>CI17-CH17</f>
        <v>-9508.5470085470097</v>
      </c>
      <c r="CK17" s="130">
        <f>BY17+CC17+CG17</f>
        <v>0</v>
      </c>
      <c r="CL17" s="131"/>
      <c r="CM17" s="131">
        <f t="shared" si="51"/>
        <v>58183.760683760687</v>
      </c>
      <c r="CN17" s="133">
        <f t="shared" si="51"/>
        <v>0</v>
      </c>
      <c r="CO17" s="167">
        <f>CN17-CK17</f>
        <v>0</v>
      </c>
      <c r="CP17" s="167"/>
      <c r="CQ17" s="48">
        <f>CN17-CM17</f>
        <v>-58183.760683760687</v>
      </c>
      <c r="CR17" s="130">
        <f>SUM(BR17,CK17)</f>
        <v>0</v>
      </c>
      <c r="CS17" s="540"/>
      <c r="CT17" s="170">
        <f>BT17+CM17</f>
        <v>90619.658119658125</v>
      </c>
      <c r="CU17" s="168">
        <f>SUM(BU17,CN17)</f>
        <v>0</v>
      </c>
      <c r="CV17" s="169">
        <f>CU17-CR17</f>
        <v>0</v>
      </c>
      <c r="CW17" s="169"/>
      <c r="CX17" s="136">
        <f>CU17-CT17</f>
        <v>-90619.658119658125</v>
      </c>
      <c r="CY17" s="137"/>
      <c r="CZ17" s="138"/>
      <c r="DB17" s="266"/>
      <c r="DC17" s="1002"/>
      <c r="DD17" s="12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52"/>
        <v>0</v>
      </c>
      <c r="DQ17" s="131">
        <f t="shared" si="52"/>
        <v>0</v>
      </c>
      <c r="DR17" s="133">
        <f t="shared" si="5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53"/>
        <v>0</v>
      </c>
      <c r="EH17" s="131">
        <f t="shared" si="53"/>
        <v>0</v>
      </c>
      <c r="EI17" s="133">
        <f t="shared" si="5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0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1.043455648090724</v>
      </c>
      <c r="W18" s="86">
        <f>U19/S19</f>
        <v>0.80396649879022786</v>
      </c>
      <c r="X18" s="87">
        <f>U19/T19</f>
        <v>0.66897944754299998</v>
      </c>
      <c r="Y18" s="171"/>
      <c r="Z18" s="172"/>
      <c r="AA18" s="172"/>
      <c r="AB18" s="80">
        <f>AA19/Z19</f>
        <v>8.1204817692059755E-2</v>
      </c>
      <c r="AC18" s="171"/>
      <c r="AD18" s="173"/>
      <c r="AE18" s="172"/>
      <c r="AF18" s="178">
        <f>AE19/AD19</f>
        <v>0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0.49735846974742287</v>
      </c>
      <c r="AP18" s="86">
        <f>AN19/AL19</f>
        <v>0.42595912539914899</v>
      </c>
      <c r="AQ18" s="91">
        <f>AN19/AM19</f>
        <v>0.40377497611202218</v>
      </c>
      <c r="AR18" s="179"/>
      <c r="AS18" s="175"/>
      <c r="AT18" s="180"/>
      <c r="AU18" s="180"/>
      <c r="AV18" s="94">
        <f>AU19/AR19</f>
        <v>0.75598060629653296</v>
      </c>
      <c r="AW18" s="86">
        <f>AU19/AS19</f>
        <v>0.61496281209468839</v>
      </c>
      <c r="AX18" s="181">
        <f>AU19/AT19</f>
        <v>0.5450052734997779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0</v>
      </c>
      <c r="BN18" s="171"/>
      <c r="BO18" s="173"/>
      <c r="BP18" s="172"/>
      <c r="BQ18" s="87">
        <f>BP19/BO19</f>
        <v>0</v>
      </c>
      <c r="BR18" s="174"/>
      <c r="BS18" s="939"/>
      <c r="BT18" s="182"/>
      <c r="BU18" s="84"/>
      <c r="BV18" s="85" t="e">
        <f>BU19/BR19</f>
        <v>#DIV/0!</v>
      </c>
      <c r="BW18" s="86"/>
      <c r="BX18" s="87">
        <f>BU19/BT19</f>
        <v>0.348180882066147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39"/>
      <c r="CM18" s="182"/>
      <c r="CN18" s="84"/>
      <c r="CO18" s="90" t="e">
        <f>CN19/CK19</f>
        <v>#DIV/0!</v>
      </c>
      <c r="CP18" s="944"/>
      <c r="CQ18" s="91">
        <f>CN19/CM19</f>
        <v>0</v>
      </c>
      <c r="CR18" s="179"/>
      <c r="CS18" s="953"/>
      <c r="CT18" s="183"/>
      <c r="CU18" s="180"/>
      <c r="CV18" s="94" t="e">
        <f>CU19/CR19</f>
        <v>#DIV/0!</v>
      </c>
      <c r="CW18" s="94"/>
      <c r="CX18" s="181">
        <f>CU19/CT19</f>
        <v>0.17344342965620393</v>
      </c>
      <c r="CY18" s="96"/>
      <c r="CZ18" s="97"/>
      <c r="DB18" s="261"/>
      <c r="DC18" s="1006"/>
      <c r="DD18" s="171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07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0</v>
      </c>
      <c r="M19" s="109">
        <f>L19-K19</f>
        <v>-134484.6153846154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271788.09000000003</v>
      </c>
      <c r="V19" s="110">
        <f>U19-R19</f>
        <v>11318.859230769274</v>
      </c>
      <c r="W19" s="108">
        <f t="shared" si="26"/>
        <v>-66270.884358974348</v>
      </c>
      <c r="X19" s="109">
        <f>U19-T19</f>
        <v>-134484.61538461543</v>
      </c>
      <c r="Y19" s="107">
        <f>Y93/1.17</f>
        <v>96509.401709401718</v>
      </c>
      <c r="Z19" s="108">
        <f>Z93/1.17</f>
        <v>129934.18803418805</v>
      </c>
      <c r="AA19" s="108">
        <f>AA93/1.17</f>
        <v>10551.282051282053</v>
      </c>
      <c r="AB19" s="109">
        <f>AA19-Z19</f>
        <v>-119382.905982906</v>
      </c>
      <c r="AC19" s="107">
        <f>AC93/1.17</f>
        <v>96509.401709401718</v>
      </c>
      <c r="AD19" s="110">
        <f>AD93/1.17</f>
        <v>111313.7606837607</v>
      </c>
      <c r="AE19" s="108">
        <f>AE93/1.17</f>
        <v>0</v>
      </c>
      <c r="AF19" s="117">
        <f>AE19-AD19</f>
        <v>-111313.7606837607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54">Z19+AD19+AH19</f>
        <v>356632.56410256412</v>
      </c>
      <c r="AN19" s="114">
        <f t="shared" si="54"/>
        <v>143999.30505128205</v>
      </c>
      <c r="AO19" s="186">
        <f>AN19-AK19</f>
        <v>-145528.90007692308</v>
      </c>
      <c r="AP19" s="108">
        <f t="shared" si="48"/>
        <v>-194059.66930769233</v>
      </c>
      <c r="AQ19" s="109">
        <f>AN19-AM19</f>
        <v>-212633.25905128208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415787.39505128207</v>
      </c>
      <c r="AV19" s="188">
        <f>AU19-AR19</f>
        <v>-134210.0408461538</v>
      </c>
      <c r="AW19" s="108">
        <f t="shared" si="31"/>
        <v>-260330.55366666667</v>
      </c>
      <c r="AX19" s="122">
        <f>AU19-AT19</f>
        <v>-347117.87443589751</v>
      </c>
      <c r="AY19" s="96">
        <f>AR19/6</f>
        <v>91666.239316239313</v>
      </c>
      <c r="AZ19" s="97">
        <f>AS19/6</f>
        <v>112686.3247863248</v>
      </c>
      <c r="BA19" s="97">
        <f>AU19/6</f>
        <v>69297.899175213679</v>
      </c>
      <c r="BB19" s="123">
        <f>BA19/AY19</f>
        <v>0.75598060629653296</v>
      </c>
      <c r="BC19" s="98">
        <f>BA19-AY19</f>
        <v>-22368.340141025634</v>
      </c>
      <c r="BD19" s="98">
        <f>BA19-AZ19</f>
        <v>-43388.425611111117</v>
      </c>
      <c r="BE19" s="98">
        <f>AX19/6</f>
        <v>-57852.979072649585</v>
      </c>
      <c r="BF19" s="107">
        <f>BF93/1.17</f>
        <v>0</v>
      </c>
      <c r="BG19" s="751">
        <v>130117.834</v>
      </c>
      <c r="BH19" s="751">
        <v>130117.834</v>
      </c>
      <c r="BI19" s="109">
        <f>BH19-BG19</f>
        <v>0</v>
      </c>
      <c r="BJ19" s="107">
        <f>BJ93/1.17</f>
        <v>0</v>
      </c>
      <c r="BK19" s="108">
        <f>BK93/1.17</f>
        <v>121367.52136752137</v>
      </c>
      <c r="BL19" s="108">
        <f>BL93/1.17</f>
        <v>0</v>
      </c>
      <c r="BM19" s="109">
        <f>BL19-BK19</f>
        <v>-121367.52136752137</v>
      </c>
      <c r="BN19" s="107">
        <f>BN93/1.17</f>
        <v>0</v>
      </c>
      <c r="BO19" s="110">
        <f>BO93/1.17</f>
        <v>122222.22222222223</v>
      </c>
      <c r="BP19" s="108">
        <f>BP93/1.17</f>
        <v>0</v>
      </c>
      <c r="BQ19" s="109">
        <f>BP19-BO19</f>
        <v>-122222.22222222223</v>
      </c>
      <c r="BR19" s="111">
        <f>BF19+BJ19+BN19</f>
        <v>0</v>
      </c>
      <c r="BS19" s="112"/>
      <c r="BT19" s="112">
        <f t="shared" ref="BT19:BU21" si="55">BG19+BK19+BO19</f>
        <v>373707.5775897436</v>
      </c>
      <c r="BU19" s="114">
        <f t="shared" si="55"/>
        <v>130117.834</v>
      </c>
      <c r="BV19" s="110">
        <f>BU19-BR19</f>
        <v>130117.834</v>
      </c>
      <c r="BW19" s="108"/>
      <c r="BX19" s="109">
        <f>BU19-BT19</f>
        <v>-243589.74358974359</v>
      </c>
      <c r="BY19" s="107">
        <f>BY93/1.17</f>
        <v>0</v>
      </c>
      <c r="BZ19" s="110">
        <f>BZ93/1.17</f>
        <v>133333.33333333334</v>
      </c>
      <c r="CA19" s="108">
        <f>CA93/1.17</f>
        <v>0</v>
      </c>
      <c r="CB19" s="117">
        <f>CA19-BZ19</f>
        <v>-133333.33333333334</v>
      </c>
      <c r="CC19" s="107">
        <f>CC93/1.17</f>
        <v>0</v>
      </c>
      <c r="CD19" s="110">
        <f>CD93/1.17</f>
        <v>130769.23076923078</v>
      </c>
      <c r="CE19" s="108">
        <f>CE93/1.17</f>
        <v>0</v>
      </c>
      <c r="CF19" s="117">
        <f>CE19-CD19</f>
        <v>-130769.23076923078</v>
      </c>
      <c r="CG19" s="107">
        <f>CG93/1.17</f>
        <v>0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0</v>
      </c>
      <c r="CL19" s="112"/>
      <c r="CM19" s="112">
        <f t="shared" ref="CM19:CN21" si="56">BZ19+CD19+CH19</f>
        <v>376495.7264957265</v>
      </c>
      <c r="CN19" s="114">
        <f t="shared" si="56"/>
        <v>0</v>
      </c>
      <c r="CO19" s="186">
        <f>CN19-CK19</f>
        <v>0</v>
      </c>
      <c r="CP19" s="186"/>
      <c r="CQ19" s="109">
        <f>CN19-CM19</f>
        <v>-376495.7264957265</v>
      </c>
      <c r="CR19" s="111">
        <f>SUM(BR19,CK19)</f>
        <v>0</v>
      </c>
      <c r="CS19" s="954"/>
      <c r="CT19" s="189">
        <f>BT19+CM19</f>
        <v>750203.30408547004</v>
      </c>
      <c r="CU19" s="187">
        <f>SUM(BU19,CN19)</f>
        <v>130117.834</v>
      </c>
      <c r="CV19" s="188">
        <f>CU19-CR19</f>
        <v>130117.834</v>
      </c>
      <c r="CW19" s="188"/>
      <c r="CX19" s="122">
        <f>CU19-CT19</f>
        <v>-620085.47008547001</v>
      </c>
      <c r="CY19" s="96">
        <f>CR19/6</f>
        <v>0</v>
      </c>
      <c r="CZ19" s="97">
        <f>CU19/6</f>
        <v>21686.305666666667</v>
      </c>
      <c r="DA19" s="123" t="e">
        <f>CZ19/CY19</f>
        <v>#DIV/0!</v>
      </c>
      <c r="DB19" s="261">
        <f>CZ19-CY19</f>
        <v>21686.305666666667</v>
      </c>
      <c r="DC19" s="1006">
        <f>CX19/6</f>
        <v>-103347.57834757834</v>
      </c>
      <c r="DD19" s="107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124884.61538461539</v>
      </c>
      <c r="DI19" s="108">
        <f>DI93/1.17</f>
        <v>119658.11965811967</v>
      </c>
      <c r="DJ19" s="108">
        <f>DJ93/1.17</f>
        <v>0</v>
      </c>
      <c r="DK19" s="109">
        <f>DJ19-DI19</f>
        <v>-119658.11965811967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57">DD19+DH19+DL19</f>
        <v>374653.84615384619</v>
      </c>
      <c r="DQ19" s="112">
        <f t="shared" si="57"/>
        <v>396153.84615384619</v>
      </c>
      <c r="DR19" s="114">
        <f t="shared" si="57"/>
        <v>0</v>
      </c>
      <c r="DS19" s="110">
        <f>DR19-DP19</f>
        <v>-374653.84615384619</v>
      </c>
      <c r="DT19" s="109">
        <f>DR19-DQ19</f>
        <v>-396153.84615384619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58">DU19+DY19+EC19</f>
        <v>375192.30769230775</v>
      </c>
      <c r="EH19" s="112">
        <f t="shared" si="58"/>
        <v>0</v>
      </c>
      <c r="EI19" s="114">
        <f t="shared" si="5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749846.15384615399</v>
      </c>
      <c r="EM19" s="189">
        <f>DQ19+EH19</f>
        <v>396153.84615384619</v>
      </c>
      <c r="EN19" s="187">
        <f>SUM(DR19,EI19)</f>
        <v>0</v>
      </c>
      <c r="EO19" s="188">
        <f>EN19-EL19</f>
        <v>-749846.15384615399</v>
      </c>
      <c r="EP19" s="122">
        <f>EN19-EM19</f>
        <v>-396153.84615384619</v>
      </c>
      <c r="EQ19" s="96">
        <f>EL19/6</f>
        <v>124974.358974359</v>
      </c>
      <c r="ER19" s="97">
        <f>EN19/6</f>
        <v>0</v>
      </c>
      <c r="ES19" s="123">
        <f>ER19/EQ19</f>
        <v>0</v>
      </c>
      <c r="ET19" s="98">
        <f>ER19-EQ19</f>
        <v>-124974.358974359</v>
      </c>
      <c r="EU19" s="98">
        <f>EP19/6</f>
        <v>-66025.641025641031</v>
      </c>
      <c r="EV19" s="907"/>
    </row>
    <row r="20" spans="1:152" ht="20.100000000000001" hidden="1" customHeight="1">
      <c r="A20" s="66"/>
      <c r="B20" s="66"/>
      <c r="C20" s="190"/>
      <c r="D20" s="826" t="s">
        <v>71</v>
      </c>
      <c r="E20" s="830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26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54"/>
        <v>0</v>
      </c>
      <c r="AN20" s="133">
        <f t="shared" si="54"/>
        <v>0</v>
      </c>
      <c r="AO20" s="134">
        <f>AN20-AK20</f>
        <v>0</v>
      </c>
      <c r="AP20" s="128">
        <f t="shared" si="48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31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1"/>
      <c r="BT20" s="131">
        <f t="shared" si="55"/>
        <v>0</v>
      </c>
      <c r="BU20" s="133">
        <f t="shared" si="5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56"/>
        <v>0</v>
      </c>
      <c r="CN20" s="133">
        <f t="shared" si="5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40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B20" s="266"/>
      <c r="DC20" s="1002"/>
      <c r="DD20" s="12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57"/>
        <v>0</v>
      </c>
      <c r="DQ20" s="131">
        <f t="shared" si="57"/>
        <v>0</v>
      </c>
      <c r="DR20" s="133">
        <f t="shared" si="5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58"/>
        <v>0</v>
      </c>
      <c r="EH20" s="131">
        <f t="shared" si="58"/>
        <v>0</v>
      </c>
      <c r="EI20" s="133">
        <f t="shared" si="5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26" t="s">
        <v>73</v>
      </c>
      <c r="E21" s="831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26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54"/>
        <v>0</v>
      </c>
      <c r="AN21" s="192">
        <f t="shared" si="54"/>
        <v>0</v>
      </c>
      <c r="AO21" s="146">
        <f>AN21-AK21</f>
        <v>0</v>
      </c>
      <c r="AP21" s="141">
        <f t="shared" si="48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31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4"/>
      <c r="BT21" s="144">
        <f t="shared" si="55"/>
        <v>0</v>
      </c>
      <c r="BU21" s="192">
        <f t="shared" si="5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56"/>
        <v>0</v>
      </c>
      <c r="CN21" s="192">
        <f t="shared" si="5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55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B21" s="266"/>
      <c r="DC21" s="1002"/>
      <c r="DD21" s="72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57"/>
        <v>0</v>
      </c>
      <c r="DQ21" s="144">
        <f t="shared" si="57"/>
        <v>2821.88</v>
      </c>
      <c r="DR21" s="192">
        <f t="shared" si="5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58"/>
        <v>0</v>
      </c>
      <c r="EH21" s="144">
        <f t="shared" si="58"/>
        <v>0</v>
      </c>
      <c r="EI21" s="192">
        <f t="shared" si="5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0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0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0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4.5060694885128497E-2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0</v>
      </c>
      <c r="BN22" s="154"/>
      <c r="BO22" s="156"/>
      <c r="BP22" s="155"/>
      <c r="BQ22" s="80" t="e">
        <f>BP23/BO23</f>
        <v>#DIV/0!</v>
      </c>
      <c r="BR22" s="157"/>
      <c r="BS22" s="195"/>
      <c r="BT22" s="195"/>
      <c r="BU22" s="194"/>
      <c r="BV22" s="160" t="e">
        <f>BU23/BR23</f>
        <v>#DIV/0!</v>
      </c>
      <c r="BW22" s="161"/>
      <c r="BX22" s="80">
        <f>BU23/BT23</f>
        <v>0</v>
      </c>
      <c r="BY22" s="154"/>
      <c r="BZ22" s="156"/>
      <c r="CA22" s="155"/>
      <c r="CB22" s="88">
        <f>CA23/BZ23</f>
        <v>0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>
        <f>CN23/CM23</f>
        <v>0</v>
      </c>
      <c r="CR22" s="179"/>
      <c r="CS22" s="953"/>
      <c r="CT22" s="183"/>
      <c r="CU22" s="180"/>
      <c r="CV22" s="94" t="e">
        <f>CU23/CR23</f>
        <v>#DIV/0!</v>
      </c>
      <c r="CW22" s="94"/>
      <c r="CX22" s="163">
        <f>CU23/CT23</f>
        <v>0</v>
      </c>
      <c r="CY22" s="96"/>
      <c r="CZ22" s="97"/>
      <c r="DB22" s="261"/>
      <c r="DC22" s="1006"/>
      <c r="DD22" s="154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07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0</v>
      </c>
      <c r="I23" s="109">
        <f>H23-G23</f>
        <v>-5072.6495726495732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0</v>
      </c>
      <c r="Q23" s="109">
        <f>P23-O23</f>
        <v>-4854.7008547008554</v>
      </c>
      <c r="R23" s="111">
        <f>F23+J23+N23</f>
        <v>0</v>
      </c>
      <c r="S23" s="112">
        <f>S20+S21</f>
        <v>0</v>
      </c>
      <c r="T23" s="113">
        <f>H23+K23+O23</f>
        <v>4854.7008547008554</v>
      </c>
      <c r="U23" s="114">
        <f>H23+L23+P23</f>
        <v>0</v>
      </c>
      <c r="V23" s="115">
        <f>U23-R23</f>
        <v>0</v>
      </c>
      <c r="W23" s="116">
        <f t="shared" si="26"/>
        <v>0</v>
      </c>
      <c r="X23" s="109">
        <f>U23-T23</f>
        <v>-4854.7008547008554</v>
      </c>
      <c r="Y23" s="107">
        <f>Y100/1.17</f>
        <v>0</v>
      </c>
      <c r="Z23" s="758">
        <v>239</v>
      </c>
      <c r="AA23" s="75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48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5303.9572649572656</v>
      </c>
      <c r="AU23" s="120">
        <f>SUM(U23,AN23)</f>
        <v>239</v>
      </c>
      <c r="AV23" s="121">
        <f>AU23-AR23</f>
        <v>239</v>
      </c>
      <c r="AW23" s="116">
        <f t="shared" si="31"/>
        <v>239</v>
      </c>
      <c r="AX23" s="122">
        <f>AU23-AT23</f>
        <v>-5064.9572649572656</v>
      </c>
      <c r="AY23" s="96">
        <f>AR23/6</f>
        <v>0</v>
      </c>
      <c r="AZ23" s="97">
        <f>AS23/6</f>
        <v>0</v>
      </c>
      <c r="BA23" s="97">
        <f>AU23/6</f>
        <v>39.833333333333336</v>
      </c>
      <c r="BB23" s="123" t="e">
        <f>BA23/AY23</f>
        <v>#DIV/0!</v>
      </c>
      <c r="BC23" s="98">
        <f>BA23-AY23</f>
        <v>39.833333333333336</v>
      </c>
      <c r="BD23" s="98">
        <f>BA23-AZ23</f>
        <v>39.833333333333336</v>
      </c>
      <c r="BE23" s="98">
        <f>AX23/6</f>
        <v>-844.15954415954423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84.615384615384627</v>
      </c>
      <c r="BL23" s="108">
        <f>BL100/1.17</f>
        <v>0</v>
      </c>
      <c r="BM23" s="109">
        <f>BL23-BK23</f>
        <v>-84.615384615384627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/>
      <c r="BT23" s="112">
        <f>BG23+BK23+BO23</f>
        <v>84.615384615384627</v>
      </c>
      <c r="BU23" s="114">
        <f>BH23+BL23+BP23</f>
        <v>0</v>
      </c>
      <c r="BV23" s="115">
        <f>BU23-BR23</f>
        <v>0</v>
      </c>
      <c r="BW23" s="116"/>
      <c r="BX23" s="109">
        <f>BU23-BT23</f>
        <v>-84.615384615384627</v>
      </c>
      <c r="BY23" s="107">
        <f>BY100/1.17</f>
        <v>0</v>
      </c>
      <c r="BZ23" s="110">
        <f>BZ100/1.17</f>
        <v>125.64102564102565</v>
      </c>
      <c r="CA23" s="108">
        <f>CA100/1.17</f>
        <v>0</v>
      </c>
      <c r="CB23" s="117">
        <f>CA23-BZ23</f>
        <v>-125.64102564102565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125.64102564102565</v>
      </c>
      <c r="CN23" s="114">
        <f>CA23+CE23+CI23</f>
        <v>0</v>
      </c>
      <c r="CO23" s="118">
        <f>CN23-CK23</f>
        <v>0</v>
      </c>
      <c r="CP23" s="118"/>
      <c r="CQ23" s="109">
        <f>CN23-CM23</f>
        <v>-125.64102564102565</v>
      </c>
      <c r="CR23" s="119">
        <f>SUM(BR23,CK23)</f>
        <v>0</v>
      </c>
      <c r="CS23" s="949"/>
      <c r="CT23" s="124">
        <f>BT23+CM23</f>
        <v>210.25641025641028</v>
      </c>
      <c r="CU23" s="120">
        <f>SUM(BU23,CN23)</f>
        <v>0</v>
      </c>
      <c r="CV23" s="121">
        <f>CU23-CR23</f>
        <v>0</v>
      </c>
      <c r="CW23" s="121"/>
      <c r="CX23" s="122">
        <f>CU23-CT23</f>
        <v>-210.25641025641028</v>
      </c>
      <c r="CY23" s="96">
        <f>CR23/6</f>
        <v>0</v>
      </c>
      <c r="CZ23" s="97">
        <f>CU23/6</f>
        <v>0</v>
      </c>
      <c r="DA23" s="123" t="e">
        <f>CZ23/CY23</f>
        <v>#DIV/0!</v>
      </c>
      <c r="DB23" s="261">
        <f>CZ23-CY23</f>
        <v>0</v>
      </c>
      <c r="DC23" s="1006">
        <f>CX23/6</f>
        <v>-35.042735042735046</v>
      </c>
      <c r="DD23" s="107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07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0</v>
      </c>
      <c r="BN24" s="171"/>
      <c r="BO24" s="173"/>
      <c r="BP24" s="172"/>
      <c r="BQ24" s="87">
        <f>BP25/BO25</f>
        <v>0</v>
      </c>
      <c r="BR24" s="174"/>
      <c r="BS24" s="939"/>
      <c r="BT24" s="182"/>
      <c r="BU24" s="84"/>
      <c r="BV24" s="85" t="e">
        <f>BU25/BR25</f>
        <v>#DIV/0!</v>
      </c>
      <c r="BW24" s="86"/>
      <c r="BX24" s="87">
        <f>BU25/BT25</f>
        <v>0.52383275526027073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39"/>
      <c r="CM24" s="182"/>
      <c r="CN24" s="84"/>
      <c r="CO24" s="90" t="e">
        <f>CN25/CK25</f>
        <v>#DIV/0!</v>
      </c>
      <c r="CP24" s="944"/>
      <c r="CQ24" s="91">
        <f>CN25/CM25</f>
        <v>0</v>
      </c>
      <c r="CR24" s="157"/>
      <c r="CS24" s="952"/>
      <c r="CT24" s="164"/>
      <c r="CU24" s="162"/>
      <c r="CV24" s="94" t="e">
        <f>CU25/CR25</f>
        <v>#DIV/0!</v>
      </c>
      <c r="CW24" s="94"/>
      <c r="CX24" s="95">
        <f>CU25/CT25</f>
        <v>0.29883890909747746</v>
      </c>
      <c r="CY24" s="96"/>
      <c r="CZ24" s="97"/>
      <c r="DB24" s="261"/>
      <c r="DC24" s="1006"/>
      <c r="DD24" s="171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07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8">
        <v>1826.4939999999999</v>
      </c>
      <c r="H25" s="751">
        <v>1826.4939999999999</v>
      </c>
      <c r="I25" s="109">
        <f>H25-G25</f>
        <v>0</v>
      </c>
      <c r="J25" s="107">
        <f>J102/1.17</f>
        <v>1211.1111111111111</v>
      </c>
      <c r="K25" s="751">
        <v>1964.636</v>
      </c>
      <c r="L25" s="75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26"/>
        <v>1614.9759230769232</v>
      </c>
      <c r="X25" s="109">
        <f>U25-T25</f>
        <v>0</v>
      </c>
      <c r="Y25" s="107">
        <f>Y102/1.17</f>
        <v>1411.1111111111111</v>
      </c>
      <c r="Z25" s="758">
        <v>1805.5909999999999</v>
      </c>
      <c r="AA25" s="75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48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31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0</v>
      </c>
      <c r="BG25" s="751">
        <v>3342.6190000000001</v>
      </c>
      <c r="BH25" s="751">
        <v>3342.6190000000001</v>
      </c>
      <c r="BI25" s="109">
        <f>BH25-BG25</f>
        <v>0</v>
      </c>
      <c r="BJ25" s="107">
        <f>BJ102/1.17</f>
        <v>0</v>
      </c>
      <c r="BK25" s="108">
        <f>BK102/1.17</f>
        <v>1458.1196581196582</v>
      </c>
      <c r="BL25" s="108">
        <f>BL102/1.17</f>
        <v>0</v>
      </c>
      <c r="BM25" s="109">
        <f>BL25-BK25</f>
        <v>-1458.1196581196582</v>
      </c>
      <c r="BN25" s="107">
        <f>BN102/1.17</f>
        <v>0</v>
      </c>
      <c r="BO25" s="110">
        <f>BO102/1.17</f>
        <v>1580.3418803418804</v>
      </c>
      <c r="BP25" s="108">
        <f>BP102/1.17</f>
        <v>0</v>
      </c>
      <c r="BQ25" s="109">
        <f>BP25-BO25</f>
        <v>-1580.3418803418804</v>
      </c>
      <c r="BR25" s="111">
        <f>BF25+BJ25+BN25</f>
        <v>0</v>
      </c>
      <c r="BS25" s="112"/>
      <c r="BT25" s="112">
        <f>BG25+BK25+BO25</f>
        <v>6381.0805384615396</v>
      </c>
      <c r="BU25" s="114">
        <f>BH25+BL25+BP25</f>
        <v>3342.6190000000001</v>
      </c>
      <c r="BV25" s="115">
        <f>BU25-BR25</f>
        <v>3342.6190000000001</v>
      </c>
      <c r="BW25" s="116"/>
      <c r="BX25" s="109">
        <f>BU25-BT25</f>
        <v>-3038.4615384615395</v>
      </c>
      <c r="BY25" s="107">
        <f>BY102/1.17</f>
        <v>0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0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0</v>
      </c>
      <c r="CH25" s="110">
        <f>CH102/1.17</f>
        <v>1337.6068376068376</v>
      </c>
      <c r="CI25" s="108">
        <f>CI102/1.17</f>
        <v>0</v>
      </c>
      <c r="CJ25" s="117">
        <f>CI25-CH25</f>
        <v>-1337.6068376068376</v>
      </c>
      <c r="CK25" s="111">
        <f>BY25+CC25+CG25</f>
        <v>0</v>
      </c>
      <c r="CL25" s="112"/>
      <c r="CM25" s="112">
        <f>BZ25+CD25+CH25</f>
        <v>4804.2735042735048</v>
      </c>
      <c r="CN25" s="114">
        <f>CA25+CE25+CI25</f>
        <v>0</v>
      </c>
      <c r="CO25" s="118">
        <f>CN25-CK25</f>
        <v>0</v>
      </c>
      <c r="CP25" s="118"/>
      <c r="CQ25" s="109">
        <f>CN25-CM25</f>
        <v>-4804.2735042735048</v>
      </c>
      <c r="CR25" s="119">
        <f>SUM(BR25,CK25)</f>
        <v>0</v>
      </c>
      <c r="CS25" s="949"/>
      <c r="CT25" s="124">
        <f>BT25+CM25</f>
        <v>11185.354042735045</v>
      </c>
      <c r="CU25" s="120">
        <f>SUM(BU25,CN25)</f>
        <v>3342.6190000000001</v>
      </c>
      <c r="CV25" s="121">
        <f>CU25-CR25</f>
        <v>3342.6190000000001</v>
      </c>
      <c r="CW25" s="121"/>
      <c r="CX25" s="122">
        <f>CU25-CT25</f>
        <v>-7842.7350427350448</v>
      </c>
      <c r="CY25" s="96">
        <f>CR25/6</f>
        <v>0</v>
      </c>
      <c r="CZ25" s="97">
        <f>CU25/6</f>
        <v>557.10316666666665</v>
      </c>
      <c r="DA25" s="123" t="e">
        <f>CZ25/CY25</f>
        <v>#DIV/0!</v>
      </c>
      <c r="DB25" s="261">
        <f>CZ25-CY25</f>
        <v>557.10316666666665</v>
      </c>
      <c r="DC25" s="1006">
        <f>CX25/6</f>
        <v>-1307.1225071225074</v>
      </c>
      <c r="DD25" s="107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07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0</v>
      </c>
      <c r="J26" s="171"/>
      <c r="K26" s="172"/>
      <c r="L26" s="172"/>
      <c r="M26" s="80">
        <f>L27/K27</f>
        <v>0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0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0</v>
      </c>
      <c r="AG26" s="171"/>
      <c r="AH26" s="173"/>
      <c r="AI26" s="172"/>
      <c r="AJ26" s="178">
        <f>AI27/AH27</f>
        <v>0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0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0</v>
      </c>
      <c r="AY26" s="96"/>
      <c r="AZ26" s="97"/>
      <c r="BA26" s="97"/>
      <c r="BF26" s="171"/>
      <c r="BG26" s="172"/>
      <c r="BH26" s="172"/>
      <c r="BI26" s="80" t="e">
        <f>BH27/BG27</f>
        <v>#DIV/0!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939"/>
      <c r="BT26" s="182"/>
      <c r="BU26" s="84"/>
      <c r="BV26" s="85" t="e">
        <f>BU27/BR27</f>
        <v>#DIV/0!</v>
      </c>
      <c r="BW26" s="86"/>
      <c r="BX26" s="87" t="e">
        <f>BU27/BT27</f>
        <v>#DIV/0!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39"/>
      <c r="CM26" s="182"/>
      <c r="CN26" s="84"/>
      <c r="CO26" s="90" t="e">
        <f>CN27/CK27</f>
        <v>#DIV/0!</v>
      </c>
      <c r="CP26" s="944"/>
      <c r="CQ26" s="91" t="e">
        <f>CN27/CM27</f>
        <v>#DIV/0!</v>
      </c>
      <c r="CR26" s="157"/>
      <c r="CS26" s="952"/>
      <c r="CT26" s="164"/>
      <c r="CU26" s="162"/>
      <c r="CV26" s="94" t="e">
        <f>CU27/CR27</f>
        <v>#DIV/0!</v>
      </c>
      <c r="CW26" s="94"/>
      <c r="CX26" s="95" t="e">
        <f>CU27/CT27</f>
        <v>#DIV/0!</v>
      </c>
      <c r="CY26" s="96"/>
      <c r="CZ26" s="97"/>
      <c r="DB26" s="261"/>
      <c r="DC26" s="1006"/>
      <c r="DD26" s="171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07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0</v>
      </c>
      <c r="I27" s="109">
        <f>H27-G27</f>
        <v>-119.65811965811966</v>
      </c>
      <c r="J27" s="107">
        <f>J105/1.17</f>
        <v>0</v>
      </c>
      <c r="K27" s="108">
        <f>K105/1.17</f>
        <v>12.820512820512821</v>
      </c>
      <c r="L27" s="108">
        <f>L105/1.17</f>
        <v>0</v>
      </c>
      <c r="M27" s="109">
        <f>L27-K27</f>
        <v>-12.820512820512821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12.820512820512821</v>
      </c>
      <c r="U27" s="114">
        <f>H27+L27+P27</f>
        <v>0</v>
      </c>
      <c r="V27" s="115">
        <f>U27-R27</f>
        <v>0</v>
      </c>
      <c r="W27" s="116">
        <f t="shared" si="26"/>
        <v>0</v>
      </c>
      <c r="X27" s="109">
        <f>U27-T27</f>
        <v>-12.820512820512821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0</v>
      </c>
      <c r="AF27" s="117">
        <f>AE27-AD27</f>
        <v>-179.4871794871795</v>
      </c>
      <c r="AG27" s="107">
        <f>AG105/1.17</f>
        <v>0</v>
      </c>
      <c r="AH27" s="110">
        <f>AH105/1.17</f>
        <v>76.923076923076934</v>
      </c>
      <c r="AI27" s="108">
        <f>AI105/1.17</f>
        <v>0</v>
      </c>
      <c r="AJ27" s="117">
        <f>AI27-AH27</f>
        <v>-76.923076923076934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0</v>
      </c>
      <c r="AO27" s="118">
        <f>AN27-AK27</f>
        <v>0</v>
      </c>
      <c r="AP27" s="116">
        <f t="shared" si="48"/>
        <v>0</v>
      </c>
      <c r="AQ27" s="109">
        <f>AN27-AM27</f>
        <v>-256.41025641025647</v>
      </c>
      <c r="AR27" s="119">
        <f>SUM(R27,AK27)</f>
        <v>0</v>
      </c>
      <c r="AS27" s="112">
        <f>AS105/1.17</f>
        <v>0</v>
      </c>
      <c r="AT27" s="120">
        <f>T27+AM27</f>
        <v>269.23076923076928</v>
      </c>
      <c r="AU27" s="120">
        <f>SUM(U27,AN27)</f>
        <v>0</v>
      </c>
      <c r="AV27" s="121">
        <f>AU27-AR27</f>
        <v>0</v>
      </c>
      <c r="AW27" s="116">
        <f t="shared" si="31"/>
        <v>0</v>
      </c>
      <c r="AX27" s="122">
        <f>AU27-AT27</f>
        <v>-269.23076923076928</v>
      </c>
      <c r="AY27" s="96">
        <f>AR27/6</f>
        <v>0</v>
      </c>
      <c r="AZ27" s="97">
        <f>AS27/6</f>
        <v>0</v>
      </c>
      <c r="BA27" s="97">
        <f>AU27/6</f>
        <v>0</v>
      </c>
      <c r="BB27" s="123" t="e">
        <f>BA27/AY27</f>
        <v>#DIV/0!</v>
      </c>
      <c r="BC27" s="98">
        <f>BA27-AY27</f>
        <v>0</v>
      </c>
      <c r="BD27" s="98">
        <f>BA27-AZ27</f>
        <v>0</v>
      </c>
      <c r="BE27" s="98">
        <f>AX27/6</f>
        <v>-44.871794871794883</v>
      </c>
      <c r="BF27" s="107">
        <f>BF105/1.17</f>
        <v>0</v>
      </c>
      <c r="BG27" s="108">
        <f>BG105/1.17</f>
        <v>0</v>
      </c>
      <c r="BH27" s="108">
        <f>BH105/1.17</f>
        <v>0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/>
      <c r="BT27" s="112">
        <f>BG27+BK27+BO27</f>
        <v>0</v>
      </c>
      <c r="BU27" s="114">
        <f>BH27+BL27+BP27</f>
        <v>0</v>
      </c>
      <c r="BV27" s="115">
        <f>BU27-BR27</f>
        <v>0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49"/>
      <c r="CT27" s="124">
        <f>BT27+CM27</f>
        <v>0</v>
      </c>
      <c r="CU27" s="120">
        <f>SUM(BU27,CN27)</f>
        <v>0</v>
      </c>
      <c r="CV27" s="121">
        <f>CU27-CR27</f>
        <v>0</v>
      </c>
      <c r="CW27" s="121"/>
      <c r="CX27" s="122">
        <f>CU27-CT27</f>
        <v>0</v>
      </c>
      <c r="CY27" s="96">
        <f>CR27/6</f>
        <v>0</v>
      </c>
      <c r="CZ27" s="97">
        <f>CU27/6</f>
        <v>0</v>
      </c>
      <c r="DA27" s="123" t="e">
        <f>CZ27/CY27</f>
        <v>#DIV/0!</v>
      </c>
      <c r="DB27" s="261">
        <f>CZ27-CY27</f>
        <v>0</v>
      </c>
      <c r="DC27" s="1006">
        <f>CX27/6</f>
        <v>0</v>
      </c>
      <c r="DD27" s="107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07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0</v>
      </c>
      <c r="J28" s="171"/>
      <c r="K28" s="172"/>
      <c r="L28" s="172"/>
      <c r="M28" s="80">
        <f>L29/K29</f>
        <v>0</v>
      </c>
      <c r="N28" s="171"/>
      <c r="O28" s="172"/>
      <c r="P28" s="172"/>
      <c r="Q28" s="80">
        <f>P29/O29</f>
        <v>0</v>
      </c>
      <c r="R28" s="174"/>
      <c r="S28" s="175"/>
      <c r="T28" s="176"/>
      <c r="U28" s="84"/>
      <c r="V28" s="85">
        <f>U29/R29</f>
        <v>0</v>
      </c>
      <c r="W28" s="86">
        <f>U29/S29</f>
        <v>0</v>
      </c>
      <c r="X28" s="87">
        <f>U29/T29</f>
        <v>0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0</v>
      </c>
      <c r="AG28" s="171"/>
      <c r="AH28" s="173"/>
      <c r="AI28" s="172"/>
      <c r="AJ28" s="178">
        <f>AI29/AH29</f>
        <v>0</v>
      </c>
      <c r="AK28" s="174"/>
      <c r="AL28" s="175"/>
      <c r="AM28" s="176"/>
      <c r="AN28" s="84"/>
      <c r="AO28" s="90">
        <f>AN29/AK29</f>
        <v>0</v>
      </c>
      <c r="AP28" s="86">
        <f>AN29/AL29</f>
        <v>0</v>
      </c>
      <c r="AQ28" s="91">
        <f>AN29/AM29</f>
        <v>0</v>
      </c>
      <c r="AR28" s="157"/>
      <c r="AS28" s="175"/>
      <c r="AT28" s="162"/>
      <c r="AU28" s="162"/>
      <c r="AV28" s="94">
        <f>AU29/AR29</f>
        <v>0</v>
      </c>
      <c r="AW28" s="86">
        <f>AU29/AS29</f>
        <v>0</v>
      </c>
      <c r="AX28" s="95">
        <f>AU29/AT29</f>
        <v>0</v>
      </c>
      <c r="AY28" s="96"/>
      <c r="AZ28" s="97"/>
      <c r="BA28" s="97"/>
      <c r="BF28" s="171"/>
      <c r="BG28" s="172"/>
      <c r="BH28" s="172"/>
      <c r="BI28" s="80" t="e">
        <f>BH29/BG29</f>
        <v>#DIV/0!</v>
      </c>
      <c r="BJ28" s="171"/>
      <c r="BK28" s="172"/>
      <c r="BL28" s="172"/>
      <c r="BM28" s="80">
        <f>BL29/BK29</f>
        <v>0</v>
      </c>
      <c r="BN28" s="171"/>
      <c r="BO28" s="173"/>
      <c r="BP28" s="172"/>
      <c r="BQ28" s="91">
        <f>BP29/BO29</f>
        <v>0</v>
      </c>
      <c r="BR28" s="174"/>
      <c r="BS28" s="939"/>
      <c r="BT28" s="182"/>
      <c r="BU28" s="84"/>
      <c r="BV28" s="85" t="e">
        <f>BU29/BR29</f>
        <v>#DIV/0!</v>
      </c>
      <c r="BW28" s="86"/>
      <c r="BX28" s="87">
        <f>BU29/BT29</f>
        <v>0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39"/>
      <c r="CM28" s="182"/>
      <c r="CN28" s="84"/>
      <c r="CO28" s="90" t="e">
        <f>CN29/CK29</f>
        <v>#DIV/0!</v>
      </c>
      <c r="CP28" s="944"/>
      <c r="CQ28" s="91">
        <f>CN29/CM29</f>
        <v>0</v>
      </c>
      <c r="CR28" s="157"/>
      <c r="CS28" s="952"/>
      <c r="CT28" s="164"/>
      <c r="CU28" s="162"/>
      <c r="CV28" s="94" t="e">
        <f>CU29/CR29</f>
        <v>#DIV/0!</v>
      </c>
      <c r="CW28" s="94"/>
      <c r="CX28" s="95">
        <f>CU29/CT29</f>
        <v>0</v>
      </c>
      <c r="CY28" s="96"/>
      <c r="CZ28" s="97"/>
      <c r="DB28" s="261"/>
      <c r="DC28" s="1006"/>
      <c r="DD28" s="171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07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0</v>
      </c>
      <c r="I29" s="109">
        <f>H29-G29</f>
        <v>-165.81196581196582</v>
      </c>
      <c r="J29" s="107">
        <f>J108/1.17</f>
        <v>84.615384615384627</v>
      </c>
      <c r="K29" s="108">
        <f>K108/1.17</f>
        <v>331.19658119658123</v>
      </c>
      <c r="L29" s="108">
        <f>L108/1.17</f>
        <v>0</v>
      </c>
      <c r="M29" s="109">
        <f>L29-K29</f>
        <v>-331.19658119658123</v>
      </c>
      <c r="N29" s="107">
        <f>N108/1.17</f>
        <v>84.615384615384627</v>
      </c>
      <c r="O29" s="108">
        <f>O108/1.17</f>
        <v>224.35897435897436</v>
      </c>
      <c r="P29" s="108">
        <f>P108/1.17</f>
        <v>0</v>
      </c>
      <c r="Q29" s="109">
        <f>P29-O29</f>
        <v>-224.35897435897436</v>
      </c>
      <c r="R29" s="111">
        <f>F29+J29+N29</f>
        <v>253.84615384615387</v>
      </c>
      <c r="S29" s="112">
        <f>S108/1.17</f>
        <v>253.84615384615387</v>
      </c>
      <c r="T29" s="113">
        <f>H29+K29+O29</f>
        <v>555.55555555555566</v>
      </c>
      <c r="U29" s="114">
        <f>H29+L29+P29</f>
        <v>0</v>
      </c>
      <c r="V29" s="115">
        <f>U29-R29</f>
        <v>-253.84615384615387</v>
      </c>
      <c r="W29" s="116">
        <f t="shared" si="26"/>
        <v>-253.84615384615387</v>
      </c>
      <c r="X29" s="109">
        <f>U29-T29</f>
        <v>-555.55555555555566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0</v>
      </c>
      <c r="AF29" s="117">
        <f>AE29-AD29</f>
        <v>-680.34188034188037</v>
      </c>
      <c r="AG29" s="107">
        <f>AG108/1.17</f>
        <v>128.2051282051282</v>
      </c>
      <c r="AH29" s="110">
        <f>AH108/1.17</f>
        <v>3846.1538461538462</v>
      </c>
      <c r="AI29" s="108">
        <f>AI108/1.17</f>
        <v>0</v>
      </c>
      <c r="AJ29" s="117">
        <f>AI29-AH29</f>
        <v>-3846.1538461538462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0</v>
      </c>
      <c r="AO29" s="118">
        <f>AN29-AK29</f>
        <v>-384.61538461538464</v>
      </c>
      <c r="AP29" s="116">
        <f t="shared" si="48"/>
        <v>-384.61538461538464</v>
      </c>
      <c r="AQ29" s="109">
        <f>AN29-AM29</f>
        <v>-4526.4957264957266</v>
      </c>
      <c r="AR29" s="119">
        <f>SUM(R29,AK29)</f>
        <v>638.46153846153857</v>
      </c>
      <c r="AS29" s="112">
        <f>AS108/1.17</f>
        <v>638.46153846153845</v>
      </c>
      <c r="AT29" s="120">
        <f>T29+AM29</f>
        <v>5082.0512820512822</v>
      </c>
      <c r="AU29" s="120">
        <f>SUM(U29,AN29)</f>
        <v>0</v>
      </c>
      <c r="AV29" s="121">
        <f>AU29-AR29</f>
        <v>-638.46153846153857</v>
      </c>
      <c r="AW29" s="116">
        <f t="shared" si="31"/>
        <v>-638.46153846153845</v>
      </c>
      <c r="AX29" s="122">
        <f>AU29-AT29</f>
        <v>-5082.0512820512822</v>
      </c>
      <c r="AY29" s="96">
        <f>AR29/6</f>
        <v>106.41025641025642</v>
      </c>
      <c r="AZ29" s="97">
        <f>AS29/6</f>
        <v>106.41025641025641</v>
      </c>
      <c r="BA29" s="97">
        <f>AU29/6</f>
        <v>0</v>
      </c>
      <c r="BB29" s="123">
        <f>BA29/AY29</f>
        <v>0</v>
      </c>
      <c r="BC29" s="98">
        <f>BA29-AY29</f>
        <v>-106.41025641025642</v>
      </c>
      <c r="BD29" s="98">
        <f>BA29-AZ29</f>
        <v>-106.41025641025641</v>
      </c>
      <c r="BE29" s="98">
        <f>AX29/6</f>
        <v>-847.008547008547</v>
      </c>
      <c r="BF29" s="107">
        <f>BF108/1.17</f>
        <v>0</v>
      </c>
      <c r="BG29" s="108">
        <f>BG108/1.17</f>
        <v>0</v>
      </c>
      <c r="BH29" s="108">
        <f>BH108/1.17</f>
        <v>0</v>
      </c>
      <c r="BI29" s="109">
        <f>BH29-BG29</f>
        <v>0</v>
      </c>
      <c r="BJ29" s="107">
        <f>BJ108/1.17</f>
        <v>0</v>
      </c>
      <c r="BK29" s="108">
        <f>BK108/1.17</f>
        <v>16239.31623931624</v>
      </c>
      <c r="BL29" s="108">
        <f>BL108/1.17</f>
        <v>0</v>
      </c>
      <c r="BM29" s="109">
        <f>BL29-BK29</f>
        <v>-16239.31623931624</v>
      </c>
      <c r="BN29" s="107">
        <f>BN108/1.17</f>
        <v>0</v>
      </c>
      <c r="BO29" s="110">
        <f>BO108/1.17</f>
        <v>16239.31623931624</v>
      </c>
      <c r="BP29" s="108">
        <f>BP108/1.17</f>
        <v>0</v>
      </c>
      <c r="BQ29" s="109">
        <f>BP29-BO29</f>
        <v>-16239.31623931624</v>
      </c>
      <c r="BR29" s="111">
        <f>BF29+BJ29+BN29</f>
        <v>0</v>
      </c>
      <c r="BS29" s="112"/>
      <c r="BT29" s="112">
        <f>BG29+BK29+BO29</f>
        <v>32478.63247863248</v>
      </c>
      <c r="BU29" s="114">
        <f>BH29+BL29+BP29</f>
        <v>0</v>
      </c>
      <c r="BV29" s="115">
        <f>BU29-BR29</f>
        <v>0</v>
      </c>
      <c r="BW29" s="116"/>
      <c r="BX29" s="109">
        <f>BU29-BT29</f>
        <v>-32478.63247863248</v>
      </c>
      <c r="BY29" s="107">
        <f>BY108/1.17</f>
        <v>0</v>
      </c>
      <c r="BZ29" s="110">
        <f>BZ108/1.17</f>
        <v>16239.31623931624</v>
      </c>
      <c r="CA29" s="108">
        <f>CA108/1.17</f>
        <v>0</v>
      </c>
      <c r="CB29" s="117">
        <f>CA29-BZ29</f>
        <v>-16239.31623931624</v>
      </c>
      <c r="CC29" s="107">
        <f>CC108/1.17</f>
        <v>0</v>
      </c>
      <c r="CD29" s="110">
        <f>CD108/1.17</f>
        <v>9743.5897435897441</v>
      </c>
      <c r="CE29" s="108">
        <f>CE108/1.17</f>
        <v>0</v>
      </c>
      <c r="CF29" s="117">
        <f>CE29-CD29</f>
        <v>-9743.5897435897441</v>
      </c>
      <c r="CG29" s="107">
        <f>CG108/1.17</f>
        <v>0</v>
      </c>
      <c r="CH29" s="110">
        <f>CH108/1.17</f>
        <v>6495.7264957264961</v>
      </c>
      <c r="CI29" s="108">
        <f>CI108/1.17</f>
        <v>0</v>
      </c>
      <c r="CJ29" s="117">
        <f>CI29-CH29</f>
        <v>-6495.7264957264961</v>
      </c>
      <c r="CK29" s="111">
        <f>BY29+CC29+CG29</f>
        <v>0</v>
      </c>
      <c r="CL29" s="112"/>
      <c r="CM29" s="112">
        <f>BZ29+CD29+CH29</f>
        <v>32478.63247863248</v>
      </c>
      <c r="CN29" s="114">
        <f>CA29+CE29+CI29</f>
        <v>0</v>
      </c>
      <c r="CO29" s="118">
        <f>CN29-CK29</f>
        <v>0</v>
      </c>
      <c r="CP29" s="118"/>
      <c r="CQ29" s="109">
        <f>CN29-CM29</f>
        <v>-32478.63247863248</v>
      </c>
      <c r="CR29" s="119">
        <f>SUM(BR29,CK29)</f>
        <v>0</v>
      </c>
      <c r="CS29" s="949"/>
      <c r="CT29" s="124">
        <f>BT29+CM29</f>
        <v>64957.264957264961</v>
      </c>
      <c r="CU29" s="120">
        <f>SUM(BU29,CN29)</f>
        <v>0</v>
      </c>
      <c r="CV29" s="121">
        <f>CU29-CR29</f>
        <v>0</v>
      </c>
      <c r="CW29" s="121"/>
      <c r="CX29" s="122">
        <f>CU29-CT29</f>
        <v>-64957.264957264961</v>
      </c>
      <c r="CY29" s="96">
        <f>CR29/6</f>
        <v>0</v>
      </c>
      <c r="CZ29" s="97">
        <f>CU29/6</f>
        <v>0</v>
      </c>
      <c r="DA29" s="123" t="e">
        <f>CZ29/CY29</f>
        <v>#DIV/0!</v>
      </c>
      <c r="DB29" s="261">
        <f>CZ29-CY29</f>
        <v>0</v>
      </c>
      <c r="DC29" s="1006">
        <f>CX29/6</f>
        <v>-10826.210826210827</v>
      </c>
      <c r="DD29" s="107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07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0.28564191415418394</v>
      </c>
      <c r="J30" s="69"/>
      <c r="K30" s="172"/>
      <c r="L30" s="172"/>
      <c r="M30" s="80">
        <f>L31/K31</f>
        <v>6.2990631941122251E-3</v>
      </c>
      <c r="N30" s="69"/>
      <c r="O30" s="172"/>
      <c r="P30" s="172"/>
      <c r="Q30" s="80">
        <f>P31/O31</f>
        <v>0.83101722093057073</v>
      </c>
      <c r="R30" s="198"/>
      <c r="S30" s="199"/>
      <c r="T30" s="200"/>
      <c r="U30" s="201"/>
      <c r="V30" s="85">
        <f>U31/R31</f>
        <v>0.56522703201548696</v>
      </c>
      <c r="W30" s="86">
        <f>U31/S31</f>
        <v>0.49275643562550414</v>
      </c>
      <c r="X30" s="87">
        <f>U31/T31</f>
        <v>0.49127360478709475</v>
      </c>
      <c r="Y30" s="69"/>
      <c r="Z30" s="172"/>
      <c r="AA30" s="172"/>
      <c r="AB30" s="80">
        <f>AA31/Z31</f>
        <v>4.3594202027502846E-2</v>
      </c>
      <c r="AC30" s="69"/>
      <c r="AD30" s="197"/>
      <c r="AE30" s="172"/>
      <c r="AF30" s="202">
        <f>AE31/AD31</f>
        <v>0.47602736917940003</v>
      </c>
      <c r="AG30" s="69"/>
      <c r="AH30" s="197"/>
      <c r="AI30" s="172"/>
      <c r="AJ30" s="202">
        <f>AI31/AH31</f>
        <v>0.39012574768136188</v>
      </c>
      <c r="AK30" s="198"/>
      <c r="AL30" s="199"/>
      <c r="AM30" s="200"/>
      <c r="AN30" s="201"/>
      <c r="AO30" s="90">
        <f>AN31/AK31</f>
        <v>0.36267536334429346</v>
      </c>
      <c r="AP30" s="86">
        <f>AN31/AL31</f>
        <v>0.33550499648397863</v>
      </c>
      <c r="AQ30" s="203">
        <f>AN31/AM31</f>
        <v>0.28495746664615446</v>
      </c>
      <c r="AR30" s="204"/>
      <c r="AS30" s="199"/>
      <c r="AT30" s="205"/>
      <c r="AU30" s="162"/>
      <c r="AV30" s="94">
        <f>AU31/AR31</f>
        <v>0.46652428758406644</v>
      </c>
      <c r="AW30" s="86">
        <f>AU31/AS31</f>
        <v>0.41845726757299218</v>
      </c>
      <c r="AX30" s="206">
        <f>AU31/AT31</f>
        <v>0.38553106517858132</v>
      </c>
      <c r="AY30" s="137"/>
      <c r="AZ30" s="138"/>
      <c r="BA30" s="138"/>
      <c r="BF30" s="69"/>
      <c r="BG30" s="172"/>
      <c r="BH30" s="172"/>
      <c r="BI30" s="80">
        <f>BH31/BG31</f>
        <v>1.0711565185274861</v>
      </c>
      <c r="BJ30" s="69"/>
      <c r="BK30" s="172"/>
      <c r="BL30" s="172"/>
      <c r="BM30" s="80">
        <f>BL31/BK31</f>
        <v>0</v>
      </c>
      <c r="BN30" s="69"/>
      <c r="BO30" s="197"/>
      <c r="BP30" s="172"/>
      <c r="BQ30" s="87">
        <f>BP31/BO31</f>
        <v>0</v>
      </c>
      <c r="BR30" s="198"/>
      <c r="BS30" s="291"/>
      <c r="BT30" s="207"/>
      <c r="BU30" s="201"/>
      <c r="BV30" s="85" t="e">
        <f>BU31/BR31</f>
        <v>#DIV/0!</v>
      </c>
      <c r="BW30" s="86"/>
      <c r="BX30" s="87">
        <f>BU31/BT31</f>
        <v>0.17563714220187482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 t="e">
        <f>CN31/CK31</f>
        <v>#DIV/0!</v>
      </c>
      <c r="CP30" s="944"/>
      <c r="CQ30" s="203">
        <f>CN31/CM31</f>
        <v>0</v>
      </c>
      <c r="CR30" s="204"/>
      <c r="CS30" s="956"/>
      <c r="CT30" s="209"/>
      <c r="CU30" s="162"/>
      <c r="CV30" s="94" t="e">
        <f>CU31/CR31</f>
        <v>#DIV/0!</v>
      </c>
      <c r="CW30" s="94"/>
      <c r="CX30" s="206">
        <f>CU31/CT31</f>
        <v>7.5690988091440189E-2</v>
      </c>
      <c r="CY30" s="137"/>
      <c r="CZ30" s="138"/>
      <c r="DB30" s="266"/>
      <c r="DC30" s="1002"/>
      <c r="DD30" s="69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128280.75524786324</v>
      </c>
      <c r="I31" s="212">
        <f>H31-G31</f>
        <v>-320815.64444444445</v>
      </c>
      <c r="J31" s="210">
        <f>J10+J14+J25+J19+J23+J27+J29</f>
        <v>326323.93162393162</v>
      </c>
      <c r="K31" s="875">
        <f>K10+K14+K25+K19+K23+K27+K29</f>
        <v>479331.0944273505</v>
      </c>
      <c r="L31" s="875">
        <f>L10+L14+L25+L19+L23+L27+L29</f>
        <v>3019.3368547008549</v>
      </c>
      <c r="M31" s="212">
        <f>L31-K31</f>
        <v>-476311.75757264963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408982.07</v>
      </c>
      <c r="Q31" s="212">
        <f>P31-O31</f>
        <v>-83164.253444444446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1099758.1731196579</v>
      </c>
      <c r="U31" s="213">
        <f>U10+U14+U25+U19+U23+U27+U29</f>
        <v>540282.16210256412</v>
      </c>
      <c r="V31" s="213">
        <f>U31-R31</f>
        <v>-415585.35926495725</v>
      </c>
      <c r="W31" s="211">
        <f>U31-S31</f>
        <v>-556166.55584615411</v>
      </c>
      <c r="X31" s="216">
        <f>U31-T31</f>
        <v>-559476.01101709378</v>
      </c>
      <c r="Y31" s="210">
        <f>Y10+Y14+Y25+Y19+Y23+Y27+Y29</f>
        <v>311211.11111111112</v>
      </c>
      <c r="Z31" s="877">
        <f>Z10+Z14+Z25+Z19+Z23+Z27+Z29</f>
        <v>441409.1944188035</v>
      </c>
      <c r="AA31" s="877">
        <f>AA10+AA14+AA25+AA19+AA23+AA27+AA29</f>
        <v>19242.881598290602</v>
      </c>
      <c r="AB31" s="212">
        <f>AA31-Z31</f>
        <v>-422166.31282051292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77">
        <f>AE10+AE14+AE25+AE19+AE23+AE27+AE29</f>
        <v>173773.03</v>
      </c>
      <c r="AF31" s="216">
        <f>AE31-AD31</f>
        <v>-191275.37110256412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77">
        <f>AI10+AI14+AI25+AI19+AI23+AI27+AI29</f>
        <v>136474.65599999999</v>
      </c>
      <c r="AJ31" s="216">
        <f>AI31-AH31</f>
        <v>-213347.56622222226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329490.56759829063</v>
      </c>
      <c r="AO31" s="215">
        <f>AN31-AK31</f>
        <v>-579009.43240170937</v>
      </c>
      <c r="AP31" s="211">
        <f>AN31-AL31</f>
        <v>-652582.93667521363</v>
      </c>
      <c r="AQ31" s="216">
        <f>AN31-AM31</f>
        <v>-826789.25014529948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2256037.9908632487</v>
      </c>
      <c r="AU31" s="213">
        <f>AU10+AU14+AU25+AU19+AU23+AU27+AU29</f>
        <v>869772.72970085475</v>
      </c>
      <c r="AV31" s="217">
        <f>AU31-AR31</f>
        <v>-994594.79166666674</v>
      </c>
      <c r="AW31" s="211">
        <f>AU31-AS31</f>
        <v>-1208749.4925213675</v>
      </c>
      <c r="AX31" s="218">
        <f>AU31-AT31</f>
        <v>-1386265.261162394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144962.12161680913</v>
      </c>
      <c r="BB31" s="123">
        <f>BA31/AY31</f>
        <v>0.4665242875840665</v>
      </c>
      <c r="BC31" s="98">
        <f>BA31-AY31</f>
        <v>-165765.79861111109</v>
      </c>
      <c r="BD31" s="98">
        <f>BA31-AZ31</f>
        <v>-201458.24875356126</v>
      </c>
      <c r="BE31" s="98">
        <f>AX31/6</f>
        <v>-231044.21019373232</v>
      </c>
      <c r="BF31" s="210">
        <f>BF10+BF14+BF25+BF19+BF23+BF27+BF29</f>
        <v>0</v>
      </c>
      <c r="BG31" s="211">
        <f>BG10+BG14+BG25+BG19+BG23+BG27+BG29</f>
        <v>133460.45300000001</v>
      </c>
      <c r="BH31" s="211">
        <f>BH10+BH14+BH25+BH19+BH23+BH27+BH29</f>
        <v>142957.0341965812</v>
      </c>
      <c r="BI31" s="212">
        <f>BH31-BG31</f>
        <v>9496.5811965811881</v>
      </c>
      <c r="BJ31" s="210">
        <f>BJ10+BJ14+BJ25+BJ19+BJ23+BJ27+BJ29</f>
        <v>0</v>
      </c>
      <c r="BK31" s="211">
        <f>BK10+BK14+BK25+BK19+BK23+BK27+BK29</f>
        <v>317354.70085470087</v>
      </c>
      <c r="BL31" s="211">
        <f>BL10+BL14+BL25+BL19+BL23+BL27+BL29</f>
        <v>0</v>
      </c>
      <c r="BM31" s="212">
        <f>BL31-BK31</f>
        <v>-317354.70085470087</v>
      </c>
      <c r="BN31" s="210">
        <f>BN10+BN14+BN25+BN19+BN23+BN27+BN29</f>
        <v>0</v>
      </c>
      <c r="BO31" s="213">
        <f>BO10+BO14+BO25+BO19+BO23+BO27+BO29</f>
        <v>363118.80341880344</v>
      </c>
      <c r="BP31" s="211">
        <f>BP10+BP14+BP25+BP19+BP23+BP27+BP29</f>
        <v>0</v>
      </c>
      <c r="BQ31" s="212">
        <f>BP31-BO31</f>
        <v>-363118.80341880344</v>
      </c>
      <c r="BR31" s="214">
        <f>BR10+BR14+BR25+BR19+BR23+BR27+BR29</f>
        <v>0</v>
      </c>
      <c r="BS31" s="292"/>
      <c r="BT31" s="215">
        <f>BT10+BT14+BT25+BT19+BT23+BT27+BT29</f>
        <v>813933.95727350435</v>
      </c>
      <c r="BU31" s="213">
        <f>BU10+BU14+BU25+BU19+BU23+BU27+BU29</f>
        <v>142957.0341965812</v>
      </c>
      <c r="BV31" s="213">
        <f>BU31-BR31</f>
        <v>142957.0341965812</v>
      </c>
      <c r="BW31" s="211"/>
      <c r="BX31" s="216">
        <f>BU31-BT31</f>
        <v>-670976.92307692312</v>
      </c>
      <c r="BY31" s="210">
        <f>BY10+BY14+BY25+BY19+BY23+BY27+BY29</f>
        <v>0</v>
      </c>
      <c r="BZ31" s="213">
        <f>BZ10+BZ14+BZ25+BZ19+BZ23+BZ27+BZ29</f>
        <v>410756.41025641025</v>
      </c>
      <c r="CA31" s="211">
        <f>CA10+CA14+CA25+CA19+CA23+CA27+CA29</f>
        <v>0</v>
      </c>
      <c r="CB31" s="216">
        <f>CB10+CB14+CB25+CB19+CB23+CB27</f>
        <v>-394517.094017094</v>
      </c>
      <c r="CC31" s="210">
        <f>CC10+CC14+CC25+CC19+CC23+CC27+CC29</f>
        <v>0</v>
      </c>
      <c r="CD31" s="213">
        <f>CD10+CD14+CD25+CD19+CD23+CD27+CD29</f>
        <v>380186.32478632481</v>
      </c>
      <c r="CE31" s="211">
        <f>CE10+CE14+CE25+CE19+CE23+CE27+CE29</f>
        <v>0</v>
      </c>
      <c r="CF31" s="216">
        <f>CF10+CF14+CF25+CF19+CF23+CF27</f>
        <v>-370442.73504273506</v>
      </c>
      <c r="CG31" s="210">
        <f>CG10+CG14+CG25+CG19+CG23+CG27+CG29+CG29</f>
        <v>0</v>
      </c>
      <c r="CH31" s="213">
        <f>CH10+CH14+CH25+CH19+CH23+CH27+CH29+CH29</f>
        <v>290311.96581196587</v>
      </c>
      <c r="CI31" s="211">
        <f>CI10+CI14+CI25+CI19+CI23+CI27+CI29+CI29</f>
        <v>0</v>
      </c>
      <c r="CJ31" s="216">
        <f>CJ10+CJ14+CJ25+CJ19+CJ23+CJ27</f>
        <v>-277320.51282051287</v>
      </c>
      <c r="CK31" s="214">
        <f>CK10+CK14+CK25+CK19+CK23+CK27+CK29</f>
        <v>0</v>
      </c>
      <c r="CL31" s="292"/>
      <c r="CM31" s="215">
        <f>CM10+CM14+CM25+CM19+CM23+CM27+CM29</f>
        <v>1074758.9743589743</v>
      </c>
      <c r="CN31" s="213">
        <f>CN10+CN14+CN25+CN19+CN23+CN27+CN29</f>
        <v>0</v>
      </c>
      <c r="CO31" s="215">
        <f>CO10+CO14+CO25+CO19+CO23+CO27</f>
        <v>0</v>
      </c>
      <c r="CP31" s="215"/>
      <c r="CQ31" s="216">
        <f>CQ10+CQ14+CQ25+CQ19+CQ23+CQ27</f>
        <v>-1042280.3418803419</v>
      </c>
      <c r="CR31" s="214">
        <f>CR10+CR14+CR25+CR19+CR23+CR27+CR29</f>
        <v>0</v>
      </c>
      <c r="CS31" s="292"/>
      <c r="CT31" s="215">
        <f>CT10+CT14+CT25+CT19+CT23+CT27+CT29</f>
        <v>1888692.9316324787</v>
      </c>
      <c r="CU31" s="213">
        <f>CU10+CU14+CU25+CU19+CU23+CU27+CU29</f>
        <v>142957.0341965812</v>
      </c>
      <c r="CV31" s="217">
        <f>CV10+CV14+CV25+CV19+CV23+CV27</f>
        <v>142957.0341965812</v>
      </c>
      <c r="CW31" s="217"/>
      <c r="CX31" s="218">
        <f>CU31-CT31</f>
        <v>-1745735.8974358975</v>
      </c>
      <c r="CY31" s="96">
        <f>CY10+CY14+CY25+CY19+CY23+CY27+CY29</f>
        <v>0</v>
      </c>
      <c r="CZ31" s="97">
        <f>CZ10+CZ14+CZ25+CZ19+CZ23+CZ27+CZ29</f>
        <v>23826.172366096867</v>
      </c>
      <c r="DA31" s="123" t="e">
        <f>CZ31/CY31</f>
        <v>#DIV/0!</v>
      </c>
      <c r="DB31" s="261">
        <f>CZ31-CY31</f>
        <v>23826.172366096867</v>
      </c>
      <c r="DC31" s="1006">
        <f>CX31/6</f>
        <v>-290955.98290598294</v>
      </c>
      <c r="DD31" s="210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347282.905982906</v>
      </c>
      <c r="DI31" s="211">
        <f>DI10+DI14+DI25+DI19+DI23+DI27+DI29</f>
        <v>336500.85470085475</v>
      </c>
      <c r="DJ31" s="211">
        <f>DJ10+DJ14+DJ25+DJ19+DJ23+DJ27+DJ29</f>
        <v>0</v>
      </c>
      <c r="DK31" s="212">
        <f>DJ31-DI31</f>
        <v>-336500.85470085475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1090953.8461538462</v>
      </c>
      <c r="DQ31" s="215">
        <f>DQ10+DQ14+DQ25+DQ19+DQ23+DQ27+DQ29</f>
        <v>1028015.580854701</v>
      </c>
      <c r="DR31" s="213">
        <f>DR10+DR14+DR25+DR19+DR23+DR27+DR29</f>
        <v>0</v>
      </c>
      <c r="DS31" s="213">
        <f>DR31-DP31</f>
        <v>-1090953.8461538462</v>
      </c>
      <c r="DT31" s="216">
        <f>DR31-DQ31</f>
        <v>-1028015.580854701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2091719.6581196585</v>
      </c>
      <c r="EM31" s="215">
        <f>EM10+EM14+EM25+EM19+EM23+EM27+EM29</f>
        <v>1028015.580854701</v>
      </c>
      <c r="EN31" s="213">
        <f>EN10+EN14+EN25+EN19+EN23+EN27+EN29</f>
        <v>0</v>
      </c>
      <c r="EO31" s="217">
        <f>EO10+EO14+EO25+EO19+EO23+EO27</f>
        <v>-2010523.0769230772</v>
      </c>
      <c r="EP31" s="218">
        <f>EN31-EM31</f>
        <v>-1028015.580854701</v>
      </c>
      <c r="EQ31" s="96">
        <f>EQ10+EQ14+EQ25+EQ19+EQ23+EQ27+EQ29</f>
        <v>348619.94301994302</v>
      </c>
      <c r="ER31" s="97">
        <f>ER10+ER14+ER25+ER19+ER23+ER27+ER29</f>
        <v>0</v>
      </c>
      <c r="ES31" s="123">
        <f>ER31/EQ31</f>
        <v>0</v>
      </c>
      <c r="ET31" s="98">
        <f>ER31-EQ31</f>
        <v>-348619.94301994302</v>
      </c>
      <c r="EU31" s="98">
        <f>EP31/6</f>
        <v>-171335.93014245018</v>
      </c>
      <c r="EV31" s="907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5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23"/>
      <c r="E34" s="17"/>
      <c r="F34" s="1088" t="str">
        <f>F3</f>
        <v>17/3</v>
      </c>
      <c r="G34" s="1085"/>
      <c r="H34" s="1085"/>
      <c r="I34" s="1087">
        <v>0</v>
      </c>
      <c r="J34" s="1088" t="str">
        <f>J3</f>
        <v>17/4</v>
      </c>
      <c r="K34" s="1085"/>
      <c r="L34" s="1085"/>
      <c r="M34" s="1087">
        <v>0</v>
      </c>
      <c r="N34" s="1088" t="str">
        <f>N3</f>
        <v>17/5</v>
      </c>
      <c r="O34" s="1085"/>
      <c r="P34" s="1085"/>
      <c r="Q34" s="1087">
        <v>0</v>
      </c>
      <c r="R34" s="1088" t="str">
        <f>R3</f>
        <v>17/3-17/5累計</v>
      </c>
      <c r="S34" s="1085"/>
      <c r="T34" s="1085"/>
      <c r="U34" s="1086"/>
      <c r="V34" s="1085"/>
      <c r="W34" s="1085"/>
      <c r="X34" s="1087"/>
      <c r="Y34" s="1088" t="str">
        <f>Y3</f>
        <v>17/6</v>
      </c>
      <c r="Z34" s="1085"/>
      <c r="AA34" s="1085"/>
      <c r="AB34" s="1087">
        <v>0</v>
      </c>
      <c r="AC34" s="1088" t="str">
        <f>AC3</f>
        <v>17/7</v>
      </c>
      <c r="AD34" s="1085"/>
      <c r="AE34" s="1085"/>
      <c r="AF34" s="1087">
        <v>0</v>
      </c>
      <c r="AG34" s="1088" t="str">
        <f>AG3</f>
        <v>17/8</v>
      </c>
      <c r="AH34" s="1085"/>
      <c r="AI34" s="1085"/>
      <c r="AJ34" s="1087">
        <v>0</v>
      </c>
      <c r="AK34" s="1088" t="str">
        <f>AK3</f>
        <v>17/6-17/8累計</v>
      </c>
      <c r="AL34" s="1085"/>
      <c r="AM34" s="1085"/>
      <c r="AN34" s="1086"/>
      <c r="AO34" s="1085"/>
      <c r="AP34" s="1085"/>
      <c r="AQ34" s="1087"/>
      <c r="AR34" s="1096" t="str">
        <f>AR3</f>
        <v>17/上(17/3-17/8)累計</v>
      </c>
      <c r="AS34" s="1097"/>
      <c r="AT34" s="1097"/>
      <c r="AU34" s="1097"/>
      <c r="AV34" s="1097"/>
      <c r="AW34" s="1097"/>
      <c r="AX34" s="1098"/>
      <c r="AY34" s="18"/>
      <c r="AZ34" s="754"/>
      <c r="BA34" s="19"/>
      <c r="BF34" s="1088" t="str">
        <f>BF3</f>
        <v>17/9</v>
      </c>
      <c r="BG34" s="1085"/>
      <c r="BH34" s="1085"/>
      <c r="BI34" s="1087">
        <v>0</v>
      </c>
      <c r="BJ34" s="1088" t="str">
        <f>BJ3</f>
        <v>17/10</v>
      </c>
      <c r="BK34" s="1085"/>
      <c r="BL34" s="1085"/>
      <c r="BM34" s="1087">
        <v>0</v>
      </c>
      <c r="BN34" s="1088" t="str">
        <f>BN3</f>
        <v>17/11</v>
      </c>
      <c r="BO34" s="1085"/>
      <c r="BP34" s="1085"/>
      <c r="BQ34" s="1087">
        <v>0</v>
      </c>
      <c r="BR34" s="1088" t="str">
        <f>BR3</f>
        <v>17/9-17/11累計</v>
      </c>
      <c r="BS34" s="1085"/>
      <c r="BT34" s="1085"/>
      <c r="BU34" s="1086"/>
      <c r="BV34" s="1085"/>
      <c r="BW34" s="1085"/>
      <c r="BX34" s="1087"/>
      <c r="BY34" s="1088" t="str">
        <f>BY3</f>
        <v>17/12</v>
      </c>
      <c r="BZ34" s="1085"/>
      <c r="CA34" s="1085"/>
      <c r="CB34" s="1087">
        <v>0</v>
      </c>
      <c r="CC34" s="1088" t="str">
        <f>CC3</f>
        <v>18/1</v>
      </c>
      <c r="CD34" s="1085"/>
      <c r="CE34" s="1085"/>
      <c r="CF34" s="1087">
        <v>0</v>
      </c>
      <c r="CG34" s="1088" t="str">
        <f>CG3</f>
        <v>18/2</v>
      </c>
      <c r="CH34" s="1085"/>
      <c r="CI34" s="1085"/>
      <c r="CJ34" s="1087">
        <v>0</v>
      </c>
      <c r="CK34" s="1088" t="str">
        <f>CK3</f>
        <v>17/12-18/2累計</v>
      </c>
      <c r="CL34" s="1085"/>
      <c r="CM34" s="1085"/>
      <c r="CN34" s="1086"/>
      <c r="CO34" s="1085"/>
      <c r="CP34" s="1085"/>
      <c r="CQ34" s="1087"/>
      <c r="CR34" s="1096" t="str">
        <f>CR3</f>
        <v>17/下(17/12-18/2)累計</v>
      </c>
      <c r="CS34" s="1097"/>
      <c r="CT34" s="1097"/>
      <c r="CU34" s="1097"/>
      <c r="CV34" s="1097"/>
      <c r="CW34" s="1097"/>
      <c r="CX34" s="1098"/>
      <c r="CY34" s="18"/>
      <c r="CZ34" s="19"/>
      <c r="DB34" s="1000"/>
      <c r="DC34" s="904"/>
      <c r="DD34" s="1085" t="str">
        <f>DD3</f>
        <v>18/3</v>
      </c>
      <c r="DE34" s="1085"/>
      <c r="DF34" s="1085"/>
      <c r="DG34" s="1087">
        <v>0</v>
      </c>
      <c r="DH34" s="1088" t="str">
        <f>DH3</f>
        <v>18/4</v>
      </c>
      <c r="DI34" s="1085"/>
      <c r="DJ34" s="1085"/>
      <c r="DK34" s="1087">
        <v>0</v>
      </c>
      <c r="DL34" s="1088" t="str">
        <f>DL3</f>
        <v>18/5</v>
      </c>
      <c r="DM34" s="1085"/>
      <c r="DN34" s="1085"/>
      <c r="DO34" s="1087">
        <v>0</v>
      </c>
      <c r="DP34" s="1088" t="str">
        <f>DP3</f>
        <v>18/3-18/5累計</v>
      </c>
      <c r="DQ34" s="1085"/>
      <c r="DR34" s="1086"/>
      <c r="DS34" s="1085"/>
      <c r="DT34" s="1087"/>
      <c r="DU34" s="1088" t="str">
        <f>DU3</f>
        <v>18/6</v>
      </c>
      <c r="DV34" s="1085"/>
      <c r="DW34" s="1085"/>
      <c r="DX34" s="1087">
        <v>0</v>
      </c>
      <c r="DY34" s="1088" t="str">
        <f>DY3</f>
        <v>18/7</v>
      </c>
      <c r="DZ34" s="1085"/>
      <c r="EA34" s="1085"/>
      <c r="EB34" s="1087">
        <v>0</v>
      </c>
      <c r="EC34" s="1088" t="str">
        <f>EC3</f>
        <v>18/8</v>
      </c>
      <c r="ED34" s="1085"/>
      <c r="EE34" s="1085"/>
      <c r="EF34" s="1087">
        <v>0</v>
      </c>
      <c r="EG34" s="1088" t="str">
        <f>EG3</f>
        <v>18/6-18/8累計</v>
      </c>
      <c r="EH34" s="1085"/>
      <c r="EI34" s="1086"/>
      <c r="EJ34" s="1085"/>
      <c r="EK34" s="1087"/>
      <c r="EL34" s="1096" t="str">
        <f>EL3</f>
        <v>18/下(18/6-18/8)累計</v>
      </c>
      <c r="EM34" s="1097"/>
      <c r="EN34" s="1097"/>
      <c r="EO34" s="1097"/>
      <c r="EP34" s="1098"/>
      <c r="EQ34" s="18"/>
      <c r="ER34" s="19"/>
      <c r="EV34" s="905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59">F114</f>
        <v>予算</v>
      </c>
      <c r="G35" s="221" t="str">
        <f>G114</f>
        <v>前回計画</v>
      </c>
      <c r="H35" s="221" t="str">
        <f t="shared" si="59"/>
        <v>実績</v>
      </c>
      <c r="I35" s="33" t="str">
        <f t="shared" si="59"/>
        <v>計画差異</v>
      </c>
      <c r="J35" s="24" t="str">
        <f t="shared" si="59"/>
        <v>予算</v>
      </c>
      <c r="K35" s="221" t="str">
        <f>K114</f>
        <v>前回計画</v>
      </c>
      <c r="L35" s="221" t="str">
        <f t="shared" si="59"/>
        <v>今回計画</v>
      </c>
      <c r="M35" s="33" t="str">
        <f t="shared" si="59"/>
        <v>計画差異</v>
      </c>
      <c r="N35" s="24" t="str">
        <f t="shared" si="59"/>
        <v>予算</v>
      </c>
      <c r="O35" s="221" t="str">
        <f>O114</f>
        <v>前回計画</v>
      </c>
      <c r="P35" s="221" t="str">
        <f t="shared" si="59"/>
        <v>今回計画</v>
      </c>
      <c r="Q35" s="33" t="str">
        <f t="shared" si="59"/>
        <v>計画差異</v>
      </c>
      <c r="R35" s="28" t="str">
        <f t="shared" si="59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60">X114</f>
        <v>計画差異</v>
      </c>
      <c r="Y35" s="24" t="str">
        <f t="shared" si="60"/>
        <v>予算</v>
      </c>
      <c r="Z35" s="221" t="str">
        <f>Z114</f>
        <v>前回計画</v>
      </c>
      <c r="AA35" s="221" t="str">
        <f t="shared" si="60"/>
        <v>今回計画</v>
      </c>
      <c r="AB35" s="33" t="str">
        <f t="shared" si="60"/>
        <v>計画差異</v>
      </c>
      <c r="AC35" s="24" t="str">
        <f t="shared" si="60"/>
        <v>予算</v>
      </c>
      <c r="AD35" s="222" t="str">
        <f>AD114</f>
        <v>前回計画</v>
      </c>
      <c r="AE35" s="221" t="str">
        <f t="shared" si="60"/>
        <v>今回計画</v>
      </c>
      <c r="AF35" s="33" t="str">
        <f t="shared" si="60"/>
        <v>計画差異</v>
      </c>
      <c r="AG35" s="24" t="str">
        <f t="shared" si="60"/>
        <v>予算</v>
      </c>
      <c r="AH35" s="222" t="str">
        <f>AH114</f>
        <v>前回計画</v>
      </c>
      <c r="AI35" s="221" t="str">
        <f t="shared" si="60"/>
        <v>今回計画</v>
      </c>
      <c r="AJ35" s="33" t="str">
        <f t="shared" si="60"/>
        <v>計画差異</v>
      </c>
      <c r="AK35" s="28" t="str">
        <f t="shared" si="60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61">BF114</f>
        <v>予算</v>
      </c>
      <c r="BG35" s="221" t="str">
        <f t="shared" si="61"/>
        <v>前回計画</v>
      </c>
      <c r="BH35" s="221" t="str">
        <f t="shared" si="61"/>
        <v>今回計画</v>
      </c>
      <c r="BI35" s="33" t="str">
        <f t="shared" si="61"/>
        <v>計画差異</v>
      </c>
      <c r="BJ35" s="24" t="str">
        <f t="shared" si="61"/>
        <v>予算</v>
      </c>
      <c r="BK35" s="221" t="str">
        <f t="shared" si="61"/>
        <v>前回計画</v>
      </c>
      <c r="BL35" s="221" t="str">
        <f t="shared" si="61"/>
        <v>今回計画</v>
      </c>
      <c r="BM35" s="33" t="str">
        <f t="shared" si="61"/>
        <v>計画差異</v>
      </c>
      <c r="BN35" s="24" t="str">
        <f t="shared" si="61"/>
        <v>予算</v>
      </c>
      <c r="BO35" s="222" t="str">
        <f t="shared" si="61"/>
        <v>前回計画</v>
      </c>
      <c r="BP35" s="221" t="str">
        <f t="shared" si="61"/>
        <v>今回計画</v>
      </c>
      <c r="BQ35" s="33" t="str">
        <f t="shared" si="61"/>
        <v>計画差異</v>
      </c>
      <c r="BR35" s="28" t="str">
        <f t="shared" si="61"/>
        <v>レビュー</v>
      </c>
      <c r="BS35" s="34"/>
      <c r="BT35" s="34" t="s">
        <v>85</v>
      </c>
      <c r="BU35" s="31" t="str">
        <f>BU4</f>
        <v>今回見通</v>
      </c>
      <c r="BV35" s="30" t="s">
        <v>88</v>
      </c>
      <c r="BW35" s="32"/>
      <c r="BX35" s="27" t="str">
        <f t="shared" ref="BX35:CK35" si="62">BX114</f>
        <v>計画差異</v>
      </c>
      <c r="BY35" s="24" t="str">
        <f t="shared" si="62"/>
        <v>予算</v>
      </c>
      <c r="BZ35" s="222" t="str">
        <f t="shared" si="62"/>
        <v>前回計画</v>
      </c>
      <c r="CA35" s="221" t="str">
        <f t="shared" si="62"/>
        <v>今回計画</v>
      </c>
      <c r="CB35" s="33" t="str">
        <f t="shared" si="62"/>
        <v>計画差異</v>
      </c>
      <c r="CC35" s="24" t="str">
        <f t="shared" si="62"/>
        <v>予算</v>
      </c>
      <c r="CD35" s="222" t="str">
        <f t="shared" si="62"/>
        <v>前回計画</v>
      </c>
      <c r="CE35" s="221" t="str">
        <f t="shared" si="62"/>
        <v>今回計画</v>
      </c>
      <c r="CF35" s="33" t="str">
        <f t="shared" si="62"/>
        <v>計画差異</v>
      </c>
      <c r="CG35" s="24" t="str">
        <f t="shared" si="62"/>
        <v>予算</v>
      </c>
      <c r="CH35" s="222" t="str">
        <f t="shared" si="62"/>
        <v>前回計画</v>
      </c>
      <c r="CI35" s="221" t="str">
        <f t="shared" si="62"/>
        <v>今回計画</v>
      </c>
      <c r="CJ35" s="33" t="str">
        <f t="shared" si="62"/>
        <v>計画差異</v>
      </c>
      <c r="CK35" s="28" t="str">
        <f t="shared" si="62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47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6" t="s">
        <v>74</v>
      </c>
      <c r="DC35" s="6" t="s">
        <v>75</v>
      </c>
      <c r="DD35" s="24" t="str">
        <f t="shared" ref="DD35:DP35" si="63">DD114</f>
        <v>予算</v>
      </c>
      <c r="DE35" s="221" t="str">
        <f t="shared" si="63"/>
        <v>計画</v>
      </c>
      <c r="DF35" s="221" t="str">
        <f t="shared" si="63"/>
        <v>今回計画</v>
      </c>
      <c r="DG35" s="33" t="str">
        <f t="shared" si="63"/>
        <v>計画差異</v>
      </c>
      <c r="DH35" s="24" t="str">
        <f t="shared" si="63"/>
        <v>予算</v>
      </c>
      <c r="DI35" s="221" t="str">
        <f t="shared" si="63"/>
        <v>前回計画</v>
      </c>
      <c r="DJ35" s="221" t="str">
        <f t="shared" si="63"/>
        <v>今回計画</v>
      </c>
      <c r="DK35" s="33" t="str">
        <f t="shared" si="63"/>
        <v>計画差異</v>
      </c>
      <c r="DL35" s="24" t="str">
        <f t="shared" si="63"/>
        <v>予算</v>
      </c>
      <c r="DM35" s="222" t="str">
        <f t="shared" si="63"/>
        <v>前回計画</v>
      </c>
      <c r="DN35" s="221" t="str">
        <f t="shared" si="63"/>
        <v>今回計画</v>
      </c>
      <c r="DO35" s="33" t="str">
        <f t="shared" si="63"/>
        <v>計画差異</v>
      </c>
      <c r="DP35" s="28" t="str">
        <f t="shared" si="6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64">DT114</f>
        <v>計画差異</v>
      </c>
      <c r="DU35" s="24" t="str">
        <f t="shared" si="64"/>
        <v>予算</v>
      </c>
      <c r="DV35" s="222" t="str">
        <f t="shared" si="64"/>
        <v>前回計画</v>
      </c>
      <c r="DW35" s="221" t="str">
        <f t="shared" si="64"/>
        <v>今回計画</v>
      </c>
      <c r="DX35" s="33" t="str">
        <f t="shared" si="64"/>
        <v>計画差異</v>
      </c>
      <c r="DY35" s="24" t="str">
        <f t="shared" si="64"/>
        <v>予算</v>
      </c>
      <c r="DZ35" s="222" t="str">
        <f t="shared" si="64"/>
        <v>前回計画</v>
      </c>
      <c r="EA35" s="221" t="str">
        <f t="shared" si="64"/>
        <v>今回計画</v>
      </c>
      <c r="EB35" s="33" t="str">
        <f t="shared" si="64"/>
        <v>計画差異</v>
      </c>
      <c r="EC35" s="24" t="str">
        <f t="shared" si="64"/>
        <v>予算</v>
      </c>
      <c r="ED35" s="222" t="str">
        <f t="shared" si="64"/>
        <v>前回計画</v>
      </c>
      <c r="EE35" s="221" t="str">
        <f t="shared" si="64"/>
        <v>今回計画</v>
      </c>
      <c r="EF35" s="33" t="str">
        <f t="shared" si="64"/>
        <v>計画差異</v>
      </c>
      <c r="EG35" s="28" t="str">
        <f t="shared" si="6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109" t="s">
        <v>56</v>
      </c>
      <c r="D36" s="1110"/>
      <c r="E36" s="791"/>
      <c r="F36" s="68">
        <f t="shared" ref="F36:H37" si="65">F115/1.17</f>
        <v>5982.9059829059834</v>
      </c>
      <c r="G36" s="226">
        <f>G115/1.17</f>
        <v>7725.4737435897441</v>
      </c>
      <c r="H36" s="226">
        <f t="shared" si="65"/>
        <v>0</v>
      </c>
      <c r="I36" s="227">
        <f t="shared" ref="I36:I41" si="66">H36-G36</f>
        <v>-7725.4737435897441</v>
      </c>
      <c r="J36" s="68">
        <f t="shared" ref="J36:L37" si="67">J115/1.17</f>
        <v>6581.196581196582</v>
      </c>
      <c r="K36" s="226">
        <f>K115/1.17</f>
        <v>7420.5501794871798</v>
      </c>
      <c r="L36" s="226">
        <f t="shared" si="67"/>
        <v>0</v>
      </c>
      <c r="M36" s="227">
        <f t="shared" ref="M36:M41" si="68">L36-K36</f>
        <v>-7420.5501794871798</v>
      </c>
      <c r="N36" s="68">
        <f t="shared" ref="N36:P37" si="69">N115/1.17</f>
        <v>7179.4871794871797</v>
      </c>
      <c r="O36" s="226">
        <f>O115/1.17</f>
        <v>10744.897435897437</v>
      </c>
      <c r="P36" s="226">
        <f t="shared" si="69"/>
        <v>0</v>
      </c>
      <c r="Q36" s="227">
        <f t="shared" ref="Q36:Q41" si="70">P36-O36</f>
        <v>-10744.897435897437</v>
      </c>
      <c r="R36" s="228">
        <f t="shared" ref="R36:R41" si="71">F36+J36+N36</f>
        <v>19743.589743589746</v>
      </c>
      <c r="S36" s="229">
        <f t="shared" ref="S36:S41" si="72">S115/1.17</f>
        <v>19743.589743589746</v>
      </c>
      <c r="T36" s="47">
        <f t="shared" ref="T36:T41" si="73">H36+K36+O36</f>
        <v>18165.447615384619</v>
      </c>
      <c r="U36" s="47">
        <f>H36+L36+P36</f>
        <v>0</v>
      </c>
      <c r="V36" s="230">
        <f t="shared" ref="V36:V41" si="74">U36-R36</f>
        <v>-19743.589743589746</v>
      </c>
      <c r="W36" s="231">
        <f>U36-S36</f>
        <v>-19743.589743589746</v>
      </c>
      <c r="X36" s="227">
        <f t="shared" ref="X36:X41" si="75">U36-T36</f>
        <v>-18165.447615384619</v>
      </c>
      <c r="Y36" s="68">
        <f t="shared" ref="Y36:AA37" si="76">Y115/1.17</f>
        <v>7179.4871794871797</v>
      </c>
      <c r="Z36" s="226">
        <f t="shared" ref="Z36:Z41" si="77">Z115/1.17</f>
        <v>8520.4577777777795</v>
      </c>
      <c r="AA36" s="226">
        <f t="shared" si="76"/>
        <v>0</v>
      </c>
      <c r="AB36" s="227">
        <f t="shared" ref="AB36:AB41" si="78">AA36-Z36</f>
        <v>-8520.4577777777795</v>
      </c>
      <c r="AC36" s="68">
        <f t="shared" ref="AC36:AE37" si="79">AC115/1.17</f>
        <v>7179.4871794871797</v>
      </c>
      <c r="AD36" s="226">
        <f t="shared" ref="AD36:AD41" si="80">AD115/1.17</f>
        <v>7677.9127521367509</v>
      </c>
      <c r="AE36" s="226">
        <f t="shared" si="79"/>
        <v>0</v>
      </c>
      <c r="AF36" s="232">
        <f t="shared" ref="AF36:AF41" si="81">AE36-AD36</f>
        <v>-7677.9127521367509</v>
      </c>
      <c r="AG36" s="68">
        <f t="shared" ref="AG36:AI37" si="82">AG115/1.17</f>
        <v>6666.666666666667</v>
      </c>
      <c r="AH36" s="226">
        <f t="shared" ref="AH36:AH41" si="83">AH115/1.17</f>
        <v>5811.9658119658125</v>
      </c>
      <c r="AI36" s="226">
        <f t="shared" si="82"/>
        <v>0</v>
      </c>
      <c r="AJ36" s="232">
        <f t="shared" ref="AJ36:AJ41" si="84">AI36-AH36</f>
        <v>-5811.9658119658125</v>
      </c>
      <c r="AK36" s="228">
        <f t="shared" ref="AK36:AK41" si="85">Y36+AC36+AG36</f>
        <v>21025.641025641027</v>
      </c>
      <c r="AL36" s="229">
        <f t="shared" ref="AL36:AL41" si="86">AL115/1.17</f>
        <v>21025.641025641027</v>
      </c>
      <c r="AM36" s="47">
        <f t="shared" ref="AM36:AN40" si="87">Z36+AD36+AH36</f>
        <v>22010.336341880342</v>
      </c>
      <c r="AN36" s="47">
        <f t="shared" si="87"/>
        <v>0</v>
      </c>
      <c r="AO36" s="233">
        <f t="shared" ref="AO36:AO41" si="88">AN36-AK36</f>
        <v>-21025.641025641027</v>
      </c>
      <c r="AP36" s="231">
        <f>AN36-AL36</f>
        <v>-21025.641025641027</v>
      </c>
      <c r="AQ36" s="232">
        <f t="shared" ref="AQ36:AQ41" si="89">AN36-AM36</f>
        <v>-22010.336341880342</v>
      </c>
      <c r="AR36" s="228">
        <f t="shared" ref="AR36:AR41" si="90">SUM(R36,AK36)</f>
        <v>40769.230769230773</v>
      </c>
      <c r="AS36" s="146">
        <f t="shared" ref="AS36:AS41" si="91">AS115/1.17</f>
        <v>40769.230769230773</v>
      </c>
      <c r="AT36" s="59">
        <f t="shared" ref="AT36:AU41" si="92">T36+AM36</f>
        <v>40175.783957264961</v>
      </c>
      <c r="AU36" s="234">
        <f t="shared" si="92"/>
        <v>0</v>
      </c>
      <c r="AV36" s="149">
        <f t="shared" ref="AV36:AV41" si="93">AU36-AR36</f>
        <v>-40769.230769230773</v>
      </c>
      <c r="AW36" s="231">
        <f>AU36-AS36</f>
        <v>-40769.230769230773</v>
      </c>
      <c r="AX36" s="235">
        <f t="shared" ref="AX36:AX41" si="94">AU36-AT36</f>
        <v>-40175.783957264961</v>
      </c>
      <c r="AY36" s="62"/>
      <c r="AZ36" s="63"/>
      <c r="BA36" s="63"/>
      <c r="BF36" s="68">
        <f t="shared" ref="BF36:BH37" si="95">BF115/1.17</f>
        <v>0</v>
      </c>
      <c r="BG36" s="226">
        <f t="shared" si="95"/>
        <v>0</v>
      </c>
      <c r="BH36" s="226">
        <f t="shared" si="95"/>
        <v>0</v>
      </c>
      <c r="BI36" s="227">
        <f t="shared" ref="BI36:BI41" si="96">BH36-BG36</f>
        <v>0</v>
      </c>
      <c r="BJ36" s="68">
        <f t="shared" ref="BJ36:BL37" si="97">BJ115/1.17</f>
        <v>0</v>
      </c>
      <c r="BK36" s="226">
        <f t="shared" si="97"/>
        <v>4700.8547008547012</v>
      </c>
      <c r="BL36" s="226">
        <f t="shared" si="97"/>
        <v>0</v>
      </c>
      <c r="BM36" s="227">
        <f t="shared" ref="BM36:BM41" si="98">BL36-BK36</f>
        <v>-4700.8547008547012</v>
      </c>
      <c r="BN36" s="68">
        <f t="shared" ref="BN36:BP37" si="99">BN115/1.17</f>
        <v>0</v>
      </c>
      <c r="BO36" s="226">
        <f t="shared" si="99"/>
        <v>6410.2564102564111</v>
      </c>
      <c r="BP36" s="226">
        <f t="shared" si="99"/>
        <v>0</v>
      </c>
      <c r="BQ36" s="227">
        <f t="shared" ref="BQ36:BQ41" si="100">BP36-BO36</f>
        <v>-6410.2564102564111</v>
      </c>
      <c r="BR36" s="228">
        <f t="shared" ref="BR36:BR41" si="101">BF36+BJ36+BN36</f>
        <v>0</v>
      </c>
      <c r="BS36" s="229"/>
      <c r="BT36" s="141">
        <f t="shared" ref="BT36:BU38" si="102">BG36+BK36+BO36</f>
        <v>11111.111111111113</v>
      </c>
      <c r="BU36" s="47">
        <f t="shared" si="102"/>
        <v>0</v>
      </c>
      <c r="BV36" s="230">
        <f t="shared" ref="BV36:BV41" si="103">BU36-BR36</f>
        <v>0</v>
      </c>
      <c r="BW36" s="231"/>
      <c r="BX36" s="227">
        <f t="shared" ref="BX36:BX41" si="104">BU36-BT36</f>
        <v>-11111.111111111113</v>
      </c>
      <c r="BY36" s="68">
        <f t="shared" ref="BY36:CA37" si="105">BY115/1.17</f>
        <v>0</v>
      </c>
      <c r="BZ36" s="226">
        <f t="shared" si="105"/>
        <v>5982.9059829059834</v>
      </c>
      <c r="CA36" s="226">
        <f t="shared" si="105"/>
        <v>0</v>
      </c>
      <c r="CB36" s="232">
        <f t="shared" ref="CB36:CB41" si="106">CA36-BZ36</f>
        <v>-5982.9059829059834</v>
      </c>
      <c r="CC36" s="68">
        <f t="shared" ref="CC36:CE37" si="107">CC115/1.17</f>
        <v>0</v>
      </c>
      <c r="CD36" s="226">
        <f t="shared" si="107"/>
        <v>4273.5042735042734</v>
      </c>
      <c r="CE36" s="226">
        <f t="shared" si="107"/>
        <v>0</v>
      </c>
      <c r="CF36" s="232">
        <f t="shared" ref="CF36:CF41" si="108">CE36-CD36</f>
        <v>-4273.5042735042734</v>
      </c>
      <c r="CG36" s="68">
        <f t="shared" ref="CG36:CI37" si="109">CG115/1.17</f>
        <v>0</v>
      </c>
      <c r="CH36" s="226">
        <f t="shared" si="109"/>
        <v>3418.8034188034189</v>
      </c>
      <c r="CI36" s="226">
        <f t="shared" si="109"/>
        <v>0</v>
      </c>
      <c r="CJ36" s="232">
        <f t="shared" ref="CJ36:CJ41" si="110">CI36-CH36</f>
        <v>-3418.8034188034189</v>
      </c>
      <c r="CK36" s="228">
        <f t="shared" ref="CK36:CK41" si="111">BY36+CC36+CG36</f>
        <v>0</v>
      </c>
      <c r="CL36" s="229"/>
      <c r="CM36" s="141">
        <f t="shared" ref="CM36:CN38" si="112">BZ36+CD36+CH36</f>
        <v>13675.213675213676</v>
      </c>
      <c r="CN36" s="47">
        <f t="shared" si="112"/>
        <v>0</v>
      </c>
      <c r="CO36" s="233">
        <f t="shared" ref="CO36:CO41" si="113">CN36-CK36</f>
        <v>0</v>
      </c>
      <c r="CP36" s="233"/>
      <c r="CQ36" s="232">
        <f t="shared" ref="CQ36:CQ41" si="114">CN36-CM36</f>
        <v>-13675.213675213676</v>
      </c>
      <c r="CR36" s="228">
        <f t="shared" ref="CR36:CR41" si="115">SUM(BR36,CK36)</f>
        <v>0</v>
      </c>
      <c r="CS36" s="957"/>
      <c r="CT36" s="140">
        <f t="shared" ref="CT36:CU38" si="116">BT36+CM36</f>
        <v>24786.324786324789</v>
      </c>
      <c r="CU36" s="234">
        <f t="shared" si="116"/>
        <v>0</v>
      </c>
      <c r="CV36" s="149">
        <f t="shared" ref="CV36:CV41" si="117">CU36-CR36</f>
        <v>0</v>
      </c>
      <c r="CW36" s="975"/>
      <c r="CX36" s="235">
        <f t="shared" ref="CX36:CX41" si="118">CU36-CT36</f>
        <v>-24786.324786324789</v>
      </c>
      <c r="CY36" s="62"/>
      <c r="CZ36" s="63"/>
      <c r="DD36" s="68">
        <f t="shared" ref="DD36:DF41" si="119">DD115/1.17</f>
        <v>7008.5470085470088</v>
      </c>
      <c r="DE36" s="226">
        <f t="shared" si="119"/>
        <v>7008.5470085470088</v>
      </c>
      <c r="DF36" s="226">
        <f t="shared" si="119"/>
        <v>0</v>
      </c>
      <c r="DG36" s="227">
        <f t="shared" ref="DG36:DG41" si="120">DF36-DE36</f>
        <v>-7008.5470085470088</v>
      </c>
      <c r="DH36" s="68">
        <f t="shared" ref="DH36:DJ41" si="121">DH115/1.17</f>
        <v>5555.5555555555557</v>
      </c>
      <c r="DI36" s="226">
        <f t="shared" si="121"/>
        <v>5555.5555555555557</v>
      </c>
      <c r="DJ36" s="226">
        <f t="shared" si="121"/>
        <v>0</v>
      </c>
      <c r="DK36" s="227">
        <f t="shared" ref="DK36:DK41" si="122">DJ36-DI36</f>
        <v>-5555.5555555555557</v>
      </c>
      <c r="DL36" s="68">
        <f t="shared" ref="DL36:DN41" si="123">DL115/1.17</f>
        <v>5384.6153846153848</v>
      </c>
      <c r="DM36" s="226">
        <f t="shared" si="123"/>
        <v>5384.6153846153848</v>
      </c>
      <c r="DN36" s="226">
        <f t="shared" si="123"/>
        <v>5384.6153846153848</v>
      </c>
      <c r="DO36" s="227">
        <f t="shared" ref="DO36:DO41" si="124">DN36-DM36</f>
        <v>0</v>
      </c>
      <c r="DP36" s="228">
        <f t="shared" ref="DP36:DR40" si="125">DD36+DH36+DL36</f>
        <v>17948.717948717949</v>
      </c>
      <c r="DQ36" s="141">
        <f t="shared" si="125"/>
        <v>17948.717948717949</v>
      </c>
      <c r="DR36" s="47">
        <f t="shared" si="125"/>
        <v>5384.6153846153848</v>
      </c>
      <c r="DS36" s="230">
        <f t="shared" ref="DS36:DS41" si="126">DR36-DP36</f>
        <v>-12564.102564102564</v>
      </c>
      <c r="DT36" s="227">
        <f t="shared" ref="DT36:DT41" si="127">DR36-DQ36</f>
        <v>-12564.102564102564</v>
      </c>
      <c r="DU36" s="68">
        <f t="shared" ref="DU36:DW41" si="128">DU115/1.17</f>
        <v>5384.6153846153848</v>
      </c>
      <c r="DV36" s="226">
        <f t="shared" si="128"/>
        <v>0</v>
      </c>
      <c r="DW36" s="226">
        <f t="shared" si="128"/>
        <v>0</v>
      </c>
      <c r="DX36" s="232">
        <f t="shared" ref="DX36:DX41" si="129">DW36-DV36</f>
        <v>0</v>
      </c>
      <c r="DY36" s="68">
        <f t="shared" ref="DY36:EA41" si="130">DY115/1.17</f>
        <v>4700.8547008547012</v>
      </c>
      <c r="DZ36" s="226">
        <f t="shared" si="130"/>
        <v>0</v>
      </c>
      <c r="EA36" s="226">
        <f t="shared" si="130"/>
        <v>0</v>
      </c>
      <c r="EB36" s="232">
        <f t="shared" ref="EB36:EB41" si="131">EA36-DZ36</f>
        <v>0</v>
      </c>
      <c r="EC36" s="68">
        <f t="shared" ref="EC36:EE41" si="132">EC115/1.17</f>
        <v>2991.4529914529917</v>
      </c>
      <c r="ED36" s="226">
        <f t="shared" si="132"/>
        <v>0</v>
      </c>
      <c r="EE36" s="226">
        <f t="shared" si="132"/>
        <v>0</v>
      </c>
      <c r="EF36" s="232">
        <f t="shared" ref="EF36:EF41" si="133">EE36-ED36</f>
        <v>0</v>
      </c>
      <c r="EG36" s="228">
        <f t="shared" ref="EG36:EI40" si="134">DU36+DY36+EC36</f>
        <v>13076.923076923078</v>
      </c>
      <c r="EH36" s="141">
        <f t="shared" si="134"/>
        <v>0</v>
      </c>
      <c r="EI36" s="47">
        <f t="shared" si="134"/>
        <v>0</v>
      </c>
      <c r="EJ36" s="233">
        <f t="shared" ref="EJ36:EJ41" si="135">EI36-EG36</f>
        <v>-13076.923076923078</v>
      </c>
      <c r="EK36" s="232">
        <f t="shared" ref="EK36:EK41" si="136">EI36-EH36</f>
        <v>0</v>
      </c>
      <c r="EL36" s="228">
        <f t="shared" ref="EL36:EL41" si="137">SUM(DP36,EG36)</f>
        <v>31025.641025641027</v>
      </c>
      <c r="EM36" s="140">
        <f t="shared" ref="EM36:EM41" si="138">DQ36+EH36</f>
        <v>17948.717948717949</v>
      </c>
      <c r="EN36" s="234">
        <f t="shared" ref="EN36:EN41" si="139">DR36+EI36</f>
        <v>5384.6153846153848</v>
      </c>
      <c r="EO36" s="149">
        <f t="shared" ref="EO36:EO41" si="140">EN36-EL36</f>
        <v>-25641.025641025641</v>
      </c>
      <c r="EP36" s="235">
        <f t="shared" ref="EP36:EP41" si="141">EN36-EM36</f>
        <v>-12564.102564102564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65"/>
        <v>341.88034188034192</v>
      </c>
      <c r="G37" s="226">
        <f>G116/1.17</f>
        <v>431.97008547008545</v>
      </c>
      <c r="H37" s="226">
        <f t="shared" si="65"/>
        <v>0</v>
      </c>
      <c r="I37" s="227">
        <f t="shared" si="66"/>
        <v>-431.97008547008545</v>
      </c>
      <c r="J37" s="236">
        <f t="shared" si="67"/>
        <v>341.88034188034192</v>
      </c>
      <c r="K37" s="226">
        <f>K116/1.17</f>
        <v>118.9664188034188</v>
      </c>
      <c r="L37" s="226">
        <f t="shared" si="67"/>
        <v>0</v>
      </c>
      <c r="M37" s="227">
        <f t="shared" si="68"/>
        <v>-118.9664188034188</v>
      </c>
      <c r="N37" s="236">
        <f t="shared" si="69"/>
        <v>341.88034188034192</v>
      </c>
      <c r="O37" s="226">
        <f>O116/1.17</f>
        <v>261.20905128205129</v>
      </c>
      <c r="P37" s="226">
        <f t="shared" si="69"/>
        <v>0</v>
      </c>
      <c r="Q37" s="227">
        <f t="shared" si="70"/>
        <v>-261.20905128205129</v>
      </c>
      <c r="R37" s="237">
        <f t="shared" si="71"/>
        <v>1025.6410256410259</v>
      </c>
      <c r="S37" s="238">
        <f t="shared" si="72"/>
        <v>1025.6410256410256</v>
      </c>
      <c r="T37" s="239">
        <f t="shared" si="73"/>
        <v>380.17547008547012</v>
      </c>
      <c r="U37" s="239">
        <f>H37+L37+P37</f>
        <v>0</v>
      </c>
      <c r="V37" s="239">
        <f t="shared" si="74"/>
        <v>-1025.6410256410259</v>
      </c>
      <c r="W37" s="240">
        <f t="shared" ref="W37:W65" si="142">U37-S37</f>
        <v>-1025.6410256410256</v>
      </c>
      <c r="X37" s="241">
        <f t="shared" si="75"/>
        <v>-380.17547008547012</v>
      </c>
      <c r="Y37" s="236">
        <f t="shared" si="76"/>
        <v>427.35042735042737</v>
      </c>
      <c r="Z37" s="226">
        <f t="shared" si="77"/>
        <v>205.86516239316239</v>
      </c>
      <c r="AA37" s="226">
        <f t="shared" si="76"/>
        <v>0</v>
      </c>
      <c r="AB37" s="227">
        <f t="shared" si="78"/>
        <v>-205.86516239316239</v>
      </c>
      <c r="AC37" s="236">
        <f t="shared" si="79"/>
        <v>427.35042735042737</v>
      </c>
      <c r="AD37" s="226">
        <f t="shared" si="80"/>
        <v>256.8566153846154</v>
      </c>
      <c r="AE37" s="226">
        <f t="shared" si="79"/>
        <v>0</v>
      </c>
      <c r="AF37" s="232">
        <f t="shared" si="81"/>
        <v>-256.8566153846154</v>
      </c>
      <c r="AG37" s="236">
        <f t="shared" si="82"/>
        <v>427.35042735042737</v>
      </c>
      <c r="AH37" s="226">
        <f t="shared" si="83"/>
        <v>213.67521367521368</v>
      </c>
      <c r="AI37" s="226">
        <f t="shared" si="82"/>
        <v>0</v>
      </c>
      <c r="AJ37" s="232">
        <f t="shared" si="84"/>
        <v>-213.67521367521368</v>
      </c>
      <c r="AK37" s="237">
        <f t="shared" si="85"/>
        <v>1282.0512820512822</v>
      </c>
      <c r="AL37" s="238">
        <f t="shared" si="86"/>
        <v>1282.0512820512822</v>
      </c>
      <c r="AM37" s="239">
        <f t="shared" si="87"/>
        <v>676.39699145299141</v>
      </c>
      <c r="AN37" s="239">
        <f t="shared" si="87"/>
        <v>0</v>
      </c>
      <c r="AO37" s="70">
        <f t="shared" si="88"/>
        <v>-1282.0512820512822</v>
      </c>
      <c r="AP37" s="240">
        <f t="shared" ref="AP37:AP65" si="143">AN37-AL37</f>
        <v>-1282.0512820512822</v>
      </c>
      <c r="AQ37" s="241">
        <f t="shared" si="89"/>
        <v>-676.39699145299141</v>
      </c>
      <c r="AR37" s="228">
        <f t="shared" si="90"/>
        <v>2307.6923076923081</v>
      </c>
      <c r="AS37" s="70">
        <f t="shared" si="91"/>
        <v>2307.6923076923076</v>
      </c>
      <c r="AT37" s="59">
        <f t="shared" si="92"/>
        <v>1056.5724615384615</v>
      </c>
      <c r="AU37" s="234">
        <f t="shared" si="92"/>
        <v>0</v>
      </c>
      <c r="AV37" s="149">
        <f t="shared" si="93"/>
        <v>-2307.6923076923081</v>
      </c>
      <c r="AW37" s="240">
        <f t="shared" ref="AW37:AW65" si="144">AU37-AS37</f>
        <v>-2307.6923076923076</v>
      </c>
      <c r="AX37" s="235">
        <f t="shared" si="94"/>
        <v>-1056.5724615384615</v>
      </c>
      <c r="AY37" s="62"/>
      <c r="AZ37" s="63"/>
      <c r="BA37" s="63"/>
      <c r="BF37" s="236">
        <f t="shared" si="95"/>
        <v>0</v>
      </c>
      <c r="BG37" s="226">
        <f t="shared" si="95"/>
        <v>0</v>
      </c>
      <c r="BH37" s="226">
        <f t="shared" si="95"/>
        <v>949.57264957264965</v>
      </c>
      <c r="BI37" s="227">
        <f t="shared" si="96"/>
        <v>949.57264957264965</v>
      </c>
      <c r="BJ37" s="236">
        <f t="shared" si="97"/>
        <v>0</v>
      </c>
      <c r="BK37" s="226">
        <f t="shared" si="97"/>
        <v>213.67521367521368</v>
      </c>
      <c r="BL37" s="226">
        <f t="shared" si="97"/>
        <v>0</v>
      </c>
      <c r="BM37" s="227">
        <f t="shared" si="98"/>
        <v>-213.67521367521368</v>
      </c>
      <c r="BN37" s="236">
        <f t="shared" si="99"/>
        <v>0</v>
      </c>
      <c r="BO37" s="226">
        <f t="shared" si="99"/>
        <v>213.67521367521368</v>
      </c>
      <c r="BP37" s="226">
        <f t="shared" si="99"/>
        <v>0</v>
      </c>
      <c r="BQ37" s="227">
        <f t="shared" si="100"/>
        <v>-213.67521367521368</v>
      </c>
      <c r="BR37" s="237">
        <f t="shared" si="101"/>
        <v>0</v>
      </c>
      <c r="BS37" s="238"/>
      <c r="BT37" s="70">
        <f t="shared" si="102"/>
        <v>427.35042735042737</v>
      </c>
      <c r="BU37" s="239">
        <f t="shared" si="102"/>
        <v>949.57264957264965</v>
      </c>
      <c r="BV37" s="239">
        <f t="shared" si="103"/>
        <v>949.57264957264965</v>
      </c>
      <c r="BW37" s="240"/>
      <c r="BX37" s="241">
        <f t="shared" si="104"/>
        <v>522.22222222222229</v>
      </c>
      <c r="BY37" s="236">
        <f t="shared" si="105"/>
        <v>0</v>
      </c>
      <c r="BZ37" s="226">
        <f t="shared" si="105"/>
        <v>213.67521367521368</v>
      </c>
      <c r="CA37" s="226">
        <f t="shared" si="105"/>
        <v>0</v>
      </c>
      <c r="CB37" s="232">
        <f t="shared" si="106"/>
        <v>-213.67521367521368</v>
      </c>
      <c r="CC37" s="236">
        <f t="shared" si="107"/>
        <v>0</v>
      </c>
      <c r="CD37" s="226">
        <f t="shared" si="107"/>
        <v>128.2051282051282</v>
      </c>
      <c r="CE37" s="226">
        <f t="shared" si="107"/>
        <v>0</v>
      </c>
      <c r="CF37" s="232">
        <f t="shared" si="108"/>
        <v>-128.2051282051282</v>
      </c>
      <c r="CG37" s="236">
        <f t="shared" si="109"/>
        <v>0</v>
      </c>
      <c r="CH37" s="226">
        <f t="shared" si="109"/>
        <v>128.2051282051282</v>
      </c>
      <c r="CI37" s="226">
        <f t="shared" si="109"/>
        <v>0</v>
      </c>
      <c r="CJ37" s="232">
        <f t="shared" si="110"/>
        <v>-128.2051282051282</v>
      </c>
      <c r="CK37" s="237">
        <f t="shared" si="111"/>
        <v>0</v>
      </c>
      <c r="CL37" s="238"/>
      <c r="CM37" s="70">
        <f t="shared" si="112"/>
        <v>470.08547008547009</v>
      </c>
      <c r="CN37" s="239">
        <f t="shared" si="112"/>
        <v>0</v>
      </c>
      <c r="CO37" s="70">
        <f t="shared" si="113"/>
        <v>0</v>
      </c>
      <c r="CP37" s="70"/>
      <c r="CQ37" s="241">
        <f t="shared" si="114"/>
        <v>-470.08547008547009</v>
      </c>
      <c r="CR37" s="228">
        <f t="shared" si="115"/>
        <v>0</v>
      </c>
      <c r="CS37" s="957"/>
      <c r="CT37" s="140">
        <f t="shared" si="116"/>
        <v>897.43589743589746</v>
      </c>
      <c r="CU37" s="234">
        <f t="shared" si="116"/>
        <v>949.57264957264965</v>
      </c>
      <c r="CV37" s="149">
        <f t="shared" si="117"/>
        <v>949.57264957264965</v>
      </c>
      <c r="CW37" s="975"/>
      <c r="CX37" s="235">
        <f t="shared" si="118"/>
        <v>52.136752136752193</v>
      </c>
      <c r="CY37" s="62"/>
      <c r="CZ37" s="63"/>
      <c r="DD37" s="236">
        <f t="shared" si="119"/>
        <v>213.67521367521368</v>
      </c>
      <c r="DE37" s="226">
        <f t="shared" si="119"/>
        <v>213.67521367521368</v>
      </c>
      <c r="DF37" s="226">
        <f t="shared" si="119"/>
        <v>0</v>
      </c>
      <c r="DG37" s="227">
        <f t="shared" si="120"/>
        <v>-213.67521367521368</v>
      </c>
      <c r="DH37" s="236">
        <f t="shared" si="121"/>
        <v>213.67521367521368</v>
      </c>
      <c r="DI37" s="226">
        <f t="shared" si="121"/>
        <v>213.67521367521368</v>
      </c>
      <c r="DJ37" s="226">
        <f t="shared" si="121"/>
        <v>0</v>
      </c>
      <c r="DK37" s="227">
        <f t="shared" si="122"/>
        <v>-213.67521367521368</v>
      </c>
      <c r="DL37" s="236">
        <f t="shared" si="123"/>
        <v>213.67521367521368</v>
      </c>
      <c r="DM37" s="226">
        <f t="shared" si="123"/>
        <v>213.67521367521368</v>
      </c>
      <c r="DN37" s="226">
        <f t="shared" si="123"/>
        <v>213.67521367521368</v>
      </c>
      <c r="DO37" s="227">
        <f t="shared" si="124"/>
        <v>0</v>
      </c>
      <c r="DP37" s="237">
        <f t="shared" si="125"/>
        <v>641.02564102564111</v>
      </c>
      <c r="DQ37" s="70">
        <f t="shared" si="125"/>
        <v>641.02564102564111</v>
      </c>
      <c r="DR37" s="239">
        <f t="shared" si="125"/>
        <v>213.67521367521368</v>
      </c>
      <c r="DS37" s="239">
        <f t="shared" si="126"/>
        <v>-427.35042735042742</v>
      </c>
      <c r="DT37" s="241">
        <f t="shared" si="127"/>
        <v>-427.35042735042742</v>
      </c>
      <c r="DU37" s="236">
        <f t="shared" si="128"/>
        <v>205.12820512820514</v>
      </c>
      <c r="DV37" s="226">
        <f t="shared" si="128"/>
        <v>0</v>
      </c>
      <c r="DW37" s="226">
        <f t="shared" si="128"/>
        <v>0</v>
      </c>
      <c r="DX37" s="232">
        <f t="shared" si="129"/>
        <v>0</v>
      </c>
      <c r="DY37" s="236">
        <f t="shared" si="130"/>
        <v>128.2051282051282</v>
      </c>
      <c r="DZ37" s="226">
        <f t="shared" si="130"/>
        <v>0</v>
      </c>
      <c r="EA37" s="226">
        <f t="shared" si="130"/>
        <v>0</v>
      </c>
      <c r="EB37" s="232">
        <f t="shared" si="131"/>
        <v>0</v>
      </c>
      <c r="EC37" s="236">
        <f t="shared" si="132"/>
        <v>128.2051282051282</v>
      </c>
      <c r="ED37" s="226">
        <f t="shared" si="132"/>
        <v>0</v>
      </c>
      <c r="EE37" s="226">
        <f t="shared" si="132"/>
        <v>0</v>
      </c>
      <c r="EF37" s="232">
        <f t="shared" si="133"/>
        <v>0</v>
      </c>
      <c r="EG37" s="237">
        <f t="shared" si="134"/>
        <v>461.53846153846155</v>
      </c>
      <c r="EH37" s="70">
        <f t="shared" si="134"/>
        <v>0</v>
      </c>
      <c r="EI37" s="239">
        <f t="shared" si="134"/>
        <v>0</v>
      </c>
      <c r="EJ37" s="70">
        <f t="shared" si="135"/>
        <v>-461.53846153846155</v>
      </c>
      <c r="EK37" s="241">
        <f t="shared" si="136"/>
        <v>0</v>
      </c>
      <c r="EL37" s="228">
        <f t="shared" si="137"/>
        <v>1102.5641025641025</v>
      </c>
      <c r="EM37" s="140">
        <f t="shared" si="138"/>
        <v>641.02564102564111</v>
      </c>
      <c r="EN37" s="234">
        <f t="shared" si="139"/>
        <v>213.67521367521368</v>
      </c>
      <c r="EO37" s="149">
        <f t="shared" si="140"/>
        <v>-888.88888888888891</v>
      </c>
      <c r="EP37" s="235">
        <f t="shared" si="141"/>
        <v>-427.35042735042742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2"/>
      <c r="E38" s="838" t="s">
        <v>124</v>
      </c>
      <c r="F38" s="68">
        <f t="shared" ref="F38:H40" si="145">F117/1.17</f>
        <v>4700.8547008547012</v>
      </c>
      <c r="G38" s="230">
        <f t="shared" si="145"/>
        <v>0</v>
      </c>
      <c r="H38" s="230">
        <f t="shared" si="145"/>
        <v>0</v>
      </c>
      <c r="I38" s="243">
        <f t="shared" si="66"/>
        <v>0</v>
      </c>
      <c r="J38" s="68">
        <f t="shared" ref="J38:L40" si="146">J117/1.17</f>
        <v>7735.0427350427353</v>
      </c>
      <c r="K38" s="230">
        <f t="shared" si="146"/>
        <v>54.142735042735048</v>
      </c>
      <c r="L38" s="230">
        <f t="shared" si="146"/>
        <v>0</v>
      </c>
      <c r="M38" s="243">
        <f t="shared" si="68"/>
        <v>-54.142735042735048</v>
      </c>
      <c r="N38" s="68">
        <f t="shared" ref="N38:P40" si="147">N117/1.17</f>
        <v>7735.0427350427353</v>
      </c>
      <c r="O38" s="230">
        <f t="shared" si="147"/>
        <v>1438.5384615384617</v>
      </c>
      <c r="P38" s="230">
        <f t="shared" si="147"/>
        <v>0</v>
      </c>
      <c r="Q38" s="243">
        <f t="shared" si="70"/>
        <v>-1438.5384615384617</v>
      </c>
      <c r="R38" s="228">
        <f t="shared" si="71"/>
        <v>20170.940170940172</v>
      </c>
      <c r="S38" s="229">
        <f t="shared" si="72"/>
        <v>27059.829059829062</v>
      </c>
      <c r="T38" s="151">
        <f t="shared" si="73"/>
        <v>1492.6811965811967</v>
      </c>
      <c r="U38" s="47">
        <f>H38+L38+P38</f>
        <v>0</v>
      </c>
      <c r="V38" s="47">
        <f t="shared" si="74"/>
        <v>-20170.940170940172</v>
      </c>
      <c r="W38" s="141">
        <f t="shared" si="142"/>
        <v>-27059.829059829062</v>
      </c>
      <c r="X38" s="142">
        <f t="shared" si="75"/>
        <v>-1492.6811965811967</v>
      </c>
      <c r="Y38" s="68">
        <f t="shared" ref="Y38:AA40" si="148">Y117/1.17</f>
        <v>15470.085470085471</v>
      </c>
      <c r="Z38" s="230">
        <f t="shared" si="77"/>
        <v>4025.5333333333333</v>
      </c>
      <c r="AA38" s="230">
        <f t="shared" si="148"/>
        <v>0</v>
      </c>
      <c r="AB38" s="243">
        <f t="shared" si="78"/>
        <v>-4025.5333333333333</v>
      </c>
      <c r="AC38" s="68">
        <f t="shared" ref="AC38:AE40" si="149">AC117/1.17</f>
        <v>17777.777777777777</v>
      </c>
      <c r="AD38" s="231">
        <f t="shared" si="80"/>
        <v>5604.393162393163</v>
      </c>
      <c r="AE38" s="230">
        <f t="shared" si="149"/>
        <v>0</v>
      </c>
      <c r="AF38" s="244">
        <f t="shared" si="81"/>
        <v>-5604.393162393163</v>
      </c>
      <c r="AG38" s="68">
        <f t="shared" ref="AG38:AI40" si="150">AG117/1.17</f>
        <v>20256.410256410258</v>
      </c>
      <c r="AH38" s="231">
        <f t="shared" si="83"/>
        <v>10683.760683760684</v>
      </c>
      <c r="AI38" s="230">
        <f t="shared" si="150"/>
        <v>0</v>
      </c>
      <c r="AJ38" s="244">
        <f t="shared" si="84"/>
        <v>-10683.760683760684</v>
      </c>
      <c r="AK38" s="228">
        <f t="shared" si="85"/>
        <v>53504.273504273508</v>
      </c>
      <c r="AL38" s="229">
        <f t="shared" si="86"/>
        <v>63247.86324786325</v>
      </c>
      <c r="AM38" s="151">
        <f t="shared" si="87"/>
        <v>20313.68717948718</v>
      </c>
      <c r="AN38" s="47">
        <f t="shared" si="87"/>
        <v>0</v>
      </c>
      <c r="AO38" s="146">
        <f t="shared" si="88"/>
        <v>-53504.273504273508</v>
      </c>
      <c r="AP38" s="141">
        <f t="shared" si="143"/>
        <v>-63247.86324786325</v>
      </c>
      <c r="AQ38" s="142">
        <f t="shared" si="89"/>
        <v>-20313.68717948718</v>
      </c>
      <c r="AR38" s="228">
        <f t="shared" si="90"/>
        <v>73675.213675213687</v>
      </c>
      <c r="AS38" s="146">
        <f t="shared" si="91"/>
        <v>90307.692307692312</v>
      </c>
      <c r="AT38" s="59">
        <f t="shared" si="92"/>
        <v>21806.368376068378</v>
      </c>
      <c r="AU38" s="234">
        <f t="shared" si="92"/>
        <v>0</v>
      </c>
      <c r="AV38" s="149">
        <f t="shared" si="93"/>
        <v>-73675.213675213687</v>
      </c>
      <c r="AW38" s="141">
        <f t="shared" si="144"/>
        <v>-90307.692307692312</v>
      </c>
      <c r="AX38" s="235">
        <f t="shared" si="94"/>
        <v>-21806.368376068378</v>
      </c>
      <c r="AY38" s="62"/>
      <c r="AZ38" s="63"/>
      <c r="BA38" s="63"/>
      <c r="BF38" s="68">
        <f t="shared" ref="BF38:BH41" si="151">BF117/1.17</f>
        <v>0</v>
      </c>
      <c r="BG38" s="230">
        <f t="shared" si="151"/>
        <v>0</v>
      </c>
      <c r="BH38" s="230">
        <f t="shared" si="151"/>
        <v>0</v>
      </c>
      <c r="BI38" s="243">
        <f t="shared" si="96"/>
        <v>0</v>
      </c>
      <c r="BJ38" s="68">
        <f t="shared" ref="BJ38:BL41" si="152">BJ117/1.17</f>
        <v>0</v>
      </c>
      <c r="BK38" s="230">
        <f t="shared" si="152"/>
        <v>10256.410256410258</v>
      </c>
      <c r="BL38" s="230">
        <f t="shared" si="152"/>
        <v>0</v>
      </c>
      <c r="BM38" s="243">
        <f t="shared" si="98"/>
        <v>-10256.410256410258</v>
      </c>
      <c r="BN38" s="68">
        <f t="shared" ref="BN38:BP41" si="153">BN117/1.17</f>
        <v>0</v>
      </c>
      <c r="BO38" s="231">
        <f t="shared" si="153"/>
        <v>12820.512820512822</v>
      </c>
      <c r="BP38" s="230">
        <f t="shared" si="153"/>
        <v>0</v>
      </c>
      <c r="BQ38" s="243">
        <f t="shared" si="100"/>
        <v>-12820.512820512822</v>
      </c>
      <c r="BR38" s="228">
        <f t="shared" si="101"/>
        <v>0</v>
      </c>
      <c r="BS38" s="229"/>
      <c r="BT38" s="229">
        <f t="shared" si="102"/>
        <v>23076.923076923078</v>
      </c>
      <c r="BU38" s="47">
        <f t="shared" si="102"/>
        <v>0</v>
      </c>
      <c r="BV38" s="47">
        <f t="shared" si="103"/>
        <v>0</v>
      </c>
      <c r="BW38" s="141"/>
      <c r="BX38" s="142">
        <f t="shared" si="104"/>
        <v>-23076.923076923078</v>
      </c>
      <c r="BY38" s="68">
        <f t="shared" ref="BY38:CA41" si="154">BY117/1.17</f>
        <v>0</v>
      </c>
      <c r="BZ38" s="231">
        <f t="shared" si="154"/>
        <v>17094.017094017094</v>
      </c>
      <c r="CA38" s="230">
        <f t="shared" si="154"/>
        <v>0</v>
      </c>
      <c r="CB38" s="244">
        <f t="shared" si="106"/>
        <v>-17094.017094017094</v>
      </c>
      <c r="CC38" s="68">
        <f t="shared" ref="CC38:CE41" si="155">CC117/1.17</f>
        <v>0</v>
      </c>
      <c r="CD38" s="231">
        <f t="shared" si="155"/>
        <v>13675.213675213676</v>
      </c>
      <c r="CE38" s="230">
        <f t="shared" si="155"/>
        <v>0</v>
      </c>
      <c r="CF38" s="244">
        <f t="shared" si="108"/>
        <v>-13675.213675213676</v>
      </c>
      <c r="CG38" s="68">
        <f t="shared" ref="CG38:CI41" si="156">CG117/1.17</f>
        <v>0</v>
      </c>
      <c r="CH38" s="231">
        <f t="shared" si="156"/>
        <v>9401.7094017094023</v>
      </c>
      <c r="CI38" s="230">
        <f t="shared" si="156"/>
        <v>0</v>
      </c>
      <c r="CJ38" s="244">
        <f t="shared" si="110"/>
        <v>-9401.7094017094023</v>
      </c>
      <c r="CK38" s="228">
        <f t="shared" si="111"/>
        <v>0</v>
      </c>
      <c r="CL38" s="229"/>
      <c r="CM38" s="229">
        <f t="shared" si="112"/>
        <v>40170.940170940172</v>
      </c>
      <c r="CN38" s="47">
        <f t="shared" si="112"/>
        <v>0</v>
      </c>
      <c r="CO38" s="146">
        <f t="shared" si="113"/>
        <v>0</v>
      </c>
      <c r="CP38" s="146"/>
      <c r="CQ38" s="142">
        <f t="shared" si="114"/>
        <v>-40170.940170940172</v>
      </c>
      <c r="CR38" s="228">
        <f t="shared" si="115"/>
        <v>0</v>
      </c>
      <c r="CS38" s="957"/>
      <c r="CT38" s="140">
        <f t="shared" si="116"/>
        <v>63247.86324786325</v>
      </c>
      <c r="CU38" s="234">
        <f t="shared" si="116"/>
        <v>0</v>
      </c>
      <c r="CV38" s="149">
        <f t="shared" si="117"/>
        <v>0</v>
      </c>
      <c r="CW38" s="975"/>
      <c r="CX38" s="235">
        <f t="shared" si="118"/>
        <v>-63247.86324786325</v>
      </c>
      <c r="CY38" s="62"/>
      <c r="CZ38" s="63"/>
      <c r="DD38" s="68">
        <f t="shared" si="119"/>
        <v>15384.615384615385</v>
      </c>
      <c r="DE38" s="230">
        <f t="shared" si="119"/>
        <v>15384.615384615385</v>
      </c>
      <c r="DF38" s="230">
        <f t="shared" si="119"/>
        <v>0</v>
      </c>
      <c r="DG38" s="243">
        <f t="shared" si="120"/>
        <v>-15384.615384615385</v>
      </c>
      <c r="DH38" s="68">
        <f t="shared" si="121"/>
        <v>17094.017094017094</v>
      </c>
      <c r="DI38" s="230">
        <f t="shared" si="121"/>
        <v>17094.017094017094</v>
      </c>
      <c r="DJ38" s="230">
        <f t="shared" si="121"/>
        <v>0</v>
      </c>
      <c r="DK38" s="243">
        <f t="shared" si="122"/>
        <v>-17094.017094017094</v>
      </c>
      <c r="DL38" s="68">
        <f t="shared" si="123"/>
        <v>18803.418803418805</v>
      </c>
      <c r="DM38" s="231">
        <f t="shared" si="123"/>
        <v>18803.418803418805</v>
      </c>
      <c r="DN38" s="230">
        <f t="shared" si="123"/>
        <v>18803.418803418805</v>
      </c>
      <c r="DO38" s="243">
        <f t="shared" si="124"/>
        <v>0</v>
      </c>
      <c r="DP38" s="228">
        <f t="shared" si="125"/>
        <v>51282.051282051281</v>
      </c>
      <c r="DQ38" s="229">
        <f t="shared" si="125"/>
        <v>51282.051282051281</v>
      </c>
      <c r="DR38" s="47">
        <f t="shared" si="125"/>
        <v>18803.418803418805</v>
      </c>
      <c r="DS38" s="47">
        <f t="shared" si="126"/>
        <v>-32478.632478632477</v>
      </c>
      <c r="DT38" s="142">
        <f t="shared" si="127"/>
        <v>-32478.632478632477</v>
      </c>
      <c r="DU38" s="68">
        <f t="shared" si="128"/>
        <v>18803.418803418805</v>
      </c>
      <c r="DV38" s="231">
        <f t="shared" si="128"/>
        <v>0</v>
      </c>
      <c r="DW38" s="230">
        <f t="shared" si="128"/>
        <v>0</v>
      </c>
      <c r="DX38" s="244">
        <f t="shared" si="129"/>
        <v>0</v>
      </c>
      <c r="DY38" s="68">
        <f t="shared" si="130"/>
        <v>13675.213675213676</v>
      </c>
      <c r="DZ38" s="231">
        <f t="shared" si="130"/>
        <v>0</v>
      </c>
      <c r="EA38" s="230">
        <f t="shared" si="130"/>
        <v>0</v>
      </c>
      <c r="EB38" s="244">
        <f t="shared" si="131"/>
        <v>0</v>
      </c>
      <c r="EC38" s="68">
        <f t="shared" si="132"/>
        <v>8547.0085470085469</v>
      </c>
      <c r="ED38" s="231">
        <f t="shared" si="132"/>
        <v>0</v>
      </c>
      <c r="EE38" s="230">
        <f t="shared" si="132"/>
        <v>0</v>
      </c>
      <c r="EF38" s="244">
        <f t="shared" si="133"/>
        <v>0</v>
      </c>
      <c r="EG38" s="228">
        <f t="shared" si="134"/>
        <v>41025.641025641031</v>
      </c>
      <c r="EH38" s="229">
        <f t="shared" si="134"/>
        <v>0</v>
      </c>
      <c r="EI38" s="47">
        <f t="shared" si="134"/>
        <v>0</v>
      </c>
      <c r="EJ38" s="146">
        <f t="shared" si="135"/>
        <v>-41025.641025641031</v>
      </c>
      <c r="EK38" s="142">
        <f t="shared" si="136"/>
        <v>0</v>
      </c>
      <c r="EL38" s="228">
        <f t="shared" si="137"/>
        <v>92307.692307692312</v>
      </c>
      <c r="EM38" s="140">
        <f t="shared" si="138"/>
        <v>51282.051282051281</v>
      </c>
      <c r="EN38" s="234">
        <f t="shared" si="139"/>
        <v>18803.418803418805</v>
      </c>
      <c r="EO38" s="149">
        <f t="shared" si="140"/>
        <v>-73504.2735042735</v>
      </c>
      <c r="EP38" s="235">
        <f t="shared" si="141"/>
        <v>-32478.632478632477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2"/>
      <c r="E39" s="838" t="s">
        <v>121</v>
      </c>
      <c r="F39" s="68">
        <f t="shared" si="145"/>
        <v>3299.1452991452993</v>
      </c>
      <c r="G39" s="230">
        <f t="shared" si="145"/>
        <v>0</v>
      </c>
      <c r="H39" s="230">
        <f t="shared" si="145"/>
        <v>0</v>
      </c>
      <c r="I39" s="243">
        <f t="shared" si="66"/>
        <v>0</v>
      </c>
      <c r="J39" s="68">
        <f t="shared" si="146"/>
        <v>3974.3589743589746</v>
      </c>
      <c r="K39" s="230">
        <f t="shared" si="146"/>
        <v>0</v>
      </c>
      <c r="L39" s="230">
        <f t="shared" si="146"/>
        <v>0</v>
      </c>
      <c r="M39" s="243">
        <f t="shared" si="68"/>
        <v>0</v>
      </c>
      <c r="N39" s="68">
        <f t="shared" si="147"/>
        <v>3974.3589743589746</v>
      </c>
      <c r="O39" s="230">
        <f t="shared" si="147"/>
        <v>33.230769230769234</v>
      </c>
      <c r="P39" s="230">
        <f t="shared" si="147"/>
        <v>75972.649572649578</v>
      </c>
      <c r="Q39" s="243">
        <f t="shared" si="70"/>
        <v>75939.418803418812</v>
      </c>
      <c r="R39" s="228">
        <f t="shared" si="71"/>
        <v>11247.863247863248</v>
      </c>
      <c r="S39" s="229">
        <f t="shared" si="72"/>
        <v>14700.854700854701</v>
      </c>
      <c r="T39" s="151">
        <f t="shared" si="73"/>
        <v>33.230769230769234</v>
      </c>
      <c r="U39" s="47">
        <f>H39+L39+P39</f>
        <v>75972.649572649578</v>
      </c>
      <c r="V39" s="47">
        <f t="shared" si="74"/>
        <v>64724.786324786328</v>
      </c>
      <c r="W39" s="141">
        <f>U39-S39</f>
        <v>61271.794871794875</v>
      </c>
      <c r="X39" s="142">
        <f t="shared" si="75"/>
        <v>75939.418803418812</v>
      </c>
      <c r="Y39" s="68">
        <f t="shared" si="148"/>
        <v>6495.7264957264961</v>
      </c>
      <c r="Z39" s="230">
        <f t="shared" si="77"/>
        <v>516.77692307692314</v>
      </c>
      <c r="AA39" s="230">
        <f t="shared" si="148"/>
        <v>0</v>
      </c>
      <c r="AB39" s="243">
        <f t="shared" si="78"/>
        <v>-516.77692307692314</v>
      </c>
      <c r="AC39" s="68">
        <f t="shared" si="149"/>
        <v>7863.2478632478633</v>
      </c>
      <c r="AD39" s="231">
        <f t="shared" si="80"/>
        <v>442.66923076923081</v>
      </c>
      <c r="AE39" s="230">
        <f t="shared" si="149"/>
        <v>0</v>
      </c>
      <c r="AF39" s="244">
        <f t="shared" si="81"/>
        <v>-442.66923076923081</v>
      </c>
      <c r="AG39" s="68">
        <f t="shared" si="150"/>
        <v>9213.6752136752148</v>
      </c>
      <c r="AH39" s="231">
        <f t="shared" si="83"/>
        <v>3418.8034188034189</v>
      </c>
      <c r="AI39" s="230">
        <f t="shared" si="150"/>
        <v>0</v>
      </c>
      <c r="AJ39" s="244">
        <f t="shared" si="84"/>
        <v>-3418.8034188034189</v>
      </c>
      <c r="AK39" s="228">
        <f t="shared" si="85"/>
        <v>23572.649572649574</v>
      </c>
      <c r="AL39" s="229">
        <f t="shared" si="86"/>
        <v>34188.034188034188</v>
      </c>
      <c r="AM39" s="151">
        <f>Z39+AD39+AH39</f>
        <v>4378.2495726495727</v>
      </c>
      <c r="AN39" s="47">
        <f>AA39+AE39+AI39</f>
        <v>0</v>
      </c>
      <c r="AO39" s="146">
        <f t="shared" si="88"/>
        <v>-23572.649572649574</v>
      </c>
      <c r="AP39" s="141">
        <f>AN39-AL39</f>
        <v>-34188.034188034188</v>
      </c>
      <c r="AQ39" s="142">
        <f t="shared" si="89"/>
        <v>-4378.2495726495727</v>
      </c>
      <c r="AR39" s="228">
        <f t="shared" si="90"/>
        <v>34820.51282051282</v>
      </c>
      <c r="AS39" s="146">
        <f t="shared" si="91"/>
        <v>48888.888888888891</v>
      </c>
      <c r="AT39" s="59">
        <f>T39+AM39</f>
        <v>4411.4803418803422</v>
      </c>
      <c r="AU39" s="234">
        <f>U39+AN39</f>
        <v>75972.649572649578</v>
      </c>
      <c r="AV39" s="149">
        <f t="shared" si="93"/>
        <v>41152.136752136757</v>
      </c>
      <c r="AW39" s="141">
        <f>AU39-AS39</f>
        <v>27083.760683760687</v>
      </c>
      <c r="AX39" s="235">
        <f t="shared" si="94"/>
        <v>71561.169230769243</v>
      </c>
      <c r="AY39" s="62"/>
      <c r="AZ39" s="63"/>
      <c r="BA39" s="63"/>
      <c r="BF39" s="68">
        <f t="shared" si="151"/>
        <v>0</v>
      </c>
      <c r="BG39" s="230">
        <f t="shared" si="151"/>
        <v>0</v>
      </c>
      <c r="BH39" s="230">
        <f t="shared" si="151"/>
        <v>0</v>
      </c>
      <c r="BI39" s="243">
        <f t="shared" si="96"/>
        <v>0</v>
      </c>
      <c r="BJ39" s="68">
        <f t="shared" si="152"/>
        <v>0</v>
      </c>
      <c r="BK39" s="230">
        <f t="shared" si="152"/>
        <v>1111.1111111111111</v>
      </c>
      <c r="BL39" s="230">
        <f t="shared" si="152"/>
        <v>0</v>
      </c>
      <c r="BM39" s="243">
        <f t="shared" si="98"/>
        <v>-1111.1111111111111</v>
      </c>
      <c r="BN39" s="68">
        <f t="shared" si="153"/>
        <v>0</v>
      </c>
      <c r="BO39" s="231">
        <f t="shared" si="153"/>
        <v>1623.931623931624</v>
      </c>
      <c r="BP39" s="230">
        <f t="shared" si="153"/>
        <v>0</v>
      </c>
      <c r="BQ39" s="243">
        <f t="shared" si="100"/>
        <v>-1623.931623931624</v>
      </c>
      <c r="BR39" s="228">
        <f t="shared" si="101"/>
        <v>0</v>
      </c>
      <c r="BS39" s="229"/>
      <c r="BT39" s="229">
        <f>BG39+BK39+BO39</f>
        <v>2735.0427350427353</v>
      </c>
      <c r="BU39" s="47">
        <f>BH39+BL39+BP39</f>
        <v>0</v>
      </c>
      <c r="BV39" s="47">
        <f t="shared" si="103"/>
        <v>0</v>
      </c>
      <c r="BW39" s="141"/>
      <c r="BX39" s="142">
        <f t="shared" si="104"/>
        <v>-2735.0427350427353</v>
      </c>
      <c r="BY39" s="68">
        <f t="shared" si="154"/>
        <v>0</v>
      </c>
      <c r="BZ39" s="231">
        <f t="shared" si="154"/>
        <v>2136.7521367521367</v>
      </c>
      <c r="CA39" s="230">
        <f t="shared" si="154"/>
        <v>0</v>
      </c>
      <c r="CB39" s="244">
        <f t="shared" si="106"/>
        <v>-2136.7521367521367</v>
      </c>
      <c r="CC39" s="68">
        <f t="shared" si="155"/>
        <v>0</v>
      </c>
      <c r="CD39" s="231">
        <f t="shared" si="155"/>
        <v>2136.7521367521367</v>
      </c>
      <c r="CE39" s="230">
        <f t="shared" si="155"/>
        <v>0</v>
      </c>
      <c r="CF39" s="244">
        <f t="shared" si="108"/>
        <v>-2136.7521367521367</v>
      </c>
      <c r="CG39" s="68">
        <f t="shared" si="156"/>
        <v>0</v>
      </c>
      <c r="CH39" s="231">
        <f t="shared" si="156"/>
        <v>1452.9914529914531</v>
      </c>
      <c r="CI39" s="230">
        <f t="shared" si="156"/>
        <v>0</v>
      </c>
      <c r="CJ39" s="244">
        <f t="shared" si="110"/>
        <v>-1452.9914529914531</v>
      </c>
      <c r="CK39" s="228">
        <f t="shared" si="111"/>
        <v>0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13"/>
        <v>0</v>
      </c>
      <c r="CP39" s="146"/>
      <c r="CQ39" s="142">
        <f t="shared" si="114"/>
        <v>-5726.4957264957266</v>
      </c>
      <c r="CR39" s="228">
        <f t="shared" si="115"/>
        <v>0</v>
      </c>
      <c r="CS39" s="957"/>
      <c r="CT39" s="140">
        <f t="shared" ref="CT39:CU41" si="157">BT39+CM39</f>
        <v>8461.538461538461</v>
      </c>
      <c r="CU39" s="234">
        <f t="shared" si="157"/>
        <v>0</v>
      </c>
      <c r="CV39" s="149">
        <f t="shared" si="117"/>
        <v>0</v>
      </c>
      <c r="CW39" s="975"/>
      <c r="CX39" s="235">
        <f t="shared" si="118"/>
        <v>-8461.538461538461</v>
      </c>
      <c r="CY39" s="62"/>
      <c r="CZ39" s="63"/>
      <c r="DD39" s="68">
        <f t="shared" si="119"/>
        <v>5982.9059829059834</v>
      </c>
      <c r="DE39" s="230">
        <f t="shared" si="119"/>
        <v>5982.9059829059834</v>
      </c>
      <c r="DF39" s="230">
        <f t="shared" si="119"/>
        <v>0</v>
      </c>
      <c r="DG39" s="243">
        <f t="shared" si="120"/>
        <v>-5982.9059829059834</v>
      </c>
      <c r="DH39" s="68">
        <f t="shared" si="121"/>
        <v>7777.7777777777783</v>
      </c>
      <c r="DI39" s="230">
        <f t="shared" si="121"/>
        <v>7777.7777777777783</v>
      </c>
      <c r="DJ39" s="230">
        <f t="shared" si="121"/>
        <v>0</v>
      </c>
      <c r="DK39" s="243">
        <f t="shared" si="122"/>
        <v>-7777.7777777777783</v>
      </c>
      <c r="DL39" s="68">
        <f t="shared" si="123"/>
        <v>7777.7777777777783</v>
      </c>
      <c r="DM39" s="231">
        <f t="shared" si="123"/>
        <v>7777.7777777777783</v>
      </c>
      <c r="DN39" s="230">
        <f t="shared" si="123"/>
        <v>7777.7777777777783</v>
      </c>
      <c r="DO39" s="243">
        <f t="shared" si="124"/>
        <v>0</v>
      </c>
      <c r="DP39" s="228">
        <f t="shared" si="125"/>
        <v>21538.461538461539</v>
      </c>
      <c r="DQ39" s="229">
        <f t="shared" si="125"/>
        <v>21538.461538461539</v>
      </c>
      <c r="DR39" s="47">
        <f t="shared" si="125"/>
        <v>7777.7777777777783</v>
      </c>
      <c r="DS39" s="47">
        <f t="shared" si="126"/>
        <v>-13760.683760683762</v>
      </c>
      <c r="DT39" s="142">
        <f t="shared" si="127"/>
        <v>-13760.683760683762</v>
      </c>
      <c r="DU39" s="68">
        <f t="shared" si="128"/>
        <v>7692.3076923076924</v>
      </c>
      <c r="DV39" s="231">
        <f t="shared" si="128"/>
        <v>0</v>
      </c>
      <c r="DW39" s="230">
        <f t="shared" si="128"/>
        <v>0</v>
      </c>
      <c r="DX39" s="244">
        <f t="shared" si="129"/>
        <v>0</v>
      </c>
      <c r="DY39" s="68">
        <f t="shared" si="130"/>
        <v>5982.9059829059834</v>
      </c>
      <c r="DZ39" s="231">
        <f t="shared" si="130"/>
        <v>0</v>
      </c>
      <c r="EA39" s="230">
        <f t="shared" si="130"/>
        <v>0</v>
      </c>
      <c r="EB39" s="244">
        <f t="shared" si="131"/>
        <v>0</v>
      </c>
      <c r="EC39" s="68">
        <f t="shared" si="132"/>
        <v>3760.6837606837607</v>
      </c>
      <c r="ED39" s="231">
        <f t="shared" si="132"/>
        <v>0</v>
      </c>
      <c r="EE39" s="230">
        <f t="shared" si="132"/>
        <v>0</v>
      </c>
      <c r="EF39" s="244">
        <f t="shared" si="133"/>
        <v>0</v>
      </c>
      <c r="EG39" s="228">
        <f t="shared" si="134"/>
        <v>17435.897435897437</v>
      </c>
      <c r="EH39" s="229">
        <f t="shared" si="134"/>
        <v>0</v>
      </c>
      <c r="EI39" s="47">
        <f t="shared" si="134"/>
        <v>0</v>
      </c>
      <c r="EJ39" s="146">
        <f t="shared" si="135"/>
        <v>-17435.897435897437</v>
      </c>
      <c r="EK39" s="142">
        <f t="shared" si="136"/>
        <v>0</v>
      </c>
      <c r="EL39" s="228">
        <f t="shared" si="137"/>
        <v>38974.358974358976</v>
      </c>
      <c r="EM39" s="140">
        <f t="shared" si="138"/>
        <v>21538.461538461539</v>
      </c>
      <c r="EN39" s="234">
        <f t="shared" si="139"/>
        <v>7777.7777777777783</v>
      </c>
      <c r="EO39" s="149">
        <f t="shared" si="140"/>
        <v>-31196.581196581199</v>
      </c>
      <c r="EP39" s="235">
        <f t="shared" si="141"/>
        <v>-13760.683760683762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25" t="s">
        <v>31</v>
      </c>
      <c r="E40" s="263"/>
      <c r="F40" s="68">
        <f t="shared" si="145"/>
        <v>54188.034188034195</v>
      </c>
      <c r="G40" s="230">
        <f t="shared" si="145"/>
        <v>62027.775692307696</v>
      </c>
      <c r="H40" s="230">
        <f t="shared" si="145"/>
        <v>0</v>
      </c>
      <c r="I40" s="243">
        <f t="shared" si="66"/>
        <v>-62027.775692307696</v>
      </c>
      <c r="J40" s="68">
        <f t="shared" si="146"/>
        <v>60341.880341880344</v>
      </c>
      <c r="K40" s="230">
        <f t="shared" si="146"/>
        <v>70953.846153846156</v>
      </c>
      <c r="L40" s="230">
        <f t="shared" si="146"/>
        <v>0</v>
      </c>
      <c r="M40" s="243">
        <f t="shared" si="68"/>
        <v>-70953.846153846156</v>
      </c>
      <c r="N40" s="68">
        <f t="shared" si="147"/>
        <v>60341.880341880344</v>
      </c>
      <c r="O40" s="230">
        <f t="shared" si="147"/>
        <v>71248.097982905994</v>
      </c>
      <c r="P40" s="230">
        <f t="shared" si="147"/>
        <v>0</v>
      </c>
      <c r="Q40" s="243">
        <f t="shared" si="70"/>
        <v>-71248.097982905994</v>
      </c>
      <c r="R40" s="228">
        <f t="shared" si="71"/>
        <v>174871.79487179487</v>
      </c>
      <c r="S40" s="229">
        <f t="shared" si="72"/>
        <v>190000</v>
      </c>
      <c r="T40" s="151">
        <f t="shared" si="73"/>
        <v>142201.94413675216</v>
      </c>
      <c r="U40" s="47">
        <f>H40+L40+P40</f>
        <v>0</v>
      </c>
      <c r="V40" s="47">
        <f t="shared" si="74"/>
        <v>-174871.79487179487</v>
      </c>
      <c r="W40" s="141">
        <f t="shared" si="142"/>
        <v>-190000</v>
      </c>
      <c r="X40" s="142">
        <f t="shared" si="75"/>
        <v>-142201.94413675216</v>
      </c>
      <c r="Y40" s="68">
        <f t="shared" si="148"/>
        <v>60256.410256410258</v>
      </c>
      <c r="Z40" s="230">
        <f t="shared" si="77"/>
        <v>70830.389264957252</v>
      </c>
      <c r="AA40" s="230">
        <f t="shared" si="148"/>
        <v>0</v>
      </c>
      <c r="AB40" s="243">
        <f t="shared" si="78"/>
        <v>-70830.389264957252</v>
      </c>
      <c r="AC40" s="68">
        <f t="shared" si="149"/>
        <v>66324.786324786328</v>
      </c>
      <c r="AD40" s="231">
        <f t="shared" si="80"/>
        <v>68742.850555555546</v>
      </c>
      <c r="AE40" s="230">
        <f t="shared" si="149"/>
        <v>0</v>
      </c>
      <c r="AF40" s="244">
        <f t="shared" si="81"/>
        <v>-68742.850555555546</v>
      </c>
      <c r="AG40" s="68">
        <f t="shared" si="150"/>
        <v>72393.162393162391</v>
      </c>
      <c r="AH40" s="231">
        <f t="shared" si="83"/>
        <v>72435.897435897437</v>
      </c>
      <c r="AI40" s="230">
        <f t="shared" si="150"/>
        <v>0</v>
      </c>
      <c r="AJ40" s="244">
        <f t="shared" si="84"/>
        <v>-72435.897435897437</v>
      </c>
      <c r="AK40" s="228">
        <f t="shared" si="85"/>
        <v>198974.358974359</v>
      </c>
      <c r="AL40" s="229">
        <f t="shared" si="86"/>
        <v>206923.07692307694</v>
      </c>
      <c r="AM40" s="151">
        <f t="shared" si="87"/>
        <v>212009.13725641023</v>
      </c>
      <c r="AN40" s="47">
        <f t="shared" si="87"/>
        <v>0</v>
      </c>
      <c r="AO40" s="146">
        <f t="shared" si="88"/>
        <v>-198974.358974359</v>
      </c>
      <c r="AP40" s="141">
        <f t="shared" si="143"/>
        <v>-206923.07692307694</v>
      </c>
      <c r="AQ40" s="142">
        <f t="shared" si="89"/>
        <v>-212009.13725641023</v>
      </c>
      <c r="AR40" s="228">
        <f t="shared" si="90"/>
        <v>373846.15384615387</v>
      </c>
      <c r="AS40" s="146">
        <f t="shared" si="91"/>
        <v>396923.07692307694</v>
      </c>
      <c r="AT40" s="59">
        <f t="shared" si="92"/>
        <v>354211.08139316237</v>
      </c>
      <c r="AU40" s="234">
        <f t="shared" si="92"/>
        <v>0</v>
      </c>
      <c r="AV40" s="149">
        <f t="shared" si="93"/>
        <v>-373846.15384615387</v>
      </c>
      <c r="AW40" s="141">
        <f t="shared" si="144"/>
        <v>-396923.07692307694</v>
      </c>
      <c r="AX40" s="235">
        <f t="shared" si="94"/>
        <v>-354211.08139316237</v>
      </c>
      <c r="AY40" s="62"/>
      <c r="AZ40" s="63"/>
      <c r="BA40" s="63"/>
      <c r="BF40" s="68">
        <f t="shared" si="151"/>
        <v>0</v>
      </c>
      <c r="BG40" s="230">
        <f t="shared" si="151"/>
        <v>0</v>
      </c>
      <c r="BH40" s="230">
        <f t="shared" si="151"/>
        <v>0</v>
      </c>
      <c r="BI40" s="243">
        <f t="shared" si="96"/>
        <v>0</v>
      </c>
      <c r="BJ40" s="68">
        <f t="shared" si="152"/>
        <v>0</v>
      </c>
      <c r="BK40" s="230">
        <f t="shared" si="152"/>
        <v>76709.401709401718</v>
      </c>
      <c r="BL40" s="230">
        <f t="shared" si="152"/>
        <v>0</v>
      </c>
      <c r="BM40" s="243">
        <f t="shared" si="98"/>
        <v>-76709.401709401718</v>
      </c>
      <c r="BN40" s="68">
        <f t="shared" si="153"/>
        <v>0</v>
      </c>
      <c r="BO40" s="231">
        <f t="shared" si="153"/>
        <v>74145.299145299155</v>
      </c>
      <c r="BP40" s="230">
        <f t="shared" si="153"/>
        <v>0</v>
      </c>
      <c r="BQ40" s="243">
        <f t="shared" si="100"/>
        <v>-74145.299145299155</v>
      </c>
      <c r="BR40" s="228">
        <f t="shared" si="101"/>
        <v>0</v>
      </c>
      <c r="BS40" s="229"/>
      <c r="BT40" s="229">
        <f>BG40+BK40+BO40</f>
        <v>150854.70085470087</v>
      </c>
      <c r="BU40" s="47">
        <f>BH40+BL40+BP40</f>
        <v>0</v>
      </c>
      <c r="BV40" s="47">
        <f t="shared" si="103"/>
        <v>0</v>
      </c>
      <c r="BW40" s="141"/>
      <c r="BX40" s="142">
        <f t="shared" si="104"/>
        <v>-150854.70085470087</v>
      </c>
      <c r="BY40" s="68">
        <f t="shared" si="154"/>
        <v>0</v>
      </c>
      <c r="BZ40" s="231">
        <f t="shared" si="154"/>
        <v>74145.299145299155</v>
      </c>
      <c r="CA40" s="230">
        <f t="shared" si="154"/>
        <v>0</v>
      </c>
      <c r="CB40" s="244">
        <f t="shared" si="106"/>
        <v>-74145.299145299155</v>
      </c>
      <c r="CC40" s="68">
        <f t="shared" si="155"/>
        <v>0</v>
      </c>
      <c r="CD40" s="231">
        <f t="shared" si="155"/>
        <v>62264.957264957266</v>
      </c>
      <c r="CE40" s="230">
        <f t="shared" si="155"/>
        <v>0</v>
      </c>
      <c r="CF40" s="244">
        <f t="shared" si="108"/>
        <v>-62264.957264957266</v>
      </c>
      <c r="CG40" s="68">
        <f t="shared" si="156"/>
        <v>0</v>
      </c>
      <c r="CH40" s="231">
        <f t="shared" si="156"/>
        <v>31837.60683760684</v>
      </c>
      <c r="CI40" s="230">
        <f t="shared" si="156"/>
        <v>0</v>
      </c>
      <c r="CJ40" s="244">
        <f t="shared" si="110"/>
        <v>-31837.60683760684</v>
      </c>
      <c r="CK40" s="228">
        <f t="shared" si="111"/>
        <v>0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13"/>
        <v>0</v>
      </c>
      <c r="CP40" s="146"/>
      <c r="CQ40" s="142">
        <f t="shared" si="114"/>
        <v>-168247.86324786328</v>
      </c>
      <c r="CR40" s="228">
        <f t="shared" si="115"/>
        <v>0</v>
      </c>
      <c r="CS40" s="957"/>
      <c r="CT40" s="140">
        <f t="shared" si="157"/>
        <v>319102.56410256412</v>
      </c>
      <c r="CU40" s="234">
        <f t="shared" si="157"/>
        <v>0</v>
      </c>
      <c r="CV40" s="149">
        <f t="shared" si="117"/>
        <v>0</v>
      </c>
      <c r="CW40" s="975"/>
      <c r="CX40" s="235">
        <f t="shared" si="118"/>
        <v>-319102.56410256412</v>
      </c>
      <c r="CY40" s="62"/>
      <c r="CZ40" s="63"/>
      <c r="DD40" s="68">
        <f t="shared" si="119"/>
        <v>78461.538461538468</v>
      </c>
      <c r="DE40" s="230">
        <f t="shared" si="119"/>
        <v>78418.803418803422</v>
      </c>
      <c r="DF40" s="230">
        <f t="shared" si="119"/>
        <v>0</v>
      </c>
      <c r="DG40" s="243">
        <f t="shared" si="120"/>
        <v>-78418.803418803422</v>
      </c>
      <c r="DH40" s="68">
        <f t="shared" si="121"/>
        <v>76794.871794871797</v>
      </c>
      <c r="DI40" s="230">
        <f t="shared" si="121"/>
        <v>76709.401709401718</v>
      </c>
      <c r="DJ40" s="230">
        <f t="shared" si="121"/>
        <v>0</v>
      </c>
      <c r="DK40" s="243">
        <f t="shared" si="122"/>
        <v>-76709.401709401718</v>
      </c>
      <c r="DL40" s="68">
        <f t="shared" si="123"/>
        <v>74230.769230769234</v>
      </c>
      <c r="DM40" s="231">
        <f t="shared" si="123"/>
        <v>74145.299145299155</v>
      </c>
      <c r="DN40" s="230">
        <f t="shared" si="123"/>
        <v>74145.299145299155</v>
      </c>
      <c r="DO40" s="243">
        <f t="shared" si="124"/>
        <v>0</v>
      </c>
      <c r="DP40" s="228">
        <f t="shared" si="125"/>
        <v>229487.1794871795</v>
      </c>
      <c r="DQ40" s="229">
        <f t="shared" si="125"/>
        <v>229273.50427350428</v>
      </c>
      <c r="DR40" s="47">
        <f t="shared" si="125"/>
        <v>74145.299145299155</v>
      </c>
      <c r="DS40" s="47">
        <f t="shared" si="126"/>
        <v>-155341.88034188034</v>
      </c>
      <c r="DT40" s="142">
        <f t="shared" si="127"/>
        <v>-155128.20512820513</v>
      </c>
      <c r="DU40" s="68">
        <f t="shared" si="128"/>
        <v>74017.094017094016</v>
      </c>
      <c r="DV40" s="231">
        <f t="shared" si="128"/>
        <v>0</v>
      </c>
      <c r="DW40" s="230">
        <f t="shared" si="128"/>
        <v>0</v>
      </c>
      <c r="DX40" s="244">
        <f t="shared" si="129"/>
        <v>0</v>
      </c>
      <c r="DY40" s="68">
        <f t="shared" si="130"/>
        <v>62222.222222222226</v>
      </c>
      <c r="DZ40" s="231">
        <f t="shared" si="130"/>
        <v>0</v>
      </c>
      <c r="EA40" s="230">
        <f t="shared" si="130"/>
        <v>0</v>
      </c>
      <c r="EB40" s="244">
        <f t="shared" si="131"/>
        <v>0</v>
      </c>
      <c r="EC40" s="68">
        <f t="shared" si="132"/>
        <v>31965.811965811969</v>
      </c>
      <c r="ED40" s="231">
        <f t="shared" si="132"/>
        <v>0</v>
      </c>
      <c r="EE40" s="230">
        <f t="shared" si="132"/>
        <v>0</v>
      </c>
      <c r="EF40" s="244">
        <f t="shared" si="133"/>
        <v>0</v>
      </c>
      <c r="EG40" s="228">
        <f t="shared" si="134"/>
        <v>168205.12820512822</v>
      </c>
      <c r="EH40" s="229">
        <f t="shared" si="134"/>
        <v>0</v>
      </c>
      <c r="EI40" s="47">
        <f t="shared" si="134"/>
        <v>0</v>
      </c>
      <c r="EJ40" s="146">
        <f t="shared" si="135"/>
        <v>-168205.12820512822</v>
      </c>
      <c r="EK40" s="142">
        <f t="shared" si="136"/>
        <v>0</v>
      </c>
      <c r="EL40" s="228">
        <f t="shared" si="137"/>
        <v>397692.30769230775</v>
      </c>
      <c r="EM40" s="140">
        <f t="shared" si="138"/>
        <v>229273.50427350428</v>
      </c>
      <c r="EN40" s="234">
        <f t="shared" si="139"/>
        <v>74145.299145299155</v>
      </c>
      <c r="EO40" s="149">
        <f t="shared" si="140"/>
        <v>-323547.00854700862</v>
      </c>
      <c r="EP40" s="235">
        <f t="shared" si="141"/>
        <v>-155128.20512820513</v>
      </c>
      <c r="EQ40" s="62"/>
      <c r="ER40" s="63"/>
      <c r="EV40" s="223"/>
    </row>
    <row r="41" spans="1:152" s="5" customFormat="1" ht="20.100000000000001" customHeight="1">
      <c r="A41" s="66"/>
      <c r="B41" s="66"/>
      <c r="C41" s="1103" t="s">
        <v>54</v>
      </c>
      <c r="D41" s="1104"/>
      <c r="E41" s="786"/>
      <c r="F41" s="68">
        <f>F120/1.17</f>
        <v>54529.914529914531</v>
      </c>
      <c r="G41" s="230">
        <f>G120/1.17</f>
        <v>62459.745777777782</v>
      </c>
      <c r="H41" s="230">
        <f>H120/1.17</f>
        <v>0</v>
      </c>
      <c r="I41" s="243">
        <f t="shared" si="66"/>
        <v>-62459.745777777782</v>
      </c>
      <c r="J41" s="68">
        <f>J120/1.17</f>
        <v>60683.760683760687</v>
      </c>
      <c r="K41" s="230">
        <f>K120/1.17</f>
        <v>71072.812572649578</v>
      </c>
      <c r="L41" s="230">
        <f>L120/1.17</f>
        <v>0</v>
      </c>
      <c r="M41" s="243">
        <f t="shared" si="68"/>
        <v>-71072.812572649578</v>
      </c>
      <c r="N41" s="68">
        <f>N120/1.17</f>
        <v>60683.760683760687</v>
      </c>
      <c r="O41" s="230">
        <f>O120/1.17</f>
        <v>71509.307034188038</v>
      </c>
      <c r="P41" s="230">
        <f>P120/1.17</f>
        <v>0</v>
      </c>
      <c r="Q41" s="243">
        <f t="shared" si="70"/>
        <v>-71509.307034188038</v>
      </c>
      <c r="R41" s="228">
        <f t="shared" si="71"/>
        <v>175897.43589743591</v>
      </c>
      <c r="S41" s="167">
        <f t="shared" si="72"/>
        <v>191025.64102564103</v>
      </c>
      <c r="T41" s="129">
        <f t="shared" si="73"/>
        <v>142582.11960683763</v>
      </c>
      <c r="U41" s="129">
        <f>U37+U40</f>
        <v>0</v>
      </c>
      <c r="V41" s="47">
        <f t="shared" si="74"/>
        <v>-175897.43589743591</v>
      </c>
      <c r="W41" s="141">
        <f t="shared" si="142"/>
        <v>-191025.64102564103</v>
      </c>
      <c r="X41" s="142">
        <f t="shared" si="75"/>
        <v>-142582.11960683763</v>
      </c>
      <c r="Y41" s="68">
        <f>Y120/1.17</f>
        <v>60683.760683760687</v>
      </c>
      <c r="Z41" s="230">
        <f t="shared" si="77"/>
        <v>71036.254427350417</v>
      </c>
      <c r="AA41" s="230">
        <f>AA120/1.17</f>
        <v>0</v>
      </c>
      <c r="AB41" s="243">
        <f t="shared" si="78"/>
        <v>-71036.254427350417</v>
      </c>
      <c r="AC41" s="68">
        <f>AC120/1.17</f>
        <v>66752.13675213675</v>
      </c>
      <c r="AD41" s="231">
        <f t="shared" si="80"/>
        <v>68999.707170940164</v>
      </c>
      <c r="AE41" s="230">
        <f>AE120/1.17</f>
        <v>0</v>
      </c>
      <c r="AF41" s="244">
        <f t="shared" si="81"/>
        <v>-68999.707170940164</v>
      </c>
      <c r="AG41" s="68">
        <f>AG120/1.17</f>
        <v>72820.512820512828</v>
      </c>
      <c r="AH41" s="231">
        <f t="shared" si="83"/>
        <v>72649.572649572656</v>
      </c>
      <c r="AI41" s="230">
        <f>AI120/1.17</f>
        <v>0</v>
      </c>
      <c r="AJ41" s="244">
        <f t="shared" si="84"/>
        <v>-72649.572649572656</v>
      </c>
      <c r="AK41" s="228">
        <f t="shared" si="85"/>
        <v>200256.41025641025</v>
      </c>
      <c r="AL41" s="167">
        <f t="shared" si="86"/>
        <v>208205.12820512822</v>
      </c>
      <c r="AM41" s="129">
        <f>Z41+AD41+AH41</f>
        <v>212685.53424786325</v>
      </c>
      <c r="AN41" s="129">
        <f>AN37+AN40</f>
        <v>0</v>
      </c>
      <c r="AO41" s="146">
        <f t="shared" si="88"/>
        <v>-200256.41025641025</v>
      </c>
      <c r="AP41" s="141">
        <f t="shared" si="143"/>
        <v>-208205.12820512822</v>
      </c>
      <c r="AQ41" s="142">
        <f t="shared" si="89"/>
        <v>-212685.53424786325</v>
      </c>
      <c r="AR41" s="228">
        <f t="shared" si="90"/>
        <v>376153.84615384613</v>
      </c>
      <c r="AS41" s="134">
        <f t="shared" si="91"/>
        <v>399230.76923076925</v>
      </c>
      <c r="AT41" s="73">
        <f t="shared" si="92"/>
        <v>355267.65385470085</v>
      </c>
      <c r="AU41" s="234">
        <f t="shared" si="92"/>
        <v>0</v>
      </c>
      <c r="AV41" s="149">
        <f t="shared" si="93"/>
        <v>-376153.84615384613</v>
      </c>
      <c r="AW41" s="141">
        <f t="shared" si="144"/>
        <v>-399230.76923076925</v>
      </c>
      <c r="AX41" s="235">
        <f t="shared" si="94"/>
        <v>-355267.65385470085</v>
      </c>
      <c r="AY41" s="74"/>
      <c r="AZ41" s="75"/>
      <c r="BA41" s="75"/>
      <c r="BF41" s="68">
        <f t="shared" si="151"/>
        <v>0</v>
      </c>
      <c r="BG41" s="230">
        <f t="shared" si="151"/>
        <v>0</v>
      </c>
      <c r="BH41" s="230">
        <f t="shared" si="151"/>
        <v>949.57264957264965</v>
      </c>
      <c r="BI41" s="243">
        <f t="shared" si="96"/>
        <v>949.57264957264965</v>
      </c>
      <c r="BJ41" s="68">
        <f t="shared" si="152"/>
        <v>0</v>
      </c>
      <c r="BK41" s="230">
        <f t="shared" si="152"/>
        <v>76923.076923076922</v>
      </c>
      <c r="BL41" s="230">
        <f t="shared" si="152"/>
        <v>0</v>
      </c>
      <c r="BM41" s="243">
        <f t="shared" si="98"/>
        <v>-76923.076923076922</v>
      </c>
      <c r="BN41" s="68">
        <f t="shared" si="153"/>
        <v>0</v>
      </c>
      <c r="BO41" s="231">
        <f t="shared" si="153"/>
        <v>74358.974358974359</v>
      </c>
      <c r="BP41" s="230">
        <f t="shared" si="153"/>
        <v>0</v>
      </c>
      <c r="BQ41" s="243">
        <f t="shared" si="100"/>
        <v>-74358.974358974359</v>
      </c>
      <c r="BR41" s="228">
        <f t="shared" si="101"/>
        <v>0</v>
      </c>
      <c r="BS41" s="167"/>
      <c r="BT41" s="134">
        <f>BG41+BK41+BO41</f>
        <v>151282.05128205128</v>
      </c>
      <c r="BU41" s="129">
        <f>BU37+BU40</f>
        <v>949.57264957264965</v>
      </c>
      <c r="BV41" s="47">
        <f t="shared" si="103"/>
        <v>949.57264957264965</v>
      </c>
      <c r="BW41" s="141"/>
      <c r="BX41" s="142">
        <f t="shared" si="104"/>
        <v>-150332.47863247863</v>
      </c>
      <c r="BY41" s="68">
        <f t="shared" si="154"/>
        <v>0</v>
      </c>
      <c r="BZ41" s="231">
        <f t="shared" si="154"/>
        <v>74358.974358974359</v>
      </c>
      <c r="CA41" s="230">
        <f t="shared" si="154"/>
        <v>0</v>
      </c>
      <c r="CB41" s="244">
        <f t="shared" si="106"/>
        <v>-74358.974358974359</v>
      </c>
      <c r="CC41" s="68">
        <f t="shared" si="155"/>
        <v>0</v>
      </c>
      <c r="CD41" s="231">
        <f t="shared" si="155"/>
        <v>62393.162393162398</v>
      </c>
      <c r="CE41" s="230">
        <f t="shared" si="155"/>
        <v>0</v>
      </c>
      <c r="CF41" s="244">
        <f t="shared" si="108"/>
        <v>-62393.162393162398</v>
      </c>
      <c r="CG41" s="68">
        <f t="shared" si="156"/>
        <v>0</v>
      </c>
      <c r="CH41" s="231">
        <f t="shared" si="156"/>
        <v>31965.811965811969</v>
      </c>
      <c r="CI41" s="230">
        <f t="shared" si="156"/>
        <v>0</v>
      </c>
      <c r="CJ41" s="244">
        <f t="shared" si="110"/>
        <v>-31965.811965811969</v>
      </c>
      <c r="CK41" s="228">
        <f t="shared" si="111"/>
        <v>0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13"/>
        <v>0</v>
      </c>
      <c r="CP41" s="146"/>
      <c r="CQ41" s="142">
        <f t="shared" si="114"/>
        <v>-168717.94871794872</v>
      </c>
      <c r="CR41" s="228">
        <f t="shared" si="115"/>
        <v>0</v>
      </c>
      <c r="CS41" s="958"/>
      <c r="CT41" s="76">
        <f t="shared" si="157"/>
        <v>320000</v>
      </c>
      <c r="CU41" s="234">
        <f t="shared" si="157"/>
        <v>949.57264957264965</v>
      </c>
      <c r="CV41" s="149">
        <f t="shared" si="117"/>
        <v>949.57264957264965</v>
      </c>
      <c r="CW41" s="975"/>
      <c r="CX41" s="235">
        <f t="shared" si="118"/>
        <v>-319050.42735042737</v>
      </c>
      <c r="CY41" s="74"/>
      <c r="CZ41" s="75"/>
      <c r="DD41" s="68">
        <f t="shared" si="119"/>
        <v>78675.213675213687</v>
      </c>
      <c r="DE41" s="230">
        <f t="shared" si="119"/>
        <v>78632.47863247864</v>
      </c>
      <c r="DF41" s="230">
        <f t="shared" si="119"/>
        <v>0</v>
      </c>
      <c r="DG41" s="243">
        <f t="shared" si="120"/>
        <v>-78632.47863247864</v>
      </c>
      <c r="DH41" s="68">
        <f t="shared" si="121"/>
        <v>77008.547008547015</v>
      </c>
      <c r="DI41" s="230">
        <f t="shared" si="121"/>
        <v>76923.076923076922</v>
      </c>
      <c r="DJ41" s="230">
        <f t="shared" si="121"/>
        <v>0</v>
      </c>
      <c r="DK41" s="243">
        <f t="shared" si="122"/>
        <v>-76923.076923076922</v>
      </c>
      <c r="DL41" s="68">
        <f t="shared" si="123"/>
        <v>74444.444444444453</v>
      </c>
      <c r="DM41" s="231">
        <f t="shared" si="123"/>
        <v>74358.974358974359</v>
      </c>
      <c r="DN41" s="230">
        <f t="shared" si="123"/>
        <v>74358.974358974359</v>
      </c>
      <c r="DO41" s="243">
        <f t="shared" si="124"/>
        <v>0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74358.974358974374</v>
      </c>
      <c r="DS41" s="47">
        <f t="shared" si="126"/>
        <v>-155769.23076923075</v>
      </c>
      <c r="DT41" s="142">
        <f t="shared" si="127"/>
        <v>-155555.55555555556</v>
      </c>
      <c r="DU41" s="68">
        <f t="shared" si="128"/>
        <v>74222.222222222234</v>
      </c>
      <c r="DV41" s="231">
        <f t="shared" si="128"/>
        <v>0</v>
      </c>
      <c r="DW41" s="230">
        <f t="shared" si="128"/>
        <v>0</v>
      </c>
      <c r="DX41" s="244">
        <f t="shared" si="129"/>
        <v>0</v>
      </c>
      <c r="DY41" s="68">
        <f t="shared" si="130"/>
        <v>62350.427350427351</v>
      </c>
      <c r="DZ41" s="231">
        <f t="shared" si="130"/>
        <v>0</v>
      </c>
      <c r="EA41" s="230">
        <f t="shared" si="130"/>
        <v>0</v>
      </c>
      <c r="EB41" s="244">
        <f t="shared" si="131"/>
        <v>0</v>
      </c>
      <c r="EC41" s="68">
        <f t="shared" si="132"/>
        <v>32094.017094017097</v>
      </c>
      <c r="ED41" s="231">
        <f t="shared" si="132"/>
        <v>0</v>
      </c>
      <c r="EE41" s="230">
        <f t="shared" si="132"/>
        <v>0</v>
      </c>
      <c r="EF41" s="244">
        <f t="shared" si="133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35"/>
        <v>-168666.66666666669</v>
      </c>
      <c r="EK41" s="142">
        <f t="shared" si="136"/>
        <v>0</v>
      </c>
      <c r="EL41" s="228">
        <f t="shared" si="137"/>
        <v>398794.87179487181</v>
      </c>
      <c r="EM41" s="76">
        <f t="shared" si="138"/>
        <v>229914.52991452994</v>
      </c>
      <c r="EN41" s="234">
        <f t="shared" si="139"/>
        <v>74358.974358974374</v>
      </c>
      <c r="EO41" s="149">
        <f t="shared" si="140"/>
        <v>-324435.89743589744</v>
      </c>
      <c r="EP41" s="235">
        <f t="shared" si="141"/>
        <v>-155555.55555555556</v>
      </c>
      <c r="EQ41" s="74"/>
      <c r="ER41" s="75"/>
      <c r="EV41" s="906"/>
    </row>
    <row r="42" spans="1:152" s="64" customFormat="1" ht="20.100000000000001" customHeight="1">
      <c r="A42" s="44"/>
      <c r="B42" s="44"/>
      <c r="C42" s="245"/>
      <c r="D42" s="818"/>
      <c r="E42" s="832"/>
      <c r="F42" s="247"/>
      <c r="G42" s="248"/>
      <c r="H42" s="248"/>
      <c r="I42" s="80">
        <f>H43/G43</f>
        <v>0</v>
      </c>
      <c r="J42" s="247"/>
      <c r="K42" s="248"/>
      <c r="L42" s="248"/>
      <c r="M42" s="80">
        <f>L43/K43</f>
        <v>0</v>
      </c>
      <c r="N42" s="247"/>
      <c r="O42" s="248"/>
      <c r="P42" s="248"/>
      <c r="Q42" s="80">
        <f>P43/O43</f>
        <v>0</v>
      </c>
      <c r="R42" s="250"/>
      <c r="S42" s="251"/>
      <c r="T42" s="252"/>
      <c r="U42" s="81"/>
      <c r="V42" s="160">
        <f>U43/R43</f>
        <v>0</v>
      </c>
      <c r="W42" s="86">
        <f>U43/S43</f>
        <v>0</v>
      </c>
      <c r="X42" s="80">
        <f>U43/T43</f>
        <v>0</v>
      </c>
      <c r="Y42" s="247"/>
      <c r="Z42" s="248"/>
      <c r="AA42" s="248"/>
      <c r="AB42" s="80">
        <f>AA43/Z43</f>
        <v>0</v>
      </c>
      <c r="AC42" s="247"/>
      <c r="AD42" s="248"/>
      <c r="AE42" s="248"/>
      <c r="AF42" s="254">
        <f>AE43/AD43</f>
        <v>0</v>
      </c>
      <c r="AG42" s="247"/>
      <c r="AH42" s="248"/>
      <c r="AI42" s="248"/>
      <c r="AJ42" s="254">
        <f>AI43/AH43</f>
        <v>0</v>
      </c>
      <c r="AK42" s="250"/>
      <c r="AL42" s="251"/>
      <c r="AM42" s="252"/>
      <c r="AN42" s="81"/>
      <c r="AO42" s="255">
        <f>AN43/AK43</f>
        <v>0</v>
      </c>
      <c r="AP42" s="86">
        <f>AN43/AL43</f>
        <v>0</v>
      </c>
      <c r="AQ42" s="256">
        <f>AN43/AM43</f>
        <v>0</v>
      </c>
      <c r="AR42" s="250"/>
      <c r="AS42" s="257"/>
      <c r="AT42" s="258"/>
      <c r="AU42" s="93"/>
      <c r="AV42" s="94">
        <f>AU43/AR43</f>
        <v>0</v>
      </c>
      <c r="AW42" s="86">
        <f>AU43/AS43</f>
        <v>0</v>
      </c>
      <c r="AX42" s="259">
        <f>AU43/AT43</f>
        <v>0</v>
      </c>
      <c r="AY42" s="137"/>
      <c r="AZ42" s="138"/>
      <c r="BA42" s="138"/>
      <c r="BF42" s="247"/>
      <c r="BG42" s="248"/>
      <c r="BH42" s="248"/>
      <c r="BI42" s="80" t="e">
        <f>BH43/BG43</f>
        <v>#DIV/0!</v>
      </c>
      <c r="BJ42" s="247"/>
      <c r="BK42" s="248"/>
      <c r="BL42" s="248"/>
      <c r="BM42" s="80">
        <f>BL43/BK43</f>
        <v>0</v>
      </c>
      <c r="BN42" s="247"/>
      <c r="BO42" s="248"/>
      <c r="BP42" s="248"/>
      <c r="BQ42" s="249">
        <f>BP43/BO43</f>
        <v>0</v>
      </c>
      <c r="BR42" s="250"/>
      <c r="BS42" s="251"/>
      <c r="BT42" s="257"/>
      <c r="BU42" s="81"/>
      <c r="BV42" s="160" t="e">
        <f>BU43/BR43</f>
        <v>#DIV/0!</v>
      </c>
      <c r="BW42" s="161"/>
      <c r="BX42" s="80">
        <f>BU43/BT43</f>
        <v>5.8473684210526315E-3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 t="e">
        <f>CN43/CK43</f>
        <v>#DIV/0!</v>
      </c>
      <c r="CP42" s="255"/>
      <c r="CQ42" s="256">
        <f>CN43/CM43</f>
        <v>0</v>
      </c>
      <c r="CR42" s="250"/>
      <c r="CS42" s="959"/>
      <c r="CT42" s="260"/>
      <c r="CU42" s="93"/>
      <c r="CV42" s="94" t="e">
        <f>CU43/CR43</f>
        <v>#DIV/0!</v>
      </c>
      <c r="CW42" s="94"/>
      <c r="CX42" s="259">
        <f>CU43/CT43</f>
        <v>2.7540902330193363E-3</v>
      </c>
      <c r="CY42" s="137"/>
      <c r="CZ42" s="138"/>
      <c r="DD42" s="247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1</v>
      </c>
      <c r="DP42" s="250"/>
      <c r="DQ42" s="257"/>
      <c r="DR42" s="81"/>
      <c r="DS42" s="160">
        <f>DR43/DP43</f>
        <v>0.32144702842377265</v>
      </c>
      <c r="DT42" s="80">
        <f>DR43/DQ43</f>
        <v>0.32172413793103449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0.18552765018194833</v>
      </c>
      <c r="EP42" s="259">
        <f>EN43/EM43</f>
        <v>0.32172413793103449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158">F122/1.17</f>
        <v>60512.820512820515</v>
      </c>
      <c r="G43" s="108">
        <f t="shared" ref="G43:G48" si="159">G122/1.17</f>
        <v>70185.21952136753</v>
      </c>
      <c r="H43" s="108">
        <f t="shared" si="158"/>
        <v>0</v>
      </c>
      <c r="I43" s="109">
        <f t="shared" ref="I43:I48" si="160">H43-G43</f>
        <v>-70185.21952136753</v>
      </c>
      <c r="J43" s="107">
        <f t="shared" ref="J43:L48" si="161">J122/1.17</f>
        <v>67264.957264957266</v>
      </c>
      <c r="K43" s="108">
        <f t="shared" ref="K43:K48" si="162">K122/1.17</f>
        <v>78493.362752136745</v>
      </c>
      <c r="L43" s="108">
        <f t="shared" si="161"/>
        <v>0</v>
      </c>
      <c r="M43" s="109">
        <f t="shared" ref="M43:M48" si="163">L43-K43</f>
        <v>-78493.362752136745</v>
      </c>
      <c r="N43" s="107">
        <f t="shared" ref="N43:P48" si="164">N122/1.17</f>
        <v>67863.247863247874</v>
      </c>
      <c r="O43" s="108">
        <f t="shared" ref="O43:O48" si="165">O122/1.17</f>
        <v>82254.204470085475</v>
      </c>
      <c r="P43" s="108">
        <f t="shared" si="164"/>
        <v>0</v>
      </c>
      <c r="Q43" s="109">
        <f t="shared" ref="Q43:Q48" si="166">P43-O43</f>
        <v>-82254.204470085475</v>
      </c>
      <c r="R43" s="111">
        <f t="shared" ref="R43:R48" si="167">F43+J43+N43</f>
        <v>195641.02564102566</v>
      </c>
      <c r="S43" s="112">
        <f t="shared" ref="S43:S48" si="168">S122/1.17</f>
        <v>210769.23076923078</v>
      </c>
      <c r="T43" s="110">
        <f t="shared" ref="T43:T48" si="169">H43+K43+O43</f>
        <v>160747.56722222222</v>
      </c>
      <c r="U43" s="114">
        <f t="shared" ref="U43:U48" si="170">H43+L43+P43</f>
        <v>0</v>
      </c>
      <c r="V43" s="110">
        <f t="shared" ref="V43:V48" si="171">U43-R43</f>
        <v>-195641.02564102566</v>
      </c>
      <c r="W43" s="108">
        <f t="shared" si="142"/>
        <v>-210769.23076923078</v>
      </c>
      <c r="X43" s="109">
        <f t="shared" ref="X43:X48" si="172">U43-T43</f>
        <v>-160747.56722222222</v>
      </c>
      <c r="Y43" s="107">
        <f t="shared" ref="Y43:AA48" si="173">Y122/1.17</f>
        <v>67863.247863247874</v>
      </c>
      <c r="Z43" s="108">
        <f t="shared" ref="Z43:Z48" si="174">Z122/1.17</f>
        <v>79556.712205128191</v>
      </c>
      <c r="AA43" s="108">
        <f t="shared" si="173"/>
        <v>0</v>
      </c>
      <c r="AB43" s="109">
        <f t="shared" ref="AB43:AB48" si="175">AA43-Z43</f>
        <v>-79556.712205128191</v>
      </c>
      <c r="AC43" s="107">
        <f t="shared" ref="AC43:AE48" si="176">AC122/1.17</f>
        <v>73931.623931623937</v>
      </c>
      <c r="AD43" s="110">
        <f>AD122/1.17</f>
        <v>76677.619923076927</v>
      </c>
      <c r="AE43" s="108">
        <f t="shared" si="176"/>
        <v>0</v>
      </c>
      <c r="AF43" s="117">
        <f t="shared" ref="AF43:AF48" si="177">AE43-AD43</f>
        <v>-76677.619923076927</v>
      </c>
      <c r="AG43" s="107">
        <f t="shared" ref="AG43:AI48" si="178">AG122/1.17</f>
        <v>79487.179487179499</v>
      </c>
      <c r="AH43" s="110">
        <f t="shared" ref="AH43:AH48" si="179">AH122/1.17</f>
        <v>78461.538461538468</v>
      </c>
      <c r="AI43" s="108">
        <f t="shared" si="178"/>
        <v>0</v>
      </c>
      <c r="AJ43" s="117">
        <f t="shared" ref="AJ43:AJ48" si="180">AI43-AH43</f>
        <v>-78461.538461538468</v>
      </c>
      <c r="AK43" s="111">
        <f t="shared" ref="AK43:AK48" si="181">Y43+AC43+AG43</f>
        <v>221282.05128205131</v>
      </c>
      <c r="AL43" s="112">
        <f t="shared" ref="AL43:AL48" si="182">AL122/1.17</f>
        <v>229230.76923076925</v>
      </c>
      <c r="AM43" s="110">
        <f t="shared" ref="AM43:AM48" si="183">Z43+AD43+AH43</f>
        <v>234695.87058974357</v>
      </c>
      <c r="AN43" s="114">
        <f t="shared" ref="AN43:AN48" si="184">AA43+AE43+AI43</f>
        <v>0</v>
      </c>
      <c r="AO43" s="186">
        <f t="shared" ref="AO43:AO48" si="185">AN43-AK43</f>
        <v>-221282.05128205131</v>
      </c>
      <c r="AP43" s="108">
        <f t="shared" si="143"/>
        <v>-229230.76923076925</v>
      </c>
      <c r="AQ43" s="109">
        <f t="shared" ref="AQ43:AQ48" si="186">AN43-AM43</f>
        <v>-234695.87058974357</v>
      </c>
      <c r="AR43" s="111">
        <f t="shared" ref="AR43:AR48" si="187">SUM(R43,AK43)</f>
        <v>416923.07692307699</v>
      </c>
      <c r="AS43" s="112">
        <f t="shared" ref="AS43:AS48" si="188">AS122/1.17</f>
        <v>440000</v>
      </c>
      <c r="AT43" s="120">
        <f t="shared" ref="AT43:AT48" si="189">T43+AM43</f>
        <v>395443.43781196582</v>
      </c>
      <c r="AU43" s="120">
        <f t="shared" ref="AU43:AU48" si="190">U43+AN43</f>
        <v>0</v>
      </c>
      <c r="AV43" s="121">
        <f t="shared" ref="AV43:AV48" si="191">AU43-AR43</f>
        <v>-416923.07692307699</v>
      </c>
      <c r="AW43" s="108">
        <f t="shared" si="144"/>
        <v>-440000</v>
      </c>
      <c r="AX43" s="122">
        <f t="shared" ref="AX43:AX48" si="192">AU43-AT43</f>
        <v>-395443.43781196582</v>
      </c>
      <c r="AY43" s="96">
        <f>AR43/6</f>
        <v>69487.179487179499</v>
      </c>
      <c r="AZ43" s="97">
        <f>AS43/6</f>
        <v>73333.333333333328</v>
      </c>
      <c r="BA43" s="97">
        <f>AU43/6</f>
        <v>0</v>
      </c>
      <c r="BB43" s="123">
        <f>BA43/AY43</f>
        <v>0</v>
      </c>
      <c r="BC43" s="98">
        <f>BA43-AY43</f>
        <v>-69487.179487179499</v>
      </c>
      <c r="BD43" s="98">
        <f>BA43-AZ43</f>
        <v>-73333.333333333328</v>
      </c>
      <c r="BE43" s="98">
        <f>AX43/6</f>
        <v>-65907.239635327642</v>
      </c>
      <c r="BF43" s="107">
        <f t="shared" ref="BF43:BH48" si="193">BF122/1.17</f>
        <v>0</v>
      </c>
      <c r="BG43" s="108">
        <f t="shared" si="193"/>
        <v>0</v>
      </c>
      <c r="BH43" s="108">
        <f t="shared" si="193"/>
        <v>949.57264957264965</v>
      </c>
      <c r="BI43" s="109">
        <f t="shared" ref="BI43:BI48" si="194">BH43-BG43</f>
        <v>949.57264957264965</v>
      </c>
      <c r="BJ43" s="107">
        <f t="shared" ref="BJ43:BL48" si="195">BJ122/1.17</f>
        <v>0</v>
      </c>
      <c r="BK43" s="108">
        <f t="shared" si="195"/>
        <v>81623.931623931625</v>
      </c>
      <c r="BL43" s="108">
        <f t="shared" si="195"/>
        <v>0</v>
      </c>
      <c r="BM43" s="109">
        <f t="shared" ref="BM43:BM48" si="196">BL43-BK43</f>
        <v>-81623.931623931625</v>
      </c>
      <c r="BN43" s="107">
        <f t="shared" ref="BN43:BP48" si="197">BN122/1.17</f>
        <v>0</v>
      </c>
      <c r="BO43" s="110">
        <f t="shared" si="197"/>
        <v>80769.23076923078</v>
      </c>
      <c r="BP43" s="108">
        <f t="shared" si="197"/>
        <v>0</v>
      </c>
      <c r="BQ43" s="109">
        <f t="shared" ref="BQ43:BQ48" si="198">BP43-BO43</f>
        <v>-80769.23076923078</v>
      </c>
      <c r="BR43" s="111">
        <f t="shared" ref="BR43:BR48" si="199">BF43+BJ43+BN43</f>
        <v>0</v>
      </c>
      <c r="BS43" s="112"/>
      <c r="BT43" s="108">
        <f t="shared" ref="BT43:BT48" si="200">BG43+BK43+BO43</f>
        <v>162393.16239316241</v>
      </c>
      <c r="BU43" s="114">
        <f t="shared" ref="BU43:BU48" si="201">BH43+BL43+BP43</f>
        <v>949.57264957264965</v>
      </c>
      <c r="BV43" s="110">
        <f t="shared" ref="BV43:BV48" si="202">BU43-BR43</f>
        <v>949.57264957264965</v>
      </c>
      <c r="BW43" s="108"/>
      <c r="BX43" s="109">
        <f t="shared" ref="BX43:BX48" si="203">BU43-BT43</f>
        <v>-161443.58974358975</v>
      </c>
      <c r="BY43" s="107">
        <f t="shared" ref="BY43:CA48" si="204">BY122/1.17</f>
        <v>0</v>
      </c>
      <c r="BZ43" s="110">
        <f t="shared" si="204"/>
        <v>80341.880341880344</v>
      </c>
      <c r="CA43" s="108">
        <f t="shared" si="204"/>
        <v>0</v>
      </c>
      <c r="CB43" s="117">
        <f t="shared" ref="CB43:CB48" si="205">CA43-BZ43</f>
        <v>-80341.880341880344</v>
      </c>
      <c r="CC43" s="107">
        <f t="shared" ref="CC43:CE48" si="206">CC122/1.17</f>
        <v>0</v>
      </c>
      <c r="CD43" s="110">
        <f t="shared" si="206"/>
        <v>66666.666666666672</v>
      </c>
      <c r="CE43" s="108">
        <f t="shared" si="206"/>
        <v>0</v>
      </c>
      <c r="CF43" s="117">
        <f t="shared" ref="CF43:CF48" si="207">CE43-CD43</f>
        <v>-66666.666666666672</v>
      </c>
      <c r="CG43" s="107">
        <f t="shared" ref="CG43:CI48" si="208">CG122/1.17</f>
        <v>0</v>
      </c>
      <c r="CH43" s="110">
        <f t="shared" si="208"/>
        <v>35384.61538461539</v>
      </c>
      <c r="CI43" s="108">
        <f t="shared" si="208"/>
        <v>0</v>
      </c>
      <c r="CJ43" s="117">
        <f t="shared" ref="CJ43:CJ48" si="209">CI43-CH43</f>
        <v>-35384.61538461539</v>
      </c>
      <c r="CK43" s="111">
        <f t="shared" ref="CK43:CK48" si="210">BY43+CC43+CG43</f>
        <v>0</v>
      </c>
      <c r="CL43" s="112"/>
      <c r="CM43" s="108">
        <f t="shared" ref="CM43:CM48" si="211">BZ43+CD43+CH43</f>
        <v>182393.16239316238</v>
      </c>
      <c r="CN43" s="114">
        <f t="shared" ref="CN43:CN48" si="212">CA43+CE43+CI43</f>
        <v>0</v>
      </c>
      <c r="CO43" s="186">
        <f t="shared" ref="CO43:CO48" si="213">CN43-CK43</f>
        <v>0</v>
      </c>
      <c r="CP43" s="186"/>
      <c r="CQ43" s="109">
        <f t="shared" ref="CQ43:CQ48" si="214">CN43-CM43</f>
        <v>-182393.16239316238</v>
      </c>
      <c r="CR43" s="111">
        <f t="shared" ref="CR43:CR48" si="215">SUM(BR43,CK43)</f>
        <v>0</v>
      </c>
      <c r="CS43" s="954"/>
      <c r="CT43" s="124">
        <f t="shared" ref="CT43:CT48" si="216">BT43+CM43</f>
        <v>344786.32478632475</v>
      </c>
      <c r="CU43" s="120">
        <f t="shared" ref="CU43:CU48" si="217">BU43+CN43</f>
        <v>949.57264957264965</v>
      </c>
      <c r="CV43" s="121">
        <f t="shared" ref="CV43:CV48" si="218">CU43-CR43</f>
        <v>949.57264957264965</v>
      </c>
      <c r="CW43" s="121"/>
      <c r="CX43" s="122">
        <f t="shared" ref="CX43:CX48" si="219">CU43-CT43</f>
        <v>-343836.75213675213</v>
      </c>
      <c r="CY43" s="96">
        <f>CR43/6</f>
        <v>0</v>
      </c>
      <c r="CZ43" s="97">
        <f>CU43/6</f>
        <v>158.26210826210828</v>
      </c>
      <c r="DA43" s="123" t="e">
        <f>CZ43/CY43</f>
        <v>#DIV/0!</v>
      </c>
      <c r="DB43" s="98">
        <f>CZ43-CY43</f>
        <v>158.26210826210828</v>
      </c>
      <c r="DC43" s="98">
        <f>CX43/6</f>
        <v>-57306.125356125354</v>
      </c>
      <c r="DD43" s="107">
        <f t="shared" ref="DD43:DF48" si="220">DD122/1.17</f>
        <v>85683.760683760687</v>
      </c>
      <c r="DE43" s="108">
        <f t="shared" si="220"/>
        <v>85641.025641025641</v>
      </c>
      <c r="DF43" s="108">
        <f t="shared" si="220"/>
        <v>0</v>
      </c>
      <c r="DG43" s="109">
        <f t="shared" ref="DG43:DG48" si="221">DF43-DE43</f>
        <v>-85641.025641025641</v>
      </c>
      <c r="DH43" s="107">
        <f t="shared" ref="DH43:DJ48" si="222">DH122/1.17</f>
        <v>82564.102564102563</v>
      </c>
      <c r="DI43" s="108">
        <f t="shared" si="222"/>
        <v>82478.632478632484</v>
      </c>
      <c r="DJ43" s="108">
        <f t="shared" si="222"/>
        <v>0</v>
      </c>
      <c r="DK43" s="109">
        <f t="shared" ref="DK43:DK48" si="223">DJ43-DI43</f>
        <v>-82478.632478632484</v>
      </c>
      <c r="DL43" s="107">
        <f t="shared" ref="DL43:DN48" si="224">DL122/1.17</f>
        <v>79829.059829059828</v>
      </c>
      <c r="DM43" s="110">
        <f t="shared" si="224"/>
        <v>79743.58974358975</v>
      </c>
      <c r="DN43" s="108">
        <f t="shared" si="224"/>
        <v>79743.58974358975</v>
      </c>
      <c r="DO43" s="109">
        <f t="shared" ref="DO43:DO48" si="225">DN43-DM43</f>
        <v>0</v>
      </c>
      <c r="DP43" s="111">
        <f t="shared" ref="DP43:DP48" si="226">DD43+DH43+DL43</f>
        <v>248076.92307692306</v>
      </c>
      <c r="DQ43" s="108">
        <f t="shared" ref="DQ43:DQ48" si="227">DE43+DI43+DM43</f>
        <v>247863.24786324787</v>
      </c>
      <c r="DR43" s="114">
        <f t="shared" ref="DR43:DR48" si="228">DF43+DJ43+DN43</f>
        <v>79743.58974358975</v>
      </c>
      <c r="DS43" s="110">
        <f t="shared" ref="DS43:DS48" si="229">DR43-DP43</f>
        <v>-168333.33333333331</v>
      </c>
      <c r="DT43" s="109">
        <f t="shared" ref="DT43:DT48" si="230">DR43-DQ43</f>
        <v>-168119.65811965812</v>
      </c>
      <c r="DU43" s="107">
        <f t="shared" ref="DU43:DW48" si="231">DU122/1.17</f>
        <v>79606.837606837609</v>
      </c>
      <c r="DV43" s="110">
        <f t="shared" si="231"/>
        <v>0</v>
      </c>
      <c r="DW43" s="108">
        <f t="shared" si="231"/>
        <v>0</v>
      </c>
      <c r="DX43" s="117">
        <f t="shared" ref="DX43:DX48" si="232">DW43-DV43</f>
        <v>0</v>
      </c>
      <c r="DY43" s="107">
        <f t="shared" ref="DY43:EA48" si="233">DY122/1.17</f>
        <v>67051.282051282062</v>
      </c>
      <c r="DZ43" s="110">
        <f t="shared" si="233"/>
        <v>0</v>
      </c>
      <c r="EA43" s="108">
        <f t="shared" si="233"/>
        <v>0</v>
      </c>
      <c r="EB43" s="117">
        <f t="shared" ref="EB43:EB48" si="234">EA43-DZ43</f>
        <v>0</v>
      </c>
      <c r="EC43" s="107">
        <f t="shared" ref="EC43:EE48" si="235">EC122/1.17</f>
        <v>35085.470085470086</v>
      </c>
      <c r="ED43" s="110">
        <f t="shared" si="235"/>
        <v>0</v>
      </c>
      <c r="EE43" s="108">
        <f t="shared" si="235"/>
        <v>0</v>
      </c>
      <c r="EF43" s="117">
        <f t="shared" ref="EF43:EF48" si="236">EE43-ED43</f>
        <v>0</v>
      </c>
      <c r="EG43" s="111">
        <f t="shared" ref="EG43:EG48" si="237">DU43+DY43+EC43</f>
        <v>181743.58974358978</v>
      </c>
      <c r="EH43" s="108">
        <f t="shared" ref="EH43:EH48" si="238">DV43+DZ43+ED43</f>
        <v>0</v>
      </c>
      <c r="EI43" s="114">
        <f t="shared" ref="EI43:EI48" si="239">DW43+EA43+EE43</f>
        <v>0</v>
      </c>
      <c r="EJ43" s="186">
        <f t="shared" ref="EJ43:EJ48" si="240">EI43-EG43</f>
        <v>-181743.58974358978</v>
      </c>
      <c r="EK43" s="109">
        <f t="shared" ref="EK43:EK48" si="241">EI43-EH43</f>
        <v>0</v>
      </c>
      <c r="EL43" s="111">
        <f t="shared" ref="EL43:EL48" si="242">SUM(DP43,EG43)</f>
        <v>429820.51282051287</v>
      </c>
      <c r="EM43" s="124">
        <f t="shared" ref="EM43:EM48" si="243">DQ43+EH43</f>
        <v>247863.24786324787</v>
      </c>
      <c r="EN43" s="120">
        <f t="shared" ref="EN43:EN48" si="244">DR43+EI43</f>
        <v>79743.58974358975</v>
      </c>
      <c r="EO43" s="121">
        <f t="shared" ref="EO43:EO48" si="245">EN43-EL43</f>
        <v>-350076.92307692312</v>
      </c>
      <c r="EP43" s="122">
        <f t="shared" ref="EP43:EP48" si="246">EN43-EM43</f>
        <v>-168119.65811965812</v>
      </c>
      <c r="EQ43" s="96">
        <f>EL43/6</f>
        <v>71636.75213675214</v>
      </c>
      <c r="ER43" s="97">
        <f>EN43/6</f>
        <v>13290.598290598291</v>
      </c>
      <c r="ES43" s="123">
        <f>ER43/EQ43</f>
        <v>0.18552765018194833</v>
      </c>
      <c r="ET43" s="98">
        <f>ER43-EQ43</f>
        <v>-58346.153846153851</v>
      </c>
      <c r="EU43" s="98">
        <f>EP43/6</f>
        <v>-28019.943019943021</v>
      </c>
      <c r="EV43" s="907"/>
    </row>
    <row r="44" spans="1:152" s="266" customFormat="1" ht="20.100000000000001" customHeight="1">
      <c r="A44" s="125"/>
      <c r="B44" s="125"/>
      <c r="C44" s="262" t="s">
        <v>24</v>
      </c>
      <c r="D44" s="820"/>
      <c r="E44" s="481"/>
      <c r="F44" s="264">
        <f t="shared" si="158"/>
        <v>10854.700854700855</v>
      </c>
      <c r="G44" s="47">
        <f t="shared" si="159"/>
        <v>15820.717948717951</v>
      </c>
      <c r="H44" s="47">
        <f t="shared" si="158"/>
        <v>0</v>
      </c>
      <c r="I44" s="191">
        <f t="shared" si="160"/>
        <v>-15820.717948717951</v>
      </c>
      <c r="J44" s="264">
        <f t="shared" si="161"/>
        <v>11794.871794871795</v>
      </c>
      <c r="K44" s="47">
        <f t="shared" si="162"/>
        <v>10490.940170940172</v>
      </c>
      <c r="L44" s="47">
        <f t="shared" si="161"/>
        <v>0</v>
      </c>
      <c r="M44" s="191">
        <f t="shared" si="163"/>
        <v>-10490.940170940172</v>
      </c>
      <c r="N44" s="264">
        <f t="shared" si="164"/>
        <v>11794.871794871795</v>
      </c>
      <c r="O44" s="47">
        <f t="shared" si="165"/>
        <v>10690.583760683761</v>
      </c>
      <c r="P44" s="47">
        <f t="shared" si="164"/>
        <v>0</v>
      </c>
      <c r="Q44" s="191">
        <f t="shared" si="166"/>
        <v>-10690.583760683761</v>
      </c>
      <c r="R44" s="135">
        <f t="shared" si="167"/>
        <v>34444.444444444445</v>
      </c>
      <c r="S44" s="208">
        <f t="shared" si="168"/>
        <v>25641.025641025644</v>
      </c>
      <c r="T44" s="208">
        <f t="shared" si="169"/>
        <v>21181.523931623931</v>
      </c>
      <c r="U44" s="133">
        <f t="shared" si="170"/>
        <v>0</v>
      </c>
      <c r="V44" s="47">
        <f t="shared" si="171"/>
        <v>-34444.444444444445</v>
      </c>
      <c r="W44" s="141">
        <f t="shared" si="142"/>
        <v>-25641.025641025644</v>
      </c>
      <c r="X44" s="191">
        <f t="shared" si="172"/>
        <v>-21181.523931623931</v>
      </c>
      <c r="Y44" s="264">
        <f t="shared" si="173"/>
        <v>10940.170940170941</v>
      </c>
      <c r="Z44" s="47">
        <f t="shared" si="174"/>
        <v>18570.859829059831</v>
      </c>
      <c r="AA44" s="47">
        <f t="shared" si="173"/>
        <v>0</v>
      </c>
      <c r="AB44" s="191">
        <f t="shared" si="175"/>
        <v>-18570.859829059831</v>
      </c>
      <c r="AC44" s="264">
        <f t="shared" si="176"/>
        <v>10470.085470085471</v>
      </c>
      <c r="AD44" s="47">
        <f>AD123/1.17</f>
        <v>8955.1811965811976</v>
      </c>
      <c r="AE44" s="47">
        <f t="shared" si="176"/>
        <v>0</v>
      </c>
      <c r="AF44" s="142">
        <f t="shared" si="177"/>
        <v>-8955.1811965811976</v>
      </c>
      <c r="AG44" s="264">
        <f t="shared" si="178"/>
        <v>9316.2393162393164</v>
      </c>
      <c r="AH44" s="47">
        <f t="shared" si="179"/>
        <v>10256.410256410258</v>
      </c>
      <c r="AI44" s="47">
        <f t="shared" si="178"/>
        <v>0</v>
      </c>
      <c r="AJ44" s="142">
        <f t="shared" si="180"/>
        <v>-10256.410256410258</v>
      </c>
      <c r="AK44" s="135">
        <f t="shared" si="181"/>
        <v>30726.49572649573</v>
      </c>
      <c r="AL44" s="265">
        <f t="shared" si="182"/>
        <v>39529.914529914531</v>
      </c>
      <c r="AM44" s="208">
        <f t="shared" si="183"/>
        <v>37782.45128205129</v>
      </c>
      <c r="AN44" s="133">
        <f t="shared" si="184"/>
        <v>0</v>
      </c>
      <c r="AO44" s="146">
        <f t="shared" si="185"/>
        <v>-30726.49572649573</v>
      </c>
      <c r="AP44" s="141">
        <f t="shared" si="143"/>
        <v>-39529.914529914531</v>
      </c>
      <c r="AQ44" s="191">
        <f t="shared" si="186"/>
        <v>-37782.45128205129</v>
      </c>
      <c r="AR44" s="147">
        <f t="shared" si="187"/>
        <v>65170.940170940172</v>
      </c>
      <c r="AS44" s="49">
        <f t="shared" si="188"/>
        <v>65170.940170940172</v>
      </c>
      <c r="AT44" s="59">
        <f t="shared" si="189"/>
        <v>58963.975213675221</v>
      </c>
      <c r="AU44" s="59">
        <f t="shared" si="190"/>
        <v>0</v>
      </c>
      <c r="AV44" s="149">
        <f t="shared" si="191"/>
        <v>-65170.940170940172</v>
      </c>
      <c r="AW44" s="141">
        <f t="shared" si="144"/>
        <v>-65170.940170940172</v>
      </c>
      <c r="AX44" s="150">
        <f t="shared" si="192"/>
        <v>-58963.975213675221</v>
      </c>
      <c r="AY44" s="137"/>
      <c r="AZ44" s="138"/>
      <c r="BA44" s="138"/>
      <c r="BF44" s="264">
        <f t="shared" si="193"/>
        <v>0</v>
      </c>
      <c r="BG44" s="47">
        <f t="shared" si="193"/>
        <v>0</v>
      </c>
      <c r="BH44" s="47">
        <f t="shared" si="193"/>
        <v>0</v>
      </c>
      <c r="BI44" s="191">
        <f t="shared" si="194"/>
        <v>0</v>
      </c>
      <c r="BJ44" s="264">
        <f t="shared" si="195"/>
        <v>0</v>
      </c>
      <c r="BK44" s="47">
        <f t="shared" si="195"/>
        <v>8205.1282051282051</v>
      </c>
      <c r="BL44" s="47">
        <f t="shared" si="195"/>
        <v>0</v>
      </c>
      <c r="BM44" s="191">
        <f t="shared" si="196"/>
        <v>-8205.1282051282051</v>
      </c>
      <c r="BN44" s="264">
        <f t="shared" si="197"/>
        <v>0</v>
      </c>
      <c r="BO44" s="47">
        <f t="shared" si="197"/>
        <v>11623.931623931625</v>
      </c>
      <c r="BP44" s="47">
        <f t="shared" si="197"/>
        <v>0</v>
      </c>
      <c r="BQ44" s="191">
        <f t="shared" si="198"/>
        <v>-11623.931623931625</v>
      </c>
      <c r="BR44" s="135">
        <f t="shared" si="199"/>
        <v>0</v>
      </c>
      <c r="BS44" s="940"/>
      <c r="BT44" s="267">
        <f t="shared" si="200"/>
        <v>19829.059829059828</v>
      </c>
      <c r="BU44" s="133">
        <f t="shared" si="201"/>
        <v>0</v>
      </c>
      <c r="BV44" s="47">
        <f t="shared" si="202"/>
        <v>0</v>
      </c>
      <c r="BW44" s="141"/>
      <c r="BX44" s="191">
        <f t="shared" si="203"/>
        <v>-19829.059829059828</v>
      </c>
      <c r="BY44" s="264">
        <f t="shared" si="204"/>
        <v>0</v>
      </c>
      <c r="BZ44" s="47">
        <f t="shared" si="204"/>
        <v>14837.606837606838</v>
      </c>
      <c r="CA44" s="47">
        <f t="shared" si="204"/>
        <v>0</v>
      </c>
      <c r="CB44" s="142">
        <f t="shared" si="205"/>
        <v>-14837.606837606838</v>
      </c>
      <c r="CC44" s="264">
        <f t="shared" si="206"/>
        <v>0</v>
      </c>
      <c r="CD44" s="47">
        <f t="shared" si="206"/>
        <v>15042.735042735043</v>
      </c>
      <c r="CE44" s="47">
        <f t="shared" si="206"/>
        <v>0</v>
      </c>
      <c r="CF44" s="142">
        <f t="shared" si="207"/>
        <v>-15042.735042735043</v>
      </c>
      <c r="CG44" s="264">
        <f t="shared" si="208"/>
        <v>0</v>
      </c>
      <c r="CH44" s="47">
        <f t="shared" si="208"/>
        <v>10256.410256410258</v>
      </c>
      <c r="CI44" s="47">
        <f t="shared" si="208"/>
        <v>0</v>
      </c>
      <c r="CJ44" s="142">
        <f t="shared" si="209"/>
        <v>-10256.410256410258</v>
      </c>
      <c r="CK44" s="135">
        <f t="shared" si="210"/>
        <v>0</v>
      </c>
      <c r="CL44" s="940"/>
      <c r="CM44" s="267">
        <f t="shared" si="211"/>
        <v>40136.75213675214</v>
      </c>
      <c r="CN44" s="133">
        <f t="shared" si="212"/>
        <v>0</v>
      </c>
      <c r="CO44" s="146">
        <f t="shared" si="213"/>
        <v>0</v>
      </c>
      <c r="CP44" s="146"/>
      <c r="CQ44" s="191">
        <f t="shared" si="214"/>
        <v>-40136.75213675214</v>
      </c>
      <c r="CR44" s="147">
        <f t="shared" si="215"/>
        <v>0</v>
      </c>
      <c r="CS44" s="950"/>
      <c r="CT44" s="140">
        <f t="shared" si="216"/>
        <v>59965.811965811969</v>
      </c>
      <c r="CU44" s="59">
        <f t="shared" si="217"/>
        <v>0</v>
      </c>
      <c r="CV44" s="149">
        <f t="shared" si="218"/>
        <v>0</v>
      </c>
      <c r="CW44" s="149"/>
      <c r="CX44" s="150">
        <f t="shared" si="219"/>
        <v>-59965.811965811969</v>
      </c>
      <c r="CY44" s="137"/>
      <c r="CZ44" s="138"/>
      <c r="DD44" s="264">
        <f t="shared" si="220"/>
        <v>16564.102564102566</v>
      </c>
      <c r="DE44" s="47">
        <f t="shared" si="220"/>
        <v>16564.102564102566</v>
      </c>
      <c r="DF44" s="47">
        <f t="shared" si="220"/>
        <v>0</v>
      </c>
      <c r="DG44" s="191">
        <f t="shared" si="221"/>
        <v>-16564.102564102566</v>
      </c>
      <c r="DH44" s="264">
        <f t="shared" si="222"/>
        <v>9273.5042735042734</v>
      </c>
      <c r="DI44" s="47">
        <f t="shared" si="222"/>
        <v>9273.5042735042734</v>
      </c>
      <c r="DJ44" s="47">
        <f t="shared" si="222"/>
        <v>0</v>
      </c>
      <c r="DK44" s="191">
        <f t="shared" si="223"/>
        <v>-9273.5042735042734</v>
      </c>
      <c r="DL44" s="264">
        <f t="shared" si="224"/>
        <v>11923.076923076924</v>
      </c>
      <c r="DM44" s="47">
        <f t="shared" si="224"/>
        <v>11923.076923076924</v>
      </c>
      <c r="DN44" s="47">
        <f t="shared" si="224"/>
        <v>11923.076923076924</v>
      </c>
      <c r="DO44" s="191">
        <f t="shared" si="225"/>
        <v>0</v>
      </c>
      <c r="DP44" s="135">
        <f t="shared" si="226"/>
        <v>37760.683760683765</v>
      </c>
      <c r="DQ44" s="267">
        <f t="shared" si="227"/>
        <v>37760.683760683765</v>
      </c>
      <c r="DR44" s="133">
        <f t="shared" si="228"/>
        <v>11923.076923076924</v>
      </c>
      <c r="DS44" s="47">
        <f t="shared" si="229"/>
        <v>-25837.606837606843</v>
      </c>
      <c r="DT44" s="191">
        <f t="shared" si="230"/>
        <v>-25837.606837606843</v>
      </c>
      <c r="DU44" s="264">
        <f t="shared" si="231"/>
        <v>10017.094017094018</v>
      </c>
      <c r="DV44" s="47">
        <f t="shared" si="231"/>
        <v>0</v>
      </c>
      <c r="DW44" s="47">
        <f t="shared" si="231"/>
        <v>0</v>
      </c>
      <c r="DX44" s="142">
        <f t="shared" si="232"/>
        <v>0</v>
      </c>
      <c r="DY44" s="264">
        <f t="shared" si="233"/>
        <v>8350.4273504273515</v>
      </c>
      <c r="DZ44" s="47">
        <f t="shared" si="233"/>
        <v>0</v>
      </c>
      <c r="EA44" s="47">
        <f t="shared" si="233"/>
        <v>0</v>
      </c>
      <c r="EB44" s="142">
        <f t="shared" si="234"/>
        <v>0</v>
      </c>
      <c r="EC44" s="264">
        <f t="shared" si="235"/>
        <v>8905.9829059829062</v>
      </c>
      <c r="ED44" s="47">
        <f t="shared" si="235"/>
        <v>0</v>
      </c>
      <c r="EE44" s="47">
        <f t="shared" si="235"/>
        <v>0</v>
      </c>
      <c r="EF44" s="142">
        <f t="shared" si="236"/>
        <v>0</v>
      </c>
      <c r="EG44" s="135">
        <f t="shared" si="237"/>
        <v>27273.504273504273</v>
      </c>
      <c r="EH44" s="267">
        <f t="shared" si="238"/>
        <v>0</v>
      </c>
      <c r="EI44" s="133">
        <f t="shared" si="239"/>
        <v>0</v>
      </c>
      <c r="EJ44" s="146">
        <f t="shared" si="240"/>
        <v>-27273.504273504273</v>
      </c>
      <c r="EK44" s="191">
        <f t="shared" si="241"/>
        <v>0</v>
      </c>
      <c r="EL44" s="147">
        <f t="shared" si="242"/>
        <v>65034.188034188039</v>
      </c>
      <c r="EM44" s="140">
        <f t="shared" si="243"/>
        <v>37760.683760683765</v>
      </c>
      <c r="EN44" s="59">
        <f t="shared" si="244"/>
        <v>11923.076923076924</v>
      </c>
      <c r="EO44" s="149">
        <f t="shared" si="245"/>
        <v>-53111.111111111117</v>
      </c>
      <c r="EP44" s="150">
        <f t="shared" si="246"/>
        <v>-25837.606837606843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20"/>
      <c r="E45" s="481"/>
      <c r="F45" s="264">
        <f t="shared" si="158"/>
        <v>142991.452991453</v>
      </c>
      <c r="G45" s="47">
        <f t="shared" si="159"/>
        <v>205304.21153846153</v>
      </c>
      <c r="H45" s="47">
        <f t="shared" si="158"/>
        <v>0</v>
      </c>
      <c r="I45" s="191">
        <f t="shared" si="160"/>
        <v>-205304.21153846153</v>
      </c>
      <c r="J45" s="264">
        <f t="shared" si="161"/>
        <v>159145.29914529916</v>
      </c>
      <c r="K45" s="47">
        <f t="shared" si="162"/>
        <v>220663.58974358975</v>
      </c>
      <c r="L45" s="47">
        <f t="shared" si="161"/>
        <v>0</v>
      </c>
      <c r="M45" s="191">
        <f t="shared" si="163"/>
        <v>-220663.58974358975</v>
      </c>
      <c r="N45" s="264">
        <f t="shared" si="164"/>
        <v>159145.29914529916</v>
      </c>
      <c r="O45" s="47">
        <f t="shared" si="165"/>
        <v>159827.00341880345</v>
      </c>
      <c r="P45" s="47">
        <f t="shared" si="164"/>
        <v>0</v>
      </c>
      <c r="Q45" s="191">
        <f t="shared" si="166"/>
        <v>-159827.00341880345</v>
      </c>
      <c r="R45" s="135">
        <f t="shared" si="167"/>
        <v>461282.05128205125</v>
      </c>
      <c r="S45" s="208">
        <f t="shared" si="168"/>
        <v>517948.717948718</v>
      </c>
      <c r="T45" s="208">
        <f t="shared" si="169"/>
        <v>380490.5931623932</v>
      </c>
      <c r="U45" s="133">
        <f t="shared" si="170"/>
        <v>0</v>
      </c>
      <c r="V45" s="47">
        <f t="shared" si="171"/>
        <v>-461282.05128205125</v>
      </c>
      <c r="W45" s="141">
        <f t="shared" si="142"/>
        <v>-517948.717948718</v>
      </c>
      <c r="X45" s="191">
        <f t="shared" si="172"/>
        <v>-380490.5931623932</v>
      </c>
      <c r="Y45" s="264">
        <f t="shared" si="173"/>
        <v>134358.97435897437</v>
      </c>
      <c r="Z45" s="47">
        <f t="shared" si="174"/>
        <v>170057.2811965812</v>
      </c>
      <c r="AA45" s="47">
        <f t="shared" si="173"/>
        <v>0</v>
      </c>
      <c r="AB45" s="191">
        <f t="shared" si="175"/>
        <v>-170057.2811965812</v>
      </c>
      <c r="AC45" s="264">
        <f t="shared" si="176"/>
        <v>126282.0512820513</v>
      </c>
      <c r="AD45" s="129">
        <v>191890.04199999999</v>
      </c>
      <c r="AE45" s="47">
        <v>191890.04199999999</v>
      </c>
      <c r="AF45" s="142">
        <f t="shared" si="177"/>
        <v>0</v>
      </c>
      <c r="AG45" s="264">
        <f t="shared" si="178"/>
        <v>101794.8717948718</v>
      </c>
      <c r="AH45" s="129">
        <f t="shared" si="179"/>
        <v>194871.79487179487</v>
      </c>
      <c r="AI45" s="47">
        <f t="shared" si="178"/>
        <v>0</v>
      </c>
      <c r="AJ45" s="142">
        <f t="shared" si="180"/>
        <v>-194871.79487179487</v>
      </c>
      <c r="AK45" s="135">
        <f t="shared" si="181"/>
        <v>362435.8974358975</v>
      </c>
      <c r="AL45" s="265">
        <f t="shared" si="182"/>
        <v>370726.49572649575</v>
      </c>
      <c r="AM45" s="208">
        <f t="shared" si="183"/>
        <v>556819.11806837609</v>
      </c>
      <c r="AN45" s="133">
        <f t="shared" si="184"/>
        <v>191890.04199999999</v>
      </c>
      <c r="AO45" s="146">
        <f t="shared" si="185"/>
        <v>-170545.85543589751</v>
      </c>
      <c r="AP45" s="141">
        <f t="shared" si="143"/>
        <v>-178836.45372649576</v>
      </c>
      <c r="AQ45" s="191">
        <f t="shared" si="186"/>
        <v>-364929.07606837607</v>
      </c>
      <c r="AR45" s="147">
        <f t="shared" si="187"/>
        <v>823717.94871794875</v>
      </c>
      <c r="AS45" s="49">
        <f t="shared" si="188"/>
        <v>888675.21367521374</v>
      </c>
      <c r="AT45" s="59">
        <f t="shared" si="189"/>
        <v>937309.71123076929</v>
      </c>
      <c r="AU45" s="59">
        <f t="shared" si="190"/>
        <v>191890.04199999999</v>
      </c>
      <c r="AV45" s="149">
        <f t="shared" si="191"/>
        <v>-631827.90671794873</v>
      </c>
      <c r="AW45" s="141">
        <f t="shared" si="144"/>
        <v>-696785.17167521373</v>
      </c>
      <c r="AX45" s="150">
        <f t="shared" si="192"/>
        <v>-745419.66923076927</v>
      </c>
      <c r="AY45" s="137"/>
      <c r="AZ45" s="138"/>
      <c r="BA45" s="138"/>
      <c r="BF45" s="264">
        <f t="shared" si="193"/>
        <v>0</v>
      </c>
      <c r="BG45" s="47">
        <f t="shared" si="193"/>
        <v>0</v>
      </c>
      <c r="BH45" s="47">
        <f t="shared" si="193"/>
        <v>0</v>
      </c>
      <c r="BI45" s="191">
        <f t="shared" si="194"/>
        <v>0</v>
      </c>
      <c r="BJ45" s="264">
        <f t="shared" si="195"/>
        <v>0</v>
      </c>
      <c r="BK45" s="47">
        <f t="shared" si="195"/>
        <v>94358.974358974359</v>
      </c>
      <c r="BL45" s="47">
        <f t="shared" si="195"/>
        <v>0</v>
      </c>
      <c r="BM45" s="191">
        <f t="shared" si="196"/>
        <v>-94358.974358974359</v>
      </c>
      <c r="BN45" s="264">
        <f t="shared" si="197"/>
        <v>0</v>
      </c>
      <c r="BO45" s="129">
        <f t="shared" si="197"/>
        <v>133675.21367521369</v>
      </c>
      <c r="BP45" s="47">
        <f t="shared" si="197"/>
        <v>0</v>
      </c>
      <c r="BQ45" s="191">
        <f t="shared" si="198"/>
        <v>-133675.21367521369</v>
      </c>
      <c r="BR45" s="135">
        <f t="shared" si="199"/>
        <v>0</v>
      </c>
      <c r="BS45" s="940"/>
      <c r="BT45" s="267">
        <f t="shared" si="200"/>
        <v>228034.18803418806</v>
      </c>
      <c r="BU45" s="133">
        <f t="shared" si="201"/>
        <v>0</v>
      </c>
      <c r="BV45" s="47">
        <f t="shared" si="202"/>
        <v>0</v>
      </c>
      <c r="BW45" s="141"/>
      <c r="BX45" s="191">
        <f t="shared" si="203"/>
        <v>-228034.18803418806</v>
      </c>
      <c r="BY45" s="264">
        <f t="shared" si="204"/>
        <v>0</v>
      </c>
      <c r="BZ45" s="129">
        <f t="shared" si="204"/>
        <v>170632.47863247865</v>
      </c>
      <c r="CA45" s="47">
        <f t="shared" si="204"/>
        <v>0</v>
      </c>
      <c r="CB45" s="142">
        <f t="shared" si="205"/>
        <v>-170632.47863247865</v>
      </c>
      <c r="CC45" s="264">
        <f t="shared" si="206"/>
        <v>0</v>
      </c>
      <c r="CD45" s="129">
        <f t="shared" si="206"/>
        <v>172991.452991453</v>
      </c>
      <c r="CE45" s="47">
        <f t="shared" si="206"/>
        <v>0</v>
      </c>
      <c r="CF45" s="142">
        <f t="shared" si="207"/>
        <v>-172991.452991453</v>
      </c>
      <c r="CG45" s="264">
        <f t="shared" si="208"/>
        <v>0</v>
      </c>
      <c r="CH45" s="129">
        <f t="shared" si="208"/>
        <v>117948.71794871795</v>
      </c>
      <c r="CI45" s="47">
        <f t="shared" si="208"/>
        <v>0</v>
      </c>
      <c r="CJ45" s="142">
        <f t="shared" si="209"/>
        <v>-117948.71794871795</v>
      </c>
      <c r="CK45" s="135">
        <f t="shared" si="210"/>
        <v>0</v>
      </c>
      <c r="CL45" s="940"/>
      <c r="CM45" s="267">
        <f t="shared" si="211"/>
        <v>461572.64957264956</v>
      </c>
      <c r="CN45" s="133">
        <f t="shared" si="212"/>
        <v>0</v>
      </c>
      <c r="CO45" s="146">
        <f t="shared" si="213"/>
        <v>0</v>
      </c>
      <c r="CP45" s="146"/>
      <c r="CQ45" s="191">
        <f t="shared" si="214"/>
        <v>-461572.64957264956</v>
      </c>
      <c r="CR45" s="147">
        <f t="shared" si="215"/>
        <v>0</v>
      </c>
      <c r="CS45" s="950"/>
      <c r="CT45" s="140">
        <f t="shared" si="216"/>
        <v>689606.83760683762</v>
      </c>
      <c r="CU45" s="59">
        <f t="shared" si="217"/>
        <v>0</v>
      </c>
      <c r="CV45" s="149">
        <f t="shared" si="218"/>
        <v>0</v>
      </c>
      <c r="CW45" s="149"/>
      <c r="CX45" s="150">
        <f t="shared" si="219"/>
        <v>-689606.83760683762</v>
      </c>
      <c r="CY45" s="137"/>
      <c r="CZ45" s="138"/>
      <c r="DD45" s="264">
        <f t="shared" si="220"/>
        <v>197111.11111111112</v>
      </c>
      <c r="DE45" s="47">
        <f t="shared" si="220"/>
        <v>197111.11111111112</v>
      </c>
      <c r="DF45" s="47">
        <f t="shared" si="220"/>
        <v>0</v>
      </c>
      <c r="DG45" s="191">
        <f t="shared" si="221"/>
        <v>-197111.11111111112</v>
      </c>
      <c r="DH45" s="264">
        <f t="shared" si="222"/>
        <v>110384.61538461539</v>
      </c>
      <c r="DI45" s="47">
        <f t="shared" si="222"/>
        <v>110384.61538461539</v>
      </c>
      <c r="DJ45" s="47">
        <f t="shared" si="222"/>
        <v>0</v>
      </c>
      <c r="DK45" s="191">
        <f t="shared" si="223"/>
        <v>-110384.61538461539</v>
      </c>
      <c r="DL45" s="264">
        <f t="shared" si="224"/>
        <v>141923.07692307694</v>
      </c>
      <c r="DM45" s="129">
        <f t="shared" si="224"/>
        <v>141923.07692307694</v>
      </c>
      <c r="DN45" s="47">
        <f t="shared" si="224"/>
        <v>141923.07692307694</v>
      </c>
      <c r="DO45" s="191">
        <f t="shared" si="225"/>
        <v>0</v>
      </c>
      <c r="DP45" s="135">
        <f t="shared" si="226"/>
        <v>449418.80341880344</v>
      </c>
      <c r="DQ45" s="267">
        <f t="shared" si="227"/>
        <v>449418.80341880344</v>
      </c>
      <c r="DR45" s="133">
        <f t="shared" si="228"/>
        <v>141923.07692307694</v>
      </c>
      <c r="DS45" s="47">
        <f t="shared" si="229"/>
        <v>-307495.7264957265</v>
      </c>
      <c r="DT45" s="191">
        <f t="shared" si="230"/>
        <v>-307495.7264957265</v>
      </c>
      <c r="DU45" s="264">
        <f t="shared" si="231"/>
        <v>143829.05982905984</v>
      </c>
      <c r="DV45" s="129">
        <f t="shared" si="231"/>
        <v>0</v>
      </c>
      <c r="DW45" s="47">
        <f t="shared" si="231"/>
        <v>0</v>
      </c>
      <c r="DX45" s="142">
        <f t="shared" si="232"/>
        <v>0</v>
      </c>
      <c r="DY45" s="264">
        <f t="shared" si="233"/>
        <v>119854.70085470086</v>
      </c>
      <c r="DZ45" s="129">
        <f t="shared" si="233"/>
        <v>0</v>
      </c>
      <c r="EA45" s="47">
        <f t="shared" si="233"/>
        <v>0</v>
      </c>
      <c r="EB45" s="142">
        <f t="shared" si="234"/>
        <v>0</v>
      </c>
      <c r="EC45" s="264">
        <f t="shared" si="235"/>
        <v>127846.15384615386</v>
      </c>
      <c r="ED45" s="129">
        <f t="shared" si="235"/>
        <v>0</v>
      </c>
      <c r="EE45" s="47">
        <f t="shared" si="235"/>
        <v>0</v>
      </c>
      <c r="EF45" s="142">
        <f t="shared" si="236"/>
        <v>0</v>
      </c>
      <c r="EG45" s="135">
        <f t="shared" si="237"/>
        <v>391529.91452991456</v>
      </c>
      <c r="EH45" s="267">
        <f t="shared" si="238"/>
        <v>0</v>
      </c>
      <c r="EI45" s="133">
        <f t="shared" si="239"/>
        <v>0</v>
      </c>
      <c r="EJ45" s="146">
        <f t="shared" si="240"/>
        <v>-391529.91452991456</v>
      </c>
      <c r="EK45" s="191">
        <f t="shared" si="241"/>
        <v>0</v>
      </c>
      <c r="EL45" s="147">
        <f t="shared" si="242"/>
        <v>840948.717948718</v>
      </c>
      <c r="EM45" s="140">
        <f t="shared" si="243"/>
        <v>449418.80341880344</v>
      </c>
      <c r="EN45" s="59">
        <f t="shared" si="244"/>
        <v>141923.07692307694</v>
      </c>
      <c r="EO45" s="149">
        <f t="shared" si="245"/>
        <v>-699025.641025641</v>
      </c>
      <c r="EP45" s="150">
        <f t="shared" si="246"/>
        <v>-307495.7264957265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20"/>
      <c r="E46" s="263"/>
      <c r="F46" s="268">
        <f t="shared" si="158"/>
        <v>0</v>
      </c>
      <c r="G46" s="47">
        <f t="shared" si="159"/>
        <v>0</v>
      </c>
      <c r="H46" s="47">
        <f t="shared" si="158"/>
        <v>0</v>
      </c>
      <c r="I46" s="191">
        <f t="shared" si="160"/>
        <v>0</v>
      </c>
      <c r="J46" s="268">
        <f t="shared" si="161"/>
        <v>0</v>
      </c>
      <c r="K46" s="47">
        <f t="shared" si="162"/>
        <v>0</v>
      </c>
      <c r="L46" s="47">
        <f t="shared" si="161"/>
        <v>0</v>
      </c>
      <c r="M46" s="191">
        <f t="shared" si="163"/>
        <v>0</v>
      </c>
      <c r="N46" s="268">
        <f t="shared" si="164"/>
        <v>0</v>
      </c>
      <c r="O46" s="47">
        <f t="shared" si="165"/>
        <v>0</v>
      </c>
      <c r="P46" s="47">
        <f t="shared" si="164"/>
        <v>0</v>
      </c>
      <c r="Q46" s="191">
        <f t="shared" si="166"/>
        <v>0</v>
      </c>
      <c r="R46" s="147">
        <f t="shared" si="167"/>
        <v>0</v>
      </c>
      <c r="S46" s="208">
        <f t="shared" si="168"/>
        <v>0</v>
      </c>
      <c r="T46" s="208">
        <f t="shared" si="169"/>
        <v>0</v>
      </c>
      <c r="U46" s="133">
        <f t="shared" si="170"/>
        <v>0</v>
      </c>
      <c r="V46" s="47">
        <f t="shared" si="171"/>
        <v>0</v>
      </c>
      <c r="W46" s="141">
        <f t="shared" si="142"/>
        <v>0</v>
      </c>
      <c r="X46" s="191">
        <f t="shared" si="172"/>
        <v>0</v>
      </c>
      <c r="Y46" s="268">
        <f t="shared" si="173"/>
        <v>0</v>
      </c>
      <c r="Z46" s="47">
        <f t="shared" si="174"/>
        <v>0</v>
      </c>
      <c r="AA46" s="47">
        <f t="shared" si="173"/>
        <v>0</v>
      </c>
      <c r="AB46" s="191">
        <f t="shared" si="175"/>
        <v>0</v>
      </c>
      <c r="AC46" s="268">
        <f t="shared" si="176"/>
        <v>0</v>
      </c>
      <c r="AD46" s="47">
        <f>AD125/1.17</f>
        <v>0</v>
      </c>
      <c r="AE46" s="47">
        <f t="shared" si="176"/>
        <v>0</v>
      </c>
      <c r="AF46" s="142">
        <f t="shared" si="177"/>
        <v>0</v>
      </c>
      <c r="AG46" s="268">
        <f t="shared" si="178"/>
        <v>0</v>
      </c>
      <c r="AH46" s="47">
        <f t="shared" si="179"/>
        <v>0</v>
      </c>
      <c r="AI46" s="47">
        <f t="shared" si="178"/>
        <v>0</v>
      </c>
      <c r="AJ46" s="142">
        <f t="shared" si="180"/>
        <v>0</v>
      </c>
      <c r="AK46" s="147">
        <f t="shared" si="181"/>
        <v>0</v>
      </c>
      <c r="AL46" s="265">
        <f t="shared" si="182"/>
        <v>0</v>
      </c>
      <c r="AM46" s="208">
        <f t="shared" si="183"/>
        <v>0</v>
      </c>
      <c r="AN46" s="133">
        <f t="shared" si="184"/>
        <v>0</v>
      </c>
      <c r="AO46" s="146">
        <f t="shared" si="185"/>
        <v>0</v>
      </c>
      <c r="AP46" s="141">
        <f t="shared" si="143"/>
        <v>0</v>
      </c>
      <c r="AQ46" s="191">
        <f t="shared" si="186"/>
        <v>0</v>
      </c>
      <c r="AR46" s="147">
        <f t="shared" si="187"/>
        <v>0</v>
      </c>
      <c r="AS46" s="49">
        <f t="shared" si="188"/>
        <v>0</v>
      </c>
      <c r="AT46" s="59">
        <f t="shared" si="189"/>
        <v>0</v>
      </c>
      <c r="AU46" s="59">
        <f t="shared" si="190"/>
        <v>0</v>
      </c>
      <c r="AV46" s="149">
        <f t="shared" si="191"/>
        <v>0</v>
      </c>
      <c r="AW46" s="141">
        <f t="shared" si="144"/>
        <v>0</v>
      </c>
      <c r="AX46" s="150">
        <f t="shared" si="192"/>
        <v>0</v>
      </c>
      <c r="AY46" s="137"/>
      <c r="AZ46" s="138"/>
      <c r="BA46" s="138"/>
      <c r="BF46" s="268">
        <f t="shared" si="193"/>
        <v>0</v>
      </c>
      <c r="BG46" s="47">
        <f t="shared" si="193"/>
        <v>0</v>
      </c>
      <c r="BH46" s="47">
        <f t="shared" si="193"/>
        <v>0</v>
      </c>
      <c r="BI46" s="191">
        <f t="shared" si="194"/>
        <v>0</v>
      </c>
      <c r="BJ46" s="268">
        <f t="shared" si="195"/>
        <v>0</v>
      </c>
      <c r="BK46" s="47">
        <f t="shared" si="195"/>
        <v>0</v>
      </c>
      <c r="BL46" s="47">
        <f t="shared" si="195"/>
        <v>0</v>
      </c>
      <c r="BM46" s="191">
        <f t="shared" si="196"/>
        <v>0</v>
      </c>
      <c r="BN46" s="268">
        <f t="shared" si="197"/>
        <v>0</v>
      </c>
      <c r="BO46" s="47">
        <f t="shared" si="197"/>
        <v>0</v>
      </c>
      <c r="BP46" s="47">
        <f t="shared" si="197"/>
        <v>0</v>
      </c>
      <c r="BQ46" s="191">
        <f t="shared" si="198"/>
        <v>0</v>
      </c>
      <c r="BR46" s="147">
        <f t="shared" si="199"/>
        <v>0</v>
      </c>
      <c r="BS46" s="291"/>
      <c r="BT46" s="267">
        <f t="shared" si="200"/>
        <v>0</v>
      </c>
      <c r="BU46" s="133">
        <f t="shared" si="201"/>
        <v>0</v>
      </c>
      <c r="BV46" s="47">
        <f t="shared" si="202"/>
        <v>0</v>
      </c>
      <c r="BW46" s="141"/>
      <c r="BX46" s="191">
        <f t="shared" si="203"/>
        <v>0</v>
      </c>
      <c r="BY46" s="268">
        <f t="shared" si="204"/>
        <v>0</v>
      </c>
      <c r="BZ46" s="47">
        <f t="shared" si="204"/>
        <v>0</v>
      </c>
      <c r="CA46" s="47">
        <f t="shared" si="204"/>
        <v>0</v>
      </c>
      <c r="CB46" s="142">
        <f t="shared" si="205"/>
        <v>0</v>
      </c>
      <c r="CC46" s="268">
        <f t="shared" si="206"/>
        <v>0</v>
      </c>
      <c r="CD46" s="47">
        <f t="shared" si="206"/>
        <v>0</v>
      </c>
      <c r="CE46" s="47">
        <f t="shared" si="206"/>
        <v>0</v>
      </c>
      <c r="CF46" s="142">
        <f t="shared" si="207"/>
        <v>0</v>
      </c>
      <c r="CG46" s="268">
        <f t="shared" si="208"/>
        <v>0</v>
      </c>
      <c r="CH46" s="47">
        <f t="shared" si="208"/>
        <v>0</v>
      </c>
      <c r="CI46" s="47">
        <f t="shared" si="208"/>
        <v>0</v>
      </c>
      <c r="CJ46" s="142">
        <f t="shared" si="209"/>
        <v>0</v>
      </c>
      <c r="CK46" s="147">
        <f t="shared" si="210"/>
        <v>0</v>
      </c>
      <c r="CL46" s="291"/>
      <c r="CM46" s="267">
        <f t="shared" si="211"/>
        <v>0</v>
      </c>
      <c r="CN46" s="133">
        <f t="shared" si="212"/>
        <v>0</v>
      </c>
      <c r="CO46" s="146">
        <f t="shared" si="213"/>
        <v>0</v>
      </c>
      <c r="CP46" s="146"/>
      <c r="CQ46" s="191">
        <f t="shared" si="214"/>
        <v>0</v>
      </c>
      <c r="CR46" s="147">
        <f t="shared" si="215"/>
        <v>0</v>
      </c>
      <c r="CS46" s="950"/>
      <c r="CT46" s="140">
        <f t="shared" si="216"/>
        <v>0</v>
      </c>
      <c r="CU46" s="59">
        <f t="shared" si="217"/>
        <v>0</v>
      </c>
      <c r="CV46" s="149">
        <f t="shared" si="218"/>
        <v>0</v>
      </c>
      <c r="CW46" s="149"/>
      <c r="CX46" s="150">
        <f t="shared" si="219"/>
        <v>0</v>
      </c>
      <c r="CY46" s="137"/>
      <c r="CZ46" s="138"/>
      <c r="DD46" s="268">
        <f t="shared" si="220"/>
        <v>0</v>
      </c>
      <c r="DE46" s="47">
        <f t="shared" si="220"/>
        <v>0</v>
      </c>
      <c r="DF46" s="47">
        <f t="shared" si="220"/>
        <v>0</v>
      </c>
      <c r="DG46" s="191">
        <f t="shared" si="221"/>
        <v>0</v>
      </c>
      <c r="DH46" s="268">
        <f t="shared" si="222"/>
        <v>0</v>
      </c>
      <c r="DI46" s="47">
        <f t="shared" si="222"/>
        <v>0</v>
      </c>
      <c r="DJ46" s="47">
        <f t="shared" si="222"/>
        <v>0</v>
      </c>
      <c r="DK46" s="191">
        <f t="shared" si="223"/>
        <v>0</v>
      </c>
      <c r="DL46" s="268">
        <f t="shared" si="224"/>
        <v>0</v>
      </c>
      <c r="DM46" s="47">
        <f t="shared" si="224"/>
        <v>0</v>
      </c>
      <c r="DN46" s="47">
        <f t="shared" si="224"/>
        <v>0</v>
      </c>
      <c r="DO46" s="191">
        <f t="shared" si="225"/>
        <v>0</v>
      </c>
      <c r="DP46" s="147">
        <f t="shared" si="226"/>
        <v>0</v>
      </c>
      <c r="DQ46" s="267">
        <f t="shared" si="227"/>
        <v>0</v>
      </c>
      <c r="DR46" s="133">
        <f t="shared" si="228"/>
        <v>0</v>
      </c>
      <c r="DS46" s="47">
        <f t="shared" si="229"/>
        <v>0</v>
      </c>
      <c r="DT46" s="191">
        <f t="shared" si="230"/>
        <v>0</v>
      </c>
      <c r="DU46" s="268">
        <f t="shared" si="231"/>
        <v>0</v>
      </c>
      <c r="DV46" s="47">
        <f t="shared" si="231"/>
        <v>0</v>
      </c>
      <c r="DW46" s="47">
        <f t="shared" si="231"/>
        <v>0</v>
      </c>
      <c r="DX46" s="142">
        <f t="shared" si="232"/>
        <v>0</v>
      </c>
      <c r="DY46" s="268">
        <f t="shared" si="233"/>
        <v>0</v>
      </c>
      <c r="DZ46" s="47">
        <f t="shared" si="233"/>
        <v>0</v>
      </c>
      <c r="EA46" s="47">
        <f t="shared" si="233"/>
        <v>0</v>
      </c>
      <c r="EB46" s="142">
        <f t="shared" si="234"/>
        <v>0</v>
      </c>
      <c r="EC46" s="268">
        <f t="shared" si="235"/>
        <v>0</v>
      </c>
      <c r="ED46" s="47">
        <f t="shared" si="235"/>
        <v>0</v>
      </c>
      <c r="EE46" s="47">
        <f t="shared" si="235"/>
        <v>0</v>
      </c>
      <c r="EF46" s="142">
        <f t="shared" si="236"/>
        <v>0</v>
      </c>
      <c r="EG46" s="147">
        <f t="shared" si="237"/>
        <v>0</v>
      </c>
      <c r="EH46" s="267">
        <f t="shared" si="238"/>
        <v>0</v>
      </c>
      <c r="EI46" s="133">
        <f t="shared" si="239"/>
        <v>0</v>
      </c>
      <c r="EJ46" s="146">
        <f t="shared" si="240"/>
        <v>0</v>
      </c>
      <c r="EK46" s="191">
        <f t="shared" si="241"/>
        <v>0</v>
      </c>
      <c r="EL46" s="147">
        <f t="shared" si="242"/>
        <v>0</v>
      </c>
      <c r="EM46" s="140">
        <f t="shared" si="243"/>
        <v>0</v>
      </c>
      <c r="EN46" s="59">
        <f t="shared" si="244"/>
        <v>0</v>
      </c>
      <c r="EO46" s="149">
        <f t="shared" si="245"/>
        <v>0</v>
      </c>
      <c r="EP46" s="150">
        <f t="shared" si="246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33"/>
      <c r="F47" s="269">
        <f t="shared" si="158"/>
        <v>7675.2136752136757</v>
      </c>
      <c r="G47" s="197">
        <f t="shared" si="159"/>
        <v>7369.3247863247871</v>
      </c>
      <c r="H47" s="197">
        <f t="shared" si="158"/>
        <v>0</v>
      </c>
      <c r="I47" s="270">
        <f t="shared" si="160"/>
        <v>-7369.3247863247871</v>
      </c>
      <c r="J47" s="269">
        <f t="shared" si="161"/>
        <v>8324.7863247863261</v>
      </c>
      <c r="K47" s="197">
        <f t="shared" si="162"/>
        <v>8040.1709401709404</v>
      </c>
      <c r="L47" s="197">
        <f t="shared" si="161"/>
        <v>0</v>
      </c>
      <c r="M47" s="270">
        <f t="shared" si="163"/>
        <v>-8040.1709401709404</v>
      </c>
      <c r="N47" s="269">
        <f t="shared" si="164"/>
        <v>8333.3333333333339</v>
      </c>
      <c r="O47" s="197">
        <f t="shared" si="165"/>
        <v>7012.8418803418808</v>
      </c>
      <c r="P47" s="197">
        <f t="shared" si="164"/>
        <v>0</v>
      </c>
      <c r="Q47" s="270">
        <f t="shared" si="166"/>
        <v>-7012.8418803418808</v>
      </c>
      <c r="R47" s="198">
        <f t="shared" si="167"/>
        <v>24333.333333333336</v>
      </c>
      <c r="S47" s="151">
        <f t="shared" si="168"/>
        <v>25982.905982905984</v>
      </c>
      <c r="T47" s="151">
        <f t="shared" si="169"/>
        <v>15053.01282051282</v>
      </c>
      <c r="U47" s="192">
        <f t="shared" si="170"/>
        <v>0</v>
      </c>
      <c r="V47" s="47">
        <f t="shared" si="171"/>
        <v>-24333.333333333336</v>
      </c>
      <c r="W47" s="141">
        <f t="shared" si="142"/>
        <v>-25982.905982905984</v>
      </c>
      <c r="X47" s="191">
        <f t="shared" si="172"/>
        <v>-15053.01282051282</v>
      </c>
      <c r="Y47" s="269">
        <f t="shared" si="173"/>
        <v>7094.0170940170947</v>
      </c>
      <c r="Z47" s="197">
        <f t="shared" si="174"/>
        <v>8136.5213675213672</v>
      </c>
      <c r="AA47" s="197">
        <f t="shared" si="173"/>
        <v>0</v>
      </c>
      <c r="AB47" s="270">
        <f t="shared" si="175"/>
        <v>-8136.5213675213672</v>
      </c>
      <c r="AC47" s="269">
        <f t="shared" si="176"/>
        <v>6581.196581196582</v>
      </c>
      <c r="AD47" s="197">
        <f>AD126/1.17</f>
        <v>7529.5470085470088</v>
      </c>
      <c r="AE47" s="197">
        <f>AE126/1.17</f>
        <v>0</v>
      </c>
      <c r="AF47" s="270">
        <f t="shared" si="177"/>
        <v>-7529.5470085470088</v>
      </c>
      <c r="AG47" s="269">
        <f t="shared" si="178"/>
        <v>5452.9914529914531</v>
      </c>
      <c r="AH47" s="197">
        <f t="shared" si="179"/>
        <v>5786.3247863247871</v>
      </c>
      <c r="AI47" s="197">
        <f t="shared" si="178"/>
        <v>0</v>
      </c>
      <c r="AJ47" s="270">
        <f t="shared" si="180"/>
        <v>-5786.3247863247871</v>
      </c>
      <c r="AK47" s="198">
        <f t="shared" si="181"/>
        <v>19128.205128205129</v>
      </c>
      <c r="AL47" s="271">
        <f t="shared" si="182"/>
        <v>17478.63247863248</v>
      </c>
      <c r="AM47" s="208">
        <f t="shared" si="183"/>
        <v>21452.393162393164</v>
      </c>
      <c r="AN47" s="192">
        <f t="shared" si="184"/>
        <v>0</v>
      </c>
      <c r="AO47" s="146">
        <f t="shared" si="185"/>
        <v>-19128.205128205129</v>
      </c>
      <c r="AP47" s="141">
        <f t="shared" si="143"/>
        <v>-17478.63247863248</v>
      </c>
      <c r="AQ47" s="191">
        <f t="shared" si="186"/>
        <v>-21452.393162393164</v>
      </c>
      <c r="AR47" s="147">
        <f t="shared" si="187"/>
        <v>43461.538461538468</v>
      </c>
      <c r="AS47" s="141">
        <f t="shared" si="188"/>
        <v>43461.538461538461</v>
      </c>
      <c r="AT47" s="148">
        <f t="shared" si="189"/>
        <v>36505.405982905984</v>
      </c>
      <c r="AU47" s="272">
        <f t="shared" si="190"/>
        <v>0</v>
      </c>
      <c r="AV47" s="234">
        <f t="shared" si="191"/>
        <v>-43461.538461538468</v>
      </c>
      <c r="AW47" s="141">
        <f t="shared" si="144"/>
        <v>-43461.538461538461</v>
      </c>
      <c r="AX47" s="235">
        <f t="shared" si="192"/>
        <v>-36505.405982905984</v>
      </c>
      <c r="AY47" s="137"/>
      <c r="AZ47" s="138"/>
      <c r="BA47" s="138"/>
      <c r="BF47" s="269">
        <f t="shared" si="193"/>
        <v>0</v>
      </c>
      <c r="BG47" s="197">
        <f t="shared" si="193"/>
        <v>0</v>
      </c>
      <c r="BH47" s="197">
        <f t="shared" si="193"/>
        <v>0</v>
      </c>
      <c r="BI47" s="270">
        <f t="shared" si="194"/>
        <v>0</v>
      </c>
      <c r="BJ47" s="269">
        <f t="shared" si="195"/>
        <v>0</v>
      </c>
      <c r="BK47" s="197">
        <f t="shared" si="195"/>
        <v>0</v>
      </c>
      <c r="BL47" s="197">
        <f t="shared" si="195"/>
        <v>0</v>
      </c>
      <c r="BM47" s="270">
        <f t="shared" si="196"/>
        <v>0</v>
      </c>
      <c r="BN47" s="269">
        <f t="shared" si="197"/>
        <v>0</v>
      </c>
      <c r="BO47" s="197">
        <f t="shared" si="197"/>
        <v>0</v>
      </c>
      <c r="BP47" s="197">
        <f t="shared" si="197"/>
        <v>0</v>
      </c>
      <c r="BQ47" s="270">
        <f t="shared" si="198"/>
        <v>0</v>
      </c>
      <c r="BR47" s="198">
        <f t="shared" si="199"/>
        <v>0</v>
      </c>
      <c r="BS47" s="291"/>
      <c r="BT47" s="271">
        <f t="shared" si="200"/>
        <v>0</v>
      </c>
      <c r="BU47" s="192">
        <f t="shared" si="201"/>
        <v>0</v>
      </c>
      <c r="BV47" s="47">
        <f t="shared" si="202"/>
        <v>0</v>
      </c>
      <c r="BW47" s="141"/>
      <c r="BX47" s="191">
        <f t="shared" si="203"/>
        <v>0</v>
      </c>
      <c r="BY47" s="269">
        <f t="shared" si="204"/>
        <v>0</v>
      </c>
      <c r="BZ47" s="197">
        <f t="shared" si="204"/>
        <v>7692.3076923076924</v>
      </c>
      <c r="CA47" s="197">
        <f t="shared" si="204"/>
        <v>0</v>
      </c>
      <c r="CB47" s="270">
        <f t="shared" si="205"/>
        <v>-7692.3076923076924</v>
      </c>
      <c r="CC47" s="269">
        <f t="shared" si="206"/>
        <v>0</v>
      </c>
      <c r="CD47" s="197">
        <f t="shared" si="206"/>
        <v>7692.3076923076924</v>
      </c>
      <c r="CE47" s="197">
        <f t="shared" si="206"/>
        <v>0</v>
      </c>
      <c r="CF47" s="270">
        <f t="shared" si="207"/>
        <v>-7692.3076923076924</v>
      </c>
      <c r="CG47" s="269">
        <f t="shared" si="208"/>
        <v>0</v>
      </c>
      <c r="CH47" s="197">
        <f t="shared" si="208"/>
        <v>5521.3675213675215</v>
      </c>
      <c r="CI47" s="197">
        <f t="shared" si="208"/>
        <v>0</v>
      </c>
      <c r="CJ47" s="270">
        <f t="shared" si="209"/>
        <v>-5521.3675213675215</v>
      </c>
      <c r="CK47" s="198">
        <f t="shared" si="210"/>
        <v>0</v>
      </c>
      <c r="CL47" s="291"/>
      <c r="CM47" s="267">
        <f t="shared" si="211"/>
        <v>20905.982905982906</v>
      </c>
      <c r="CN47" s="192">
        <f t="shared" si="212"/>
        <v>0</v>
      </c>
      <c r="CO47" s="146">
        <f t="shared" si="213"/>
        <v>0</v>
      </c>
      <c r="CP47" s="146"/>
      <c r="CQ47" s="191">
        <f t="shared" si="214"/>
        <v>-20905.982905982906</v>
      </c>
      <c r="CR47" s="147">
        <f t="shared" si="215"/>
        <v>0</v>
      </c>
      <c r="CS47" s="951"/>
      <c r="CT47" s="152">
        <f t="shared" si="216"/>
        <v>20905.982905982906</v>
      </c>
      <c r="CU47" s="272">
        <f t="shared" si="217"/>
        <v>0</v>
      </c>
      <c r="CV47" s="234">
        <f t="shared" si="218"/>
        <v>0</v>
      </c>
      <c r="CW47" s="975"/>
      <c r="CX47" s="235">
        <f t="shared" si="219"/>
        <v>-20905.982905982906</v>
      </c>
      <c r="CY47" s="137"/>
      <c r="CZ47" s="138"/>
      <c r="DD47" s="269">
        <f t="shared" si="220"/>
        <v>9068.3760683760684</v>
      </c>
      <c r="DE47" s="197">
        <f t="shared" si="220"/>
        <v>9068.3760683760684</v>
      </c>
      <c r="DF47" s="197">
        <f t="shared" si="220"/>
        <v>0</v>
      </c>
      <c r="DG47" s="270">
        <f t="shared" si="221"/>
        <v>-9068.3760683760684</v>
      </c>
      <c r="DH47" s="269">
        <f t="shared" si="222"/>
        <v>5076.9230769230771</v>
      </c>
      <c r="DI47" s="197">
        <f t="shared" si="222"/>
        <v>5076.9230769230771</v>
      </c>
      <c r="DJ47" s="197">
        <f t="shared" si="222"/>
        <v>0</v>
      </c>
      <c r="DK47" s="270">
        <f t="shared" si="223"/>
        <v>-5076.9230769230771</v>
      </c>
      <c r="DL47" s="269">
        <f t="shared" si="224"/>
        <v>6521.3675213675215</v>
      </c>
      <c r="DM47" s="197">
        <f t="shared" si="224"/>
        <v>6521.3675213675215</v>
      </c>
      <c r="DN47" s="197">
        <f t="shared" si="224"/>
        <v>6521.3675213675215</v>
      </c>
      <c r="DO47" s="270">
        <f t="shared" si="225"/>
        <v>0</v>
      </c>
      <c r="DP47" s="198">
        <f t="shared" si="226"/>
        <v>20666.666666666664</v>
      </c>
      <c r="DQ47" s="271">
        <f t="shared" si="227"/>
        <v>20666.666666666664</v>
      </c>
      <c r="DR47" s="192">
        <f t="shared" si="228"/>
        <v>6521.3675213675215</v>
      </c>
      <c r="DS47" s="47">
        <f t="shared" si="229"/>
        <v>-14145.299145299143</v>
      </c>
      <c r="DT47" s="191">
        <f t="shared" si="230"/>
        <v>-14145.299145299143</v>
      </c>
      <c r="DU47" s="269">
        <f t="shared" si="231"/>
        <v>5392.3076923076924</v>
      </c>
      <c r="DV47" s="197">
        <f t="shared" si="231"/>
        <v>0</v>
      </c>
      <c r="DW47" s="197">
        <f t="shared" si="231"/>
        <v>0</v>
      </c>
      <c r="DX47" s="270">
        <f t="shared" si="232"/>
        <v>0</v>
      </c>
      <c r="DY47" s="269">
        <f t="shared" si="233"/>
        <v>5392.3076923076924</v>
      </c>
      <c r="DZ47" s="197">
        <f t="shared" si="233"/>
        <v>0</v>
      </c>
      <c r="EA47" s="197">
        <f t="shared" si="233"/>
        <v>0</v>
      </c>
      <c r="EB47" s="270">
        <f t="shared" si="234"/>
        <v>0</v>
      </c>
      <c r="EC47" s="269">
        <f t="shared" si="235"/>
        <v>5392.3076923076924</v>
      </c>
      <c r="ED47" s="197">
        <f t="shared" si="235"/>
        <v>0</v>
      </c>
      <c r="EE47" s="197">
        <f t="shared" si="235"/>
        <v>0</v>
      </c>
      <c r="EF47" s="270">
        <f t="shared" si="236"/>
        <v>0</v>
      </c>
      <c r="EG47" s="198">
        <f t="shared" si="237"/>
        <v>16176.923076923078</v>
      </c>
      <c r="EH47" s="267">
        <f t="shared" si="238"/>
        <v>0</v>
      </c>
      <c r="EI47" s="192">
        <f t="shared" si="239"/>
        <v>0</v>
      </c>
      <c r="EJ47" s="146">
        <f t="shared" si="240"/>
        <v>-16176.923076923078</v>
      </c>
      <c r="EK47" s="191">
        <f t="shared" si="241"/>
        <v>0</v>
      </c>
      <c r="EL47" s="147">
        <f t="shared" si="242"/>
        <v>36843.589743589742</v>
      </c>
      <c r="EM47" s="152">
        <f t="shared" si="243"/>
        <v>20666.666666666664</v>
      </c>
      <c r="EN47" s="272">
        <f t="shared" si="244"/>
        <v>6521.3675213675215</v>
      </c>
      <c r="EO47" s="234">
        <f t="shared" si="245"/>
        <v>-30322.222222222219</v>
      </c>
      <c r="EP47" s="235">
        <f t="shared" si="246"/>
        <v>-14145.299145299143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33"/>
      <c r="F48" s="269">
        <f t="shared" si="158"/>
        <v>0</v>
      </c>
      <c r="G48" s="197">
        <f t="shared" si="159"/>
        <v>197799.19914529915</v>
      </c>
      <c r="H48" s="197">
        <f t="shared" si="158"/>
        <v>0</v>
      </c>
      <c r="I48" s="142">
        <f t="shared" si="160"/>
        <v>-197799.19914529915</v>
      </c>
      <c r="J48" s="269">
        <f t="shared" si="161"/>
        <v>150470.08547008547</v>
      </c>
      <c r="K48" s="197">
        <f t="shared" si="162"/>
        <v>211329.91452991453</v>
      </c>
      <c r="L48" s="197">
        <f t="shared" si="161"/>
        <v>0</v>
      </c>
      <c r="M48" s="142">
        <f t="shared" si="163"/>
        <v>-211329.91452991453</v>
      </c>
      <c r="N48" s="269">
        <f t="shared" si="164"/>
        <v>150470.08547008547</v>
      </c>
      <c r="O48" s="197">
        <f t="shared" si="165"/>
        <v>151742.78034188037</v>
      </c>
      <c r="P48" s="197">
        <f t="shared" si="164"/>
        <v>0</v>
      </c>
      <c r="Q48" s="142">
        <f t="shared" si="166"/>
        <v>-151742.78034188037</v>
      </c>
      <c r="R48" s="198">
        <f t="shared" si="167"/>
        <v>300940.17094017094</v>
      </c>
      <c r="S48" s="239">
        <f t="shared" si="168"/>
        <v>491965.811965812</v>
      </c>
      <c r="T48" s="239">
        <f t="shared" si="169"/>
        <v>363072.6948717949</v>
      </c>
      <c r="U48" s="273">
        <f t="shared" si="170"/>
        <v>0</v>
      </c>
      <c r="V48" s="47">
        <f t="shared" si="171"/>
        <v>-300940.17094017094</v>
      </c>
      <c r="W48" s="141">
        <f t="shared" si="142"/>
        <v>-491965.811965812</v>
      </c>
      <c r="X48" s="142">
        <f t="shared" si="172"/>
        <v>-363072.6948717949</v>
      </c>
      <c r="Y48" s="269">
        <f t="shared" si="173"/>
        <v>126495.7264957265</v>
      </c>
      <c r="Z48" s="197">
        <f t="shared" si="174"/>
        <v>161929.31538461539</v>
      </c>
      <c r="AA48" s="197">
        <f t="shared" si="173"/>
        <v>0</v>
      </c>
      <c r="AB48" s="142">
        <f t="shared" si="175"/>
        <v>-161929.31538461539</v>
      </c>
      <c r="AC48" s="269">
        <f t="shared" si="176"/>
        <v>119658.11965811967</v>
      </c>
      <c r="AD48" s="197">
        <f>AD127/1.17</f>
        <v>184512.45811965814</v>
      </c>
      <c r="AE48" s="197">
        <f t="shared" si="176"/>
        <v>0</v>
      </c>
      <c r="AF48" s="270">
        <f t="shared" si="177"/>
        <v>-184512.45811965814</v>
      </c>
      <c r="AG48" s="269">
        <f t="shared" si="178"/>
        <v>97153.846153846156</v>
      </c>
      <c r="AH48" s="197">
        <f t="shared" si="179"/>
        <v>187034.18803418803</v>
      </c>
      <c r="AI48" s="197">
        <f t="shared" si="178"/>
        <v>0</v>
      </c>
      <c r="AJ48" s="270">
        <f t="shared" si="180"/>
        <v>-187034.18803418803</v>
      </c>
      <c r="AK48" s="198">
        <f t="shared" si="181"/>
        <v>343307.69230769237</v>
      </c>
      <c r="AL48" s="240">
        <f t="shared" si="182"/>
        <v>353247.86324786325</v>
      </c>
      <c r="AM48" s="208">
        <f t="shared" si="183"/>
        <v>533475.9615384615</v>
      </c>
      <c r="AN48" s="273">
        <f t="shared" si="184"/>
        <v>0</v>
      </c>
      <c r="AO48" s="47">
        <f t="shared" si="185"/>
        <v>-343307.69230769237</v>
      </c>
      <c r="AP48" s="141">
        <f t="shared" si="143"/>
        <v>-353247.86324786325</v>
      </c>
      <c r="AQ48" s="241">
        <f t="shared" si="186"/>
        <v>-533475.9615384615</v>
      </c>
      <c r="AR48" s="147">
        <f t="shared" si="187"/>
        <v>644247.86324786325</v>
      </c>
      <c r="AS48" s="240">
        <f t="shared" si="188"/>
        <v>845213.67521367525</v>
      </c>
      <c r="AT48" s="148">
        <f t="shared" si="189"/>
        <v>896548.6564102564</v>
      </c>
      <c r="AU48" s="272">
        <f t="shared" si="190"/>
        <v>0</v>
      </c>
      <c r="AV48" s="234">
        <f t="shared" si="191"/>
        <v>-644247.86324786325</v>
      </c>
      <c r="AW48" s="141">
        <f t="shared" si="144"/>
        <v>-845213.67521367525</v>
      </c>
      <c r="AX48" s="235">
        <f t="shared" si="192"/>
        <v>-896548.6564102564</v>
      </c>
      <c r="AY48" s="137"/>
      <c r="AZ48" s="138"/>
      <c r="BA48" s="138"/>
      <c r="BF48" s="269">
        <f t="shared" si="193"/>
        <v>0</v>
      </c>
      <c r="BG48" s="197">
        <f t="shared" si="193"/>
        <v>0</v>
      </c>
      <c r="BH48" s="197">
        <f t="shared" si="193"/>
        <v>0</v>
      </c>
      <c r="BI48" s="142">
        <f t="shared" si="194"/>
        <v>0</v>
      </c>
      <c r="BJ48" s="269">
        <f t="shared" si="195"/>
        <v>0</v>
      </c>
      <c r="BK48" s="197">
        <f t="shared" si="195"/>
        <v>0</v>
      </c>
      <c r="BL48" s="197">
        <f t="shared" si="195"/>
        <v>0</v>
      </c>
      <c r="BM48" s="142">
        <f t="shared" si="196"/>
        <v>0</v>
      </c>
      <c r="BN48" s="269">
        <f t="shared" si="197"/>
        <v>0</v>
      </c>
      <c r="BO48" s="197">
        <f t="shared" si="197"/>
        <v>0</v>
      </c>
      <c r="BP48" s="197">
        <f t="shared" si="197"/>
        <v>0</v>
      </c>
      <c r="BQ48" s="270">
        <f t="shared" si="198"/>
        <v>0</v>
      </c>
      <c r="BR48" s="198">
        <f t="shared" si="199"/>
        <v>0</v>
      </c>
      <c r="BS48" s="940"/>
      <c r="BT48" s="70">
        <f t="shared" si="200"/>
        <v>0</v>
      </c>
      <c r="BU48" s="273">
        <f t="shared" si="201"/>
        <v>0</v>
      </c>
      <c r="BV48" s="47">
        <f t="shared" si="202"/>
        <v>0</v>
      </c>
      <c r="BW48" s="141"/>
      <c r="BX48" s="142">
        <f t="shared" si="203"/>
        <v>0</v>
      </c>
      <c r="BY48" s="269">
        <f t="shared" si="204"/>
        <v>0</v>
      </c>
      <c r="BZ48" s="197">
        <f t="shared" si="204"/>
        <v>160683.76068376069</v>
      </c>
      <c r="CA48" s="197">
        <f t="shared" si="204"/>
        <v>0</v>
      </c>
      <c r="CB48" s="270">
        <f t="shared" si="205"/>
        <v>-160683.76068376069</v>
      </c>
      <c r="CC48" s="269">
        <f t="shared" si="206"/>
        <v>0</v>
      </c>
      <c r="CD48" s="197">
        <f t="shared" si="206"/>
        <v>162393.16239316241</v>
      </c>
      <c r="CE48" s="197">
        <f t="shared" si="206"/>
        <v>0</v>
      </c>
      <c r="CF48" s="270">
        <f t="shared" si="207"/>
        <v>-162393.16239316241</v>
      </c>
      <c r="CG48" s="269">
        <f t="shared" si="208"/>
        <v>0</v>
      </c>
      <c r="CH48" s="197">
        <f t="shared" si="208"/>
        <v>112752.13675213676</v>
      </c>
      <c r="CI48" s="197">
        <f t="shared" si="208"/>
        <v>0</v>
      </c>
      <c r="CJ48" s="270">
        <f t="shared" si="209"/>
        <v>-112752.13675213676</v>
      </c>
      <c r="CK48" s="198">
        <f t="shared" si="210"/>
        <v>0</v>
      </c>
      <c r="CL48" s="291"/>
      <c r="CM48" s="267">
        <f t="shared" si="211"/>
        <v>435829.05982905987</v>
      </c>
      <c r="CN48" s="273">
        <f t="shared" si="212"/>
        <v>0</v>
      </c>
      <c r="CO48" s="47">
        <f t="shared" si="213"/>
        <v>0</v>
      </c>
      <c r="CP48" s="240"/>
      <c r="CQ48" s="241">
        <f t="shared" si="214"/>
        <v>-435829.05982905987</v>
      </c>
      <c r="CR48" s="147">
        <f t="shared" si="215"/>
        <v>0</v>
      </c>
      <c r="CS48" s="951"/>
      <c r="CT48" s="152">
        <f t="shared" si="216"/>
        <v>435829.05982905987</v>
      </c>
      <c r="CU48" s="272">
        <f t="shared" si="217"/>
        <v>0</v>
      </c>
      <c r="CV48" s="234">
        <f t="shared" si="218"/>
        <v>0</v>
      </c>
      <c r="CW48" s="975"/>
      <c r="CX48" s="235">
        <f t="shared" si="219"/>
        <v>-435829.05982905987</v>
      </c>
      <c r="CY48" s="137"/>
      <c r="CZ48" s="138"/>
      <c r="DD48" s="269">
        <f t="shared" si="220"/>
        <v>188051.28205128206</v>
      </c>
      <c r="DE48" s="197">
        <f t="shared" si="220"/>
        <v>188051.28205128206</v>
      </c>
      <c r="DF48" s="197">
        <f t="shared" si="220"/>
        <v>0</v>
      </c>
      <c r="DG48" s="142">
        <f t="shared" si="221"/>
        <v>-188051.28205128206</v>
      </c>
      <c r="DH48" s="269">
        <f t="shared" si="222"/>
        <v>105307.69230769231</v>
      </c>
      <c r="DI48" s="197">
        <f t="shared" si="222"/>
        <v>105307.69230769231</v>
      </c>
      <c r="DJ48" s="197">
        <f t="shared" si="222"/>
        <v>0</v>
      </c>
      <c r="DK48" s="142">
        <f t="shared" si="223"/>
        <v>-105307.69230769231</v>
      </c>
      <c r="DL48" s="269">
        <f t="shared" si="224"/>
        <v>135393.16239316241</v>
      </c>
      <c r="DM48" s="197">
        <f t="shared" si="224"/>
        <v>135393.16239316241</v>
      </c>
      <c r="DN48" s="197">
        <f t="shared" si="224"/>
        <v>135393.16239316241</v>
      </c>
      <c r="DO48" s="270">
        <f t="shared" si="225"/>
        <v>0</v>
      </c>
      <c r="DP48" s="198">
        <f t="shared" si="226"/>
        <v>428752.13675213675</v>
      </c>
      <c r="DQ48" s="70">
        <f t="shared" si="227"/>
        <v>428752.13675213675</v>
      </c>
      <c r="DR48" s="273">
        <f t="shared" si="228"/>
        <v>135393.16239316241</v>
      </c>
      <c r="DS48" s="47">
        <f t="shared" si="229"/>
        <v>-293358.97435897437</v>
      </c>
      <c r="DT48" s="142">
        <f t="shared" si="230"/>
        <v>-293358.97435897437</v>
      </c>
      <c r="DU48" s="269">
        <f t="shared" si="231"/>
        <v>135299.14529914531</v>
      </c>
      <c r="DV48" s="197">
        <f t="shared" si="231"/>
        <v>0</v>
      </c>
      <c r="DW48" s="197">
        <f t="shared" si="231"/>
        <v>0</v>
      </c>
      <c r="DX48" s="270">
        <f t="shared" si="232"/>
        <v>0</v>
      </c>
      <c r="DY48" s="269">
        <f t="shared" si="233"/>
        <v>112752.13675213676</v>
      </c>
      <c r="DZ48" s="197">
        <f t="shared" si="233"/>
        <v>0</v>
      </c>
      <c r="EA48" s="197">
        <f t="shared" si="233"/>
        <v>0</v>
      </c>
      <c r="EB48" s="270">
        <f t="shared" si="234"/>
        <v>0</v>
      </c>
      <c r="EC48" s="269">
        <f t="shared" si="235"/>
        <v>127299.14529914531</v>
      </c>
      <c r="ED48" s="197">
        <f t="shared" si="235"/>
        <v>0</v>
      </c>
      <c r="EE48" s="197">
        <f t="shared" si="235"/>
        <v>0</v>
      </c>
      <c r="EF48" s="270">
        <f t="shared" si="236"/>
        <v>0</v>
      </c>
      <c r="EG48" s="198">
        <f t="shared" si="237"/>
        <v>375350.42735042737</v>
      </c>
      <c r="EH48" s="267">
        <f t="shared" si="238"/>
        <v>0</v>
      </c>
      <c r="EI48" s="273">
        <f t="shared" si="239"/>
        <v>0</v>
      </c>
      <c r="EJ48" s="47">
        <f t="shared" si="240"/>
        <v>-375350.42735042737</v>
      </c>
      <c r="EK48" s="241">
        <f t="shared" si="241"/>
        <v>0</v>
      </c>
      <c r="EL48" s="147">
        <f t="shared" si="242"/>
        <v>804102.56410256412</v>
      </c>
      <c r="EM48" s="152">
        <f t="shared" si="243"/>
        <v>428752.13675213675</v>
      </c>
      <c r="EN48" s="272">
        <f t="shared" si="244"/>
        <v>135393.16239316241</v>
      </c>
      <c r="EO48" s="234">
        <f t="shared" si="245"/>
        <v>-668709.40170940175</v>
      </c>
      <c r="EP48" s="235">
        <f t="shared" si="246"/>
        <v>-293358.97435897437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33"/>
      <c r="F49" s="46"/>
      <c r="G49" s="197"/>
      <c r="H49" s="197"/>
      <c r="I49" s="80">
        <f>H50/G50</f>
        <v>0</v>
      </c>
      <c r="J49" s="46"/>
      <c r="K49" s="197"/>
      <c r="L49" s="197"/>
      <c r="M49" s="80">
        <f>L50/K50</f>
        <v>0</v>
      </c>
      <c r="N49" s="46"/>
      <c r="O49" s="197"/>
      <c r="P49" s="197"/>
      <c r="Q49" s="80">
        <f>P50/O50</f>
        <v>0</v>
      </c>
      <c r="R49" s="198"/>
      <c r="S49" s="275"/>
      <c r="T49" s="275"/>
      <c r="U49" s="276"/>
      <c r="V49" s="160">
        <f>U50/R50</f>
        <v>0</v>
      </c>
      <c r="W49" s="86">
        <f>U50/S50</f>
        <v>0</v>
      </c>
      <c r="X49" s="80">
        <f>U50/T50</f>
        <v>0</v>
      </c>
      <c r="Y49" s="46"/>
      <c r="Z49" s="197"/>
      <c r="AA49" s="197"/>
      <c r="AB49" s="80">
        <f>AA50/Z50</f>
        <v>0</v>
      </c>
      <c r="AC49" s="46"/>
      <c r="AD49" s="197"/>
      <c r="AE49" s="197"/>
      <c r="AF49" s="202">
        <f>AE50/AD50</f>
        <v>0.95541252585421887</v>
      </c>
      <c r="AG49" s="46"/>
      <c r="AH49" s="197"/>
      <c r="AI49" s="197"/>
      <c r="AJ49" s="202">
        <f>AI50/AH50</f>
        <v>0</v>
      </c>
      <c r="AK49" s="198"/>
      <c r="AL49" s="278"/>
      <c r="AM49" s="275"/>
      <c r="AN49" s="276"/>
      <c r="AO49" s="255">
        <f>AN50/AK50</f>
        <v>0.48806815030434775</v>
      </c>
      <c r="AP49" s="86">
        <f>AN50/AL50</f>
        <v>0.46773197737499989</v>
      </c>
      <c r="AQ49" s="203">
        <f>AN50/AM50</f>
        <v>0.32272037594793151</v>
      </c>
      <c r="AR49" s="204"/>
      <c r="AS49" s="279"/>
      <c r="AT49" s="205"/>
      <c r="AU49" s="205"/>
      <c r="AV49" s="94">
        <f>AU50/AR50</f>
        <v>0.21587629724999999</v>
      </c>
      <c r="AW49" s="86">
        <f>AU50/AS50</f>
        <v>0.20117504403225805</v>
      </c>
      <c r="AX49" s="206">
        <f>AU50/AT50</f>
        <v>0.19260775890290505</v>
      </c>
      <c r="AY49" s="137"/>
      <c r="AZ49" s="138"/>
      <c r="BA49" s="138"/>
      <c r="BF49" s="46"/>
      <c r="BG49" s="197"/>
      <c r="BH49" s="197"/>
      <c r="BI49" s="80" t="e">
        <f>BH50/BG50</f>
        <v>#DIV/0!</v>
      </c>
      <c r="BJ49" s="46"/>
      <c r="BK49" s="197"/>
      <c r="BL49" s="197"/>
      <c r="BM49" s="80">
        <f>BL50/BK50</f>
        <v>0</v>
      </c>
      <c r="BN49" s="46"/>
      <c r="BO49" s="197"/>
      <c r="BP49" s="197"/>
      <c r="BQ49" s="274">
        <f>BP50/BO50</f>
        <v>0</v>
      </c>
      <c r="BR49" s="198"/>
      <c r="BS49" s="291"/>
      <c r="BT49" s="280"/>
      <c r="BU49" s="276"/>
      <c r="BV49" s="160" t="e">
        <f>BU50/BR50</f>
        <v>#DIV/0!</v>
      </c>
      <c r="BW49" s="161"/>
      <c r="BX49" s="80">
        <f>BU50/BT50</f>
        <v>0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 t="e">
        <f>CN50/CK50</f>
        <v>#DIV/0!</v>
      </c>
      <c r="CP49" s="255"/>
      <c r="CQ49" s="203">
        <f>CN50/CM50</f>
        <v>0</v>
      </c>
      <c r="CR49" s="204"/>
      <c r="CS49" s="956"/>
      <c r="CT49" s="209"/>
      <c r="CU49" s="205"/>
      <c r="CV49" s="94" t="e">
        <f>CU50/CR50</f>
        <v>#DIV/0!</v>
      </c>
      <c r="CW49" s="94"/>
      <c r="CX49" s="206">
        <f>CU50/CT50</f>
        <v>0</v>
      </c>
      <c r="CY49" s="137"/>
      <c r="CZ49" s="138"/>
      <c r="DD49" s="46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1</v>
      </c>
      <c r="DP49" s="198"/>
      <c r="DQ49" s="280"/>
      <c r="DR49" s="276"/>
      <c r="DS49" s="160">
        <f>DR50/DP50</f>
        <v>0.31578947368421045</v>
      </c>
      <c r="DT49" s="80">
        <f>DR50/DQ50</f>
        <v>0.31578947368421045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0.16981132075471697</v>
      </c>
      <c r="EP49" s="206">
        <f>EN50/EM50</f>
        <v>0.31578947368421045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0</v>
      </c>
      <c r="I50" s="109">
        <f>H50-G50</f>
        <v>-221124.9294871795</v>
      </c>
      <c r="J50" s="107">
        <f>J129/1.17</f>
        <v>170940.17094017094</v>
      </c>
      <c r="K50" s="110">
        <f>K129/1.17</f>
        <v>231154.52991452991</v>
      </c>
      <c r="L50" s="110">
        <f>L129/1.17</f>
        <v>0</v>
      </c>
      <c r="M50" s="109">
        <f>L50-K50</f>
        <v>-231154.52991452991</v>
      </c>
      <c r="N50" s="107">
        <f>N129/1.17</f>
        <v>170940.17094017094</v>
      </c>
      <c r="O50" s="110">
        <f>O129/1.17</f>
        <v>170517.58717948719</v>
      </c>
      <c r="P50" s="110">
        <f>P129/1.17</f>
        <v>0</v>
      </c>
      <c r="Q50" s="109">
        <f>P50-O50</f>
        <v>-170517.58717948719</v>
      </c>
      <c r="R50" s="111">
        <f>F50+J50+N50</f>
        <v>495726.49572649569</v>
      </c>
      <c r="S50" s="110">
        <f>S129/1.17</f>
        <v>543589.74358974362</v>
      </c>
      <c r="T50" s="110">
        <f>H50+K50+O50</f>
        <v>401672.1170940171</v>
      </c>
      <c r="U50" s="114">
        <f>H50+L50+P50</f>
        <v>0</v>
      </c>
      <c r="V50" s="110">
        <f>U50-R50</f>
        <v>-495726.49572649569</v>
      </c>
      <c r="W50" s="108">
        <f t="shared" si="142"/>
        <v>-543589.74358974362</v>
      </c>
      <c r="X50" s="109">
        <f>U50-T50</f>
        <v>-401672.1170940171</v>
      </c>
      <c r="Y50" s="107">
        <f>Y129/1.17</f>
        <v>145299.14529914531</v>
      </c>
      <c r="Z50" s="110">
        <f>Z129/1.17</f>
        <v>188628.14102564103</v>
      </c>
      <c r="AA50" s="110">
        <f>AA129/1.17</f>
        <v>0</v>
      </c>
      <c r="AB50" s="109">
        <f>AA50-Z50</f>
        <v>-188628.14102564103</v>
      </c>
      <c r="AC50" s="107">
        <f>AC129/1.17</f>
        <v>136752.13675213675</v>
      </c>
      <c r="AD50" s="110">
        <f>AD44+AD45</f>
        <v>200845.22319658118</v>
      </c>
      <c r="AE50" s="110">
        <f>AE44+AE45</f>
        <v>191890.04199999999</v>
      </c>
      <c r="AF50" s="117">
        <f>AE50-AD50</f>
        <v>-8955.1811965811939</v>
      </c>
      <c r="AG50" s="107">
        <f>AG129/1.17</f>
        <v>111111.11111111112</v>
      </c>
      <c r="AH50" s="110">
        <f>AH129/1.17</f>
        <v>205128.20512820515</v>
      </c>
      <c r="AI50" s="110">
        <f>AI129/1.17</f>
        <v>0</v>
      </c>
      <c r="AJ50" s="117">
        <f>AI50-AH50</f>
        <v>-205128.20512820515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247">AA50+AE50+AI50</f>
        <v>191890.04199999999</v>
      </c>
      <c r="AO50" s="186">
        <f>AN50-AK50</f>
        <v>-201272.3511623932</v>
      </c>
      <c r="AP50" s="108">
        <f t="shared" si="143"/>
        <v>-218366.36825641032</v>
      </c>
      <c r="AQ50" s="109">
        <f>AN50-AM50</f>
        <v>-402711.52735042735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248">T50+AM50</f>
        <v>996273.68644444447</v>
      </c>
      <c r="AU50" s="120">
        <f t="shared" si="248"/>
        <v>191890.04199999999</v>
      </c>
      <c r="AV50" s="121">
        <f>AU50-AR50</f>
        <v>-696998.84688888886</v>
      </c>
      <c r="AW50" s="108">
        <f t="shared" si="144"/>
        <v>-761956.11184615386</v>
      </c>
      <c r="AX50" s="122">
        <f>AU50-AT50</f>
        <v>-804383.64444444445</v>
      </c>
      <c r="AY50" s="96">
        <f>AR50/6</f>
        <v>148148.14814814815</v>
      </c>
      <c r="AZ50" s="97">
        <f>AS50/6</f>
        <v>158974.35897435897</v>
      </c>
      <c r="BA50" s="97">
        <f>AU50/6</f>
        <v>31981.673666666666</v>
      </c>
      <c r="BB50" s="123">
        <f>BA50/AY50</f>
        <v>0.21587629724999999</v>
      </c>
      <c r="BC50" s="98">
        <f>BA50-AY50</f>
        <v>-116166.47448148148</v>
      </c>
      <c r="BD50" s="98">
        <f>BA50-AZ50</f>
        <v>-126992.6853076923</v>
      </c>
      <c r="BE50" s="98">
        <f>AX50/6</f>
        <v>-134063.94074074074</v>
      </c>
      <c r="BF50" s="107">
        <f>BF129/1.17</f>
        <v>0</v>
      </c>
      <c r="BG50" s="110">
        <f>BG129/1.17</f>
        <v>0</v>
      </c>
      <c r="BH50" s="110">
        <f>BH129/1.17</f>
        <v>0</v>
      </c>
      <c r="BI50" s="109">
        <f>BH50-BG50</f>
        <v>0</v>
      </c>
      <c r="BJ50" s="107">
        <f>BJ129/1.17</f>
        <v>0</v>
      </c>
      <c r="BK50" s="110">
        <f>BK129/1.17</f>
        <v>102564.10256410258</v>
      </c>
      <c r="BL50" s="110">
        <f>BL129/1.17</f>
        <v>0</v>
      </c>
      <c r="BM50" s="109">
        <f>BL50-BK50</f>
        <v>-102564.10256410258</v>
      </c>
      <c r="BN50" s="107">
        <f>BN129/1.17</f>
        <v>0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0</v>
      </c>
      <c r="BS50" s="112"/>
      <c r="BT50" s="108">
        <f t="shared" ref="BT50:BU53" si="249">BG50+BK50+BO50</f>
        <v>247863.24786324787</v>
      </c>
      <c r="BU50" s="114">
        <f t="shared" si="249"/>
        <v>0</v>
      </c>
      <c r="BV50" s="110">
        <f>BU50-BR50</f>
        <v>0</v>
      </c>
      <c r="BW50" s="108"/>
      <c r="BX50" s="109">
        <f>BU50-BT50</f>
        <v>-247863.24786324787</v>
      </c>
      <c r="BY50" s="107">
        <f>BY129/1.17</f>
        <v>0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0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0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0</v>
      </c>
      <c r="CL50" s="112"/>
      <c r="CM50" s="108">
        <f t="shared" ref="CM50:CN53" si="250">BZ50+CD50+CH50</f>
        <v>501709.40170940175</v>
      </c>
      <c r="CN50" s="114">
        <f t="shared" si="250"/>
        <v>0</v>
      </c>
      <c r="CO50" s="186">
        <f>CN50-CK50</f>
        <v>0</v>
      </c>
      <c r="CP50" s="186"/>
      <c r="CQ50" s="109">
        <f>CN50-CM50</f>
        <v>-501709.40170940175</v>
      </c>
      <c r="CR50" s="111">
        <f>SUM(BR50,CK50)</f>
        <v>0</v>
      </c>
      <c r="CS50" s="954"/>
      <c r="CT50" s="124">
        <f t="shared" ref="CT50:CU53" si="251">BT50+CM50</f>
        <v>749572.64957264962</v>
      </c>
      <c r="CU50" s="120">
        <f t="shared" si="251"/>
        <v>0</v>
      </c>
      <c r="CV50" s="121">
        <f>CU50-CR50</f>
        <v>0</v>
      </c>
      <c r="CW50" s="121"/>
      <c r="CX50" s="122">
        <f>CU50-CT50</f>
        <v>-749572.64957264962</v>
      </c>
      <c r="CY50" s="96">
        <f>CR50/6</f>
        <v>0</v>
      </c>
      <c r="CZ50" s="97">
        <f>CU50/6</f>
        <v>0</v>
      </c>
      <c r="DA50" s="123" t="e">
        <f>CZ50/CY50</f>
        <v>#DIV/0!</v>
      </c>
      <c r="DB50" s="98">
        <f>CZ50-CY50</f>
        <v>0</v>
      </c>
      <c r="DC50" s="98">
        <f>CX50/6</f>
        <v>-124928.77492877493</v>
      </c>
      <c r="DD50" s="107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153846.15384615384</v>
      </c>
      <c r="DO50" s="109">
        <f>DN50-DM50</f>
        <v>0</v>
      </c>
      <c r="DP50" s="111">
        <f t="shared" ref="DP50:DR53" si="252">DD50+DH50+DL50</f>
        <v>487179.48717948725</v>
      </c>
      <c r="DQ50" s="108">
        <f t="shared" si="252"/>
        <v>487179.48717948725</v>
      </c>
      <c r="DR50" s="114">
        <f t="shared" si="252"/>
        <v>153846.15384615384</v>
      </c>
      <c r="DS50" s="110">
        <f>DR50-DP50</f>
        <v>-333333.33333333337</v>
      </c>
      <c r="DT50" s="109">
        <f>DR50-DQ50</f>
        <v>-333333.33333333337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253">DU50+DY50+EC50</f>
        <v>418803.41880341881</v>
      </c>
      <c r="EH50" s="108">
        <f t="shared" si="253"/>
        <v>0</v>
      </c>
      <c r="EI50" s="114">
        <f t="shared" si="2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254">DQ50+EH50</f>
        <v>487179.48717948725</v>
      </c>
      <c r="EN50" s="120">
        <f t="shared" si="254"/>
        <v>153846.15384615384</v>
      </c>
      <c r="EO50" s="121">
        <f>EN50-EL50</f>
        <v>-752136.75213675213</v>
      </c>
      <c r="EP50" s="122">
        <f>EN50-EM50</f>
        <v>-333333.33333333337</v>
      </c>
      <c r="EQ50" s="96">
        <f>EL50/6</f>
        <v>150997.15099715101</v>
      </c>
      <c r="ER50" s="97">
        <f>EN50/6</f>
        <v>25641.025641025641</v>
      </c>
      <c r="ES50" s="123">
        <f>ER50/EQ50</f>
        <v>0.16981132075471697</v>
      </c>
      <c r="ET50" s="98">
        <f>ER50-EQ50</f>
        <v>-125356.12535612537</v>
      </c>
      <c r="EU50" s="98">
        <f>EP50/6</f>
        <v>-55555.555555555562</v>
      </c>
      <c r="EV50" s="907"/>
    </row>
    <row r="51" spans="1:152" ht="20.100000000000001" customHeight="1">
      <c r="A51" s="125"/>
      <c r="B51" s="125"/>
      <c r="C51" s="281"/>
      <c r="D51" s="825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0</v>
      </c>
      <c r="I51" s="191">
        <f>H51-G51</f>
        <v>-54233.472623931622</v>
      </c>
      <c r="J51" s="72">
        <f>J132/1.17</f>
        <v>38105.128205128211</v>
      </c>
      <c r="K51" s="47">
        <f>K132/1.17</f>
        <v>40258.974358974359</v>
      </c>
      <c r="L51" s="47">
        <f>L132/1.17</f>
        <v>0</v>
      </c>
      <c r="M51" s="191">
        <f>L51-K51</f>
        <v>-40258.974358974359</v>
      </c>
      <c r="N51" s="72">
        <f>N132/1.17</f>
        <v>38105.128205128211</v>
      </c>
      <c r="O51" s="47">
        <f>O132/1.17</f>
        <v>48672.649572649578</v>
      </c>
      <c r="P51" s="47">
        <f>P132/1.17</f>
        <v>0</v>
      </c>
      <c r="Q51" s="191">
        <f>P51-O51</f>
        <v>-48672.649572649578</v>
      </c>
      <c r="R51" s="147">
        <f>F51+J51+N51</f>
        <v>114315.38461538462</v>
      </c>
      <c r="S51" s="208">
        <f>S132/1.17</f>
        <v>114315.38461538462</v>
      </c>
      <c r="T51" s="208">
        <f>H51+K51+O51</f>
        <v>88931.623931623937</v>
      </c>
      <c r="U51" s="192">
        <f>H51+L51+P51</f>
        <v>0</v>
      </c>
      <c r="V51" s="47">
        <f>U51-R51</f>
        <v>-114315.38461538462</v>
      </c>
      <c r="W51" s="141">
        <f t="shared" si="142"/>
        <v>-114315.38461538462</v>
      </c>
      <c r="X51" s="191">
        <f>U51-T51</f>
        <v>-88931.623931623937</v>
      </c>
      <c r="Y51" s="72">
        <f>Y132/1.17</f>
        <v>38105.128205128211</v>
      </c>
      <c r="Z51" s="47">
        <f>Z132/1.17</f>
        <v>44897.198290598295</v>
      </c>
      <c r="AA51" s="47">
        <f>AA132/1.17</f>
        <v>0</v>
      </c>
      <c r="AB51" s="191">
        <f>AA51-Z51</f>
        <v>-44897.198290598295</v>
      </c>
      <c r="AC51" s="72">
        <f>AC132/1.17</f>
        <v>38105.128205128211</v>
      </c>
      <c r="AD51" s="47">
        <f>AD132/1.17</f>
        <v>52729.217140000008</v>
      </c>
      <c r="AE51" s="47">
        <f>AE132/1.17</f>
        <v>0</v>
      </c>
      <c r="AF51" s="142">
        <f>AE51-AD51</f>
        <v>-52729.217140000008</v>
      </c>
      <c r="AG51" s="72">
        <f>AG132/1.17</f>
        <v>38105.128205128211</v>
      </c>
      <c r="AH51" s="47">
        <f>AH132/1.17</f>
        <v>55555.555555555562</v>
      </c>
      <c r="AI51" s="47">
        <f>AI132/1.17</f>
        <v>0</v>
      </c>
      <c r="AJ51" s="142">
        <f>AI51-AH51</f>
        <v>-55555.555555555562</v>
      </c>
      <c r="AK51" s="147">
        <f>Y51+AC51+AG51</f>
        <v>114315.38461538462</v>
      </c>
      <c r="AL51" s="265">
        <f>AL132/1.17</f>
        <v>114315.38461538462</v>
      </c>
      <c r="AM51" s="208">
        <f t="shared" si="247"/>
        <v>153181.97098615387</v>
      </c>
      <c r="AN51" s="192">
        <f t="shared" si="247"/>
        <v>0</v>
      </c>
      <c r="AO51" s="146">
        <f>AN51-AK51</f>
        <v>-114315.38461538462</v>
      </c>
      <c r="AP51" s="141">
        <f t="shared" si="143"/>
        <v>-114315.38461538462</v>
      </c>
      <c r="AQ51" s="191">
        <f>AN51-AM51</f>
        <v>-153181.97098615387</v>
      </c>
      <c r="AR51" s="147">
        <f>SUM(R51,AK51)</f>
        <v>228630.76923076925</v>
      </c>
      <c r="AS51" s="49">
        <f>AS132/1.17</f>
        <v>228630.76923076925</v>
      </c>
      <c r="AT51" s="148">
        <f t="shared" si="248"/>
        <v>242113.59491777781</v>
      </c>
      <c r="AU51" s="272">
        <f t="shared" si="248"/>
        <v>0</v>
      </c>
      <c r="AV51" s="149">
        <f>AU51-AR51</f>
        <v>-228630.76923076925</v>
      </c>
      <c r="AW51" s="141">
        <f t="shared" si="144"/>
        <v>-228630.76923076925</v>
      </c>
      <c r="AX51" s="150">
        <f>AU51-AT51</f>
        <v>-242113.59491777781</v>
      </c>
      <c r="AY51" s="137"/>
      <c r="AZ51" s="138"/>
      <c r="BA51" s="138"/>
      <c r="BF51" s="72">
        <f>BF132/1.17</f>
        <v>0</v>
      </c>
      <c r="BG51" s="47">
        <f>BG132/1.17</f>
        <v>0</v>
      </c>
      <c r="BH51" s="47">
        <f>BH132/1.17</f>
        <v>0</v>
      </c>
      <c r="BI51" s="191">
        <f>BH51-BG51</f>
        <v>0</v>
      </c>
      <c r="BJ51" s="72">
        <f>BJ132/1.17</f>
        <v>0</v>
      </c>
      <c r="BK51" s="47">
        <f>BK132/1.17</f>
        <v>43589.743589743593</v>
      </c>
      <c r="BL51" s="47">
        <f>BL132/1.17</f>
        <v>0</v>
      </c>
      <c r="BM51" s="191">
        <f>BL51-BK51</f>
        <v>-43589.743589743593</v>
      </c>
      <c r="BN51" s="72">
        <f>BN132/1.17</f>
        <v>0</v>
      </c>
      <c r="BO51" s="47">
        <f>BO132/1.17</f>
        <v>47863.247863247867</v>
      </c>
      <c r="BP51" s="47">
        <f>BP132/1.17</f>
        <v>0</v>
      </c>
      <c r="BQ51" s="191">
        <f>BP51-BO51</f>
        <v>-47863.247863247867</v>
      </c>
      <c r="BR51" s="147">
        <f>BF51+BJ51+BN51</f>
        <v>0</v>
      </c>
      <c r="BS51" s="291"/>
      <c r="BT51" s="267">
        <f t="shared" si="249"/>
        <v>91452.991452991468</v>
      </c>
      <c r="BU51" s="192">
        <f t="shared" si="249"/>
        <v>0</v>
      </c>
      <c r="BV51" s="47">
        <f>BU51-BR51</f>
        <v>0</v>
      </c>
      <c r="BW51" s="141"/>
      <c r="BX51" s="191">
        <f>BU51-BT51</f>
        <v>-91452.991452991468</v>
      </c>
      <c r="BY51" s="72">
        <f>BY132/1.17</f>
        <v>0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0</v>
      </c>
      <c r="CD51" s="47">
        <f>CD132/1.17</f>
        <v>49572.649572649578</v>
      </c>
      <c r="CE51" s="47">
        <f>CE132/1.17</f>
        <v>0</v>
      </c>
      <c r="CF51" s="142">
        <f>CE51-CD51</f>
        <v>-49572.649572649578</v>
      </c>
      <c r="CG51" s="72">
        <f>CG132/1.17</f>
        <v>0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0</v>
      </c>
      <c r="CL51" s="291"/>
      <c r="CM51" s="267">
        <f t="shared" si="250"/>
        <v>146581.19658119659</v>
      </c>
      <c r="CN51" s="192">
        <f t="shared" si="250"/>
        <v>0</v>
      </c>
      <c r="CO51" s="146">
        <f>CN51-CK51</f>
        <v>0</v>
      </c>
      <c r="CP51" s="146"/>
      <c r="CQ51" s="191">
        <f>CN51-CM51</f>
        <v>-146581.19658119659</v>
      </c>
      <c r="CR51" s="147">
        <f>SUM(BR51,CK51)</f>
        <v>0</v>
      </c>
      <c r="CS51" s="951"/>
      <c r="CT51" s="152">
        <f t="shared" si="251"/>
        <v>238034.18803418806</v>
      </c>
      <c r="CU51" s="272">
        <f t="shared" si="251"/>
        <v>0</v>
      </c>
      <c r="CV51" s="149">
        <f>CU51-CR51</f>
        <v>0</v>
      </c>
      <c r="CW51" s="149"/>
      <c r="CX51" s="150">
        <f>CU51-CT51</f>
        <v>-238034.18803418806</v>
      </c>
      <c r="CY51" s="137"/>
      <c r="CZ51" s="138"/>
      <c r="DD51" s="72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49572.649572649578</v>
      </c>
      <c r="DO51" s="191">
        <f>DN51-DM51</f>
        <v>0</v>
      </c>
      <c r="DP51" s="147">
        <f t="shared" si="252"/>
        <v>143884.61538461538</v>
      </c>
      <c r="DQ51" s="267">
        <f t="shared" si="252"/>
        <v>144017.09401709403</v>
      </c>
      <c r="DR51" s="192">
        <f t="shared" si="252"/>
        <v>49572.649572649578</v>
      </c>
      <c r="DS51" s="47">
        <f>DR51-DP51</f>
        <v>-94311.965811965798</v>
      </c>
      <c r="DT51" s="191">
        <f>DR51-DQ51</f>
        <v>-94444.444444444453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253"/>
        <v>144423.07692307694</v>
      </c>
      <c r="EH51" s="267">
        <f t="shared" si="253"/>
        <v>0</v>
      </c>
      <c r="EI51" s="192">
        <f t="shared" si="2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254"/>
        <v>144017.09401709403</v>
      </c>
      <c r="EN51" s="272">
        <f t="shared" si="254"/>
        <v>49572.649572649578</v>
      </c>
      <c r="EO51" s="149">
        <f>EN51-EL51</f>
        <v>-238735.04273504275</v>
      </c>
      <c r="EP51" s="150">
        <f>EN51-EM51</f>
        <v>-94444.444444444453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59">
        <v>68305.157999999996</v>
      </c>
      <c r="H52" s="74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0</v>
      </c>
      <c r="M52" s="191">
        <f>L52-K52</f>
        <v>-61919.658119658125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123028.23492307693</v>
      </c>
      <c r="V52" s="129">
        <f>U52-R52</f>
        <v>-9023.0471282051294</v>
      </c>
      <c r="W52" s="128">
        <f t="shared" si="142"/>
        <v>-78912.790717948723</v>
      </c>
      <c r="X52" s="48">
        <f>U52-T52</f>
        <v>-61919.658119658125</v>
      </c>
      <c r="Y52" s="72">
        <f>Y135/1.17</f>
        <v>63105.128205128211</v>
      </c>
      <c r="Z52" s="759">
        <v>54620.042000000001</v>
      </c>
      <c r="AA52" s="75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0</v>
      </c>
      <c r="AF52" s="142">
        <f>AE52-AD52</f>
        <v>-68814.830820000003</v>
      </c>
      <c r="AG52" s="72">
        <f>AG135/1.17</f>
        <v>63105.128205128211</v>
      </c>
      <c r="AH52" s="47">
        <f>AH135/1.17</f>
        <v>72649.572649572656</v>
      </c>
      <c r="AI52" s="75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247"/>
        <v>196084.44546957267</v>
      </c>
      <c r="AN52" s="133">
        <f t="shared" si="247"/>
        <v>123666.913</v>
      </c>
      <c r="AO52" s="134">
        <f>AN52-AK52</f>
        <v>-65648.471615384624</v>
      </c>
      <c r="AP52" s="128">
        <f t="shared" si="143"/>
        <v>-78274.112641025655</v>
      </c>
      <c r="AQ52" s="48">
        <f>AN52-AM52</f>
        <v>-72417.532469572674</v>
      </c>
      <c r="AR52" s="282">
        <f>SUM(R52,AK52)</f>
        <v>321366.66666666669</v>
      </c>
      <c r="AS52" s="49">
        <f>AS135/1.17</f>
        <v>403882.05128205131</v>
      </c>
      <c r="AT52" s="283">
        <f t="shared" si="248"/>
        <v>381032.33851230773</v>
      </c>
      <c r="AU52" s="283">
        <f t="shared" si="248"/>
        <v>246695.14792307693</v>
      </c>
      <c r="AV52" s="284">
        <f>AU52-AR52</f>
        <v>-74671.518743589753</v>
      </c>
      <c r="AW52" s="128">
        <f t="shared" si="144"/>
        <v>-157186.90335897438</v>
      </c>
      <c r="AX52" s="285">
        <f>AU52-AT52</f>
        <v>-134337.1905892308</v>
      </c>
      <c r="AY52" s="137"/>
      <c r="AZ52" s="138"/>
      <c r="BA52" s="138"/>
      <c r="BF52" s="72">
        <f>BF135/1.17</f>
        <v>0</v>
      </c>
      <c r="BG52" s="748">
        <v>73641.266000000003</v>
      </c>
      <c r="BH52" s="748">
        <v>73641.266000000003</v>
      </c>
      <c r="BI52" s="191">
        <f>BH52-BG52</f>
        <v>0</v>
      </c>
      <c r="BJ52" s="72">
        <f>BJ135/1.17</f>
        <v>0</v>
      </c>
      <c r="BK52" s="47">
        <f>BK135/1.17</f>
        <v>87179.487179487187</v>
      </c>
      <c r="BL52" s="47">
        <f>BL135/1.17</f>
        <v>0</v>
      </c>
      <c r="BM52" s="191">
        <f>BL52-BK52</f>
        <v>-87179.487179487187</v>
      </c>
      <c r="BN52" s="72">
        <f>BN135/1.17</f>
        <v>0</v>
      </c>
      <c r="BO52" s="47">
        <f>BO135/1.17</f>
        <v>88888.888888888891</v>
      </c>
      <c r="BP52" s="47">
        <f>BP135/1.17</f>
        <v>0</v>
      </c>
      <c r="BQ52" s="191">
        <f>BP52-BO52</f>
        <v>-88888.888888888891</v>
      </c>
      <c r="BR52" s="135">
        <f>BF52+BJ52+BN52</f>
        <v>0</v>
      </c>
      <c r="BS52" s="940"/>
      <c r="BT52" s="267">
        <f t="shared" si="249"/>
        <v>249709.64206837607</v>
      </c>
      <c r="BU52" s="133">
        <f t="shared" si="249"/>
        <v>73641.266000000003</v>
      </c>
      <c r="BV52" s="129">
        <f>BU52-BR52</f>
        <v>73641.266000000003</v>
      </c>
      <c r="BW52" s="128"/>
      <c r="BX52" s="48">
        <f>BU52-BT52</f>
        <v>-176068.37606837606</v>
      </c>
      <c r="BY52" s="72">
        <f>BY135/1.17</f>
        <v>0</v>
      </c>
      <c r="BZ52" s="47">
        <f>BZ135/1.17</f>
        <v>91452.991452991453</v>
      </c>
      <c r="CA52" s="47">
        <f>CA135/1.17</f>
        <v>0</v>
      </c>
      <c r="CB52" s="142">
        <f>CA52-BZ52</f>
        <v>-91452.991452991453</v>
      </c>
      <c r="CC52" s="72">
        <f>CC135/1.17</f>
        <v>0</v>
      </c>
      <c r="CD52" s="47">
        <f>CD135/1.17</f>
        <v>96581.196581196593</v>
      </c>
      <c r="CE52" s="47">
        <f>CE135/1.17</f>
        <v>0</v>
      </c>
      <c r="CF52" s="142">
        <f>CE52-CD52</f>
        <v>-96581.196581196593</v>
      </c>
      <c r="CG52" s="72">
        <f>CG135/1.17</f>
        <v>0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0</v>
      </c>
      <c r="CL52" s="940"/>
      <c r="CM52" s="267">
        <f t="shared" si="250"/>
        <v>272649.57264957268</v>
      </c>
      <c r="CN52" s="133">
        <f t="shared" si="250"/>
        <v>0</v>
      </c>
      <c r="CO52" s="134">
        <f>CN52-CK52</f>
        <v>0</v>
      </c>
      <c r="CP52" s="134"/>
      <c r="CQ52" s="48">
        <f>CN52-CM52</f>
        <v>-272649.57264957268</v>
      </c>
      <c r="CR52" s="282">
        <f>SUM(BR52,CK52)</f>
        <v>0</v>
      </c>
      <c r="CS52" s="960"/>
      <c r="CT52" s="286">
        <f t="shared" si="251"/>
        <v>522359.21471794875</v>
      </c>
      <c r="CU52" s="283">
        <f t="shared" si="251"/>
        <v>73641.266000000003</v>
      </c>
      <c r="CV52" s="284">
        <f>CU52-CR52</f>
        <v>73641.266000000003</v>
      </c>
      <c r="CW52" s="284"/>
      <c r="CX52" s="285">
        <f>CU52-CT52</f>
        <v>-448717.94871794875</v>
      </c>
      <c r="CY52" s="137"/>
      <c r="CZ52" s="138"/>
      <c r="DD52" s="72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87264.957264957266</v>
      </c>
      <c r="DO52" s="191">
        <f>DN52-DM52</f>
        <v>0</v>
      </c>
      <c r="DP52" s="135">
        <f t="shared" si="252"/>
        <v>249230.76923076925</v>
      </c>
      <c r="DQ52" s="267">
        <f t="shared" si="252"/>
        <v>249230.76923076925</v>
      </c>
      <c r="DR52" s="133">
        <f t="shared" si="252"/>
        <v>87264.957264957266</v>
      </c>
      <c r="DS52" s="129">
        <f>DR52-DP52</f>
        <v>-161965.811965812</v>
      </c>
      <c r="DT52" s="48">
        <f>DR52-DQ52</f>
        <v>-161965.811965812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253"/>
        <v>271794.87179487181</v>
      </c>
      <c r="EH52" s="267">
        <f t="shared" si="253"/>
        <v>0</v>
      </c>
      <c r="EI52" s="133">
        <f t="shared" si="2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254"/>
        <v>249230.76923076925</v>
      </c>
      <c r="EN52" s="283">
        <f t="shared" si="254"/>
        <v>87264.957264957266</v>
      </c>
      <c r="EO52" s="284">
        <f>EN52-EL52</f>
        <v>-433760.68376068381</v>
      </c>
      <c r="EP52" s="285">
        <f>EN52-EM52</f>
        <v>-161965.811965812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899"/>
      <c r="E53" s="893" t="s">
        <v>156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42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247"/>
        <v>0</v>
      </c>
      <c r="AN53" s="133">
        <f t="shared" si="247"/>
        <v>0</v>
      </c>
      <c r="AO53" s="134">
        <f>AN53-AK53</f>
        <v>0</v>
      </c>
      <c r="AP53" s="128">
        <f t="shared" si="143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248"/>
        <v>0</v>
      </c>
      <c r="AU53" s="283">
        <f t="shared" si="248"/>
        <v>0</v>
      </c>
      <c r="AV53" s="284">
        <f>AU53-AR53</f>
        <v>0</v>
      </c>
      <c r="AW53" s="128">
        <f t="shared" si="144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0</v>
      </c>
      <c r="BH53" s="47">
        <f>BH137/1.17</f>
        <v>0</v>
      </c>
      <c r="BI53" s="191">
        <f>BH53-BG53</f>
        <v>0</v>
      </c>
      <c r="BJ53" s="72">
        <f>BJ137/1.17</f>
        <v>0</v>
      </c>
      <c r="BK53" s="47">
        <f>BK137/1.17</f>
        <v>9957.264957264957</v>
      </c>
      <c r="BL53" s="47">
        <f>BL137/1.17</f>
        <v>0</v>
      </c>
      <c r="BM53" s="191">
        <f>BL53-BK53</f>
        <v>-9957.264957264957</v>
      </c>
      <c r="BN53" s="72">
        <f>BN137/1.17</f>
        <v>0</v>
      </c>
      <c r="BO53" s="47">
        <f>BO137/1.17</f>
        <v>13760.683760683762</v>
      </c>
      <c r="BP53" s="47">
        <f>BP137/1.17</f>
        <v>0</v>
      </c>
      <c r="BQ53" s="191">
        <f>BP53-BO53</f>
        <v>-13760.683760683762</v>
      </c>
      <c r="BR53" s="135">
        <f>BF53+BJ53+BN53</f>
        <v>0</v>
      </c>
      <c r="BS53" s="940"/>
      <c r="BT53" s="267">
        <f t="shared" si="249"/>
        <v>23717.948717948719</v>
      </c>
      <c r="BU53" s="133">
        <f t="shared" si="249"/>
        <v>0</v>
      </c>
      <c r="BV53" s="129">
        <f>BU53-BR53</f>
        <v>0</v>
      </c>
      <c r="BW53" s="128"/>
      <c r="BX53" s="48">
        <f>BU53-BT53</f>
        <v>-23717.948717948719</v>
      </c>
      <c r="BY53" s="72">
        <f>BY137/1.17</f>
        <v>0</v>
      </c>
      <c r="BZ53" s="47">
        <f>BZ137/1.17</f>
        <v>22051.282051282051</v>
      </c>
      <c r="CA53" s="47">
        <f>CA137/1.17</f>
        <v>0</v>
      </c>
      <c r="CB53" s="142">
        <f>CA53-BZ53</f>
        <v>-22051.282051282051</v>
      </c>
      <c r="CC53" s="72">
        <f>CC137/1.17</f>
        <v>0</v>
      </c>
      <c r="CD53" s="47">
        <f>CD137/1.17</f>
        <v>22051.282051282051</v>
      </c>
      <c r="CE53" s="47">
        <f>CE137/1.17</f>
        <v>0</v>
      </c>
      <c r="CF53" s="142">
        <f>CE53-CD53</f>
        <v>-22051.282051282051</v>
      </c>
      <c r="CG53" s="72">
        <f>CG137/1.17</f>
        <v>0</v>
      </c>
      <c r="CH53" s="47">
        <f>CH137/1.17</f>
        <v>18012.820512820515</v>
      </c>
      <c r="CI53" s="47">
        <f>CI137/1.17</f>
        <v>0</v>
      </c>
      <c r="CJ53" s="142">
        <f>CI53-CH53</f>
        <v>-18012.820512820515</v>
      </c>
      <c r="CK53" s="135">
        <f>BY53+CC53+CG53</f>
        <v>0</v>
      </c>
      <c r="CL53" s="940"/>
      <c r="CM53" s="267">
        <f t="shared" si="250"/>
        <v>62115.384615384617</v>
      </c>
      <c r="CN53" s="133">
        <f t="shared" si="250"/>
        <v>0</v>
      </c>
      <c r="CO53" s="134">
        <f>CN53-CK53</f>
        <v>0</v>
      </c>
      <c r="CP53" s="134"/>
      <c r="CQ53" s="48">
        <f>CN53-CM53</f>
        <v>-62115.384615384617</v>
      </c>
      <c r="CR53" s="282">
        <f>SUM(BR53,CK53)</f>
        <v>0</v>
      </c>
      <c r="CS53" s="960"/>
      <c r="CT53" s="286">
        <f t="shared" si="251"/>
        <v>85833.333333333343</v>
      </c>
      <c r="CU53" s="283">
        <f t="shared" si="251"/>
        <v>0</v>
      </c>
      <c r="CV53" s="284">
        <f>CU53-CR53</f>
        <v>0</v>
      </c>
      <c r="CW53" s="284"/>
      <c r="CX53" s="285">
        <f>CU53-CT53</f>
        <v>-85833.333333333343</v>
      </c>
      <c r="CY53" s="137"/>
      <c r="CZ53" s="138"/>
      <c r="DD53" s="72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252"/>
        <v>0</v>
      </c>
      <c r="DQ53" s="267">
        <f t="shared" si="252"/>
        <v>0</v>
      </c>
      <c r="DR53" s="133">
        <f t="shared" si="2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253"/>
        <v>0</v>
      </c>
      <c r="EH53" s="267">
        <f t="shared" si="253"/>
        <v>0</v>
      </c>
      <c r="EI53" s="133">
        <f t="shared" si="2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254"/>
        <v>0</v>
      </c>
      <c r="EN53" s="283">
        <f t="shared" si="2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0.55741734383850783</v>
      </c>
      <c r="J54" s="46"/>
      <c r="K54" s="173"/>
      <c r="L54" s="173"/>
      <c r="M54" s="80">
        <f>L55/K55</f>
        <v>0</v>
      </c>
      <c r="N54" s="46"/>
      <c r="O54" s="173"/>
      <c r="P54" s="173"/>
      <c r="Q54" s="80">
        <f>P55/O55</f>
        <v>0.52925859489307536</v>
      </c>
      <c r="R54" s="198"/>
      <c r="S54" s="200"/>
      <c r="T54" s="200"/>
      <c r="U54" s="84"/>
      <c r="V54" s="160">
        <f>U55/R55</f>
        <v>0.49937045700071814</v>
      </c>
      <c r="W54" s="86">
        <f>U55/S55</f>
        <v>0.38901420155667266</v>
      </c>
      <c r="X54" s="80">
        <f>U55/T55</f>
        <v>0.44920568095859109</v>
      </c>
      <c r="Y54" s="46"/>
      <c r="Z54" s="173"/>
      <c r="AA54" s="173"/>
      <c r="AB54" s="80">
        <f>AA55/Z55</f>
        <v>0.54885004689142414</v>
      </c>
      <c r="AC54" s="46"/>
      <c r="AD54" s="197"/>
      <c r="AE54" s="173"/>
      <c r="AF54" s="202">
        <f>AE55/AD55</f>
        <v>0</v>
      </c>
      <c r="AG54" s="46"/>
      <c r="AH54" s="197"/>
      <c r="AI54" s="173"/>
      <c r="AJ54" s="202">
        <f>AI55/AH55</f>
        <v>0.53856559379999991</v>
      </c>
      <c r="AK54" s="198"/>
      <c r="AL54" s="279"/>
      <c r="AM54" s="200"/>
      <c r="AN54" s="84"/>
      <c r="AO54" s="255">
        <f>AN55/AK55</f>
        <v>0.40729374467977297</v>
      </c>
      <c r="AP54" s="86">
        <f>AN55/AL55</f>
        <v>0.39103369604345711</v>
      </c>
      <c r="AQ54" s="203">
        <f>AN55/AM55</f>
        <v>0.35407616413551229</v>
      </c>
      <c r="AR54" s="287"/>
      <c r="AS54" s="279"/>
      <c r="AT54" s="288"/>
      <c r="AU54" s="180"/>
      <c r="AV54" s="94">
        <f>AU55/AR55</f>
        <v>0.4485387236770334</v>
      </c>
      <c r="AW54" s="86">
        <f>AU55/AS55</f>
        <v>0.39002394880006486</v>
      </c>
      <c r="AX54" s="289">
        <f>AU55/AT55</f>
        <v>0.39588663696343479</v>
      </c>
      <c r="AY54" s="137"/>
      <c r="AZ54" s="138"/>
      <c r="BA54" s="138"/>
      <c r="BF54" s="46"/>
      <c r="BG54" s="173"/>
      <c r="BH54" s="173"/>
      <c r="BI54" s="80">
        <f>BH55/BG55</f>
        <v>0.60030542938909381</v>
      </c>
      <c r="BJ54" s="46"/>
      <c r="BK54" s="173"/>
      <c r="BL54" s="173"/>
      <c r="BM54" s="80">
        <f>BL55/BK55</f>
        <v>0</v>
      </c>
      <c r="BN54" s="46"/>
      <c r="BO54" s="197"/>
      <c r="BP54" s="173"/>
      <c r="BQ54" s="274">
        <f>BP55/BO55</f>
        <v>0</v>
      </c>
      <c r="BR54" s="198"/>
      <c r="BS54" s="291"/>
      <c r="BT54" s="207"/>
      <c r="BU54" s="84"/>
      <c r="BV54" s="160" t="e">
        <f>BU55/BR55</f>
        <v>#DIV/0!</v>
      </c>
      <c r="BW54" s="161"/>
      <c r="BX54" s="80">
        <f>BU55/BT55</f>
        <v>0.1887297017574438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 t="e">
        <f>CN55/CK55</f>
        <v>#DIV/0!</v>
      </c>
      <c r="CP54" s="255"/>
      <c r="CQ54" s="203">
        <f>CN55/CM55</f>
        <v>0</v>
      </c>
      <c r="CR54" s="287"/>
      <c r="CS54" s="541"/>
      <c r="CT54" s="290"/>
      <c r="CU54" s="180"/>
      <c r="CV54" s="94" t="e">
        <f>CU55/CR55</f>
        <v>#DIV/0!</v>
      </c>
      <c r="CW54" s="94"/>
      <c r="CX54" s="289">
        <f>CU55/CT55</f>
        <v>9.0979712576538113E-2</v>
      </c>
      <c r="CY54" s="137"/>
      <c r="CZ54" s="138"/>
      <c r="DD54" s="46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1</v>
      </c>
      <c r="DP54" s="198"/>
      <c r="DQ54" s="207"/>
      <c r="DR54" s="84"/>
      <c r="DS54" s="160">
        <f>DR55/DP55</f>
        <v>0.34808509713117874</v>
      </c>
      <c r="DT54" s="80">
        <f>DR55/DQ55</f>
        <v>0.34796783307976525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0.16907447302834452</v>
      </c>
      <c r="EP54" s="289">
        <f>EN55/EM55</f>
        <v>0.34796783307976525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68305.157999999996</v>
      </c>
      <c r="I55" s="109">
        <f>H55-G55</f>
        <v>-54233.472623931622</v>
      </c>
      <c r="J55" s="107">
        <f>J141/1.17</f>
        <v>82122.222222222234</v>
      </c>
      <c r="K55" s="110">
        <f>K51+K52</f>
        <v>102178.63247863248</v>
      </c>
      <c r="L55" s="110">
        <f>L51+L52</f>
        <v>0</v>
      </c>
      <c r="M55" s="109">
        <f>L55-K55</f>
        <v>-102178.63247863248</v>
      </c>
      <c r="N55" s="107">
        <f>N51+N52</f>
        <v>82122.222222222234</v>
      </c>
      <c r="O55" s="110">
        <f>O51+O52</f>
        <v>103395.7264957265</v>
      </c>
      <c r="P55" s="110">
        <f>P51+P52</f>
        <v>54723.076923076929</v>
      </c>
      <c r="Q55" s="109">
        <f>P55-O55</f>
        <v>-48672.64957264957</v>
      </c>
      <c r="R55" s="111">
        <f>R52+R51+R53</f>
        <v>246366.66666666669</v>
      </c>
      <c r="S55" s="110">
        <f>S51+S52</f>
        <v>316256.41025641025</v>
      </c>
      <c r="T55" s="110">
        <f>H55+K55+O55</f>
        <v>273879.51697435899</v>
      </c>
      <c r="U55" s="114">
        <f>U52+U51+U53</f>
        <v>123028.23492307693</v>
      </c>
      <c r="V55" s="110">
        <f>U55-R55</f>
        <v>-123338.43174358975</v>
      </c>
      <c r="W55" s="108">
        <f t="shared" si="142"/>
        <v>-193228.17533333332</v>
      </c>
      <c r="X55" s="109">
        <f>U55-T55</f>
        <v>-150851.28205128206</v>
      </c>
      <c r="Y55" s="107">
        <f>Y52+Y51+Y53</f>
        <v>101210.25641025642</v>
      </c>
      <c r="Z55" s="760">
        <f>Z52+Z51+Z53</f>
        <v>99517.240290598304</v>
      </c>
      <c r="AA55" s="760">
        <f>AA52+AA51+AA53</f>
        <v>54620.042000000001</v>
      </c>
      <c r="AB55" s="109">
        <f>AA55-Z55</f>
        <v>-44897.198290598302</v>
      </c>
      <c r="AC55" s="107">
        <f>AC141/1.17</f>
        <v>101210.25641025642</v>
      </c>
      <c r="AD55" s="110">
        <f>AD141/1.17</f>
        <v>121544.04796000001</v>
      </c>
      <c r="AE55" s="110">
        <f>AE141/1.17</f>
        <v>0</v>
      </c>
      <c r="AF55" s="117">
        <f>AE55-AD55</f>
        <v>-121544.04796000001</v>
      </c>
      <c r="AG55" s="107">
        <f>AG141/1.17</f>
        <v>101210.25641025642</v>
      </c>
      <c r="AH55" s="110">
        <f>AH141/1.17</f>
        <v>128205.12820512822</v>
      </c>
      <c r="AI55" s="760">
        <f>AI51+AI52</f>
        <v>69046.870999999999</v>
      </c>
      <c r="AJ55" s="117">
        <f>AI55-AH55</f>
        <v>-59158.257205128219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123666.913</v>
      </c>
      <c r="AO55" s="186">
        <f>AN55-AK55</f>
        <v>-179963.85623076925</v>
      </c>
      <c r="AP55" s="108">
        <f t="shared" si="143"/>
        <v>-192589.49725641025</v>
      </c>
      <c r="AQ55" s="109">
        <f>AN55-AM55</f>
        <v>-225599.50345572649</v>
      </c>
      <c r="AR55" s="111">
        <f>AR52+AR51+AR53</f>
        <v>549997.43589743599</v>
      </c>
      <c r="AS55" s="108">
        <f>AS51+AS52</f>
        <v>632512.8205128205</v>
      </c>
      <c r="AT55" s="120">
        <f>T55+AM55</f>
        <v>623145.93343008542</v>
      </c>
      <c r="AU55" s="120">
        <f>AU52+AU51+AU53</f>
        <v>246695.14792307693</v>
      </c>
      <c r="AV55" s="121">
        <f>AU55-AR55</f>
        <v>-303302.28797435906</v>
      </c>
      <c r="AW55" s="108">
        <f t="shared" si="144"/>
        <v>-385817.67258974357</v>
      </c>
      <c r="AX55" s="122">
        <f>AU55-AT55</f>
        <v>-376450.78550700849</v>
      </c>
      <c r="AY55" s="96">
        <f>AR55/6</f>
        <v>91666.239316239327</v>
      </c>
      <c r="AZ55" s="97">
        <f>AS55/6</f>
        <v>105418.80341880342</v>
      </c>
      <c r="BA55" s="97">
        <f>AU55/6</f>
        <v>41115.857987179486</v>
      </c>
      <c r="BB55" s="123">
        <f>BA55/AY55</f>
        <v>0.4485387236770334</v>
      </c>
      <c r="BC55" s="98">
        <f>BA55-AY55</f>
        <v>-50550.381329059841</v>
      </c>
      <c r="BD55" s="98">
        <f>BA55-AZ55</f>
        <v>-64302.945431623935</v>
      </c>
      <c r="BE55" s="98">
        <f>AX55/6</f>
        <v>-62741.797584501415</v>
      </c>
      <c r="BF55" s="107">
        <f>BF141/1.17</f>
        <v>0</v>
      </c>
      <c r="BG55" s="749">
        <v>122672.99676923078</v>
      </c>
      <c r="BH55" s="749">
        <f>BH51+BH52</f>
        <v>73641.266000000003</v>
      </c>
      <c r="BI55" s="109">
        <f>BH55-BG55</f>
        <v>-49031.73076923078</v>
      </c>
      <c r="BJ55" s="107">
        <f>BJ141/1.17</f>
        <v>0</v>
      </c>
      <c r="BK55" s="110">
        <f>BK51+BK52</f>
        <v>130769.23076923078</v>
      </c>
      <c r="BL55" s="110">
        <f>BL51+BL52</f>
        <v>0</v>
      </c>
      <c r="BM55" s="109">
        <f>BL55-BK55</f>
        <v>-130769.23076923078</v>
      </c>
      <c r="BN55" s="107">
        <f>BN51+BN52</f>
        <v>0</v>
      </c>
      <c r="BO55" s="110">
        <f>BO51+BO52</f>
        <v>136752.13675213675</v>
      </c>
      <c r="BP55" s="110">
        <f>BP51+BP52</f>
        <v>0</v>
      </c>
      <c r="BQ55" s="109">
        <f>BP55-BO55</f>
        <v>-136752.13675213675</v>
      </c>
      <c r="BR55" s="111">
        <f>BR52+BR51</f>
        <v>0</v>
      </c>
      <c r="BS55" s="112"/>
      <c r="BT55" s="108">
        <f>BG55+BK55+BO55</f>
        <v>390194.36429059831</v>
      </c>
      <c r="BU55" s="114">
        <f>BH55+BL55+BP55</f>
        <v>73641.266000000003</v>
      </c>
      <c r="BV55" s="110">
        <f>BU55-BR55</f>
        <v>73641.266000000003</v>
      </c>
      <c r="BW55" s="108"/>
      <c r="BX55" s="109">
        <f>BU55-BT55</f>
        <v>-316553.09829059831</v>
      </c>
      <c r="BY55" s="107">
        <f>BY52+BY51</f>
        <v>0</v>
      </c>
      <c r="BZ55" s="110">
        <f>BZ52+BZ51</f>
        <v>141025.64102564103</v>
      </c>
      <c r="CA55" s="110">
        <f>CA52+CA51</f>
        <v>0</v>
      </c>
      <c r="CB55" s="117">
        <f>CA55-BZ55</f>
        <v>-141025.64102564103</v>
      </c>
      <c r="CC55" s="107">
        <f>CC141/1.17</f>
        <v>0</v>
      </c>
      <c r="CD55" s="110">
        <f>CD141/1.17</f>
        <v>146153.84615384616</v>
      </c>
      <c r="CE55" s="110">
        <f>CE52+CE51</f>
        <v>0</v>
      </c>
      <c r="CF55" s="117">
        <f>CE55-CD55</f>
        <v>-146153.84615384616</v>
      </c>
      <c r="CG55" s="107">
        <f>CG141/1.17</f>
        <v>0</v>
      </c>
      <c r="CH55" s="110">
        <f>CH141/1.17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0</v>
      </c>
      <c r="CL55" s="112"/>
      <c r="CM55" s="108">
        <f>BZ55+CD55+CH55</f>
        <v>419230.76923076925</v>
      </c>
      <c r="CN55" s="114">
        <f t="shared" ref="CM55:CN57" si="255">CA55+CE55+CI55</f>
        <v>0</v>
      </c>
      <c r="CO55" s="186">
        <f>CN55-CK55</f>
        <v>0</v>
      </c>
      <c r="CP55" s="186"/>
      <c r="CQ55" s="109">
        <f>CN55-CM55</f>
        <v>-419230.76923076925</v>
      </c>
      <c r="CR55" s="111">
        <f>CR52+CR51</f>
        <v>0</v>
      </c>
      <c r="CS55" s="954"/>
      <c r="CT55" s="124">
        <f>BT55+CM55</f>
        <v>809425.13352136756</v>
      </c>
      <c r="CU55" s="120">
        <f>CU52+CU51</f>
        <v>73641.266000000003</v>
      </c>
      <c r="CV55" s="121">
        <f>CU55-CR55</f>
        <v>73641.266000000003</v>
      </c>
      <c r="CW55" s="121"/>
      <c r="CX55" s="122">
        <f>CU55-CT55</f>
        <v>-735783.8675213675</v>
      </c>
      <c r="CY55" s="96">
        <f>CR55/6</f>
        <v>0</v>
      </c>
      <c r="CZ55" s="97">
        <f>CU55/6</f>
        <v>12273.544333333333</v>
      </c>
      <c r="DA55" s="123" t="e">
        <f>CZ55/CY55</f>
        <v>#DIV/0!</v>
      </c>
      <c r="DB55" s="98">
        <f>CZ55-CY55</f>
        <v>12273.544333333333</v>
      </c>
      <c r="DC55" s="98">
        <f>CX55/6</f>
        <v>-122630.64458689459</v>
      </c>
      <c r="DD55" s="107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136837.60683760684</v>
      </c>
      <c r="DO55" s="109">
        <f>DN55-DM55</f>
        <v>0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136837.60683760684</v>
      </c>
      <c r="DS55" s="110">
        <f>DR55-DP55</f>
        <v>-256277.77777777778</v>
      </c>
      <c r="DT55" s="109">
        <f>DR55-DQ55</f>
        <v>-256410.25641025641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136837.60683760684</v>
      </c>
      <c r="EO55" s="121">
        <f>EN55-EL55</f>
        <v>-672495.7264957265</v>
      </c>
      <c r="EP55" s="122">
        <f>EN55-EM55</f>
        <v>-256410.25641025641</v>
      </c>
      <c r="EQ55" s="96">
        <f>EL55/6</f>
        <v>134888.88888888891</v>
      </c>
      <c r="ER55" s="97">
        <f>EN55/6</f>
        <v>22806.267806267806</v>
      </c>
      <c r="ES55" s="123">
        <f>ER55/EQ55</f>
        <v>0.1690744730283445</v>
      </c>
      <c r="ET55" s="98">
        <f>ER55-EQ55</f>
        <v>-112082.6210826211</v>
      </c>
      <c r="EU55" s="98">
        <f>EP55/6</f>
        <v>-42735.042735042734</v>
      </c>
      <c r="EV55" s="907"/>
    </row>
    <row r="56" spans="1:152" ht="20.100000000000001" hidden="1" customHeight="1">
      <c r="A56" s="66"/>
      <c r="B56" s="66"/>
      <c r="C56" s="190"/>
      <c r="D56" s="826" t="s">
        <v>71</v>
      </c>
      <c r="E56" s="830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42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43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44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/>
      <c r="BT56" s="131">
        <f t="shared" ref="BT56:BU57" si="256">BG56+BK56+BO56</f>
        <v>0</v>
      </c>
      <c r="BU56" s="133">
        <f t="shared" si="2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255"/>
        <v>0</v>
      </c>
      <c r="CN56" s="133">
        <f t="shared" si="2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40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D56" s="12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26" t="s">
        <v>73</v>
      </c>
      <c r="E57" s="831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42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43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44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/>
      <c r="BT57" s="144">
        <f t="shared" si="256"/>
        <v>0</v>
      </c>
      <c r="BU57" s="192">
        <f t="shared" si="2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255"/>
        <v>0</v>
      </c>
      <c r="CN57" s="192">
        <f t="shared" si="2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55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D57" s="72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0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0</v>
      </c>
      <c r="R58" s="198"/>
      <c r="S58" s="291"/>
      <c r="T58" s="200"/>
      <c r="U58" s="84"/>
      <c r="V58" s="160">
        <f>U59/R59</f>
        <v>0.23880219286204532</v>
      </c>
      <c r="W58" s="86">
        <f>U59/S59</f>
        <v>0.23880219286204529</v>
      </c>
      <c r="X58" s="80">
        <f>U59/T59</f>
        <v>0.75364698935592178</v>
      </c>
      <c r="Y58" s="46"/>
      <c r="Z58" s="173"/>
      <c r="AA58" s="173"/>
      <c r="AB58" s="80">
        <f>AA59/Z59</f>
        <v>0</v>
      </c>
      <c r="AC58" s="46"/>
      <c r="AD58" s="197"/>
      <c r="AE58" s="173"/>
      <c r="AF58" s="202">
        <f>AE59/AD59</f>
        <v>0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0</v>
      </c>
      <c r="AP58" s="86">
        <f>AN59/AL59</f>
        <v>0</v>
      </c>
      <c r="AQ58" s="203">
        <f>AN59/AM59</f>
        <v>0</v>
      </c>
      <c r="AR58" s="204"/>
      <c r="AS58" s="199"/>
      <c r="AT58" s="205">
        <f>T58+AM58</f>
        <v>0</v>
      </c>
      <c r="AU58" s="162"/>
      <c r="AV58" s="94">
        <f>AU59/AR59</f>
        <v>0.14942443418509771</v>
      </c>
      <c r="AW58" s="86">
        <f>AU59/AS59</f>
        <v>0.14942443418509768</v>
      </c>
      <c r="AX58" s="206">
        <f>AU59/AT59</f>
        <v>0.10455615154287112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0</v>
      </c>
      <c r="BN58" s="46"/>
      <c r="BO58" s="197"/>
      <c r="BP58" s="173"/>
      <c r="BQ58" s="274">
        <f>BP59/BO59</f>
        <v>0</v>
      </c>
      <c r="BR58" s="198"/>
      <c r="BS58" s="291"/>
      <c r="BT58" s="207"/>
      <c r="BU58" s="84"/>
      <c r="BV58" s="160" t="e">
        <f>BU59/BR59</f>
        <v>#DIV/0!</v>
      </c>
      <c r="BW58" s="161"/>
      <c r="BX58" s="80">
        <f>BU59/BT59</f>
        <v>0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>
        <f>CE59/CD59</f>
        <v>0</v>
      </c>
      <c r="CG58" s="46"/>
      <c r="CH58" s="197"/>
      <c r="CI58" s="173"/>
      <c r="CJ58" s="202" t="e">
        <f>CI59/CH59</f>
        <v>#DIV/0!</v>
      </c>
      <c r="CK58" s="198"/>
      <c r="CL58" s="291"/>
      <c r="CM58" s="207"/>
      <c r="CN58" s="84"/>
      <c r="CO58" s="255" t="e">
        <f>CN59/CK59</f>
        <v>#DIV/0!</v>
      </c>
      <c r="CP58" s="255"/>
      <c r="CQ58" s="203">
        <f>CN59/CM59</f>
        <v>0</v>
      </c>
      <c r="CR58" s="204"/>
      <c r="CS58" s="956"/>
      <c r="CT58" s="209">
        <f>BT58+CM58</f>
        <v>0</v>
      </c>
      <c r="CU58" s="162"/>
      <c r="CV58" s="94" t="e">
        <f>CU59/CR59</f>
        <v>#DIV/0!</v>
      </c>
      <c r="CW58" s="94"/>
      <c r="CX58" s="206">
        <f>CU59/CT59</f>
        <v>0</v>
      </c>
      <c r="CY58" s="137"/>
      <c r="CZ58" s="138"/>
      <c r="DD58" s="46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1</v>
      </c>
      <c r="DP58" s="198"/>
      <c r="DQ58" s="207"/>
      <c r="DR58" s="84"/>
      <c r="DS58" s="160">
        <f>DR59/DP59</f>
        <v>0.2817086643169025</v>
      </c>
      <c r="DT58" s="80">
        <f>DR59/DQ59</f>
        <v>0.50889497092028735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0.22753346080305928</v>
      </c>
      <c r="EP58" s="206">
        <f>EN59/EM59</f>
        <v>0.50889497092028735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0</v>
      </c>
      <c r="I59" s="109">
        <f>H59-G59</f>
        <v>-1435.6752136752139</v>
      </c>
      <c r="J59" s="107">
        <f>J148/1.17</f>
        <v>2490.5982905982905</v>
      </c>
      <c r="K59" s="749">
        <v>1784.2809999999999</v>
      </c>
      <c r="L59" s="74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0</v>
      </c>
      <c r="Q59" s="109">
        <f>P59-O59</f>
        <v>-583.24786324786328</v>
      </c>
      <c r="R59" s="111">
        <f>F59+J59+N59</f>
        <v>7471.7948717948711</v>
      </c>
      <c r="S59" s="112">
        <f>S148/1.17</f>
        <v>7471.7948717948721</v>
      </c>
      <c r="T59" s="110">
        <f>H59+K59+O59</f>
        <v>2367.5288632478632</v>
      </c>
      <c r="U59" s="114">
        <f>H59+L59+P59</f>
        <v>1784.2809999999999</v>
      </c>
      <c r="V59" s="110">
        <f>U59-R59</f>
        <v>-5687.5138717948712</v>
      </c>
      <c r="W59" s="108">
        <f t="shared" si="142"/>
        <v>-5687.5138717948721</v>
      </c>
      <c r="X59" s="109">
        <f>U59-T59</f>
        <v>-583.24786324786328</v>
      </c>
      <c r="Y59" s="107">
        <f>Y148/1.17</f>
        <v>1489.7435897435898</v>
      </c>
      <c r="Z59" s="110">
        <f>Z148/1.17</f>
        <v>5545.3675213675215</v>
      </c>
      <c r="AA59" s="110">
        <f>AA148/1.17</f>
        <v>0</v>
      </c>
      <c r="AB59" s="109">
        <f>AA59-Z59</f>
        <v>-5545.3675213675215</v>
      </c>
      <c r="AC59" s="107">
        <f>AC148/1.17</f>
        <v>1489.7435897435898</v>
      </c>
      <c r="AD59" s="110">
        <f>AD148/1.17</f>
        <v>4735.4700854700859</v>
      </c>
      <c r="AE59" s="110">
        <f>AE148/1.17</f>
        <v>0</v>
      </c>
      <c r="AF59" s="117">
        <f>AE59-AD59</f>
        <v>-4735.4700854700859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0</v>
      </c>
      <c r="AO59" s="186">
        <f>AN59-AK59</f>
        <v>-4469.2307692307695</v>
      </c>
      <c r="AP59" s="108">
        <f t="shared" si="143"/>
        <v>-4469.2307692307695</v>
      </c>
      <c r="AQ59" s="109">
        <f>AN59-AM59</f>
        <v>-14697.760683760684</v>
      </c>
      <c r="AR59" s="111">
        <f>SUM(R59,AK59)</f>
        <v>11941.025641025641</v>
      </c>
      <c r="AS59" s="112">
        <f>AS148/1.17</f>
        <v>11941.025641025642</v>
      </c>
      <c r="AT59" s="120">
        <f>T59+AM59</f>
        <v>17065.289547008546</v>
      </c>
      <c r="AU59" s="120">
        <f>U59+AN59</f>
        <v>1784.2809999999999</v>
      </c>
      <c r="AV59" s="121">
        <f>AU59-AR59</f>
        <v>-10156.744641025642</v>
      </c>
      <c r="AW59" s="108">
        <f t="shared" si="144"/>
        <v>-10156.744641025642</v>
      </c>
      <c r="AX59" s="122">
        <f>AU59-AT59</f>
        <v>-15281.008547008547</v>
      </c>
      <c r="AY59" s="96">
        <f>AR59/6</f>
        <v>1990.1709401709402</v>
      </c>
      <c r="AZ59" s="97">
        <f>AS59/6</f>
        <v>1990.1709401709404</v>
      </c>
      <c r="BA59" s="97">
        <f>AU59/6</f>
        <v>297.38016666666664</v>
      </c>
      <c r="BB59" s="123">
        <f>BA59/AY59</f>
        <v>0.14942443418509768</v>
      </c>
      <c r="BC59" s="98">
        <f>BA59-AY59</f>
        <v>-1692.7907735042736</v>
      </c>
      <c r="BD59" s="98">
        <f>BA59-AZ59</f>
        <v>-1692.7907735042738</v>
      </c>
      <c r="BE59" s="98">
        <f>AX59/6</f>
        <v>-2546.834757834758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84.615384615384627</v>
      </c>
      <c r="BL59" s="110">
        <f>BL148/1.17</f>
        <v>0</v>
      </c>
      <c r="BM59" s="109">
        <f>BL59-BK59</f>
        <v>-84.615384615384627</v>
      </c>
      <c r="BN59" s="107">
        <f>BN148/1.17</f>
        <v>0</v>
      </c>
      <c r="BO59" s="110">
        <f>BO148/1.17</f>
        <v>4576.9230769230771</v>
      </c>
      <c r="BP59" s="110">
        <f>BP148/1.17</f>
        <v>0</v>
      </c>
      <c r="BQ59" s="109">
        <f>BP59-BO59</f>
        <v>-4576.9230769230771</v>
      </c>
      <c r="BR59" s="111">
        <f>BF59+BJ59+BN59</f>
        <v>0</v>
      </c>
      <c r="BS59" s="112"/>
      <c r="BT59" s="108">
        <f>BG59+BK59+BO59</f>
        <v>4661.5384615384619</v>
      </c>
      <c r="BU59" s="114">
        <f>BH59+BL59+BP59</f>
        <v>0</v>
      </c>
      <c r="BV59" s="110">
        <f>BU59-BR59</f>
        <v>0</v>
      </c>
      <c r="BW59" s="108"/>
      <c r="BX59" s="109">
        <f>BU59-BT59</f>
        <v>-4661.5384615384619</v>
      </c>
      <c r="BY59" s="107">
        <f>BY148/1.17</f>
        <v>0</v>
      </c>
      <c r="BZ59" s="110">
        <f>BZ148/1.17</f>
        <v>20579.694017094018</v>
      </c>
      <c r="CA59" s="110">
        <f>CA148/1.17</f>
        <v>0</v>
      </c>
      <c r="CB59" s="117">
        <f>CA59-BZ59</f>
        <v>-20579.694017094018</v>
      </c>
      <c r="CC59" s="107">
        <f>CC148/1.17</f>
        <v>0</v>
      </c>
      <c r="CD59" s="110">
        <f>CD148/1.17</f>
        <v>3868.0017094017094</v>
      </c>
      <c r="CE59" s="110">
        <f>CE148/1.17</f>
        <v>0</v>
      </c>
      <c r="CF59" s="117">
        <f>CE59-CD59</f>
        <v>-3868.0017094017094</v>
      </c>
      <c r="CG59" s="107">
        <f>CG148/1.17</f>
        <v>0</v>
      </c>
      <c r="CH59" s="110">
        <f>CH148/1.17</f>
        <v>0</v>
      </c>
      <c r="CI59" s="110">
        <f>CI148/1.17</f>
        <v>0</v>
      </c>
      <c r="CJ59" s="117">
        <f>CI59-CH59</f>
        <v>0</v>
      </c>
      <c r="CK59" s="111">
        <f>BY59+CC59+CG59</f>
        <v>0</v>
      </c>
      <c r="CL59" s="112"/>
      <c r="CM59" s="108">
        <f>BZ59+CD59+CH59</f>
        <v>24447.695726495727</v>
      </c>
      <c r="CN59" s="114">
        <f>CA59+CE59+CI59</f>
        <v>0</v>
      </c>
      <c r="CO59" s="186">
        <f>CN59-CK59</f>
        <v>0</v>
      </c>
      <c r="CP59" s="186"/>
      <c r="CQ59" s="109">
        <f>CN59-CM59</f>
        <v>-24447.695726495727</v>
      </c>
      <c r="CR59" s="111">
        <f>SUM(BR59,CK59)</f>
        <v>0</v>
      </c>
      <c r="CS59" s="954"/>
      <c r="CT59" s="124">
        <f>BT59+CM59</f>
        <v>29109.234188034188</v>
      </c>
      <c r="CU59" s="120">
        <f>BU59+CN59</f>
        <v>0</v>
      </c>
      <c r="CV59" s="121">
        <f>CU59-CR59</f>
        <v>0</v>
      </c>
      <c r="CW59" s="121"/>
      <c r="CX59" s="122">
        <f>CU59-CT59</f>
        <v>-29109.234188034188</v>
      </c>
      <c r="CY59" s="96">
        <f>CR59/6</f>
        <v>0</v>
      </c>
      <c r="CZ59" s="97">
        <f>CU59/6</f>
        <v>0</v>
      </c>
      <c r="DA59" s="123" t="e">
        <f>CZ59/CY59</f>
        <v>#DIV/0!</v>
      </c>
      <c r="DB59" s="98">
        <f>CZ59-CY59</f>
        <v>0</v>
      </c>
      <c r="DC59" s="98">
        <f>CX59/6</f>
        <v>-4851.5390313390317</v>
      </c>
      <c r="DD59" s="107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4576.9230769230771</v>
      </c>
      <c r="DO59" s="109">
        <f>DN59-DM59</f>
        <v>0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4576.9230769230771</v>
      </c>
      <c r="DS59" s="110">
        <f>DR59-DP59</f>
        <v>-11670.085470085472</v>
      </c>
      <c r="DT59" s="109">
        <f>DR59-DQ59</f>
        <v>-4416.9230769230771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4576.9230769230771</v>
      </c>
      <c r="EO59" s="121">
        <f>EN59-EL59</f>
        <v>-15538.461538461539</v>
      </c>
      <c r="EP59" s="122">
        <f>EN59-EM59</f>
        <v>-4416.9230769230771</v>
      </c>
      <c r="EQ59" s="96">
        <f>EL59/6</f>
        <v>3352.564102564103</v>
      </c>
      <c r="ER59" s="97">
        <f>EN59/6</f>
        <v>762.82051282051282</v>
      </c>
      <c r="ES59" s="123">
        <f>ER59/EQ59</f>
        <v>0.22753346080305925</v>
      </c>
      <c r="ET59" s="98">
        <f>ER59-EQ59</f>
        <v>-2589.7435897435903</v>
      </c>
      <c r="EU59" s="98">
        <f>EP59/6</f>
        <v>-736.15384615384619</v>
      </c>
      <c r="EV59" s="907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0</v>
      </c>
      <c r="BN60" s="46"/>
      <c r="BO60" s="197"/>
      <c r="BP60" s="173"/>
      <c r="BQ60" s="274">
        <f>BP61/BO61</f>
        <v>0</v>
      </c>
      <c r="BR60" s="198"/>
      <c r="BS60" s="291"/>
      <c r="BT60" s="207"/>
      <c r="BU60" s="84"/>
      <c r="BV60" s="160" t="e">
        <f>BU61/BR61</f>
        <v>#DIV/0!</v>
      </c>
      <c r="BW60" s="161"/>
      <c r="BX60" s="80">
        <f>BU61/BT61</f>
        <v>0.42721949199940229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 t="e">
        <f>CN61/CK61</f>
        <v>#DIV/0!</v>
      </c>
      <c r="CP60" s="255"/>
      <c r="CQ60" s="203">
        <f>CN61/CM61</f>
        <v>0</v>
      </c>
      <c r="CR60" s="204"/>
      <c r="CS60" s="956"/>
      <c r="CT60" s="209"/>
      <c r="CU60" s="162"/>
      <c r="CV60" s="94" t="e">
        <f>CU61/CR61</f>
        <v>#DIV/0!</v>
      </c>
      <c r="CW60" s="94"/>
      <c r="CX60" s="206">
        <f>CU61/CT61</f>
        <v>0.23143896087045079</v>
      </c>
      <c r="CY60" s="137"/>
      <c r="CZ60" s="138"/>
      <c r="DD60" s="46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1</v>
      </c>
      <c r="DP60" s="198"/>
      <c r="DQ60" s="207"/>
      <c r="DR60" s="84"/>
      <c r="DS60" s="160">
        <f>DR61/DP61</f>
        <v>0.38384207640285134</v>
      </c>
      <c r="DT60" s="80">
        <f>DR61/DQ61</f>
        <v>0.35169988276670572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0.18932564010097364</v>
      </c>
      <c r="EP60" s="206">
        <f>EN61/EM61</f>
        <v>0.35169988276670572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60">
        <v>1458.93</v>
      </c>
      <c r="H61" s="749">
        <v>1458.93</v>
      </c>
      <c r="I61" s="109">
        <f>H61-G61</f>
        <v>0</v>
      </c>
      <c r="J61" s="107">
        <f>J150/1.17</f>
        <v>1211.1111111111111</v>
      </c>
      <c r="K61" s="749">
        <v>1783.0329999999999</v>
      </c>
      <c r="L61" s="74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42"/>
        <v>951.48792307692293</v>
      </c>
      <c r="X61" s="109">
        <f>U61-T61</f>
        <v>0</v>
      </c>
      <c r="Y61" s="107">
        <f>Y150/1.17</f>
        <v>1411.1111111111111</v>
      </c>
      <c r="Z61" s="760">
        <v>1478.933</v>
      </c>
      <c r="AA61" s="76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43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44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0</v>
      </c>
      <c r="BG61" s="749">
        <v>2426.3069999999998</v>
      </c>
      <c r="BH61" s="749">
        <v>2426.3069999999998</v>
      </c>
      <c r="BI61" s="109">
        <f>BH61-BG61</f>
        <v>0</v>
      </c>
      <c r="BJ61" s="107">
        <f>BJ150/1.17</f>
        <v>0</v>
      </c>
      <c r="BK61" s="110">
        <f>BK150/1.17</f>
        <v>1458.1196581196582</v>
      </c>
      <c r="BL61" s="110">
        <f>BL150/1.17</f>
        <v>0</v>
      </c>
      <c r="BM61" s="109">
        <f>BL61-BK61</f>
        <v>-1458.1196581196582</v>
      </c>
      <c r="BN61" s="107">
        <f>BN150/1.17</f>
        <v>0</v>
      </c>
      <c r="BO61" s="110">
        <f>BO150/1.17</f>
        <v>1794.8717948717949</v>
      </c>
      <c r="BP61" s="110">
        <f>BP150/1.17</f>
        <v>0</v>
      </c>
      <c r="BQ61" s="109">
        <f>BP61-BO61</f>
        <v>-1794.8717948717949</v>
      </c>
      <c r="BR61" s="111">
        <f>BF61+BJ61+BN61</f>
        <v>0</v>
      </c>
      <c r="BS61" s="112"/>
      <c r="BT61" s="108">
        <f>BG61+BK61+BO61</f>
        <v>5679.2984529914529</v>
      </c>
      <c r="BU61" s="114">
        <f>BH61+BL61+BP61</f>
        <v>2426.3069999999998</v>
      </c>
      <c r="BV61" s="110">
        <f>BU61-BR61</f>
        <v>2426.3069999999998</v>
      </c>
      <c r="BW61" s="108"/>
      <c r="BX61" s="109">
        <f>BU61-BT61</f>
        <v>-3252.9914529914531</v>
      </c>
      <c r="BY61" s="107">
        <f>BY150/1.17</f>
        <v>0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0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0</v>
      </c>
      <c r="CH61" s="110">
        <f>CH150/1.17</f>
        <v>1337.6068376068376</v>
      </c>
      <c r="CI61" s="110">
        <f>CI150/1.17</f>
        <v>0</v>
      </c>
      <c r="CJ61" s="117">
        <f>CI61-CH61</f>
        <v>-1337.6068376068376</v>
      </c>
      <c r="CK61" s="111">
        <f>BY61+CC61+CG61</f>
        <v>0</v>
      </c>
      <c r="CL61" s="112"/>
      <c r="CM61" s="108">
        <f>BZ61+CD61+CH61</f>
        <v>4804.2735042735048</v>
      </c>
      <c r="CN61" s="114">
        <f>CA61+CE61+CI61</f>
        <v>0</v>
      </c>
      <c r="CO61" s="186">
        <f>CN61-CK61</f>
        <v>0</v>
      </c>
      <c r="CP61" s="186"/>
      <c r="CQ61" s="109">
        <f>CN61-CM61</f>
        <v>-4804.2735042735048</v>
      </c>
      <c r="CR61" s="111">
        <f>SUM(BR61,CK61)</f>
        <v>0</v>
      </c>
      <c r="CS61" s="954"/>
      <c r="CT61" s="124">
        <f>BT61+CM61</f>
        <v>10483.571957264958</v>
      </c>
      <c r="CU61" s="120">
        <f>BU61+CN61</f>
        <v>2426.3069999999998</v>
      </c>
      <c r="CV61" s="121">
        <f>CU61-CR61</f>
        <v>2426.3069999999998</v>
      </c>
      <c r="CW61" s="121"/>
      <c r="CX61" s="122">
        <f>CU61-CT61</f>
        <v>-8057.264957264958</v>
      </c>
      <c r="CY61" s="96">
        <f>CR61/6</f>
        <v>0</v>
      </c>
      <c r="CZ61" s="97">
        <f>CU61/6</f>
        <v>404.38449999999995</v>
      </c>
      <c r="DA61" s="123" t="e">
        <f>CZ61/CY61</f>
        <v>#DIV/0!</v>
      </c>
      <c r="DB61" s="98">
        <f>CZ61-CY61</f>
        <v>404.38449999999995</v>
      </c>
      <c r="DC61" s="98">
        <f>CX61/6</f>
        <v>-1342.8774928774931</v>
      </c>
      <c r="DD61" s="107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1794.8717948717949</v>
      </c>
      <c r="DO61" s="109">
        <f>DN61-DM61</f>
        <v>0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1794.8717948717949</v>
      </c>
      <c r="DS61" s="110">
        <f>DR61-DP61</f>
        <v>-2881.196581196582</v>
      </c>
      <c r="DT61" s="109">
        <f>DR61-DQ61</f>
        <v>-3308.5470085470088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1794.8717948717949</v>
      </c>
      <c r="EO61" s="121">
        <f>EN61-EL61</f>
        <v>-7685.4700854700877</v>
      </c>
      <c r="EP61" s="122">
        <f>EN61-EM61</f>
        <v>-3308.5470085470088</v>
      </c>
      <c r="EQ61" s="96">
        <f>EL61/6</f>
        <v>1580.0569800569804</v>
      </c>
      <c r="ER61" s="97">
        <f>EN61/6</f>
        <v>299.14529914529913</v>
      </c>
      <c r="ES61" s="123">
        <f>ER61/EQ61</f>
        <v>0.18932564010097364</v>
      </c>
      <c r="ET61" s="98">
        <f>ER61-EQ61</f>
        <v>-1280.9116809116813</v>
      </c>
      <c r="EU61" s="98">
        <f>EP61/6</f>
        <v>-551.4245014245015</v>
      </c>
      <c r="EV61" s="907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0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0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0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0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0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0</v>
      </c>
      <c r="AY62" s="137"/>
      <c r="AZ62" s="138"/>
      <c r="BA62" s="138"/>
      <c r="BF62" s="46"/>
      <c r="BG62" s="173"/>
      <c r="BH62" s="173"/>
      <c r="BI62" s="80" t="e">
        <f>BH63/BG63</f>
        <v>#DIV/0!</v>
      </c>
      <c r="BJ62" s="46"/>
      <c r="BK62" s="173"/>
      <c r="BL62" s="173"/>
      <c r="BM62" s="80">
        <f>BL63/BK63</f>
        <v>0</v>
      </c>
      <c r="BN62" s="46"/>
      <c r="BO62" s="197"/>
      <c r="BP62" s="173"/>
      <c r="BQ62" s="203" t="e">
        <f>BP63/BO63</f>
        <v>#DIV/0!</v>
      </c>
      <c r="BR62" s="198"/>
      <c r="BS62" s="291"/>
      <c r="BT62" s="207"/>
      <c r="BU62" s="84"/>
      <c r="BV62" s="160" t="e">
        <f>BU63/BR63</f>
        <v>#DIV/0!</v>
      </c>
      <c r="BW62" s="161"/>
      <c r="BX62" s="80">
        <f>BU63/BT63</f>
        <v>0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56"/>
      <c r="CT62" s="209"/>
      <c r="CU62" s="162"/>
      <c r="CV62" s="94" t="e">
        <f>CU63/CR63</f>
        <v>#DIV/0!</v>
      </c>
      <c r="CW62" s="94"/>
      <c r="CX62" s="206">
        <f>CU63/CT63</f>
        <v>0</v>
      </c>
      <c r="CY62" s="137"/>
      <c r="CZ62" s="138"/>
      <c r="DD62" s="46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0</v>
      </c>
      <c r="I63" s="109">
        <f>H63-G63</f>
        <v>-119.65811965811966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0</v>
      </c>
      <c r="Q63" s="109">
        <f>P63-O63</f>
        <v>-12.820512820512821</v>
      </c>
      <c r="R63" s="111">
        <f>F63+J63+N63</f>
        <v>0</v>
      </c>
      <c r="S63" s="112">
        <f>S153/1.17</f>
        <v>0</v>
      </c>
      <c r="T63" s="110">
        <f>H63+K63+O63</f>
        <v>12.820512820512821</v>
      </c>
      <c r="U63" s="114">
        <f>H63+L63+P63</f>
        <v>0</v>
      </c>
      <c r="V63" s="110">
        <f>U63-R63</f>
        <v>0</v>
      </c>
      <c r="W63" s="108">
        <f t="shared" si="142"/>
        <v>0</v>
      </c>
      <c r="X63" s="109">
        <f>U63-T63</f>
        <v>-12.820512820512821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0</v>
      </c>
      <c r="AF63" s="117">
        <f>AE63-AD63</f>
        <v>-179.4871794871795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0</v>
      </c>
      <c r="AO63" s="186">
        <f>AN63-AK63</f>
        <v>0</v>
      </c>
      <c r="AP63" s="108">
        <f t="shared" si="143"/>
        <v>0</v>
      </c>
      <c r="AQ63" s="109">
        <f>AN63-AM63</f>
        <v>-179.4871794871795</v>
      </c>
      <c r="AR63" s="111">
        <f>SUM(R63,AK63)</f>
        <v>0</v>
      </c>
      <c r="AS63" s="112">
        <f>AS153/1.17</f>
        <v>0</v>
      </c>
      <c r="AT63" s="120">
        <f>T63+AM63</f>
        <v>192.30769230769232</v>
      </c>
      <c r="AU63" s="120">
        <f>U63+AN63</f>
        <v>0</v>
      </c>
      <c r="AV63" s="121">
        <f>AU63-AR63</f>
        <v>0</v>
      </c>
      <c r="AW63" s="108">
        <f t="shared" si="144"/>
        <v>0</v>
      </c>
      <c r="AX63" s="122">
        <f>AU63-AT63</f>
        <v>-192.30769230769232</v>
      </c>
      <c r="AY63" s="96">
        <f>AR63/6</f>
        <v>0</v>
      </c>
      <c r="AZ63" s="97">
        <f>AS63/6</f>
        <v>0</v>
      </c>
      <c r="BA63" s="97">
        <f>AU63/6</f>
        <v>0</v>
      </c>
      <c r="BB63" s="123" t="e">
        <f>BA63/AY63</f>
        <v>#DIV/0!</v>
      </c>
      <c r="BC63" s="98">
        <f>BA63-AY63</f>
        <v>0</v>
      </c>
      <c r="BD63" s="98">
        <f>BA63-AZ63</f>
        <v>0</v>
      </c>
      <c r="BE63" s="98">
        <f>AX63/6</f>
        <v>-32.051282051282051</v>
      </c>
      <c r="BF63" s="107">
        <f>BF153/1.17</f>
        <v>0</v>
      </c>
      <c r="BG63" s="110">
        <f>BG153/1.17</f>
        <v>0</v>
      </c>
      <c r="BH63" s="110">
        <f>BH153/1.17</f>
        <v>0</v>
      </c>
      <c r="BI63" s="109">
        <f>BH63-BG63</f>
        <v>0</v>
      </c>
      <c r="BJ63" s="107">
        <f>BJ153/1.17</f>
        <v>0</v>
      </c>
      <c r="BK63" s="110">
        <f>BK153/1.17</f>
        <v>217.94871794871796</v>
      </c>
      <c r="BL63" s="110">
        <f>BL153/1.17</f>
        <v>0</v>
      </c>
      <c r="BM63" s="109">
        <f>BL63-BK63</f>
        <v>-217.94871794871796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2"/>
      <c r="BT63" s="108">
        <f>BG63+BK63+BO63</f>
        <v>217.94871794871796</v>
      </c>
      <c r="BU63" s="114">
        <f>BH63+BL63+BP63</f>
        <v>0</v>
      </c>
      <c r="BV63" s="110">
        <f>BU63-BR63</f>
        <v>0</v>
      </c>
      <c r="BW63" s="108"/>
      <c r="BX63" s="109">
        <f>BU63-BT63</f>
        <v>-217.94871794871796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54"/>
      <c r="CT63" s="124">
        <f>BT63+CM63</f>
        <v>217.94871794871796</v>
      </c>
      <c r="CU63" s="120">
        <f>BU63+CN63</f>
        <v>0</v>
      </c>
      <c r="CV63" s="121">
        <f>CU63-CR63</f>
        <v>0</v>
      </c>
      <c r="CW63" s="121"/>
      <c r="CX63" s="122">
        <f>CU63-CT63</f>
        <v>-217.94871794871796</v>
      </c>
      <c r="CY63" s="96">
        <f>CR63/6</f>
        <v>0</v>
      </c>
      <c r="CZ63" s="97">
        <f>CU63/6</f>
        <v>0</v>
      </c>
      <c r="DA63" s="123" t="e">
        <f>CZ63/CY63</f>
        <v>#DIV/0!</v>
      </c>
      <c r="DB63" s="98">
        <f>CZ63-CY63</f>
        <v>0</v>
      </c>
      <c r="DC63" s="98">
        <f>CX63/6</f>
        <v>-36.324786324786324</v>
      </c>
      <c r="DD63" s="107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07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0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0</v>
      </c>
      <c r="Y64" s="46"/>
      <c r="Z64" s="173"/>
      <c r="AA64" s="173"/>
      <c r="AB64" s="80">
        <f>AA65/Z65</f>
        <v>0</v>
      </c>
      <c r="AC64" s="46"/>
      <c r="AD64" s="197"/>
      <c r="AE64" s="173"/>
      <c r="AF64" s="202">
        <f>AE65/AD65</f>
        <v>0</v>
      </c>
      <c r="AG64" s="46"/>
      <c r="AH64" s="197"/>
      <c r="AI64" s="173"/>
      <c r="AJ64" s="202">
        <f>AI65/AH65</f>
        <v>0</v>
      </c>
      <c r="AK64" s="198"/>
      <c r="AL64" s="291"/>
      <c r="AM64" s="200"/>
      <c r="AN64" s="84"/>
      <c r="AO64" s="255">
        <f>AN65/AK65</f>
        <v>0</v>
      </c>
      <c r="AP64" s="86">
        <f>AN65/AL65</f>
        <v>0</v>
      </c>
      <c r="AQ64" s="203">
        <f>AN65/AM65</f>
        <v>0</v>
      </c>
      <c r="AR64" s="204"/>
      <c r="AS64" s="199"/>
      <c r="AT64" s="205"/>
      <c r="AU64" s="162"/>
      <c r="AV64" s="94">
        <f>AU65/AR65</f>
        <v>0</v>
      </c>
      <c r="AW64" s="86">
        <f>AU65/AS65</f>
        <v>0</v>
      </c>
      <c r="AX64" s="206">
        <f>AU65/AT65</f>
        <v>0</v>
      </c>
      <c r="AY64" s="137"/>
      <c r="AZ64" s="138"/>
      <c r="BA64" s="138"/>
      <c r="BF64" s="46"/>
      <c r="BG64" s="173"/>
      <c r="BH64" s="173"/>
      <c r="BI64" s="80" t="e">
        <f>BH65/BG65</f>
        <v>#DIV/0!</v>
      </c>
      <c r="BJ64" s="46"/>
      <c r="BK64" s="173"/>
      <c r="BL64" s="173"/>
      <c r="BM64" s="80">
        <f>BL65/BK65</f>
        <v>0</v>
      </c>
      <c r="BN64" s="46"/>
      <c r="BO64" s="197"/>
      <c r="BP64" s="173"/>
      <c r="BQ64" s="203">
        <f>BP65/BO65</f>
        <v>0</v>
      </c>
      <c r="BR64" s="198"/>
      <c r="BS64" s="291"/>
      <c r="BT64" s="207"/>
      <c r="BU64" s="84"/>
      <c r="BV64" s="160" t="e">
        <f>BU65/BR65</f>
        <v>#DIV/0!</v>
      </c>
      <c r="BW64" s="161"/>
      <c r="BX64" s="80">
        <f>BU65/BT65</f>
        <v>0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 t="e">
        <f>CN65/CK65</f>
        <v>#DIV/0!</v>
      </c>
      <c r="CP64" s="255"/>
      <c r="CQ64" s="203">
        <f>CN65/CM65</f>
        <v>0</v>
      </c>
      <c r="CR64" s="204"/>
      <c r="CS64" s="956"/>
      <c r="CT64" s="209"/>
      <c r="CU64" s="162"/>
      <c r="CV64" s="94" t="e">
        <f>CU65/CR65</f>
        <v>#DIV/0!</v>
      </c>
      <c r="CW64" s="94"/>
      <c r="CX64" s="206">
        <f>CU65/CT65</f>
        <v>0</v>
      </c>
      <c r="CY64" s="137"/>
      <c r="CZ64" s="138"/>
      <c r="DD64" s="46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1</v>
      </c>
      <c r="DP64" s="198"/>
      <c r="DQ64" s="207"/>
      <c r="DR64" s="84"/>
      <c r="DS64" s="160">
        <f>DR65/DP65</f>
        <v>0.43378995433789957</v>
      </c>
      <c r="DT64" s="80">
        <f>DR65/DQ65</f>
        <v>0.43378995433789957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0.20760489510489513</v>
      </c>
      <c r="EP64" s="206">
        <f>EN65/EM65</f>
        <v>0.43378995433789957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0</v>
      </c>
      <c r="Q65" s="109">
        <f>P65-O65</f>
        <v>-246.66666666666671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0</v>
      </c>
      <c r="V65" s="110">
        <f>U65-R65</f>
        <v>0</v>
      </c>
      <c r="W65" s="108">
        <f t="shared" si="142"/>
        <v>0</v>
      </c>
      <c r="X65" s="109">
        <f>U65-T65</f>
        <v>-246.66666666666671</v>
      </c>
      <c r="Y65" s="107">
        <f>Y156/1.17</f>
        <v>565.81196581196582</v>
      </c>
      <c r="Z65" s="110">
        <f>Z156/1.17</f>
        <v>150.76923076923077</v>
      </c>
      <c r="AA65" s="110">
        <f>AA156/1.17</f>
        <v>0</v>
      </c>
      <c r="AB65" s="109">
        <f>AA65-Z65</f>
        <v>-150.76923076923077</v>
      </c>
      <c r="AC65" s="107">
        <f>AC156/1.17</f>
        <v>565.81196581196582</v>
      </c>
      <c r="AD65" s="110">
        <f>AD156/1.17</f>
        <v>1088.034188034188</v>
      </c>
      <c r="AE65" s="110">
        <f>AE156/1.17</f>
        <v>0</v>
      </c>
      <c r="AF65" s="117">
        <f>AE65-AD65</f>
        <v>-1088.034188034188</v>
      </c>
      <c r="AG65" s="107">
        <f>AG156/1.17</f>
        <v>565.81196581196582</v>
      </c>
      <c r="AH65" s="110">
        <f>AH156/1.17</f>
        <v>1282.0512820512822</v>
      </c>
      <c r="AI65" s="110">
        <f>AI156/1.17</f>
        <v>0</v>
      </c>
      <c r="AJ65" s="117">
        <f>AI65-AH65</f>
        <v>-1282.0512820512822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0</v>
      </c>
      <c r="AO65" s="186">
        <f>AN65-AK65</f>
        <v>-1697.4358974358975</v>
      </c>
      <c r="AP65" s="108">
        <f t="shared" si="143"/>
        <v>-1697.4358974358975</v>
      </c>
      <c r="AQ65" s="109">
        <f>AN65-AM65</f>
        <v>-2520.8547008547012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0</v>
      </c>
      <c r="AV65" s="121">
        <f>AU65-AR65</f>
        <v>-1697.4358974358975</v>
      </c>
      <c r="AW65" s="108">
        <f t="shared" si="144"/>
        <v>-1697.4358974358975</v>
      </c>
      <c r="AX65" s="122">
        <f>AU65-AT65</f>
        <v>-2767.5213675213677</v>
      </c>
      <c r="AY65" s="96">
        <f>AR65/6</f>
        <v>282.90598290598291</v>
      </c>
      <c r="AZ65" s="97">
        <f>AS65/6</f>
        <v>282.90598290598291</v>
      </c>
      <c r="BA65" s="97">
        <f>AU65/6</f>
        <v>0</v>
      </c>
      <c r="BB65" s="123">
        <f>BA65/AY65</f>
        <v>0</v>
      </c>
      <c r="BC65" s="98">
        <f>BA65-AY65</f>
        <v>-282.90598290598291</v>
      </c>
      <c r="BD65" s="98">
        <f>BA65-AZ65</f>
        <v>-282.90598290598291</v>
      </c>
      <c r="BE65" s="98">
        <f>AX65/6</f>
        <v>-461.25356125356126</v>
      </c>
      <c r="BF65" s="107">
        <f>BF156/1.17</f>
        <v>0</v>
      </c>
      <c r="BG65" s="110">
        <f>BG156/1.17</f>
        <v>0</v>
      </c>
      <c r="BH65" s="110">
        <f>BH156/1.17</f>
        <v>0</v>
      </c>
      <c r="BI65" s="109">
        <f>BH65-BG65</f>
        <v>0</v>
      </c>
      <c r="BJ65" s="107">
        <f>BJ156/1.17</f>
        <v>0</v>
      </c>
      <c r="BK65" s="110">
        <f>BK156/1.17</f>
        <v>16239.31623931624</v>
      </c>
      <c r="BL65" s="110">
        <f>BL156/1.17</f>
        <v>0</v>
      </c>
      <c r="BM65" s="109">
        <f>BL65-BK65</f>
        <v>-16239.31623931624</v>
      </c>
      <c r="BN65" s="107">
        <f>BN156/1.17</f>
        <v>0</v>
      </c>
      <c r="BO65" s="110">
        <f>BO156/1.17</f>
        <v>16239.31623931624</v>
      </c>
      <c r="BP65" s="110">
        <f>BP156/1.17</f>
        <v>0</v>
      </c>
      <c r="BQ65" s="109">
        <f>BP65-BO65</f>
        <v>-16239.31623931624</v>
      </c>
      <c r="BR65" s="111">
        <f>BF65+BJ65+BN65</f>
        <v>0</v>
      </c>
      <c r="BS65" s="112"/>
      <c r="BT65" s="108">
        <f>BG65+BK65+BO65</f>
        <v>32478.63247863248</v>
      </c>
      <c r="BU65" s="114">
        <f>BH65+BL65+BP65</f>
        <v>0</v>
      </c>
      <c r="BV65" s="110">
        <f>BU65-BR65</f>
        <v>0</v>
      </c>
      <c r="BW65" s="108"/>
      <c r="BX65" s="109">
        <f>BU65-BT65</f>
        <v>-32478.63247863248</v>
      </c>
      <c r="BY65" s="107">
        <f>BY156/1.17</f>
        <v>0</v>
      </c>
      <c r="BZ65" s="110">
        <f>BZ156/1.17</f>
        <v>16239.31623931624</v>
      </c>
      <c r="CA65" s="110">
        <f>CA156/1.17</f>
        <v>0</v>
      </c>
      <c r="CB65" s="117">
        <f>CA65-BZ65</f>
        <v>-16239.31623931624</v>
      </c>
      <c r="CC65" s="107">
        <f>CC156/1.17</f>
        <v>0</v>
      </c>
      <c r="CD65" s="110">
        <f>CD156/1.17</f>
        <v>15282.051282051283</v>
      </c>
      <c r="CE65" s="110">
        <f>CE156/1.17</f>
        <v>0</v>
      </c>
      <c r="CF65" s="117">
        <f>CE65-CD65</f>
        <v>-15282.051282051283</v>
      </c>
      <c r="CG65" s="107">
        <f>CG156/1.17</f>
        <v>0</v>
      </c>
      <c r="CH65" s="110">
        <f>CH156/1.17</f>
        <v>9264.9572649572656</v>
      </c>
      <c r="CI65" s="110">
        <f>CI156/1.17</f>
        <v>0</v>
      </c>
      <c r="CJ65" s="117">
        <f>CI65-CH65</f>
        <v>-9264.9572649572656</v>
      </c>
      <c r="CK65" s="111">
        <f>BY65+CC65+CG65</f>
        <v>0</v>
      </c>
      <c r="CL65" s="112"/>
      <c r="CM65" s="108">
        <f>BZ65+CD65+CH65</f>
        <v>40786.324786324789</v>
      </c>
      <c r="CN65" s="114">
        <f>CA65+CE65+CI65</f>
        <v>0</v>
      </c>
      <c r="CO65" s="186">
        <f>CN65-CK65</f>
        <v>0</v>
      </c>
      <c r="CP65" s="186"/>
      <c r="CQ65" s="109">
        <f>CN65-CM65</f>
        <v>-40786.324786324789</v>
      </c>
      <c r="CR65" s="111">
        <f>SUM(BR65,CK65)</f>
        <v>0</v>
      </c>
      <c r="CS65" s="954"/>
      <c r="CT65" s="124">
        <f>BT65+CM65</f>
        <v>73264.957264957266</v>
      </c>
      <c r="CU65" s="120">
        <f>BU65+CN65</f>
        <v>0</v>
      </c>
      <c r="CV65" s="121">
        <f>CU65-CR65</f>
        <v>0</v>
      </c>
      <c r="CW65" s="121"/>
      <c r="CX65" s="122">
        <f>CU65-CT65</f>
        <v>-73264.957264957266</v>
      </c>
      <c r="CY65" s="96">
        <f>CR65/6</f>
        <v>0</v>
      </c>
      <c r="CZ65" s="97">
        <f>CU65/6</f>
        <v>0</v>
      </c>
      <c r="DA65" s="123" t="e">
        <f>CZ65/CY65</f>
        <v>#DIV/0!</v>
      </c>
      <c r="DB65" s="98">
        <f>CZ65-CY65</f>
        <v>0</v>
      </c>
      <c r="DC65" s="98">
        <f>CX65/6</f>
        <v>-12210.826210826212</v>
      </c>
      <c r="DD65" s="107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16239.31623931624</v>
      </c>
      <c r="DO65" s="109">
        <f>DN65-DM65</f>
        <v>0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16239.31623931624</v>
      </c>
      <c r="DS65" s="110">
        <f>DR65-DP65</f>
        <v>-21196.581196581195</v>
      </c>
      <c r="DT65" s="109">
        <f>DR65-DQ65</f>
        <v>-21196.581196581195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16239.31623931624</v>
      </c>
      <c r="EO65" s="121">
        <f>EN65-EL65</f>
        <v>-61982.905982905977</v>
      </c>
      <c r="EP65" s="122">
        <f>EN65-EM65</f>
        <v>-21196.581196581195</v>
      </c>
      <c r="EQ65" s="96">
        <f>EL65/6</f>
        <v>13037.037037037036</v>
      </c>
      <c r="ER65" s="97">
        <f>EN65/6</f>
        <v>2706.5527065527067</v>
      </c>
      <c r="ES65" s="123">
        <f>ER65/EQ65</f>
        <v>0.20760489510489513</v>
      </c>
      <c r="ET65" s="98">
        <f>ER65-EQ65</f>
        <v>-10330.484330484331</v>
      </c>
      <c r="EU65" s="98">
        <f>EP65/6</f>
        <v>-3532.7635327635326</v>
      </c>
      <c r="EV65" s="907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0.16735493629671921</v>
      </c>
      <c r="J66" s="69"/>
      <c r="K66" s="173"/>
      <c r="L66" s="173"/>
      <c r="M66" s="80">
        <f>L67/K67</f>
        <v>8.5877874533237877E-3</v>
      </c>
      <c r="N66" s="69"/>
      <c r="O66" s="173"/>
      <c r="P66" s="173"/>
      <c r="Q66" s="80">
        <f>P67/O67</f>
        <v>0.15679230725639121</v>
      </c>
      <c r="R66" s="198"/>
      <c r="S66" s="291"/>
      <c r="T66" s="200"/>
      <c r="U66" s="201"/>
      <c r="V66" s="160">
        <f>U67/R67</f>
        <v>0.13650501616665614</v>
      </c>
      <c r="W66" s="86">
        <f>U67/S67</f>
        <v>0.11973863132722012</v>
      </c>
      <c r="X66" s="80">
        <f>U67/T67</f>
        <v>0.15354734339452294</v>
      </c>
      <c r="Y66" s="69"/>
      <c r="Z66" s="173"/>
      <c r="AA66" s="173"/>
      <c r="AB66" s="80">
        <f>AA67/Z67</f>
        <v>0.14964628549291251</v>
      </c>
      <c r="AC66" s="69"/>
      <c r="AD66" s="197"/>
      <c r="AE66" s="173"/>
      <c r="AF66" s="202">
        <f>AE67/AD67</f>
        <v>0.47569988583150763</v>
      </c>
      <c r="AG66" s="69"/>
      <c r="AH66" s="197"/>
      <c r="AI66" s="173"/>
      <c r="AJ66" s="202">
        <f>AI67/AH67</f>
        <v>0.170721155675362</v>
      </c>
      <c r="AK66" s="198"/>
      <c r="AL66" s="291"/>
      <c r="AM66" s="200"/>
      <c r="AN66" s="201"/>
      <c r="AO66" s="255">
        <f>AN67/AK67</f>
        <v>0.34579922984505757</v>
      </c>
      <c r="AP66" s="86">
        <f>AN67/AL67</f>
        <v>0.33231581273522892</v>
      </c>
      <c r="AQ66" s="203">
        <f>AN67/AM67</f>
        <v>0.2674430378852109</v>
      </c>
      <c r="AR66" s="204"/>
      <c r="AS66" s="199"/>
      <c r="AT66" s="205"/>
      <c r="AU66" s="162"/>
      <c r="AV66" s="94">
        <f>AU67/AR67</f>
        <v>0.24000394530894323</v>
      </c>
      <c r="AW66" s="86">
        <f>AU67/AS67</f>
        <v>0.22001652959458912</v>
      </c>
      <c r="AX66" s="206">
        <f>AU67/AT67</f>
        <v>0.22043386278371052</v>
      </c>
      <c r="AY66" s="137"/>
      <c r="AZ66" s="138"/>
      <c r="BA66" s="138"/>
      <c r="BF66" s="69"/>
      <c r="BG66" s="173"/>
      <c r="BH66" s="173"/>
      <c r="BI66" s="80">
        <f>BH67/BG67</f>
        <v>0.61564807580100755</v>
      </c>
      <c r="BJ66" s="69"/>
      <c r="BK66" s="173"/>
      <c r="BL66" s="173"/>
      <c r="BM66" s="80">
        <f>BL67/BK67</f>
        <v>0</v>
      </c>
      <c r="BN66" s="69"/>
      <c r="BO66" s="197"/>
      <c r="BP66" s="173"/>
      <c r="BQ66" s="274">
        <f>BP67/BO67</f>
        <v>0</v>
      </c>
      <c r="BR66" s="198"/>
      <c r="BS66" s="291"/>
      <c r="BT66" s="207"/>
      <c r="BU66" s="201"/>
      <c r="BV66" s="160" t="e">
        <f>BU67/BR67</f>
        <v>#DIV/0!</v>
      </c>
      <c r="BW66" s="161"/>
      <c r="BX66" s="80">
        <f>BU67/BT67</f>
        <v>9.1307911977837275E-2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 t="e">
        <f>CN67/CK67</f>
        <v>#DIV/0!</v>
      </c>
      <c r="CP66" s="255"/>
      <c r="CQ66" s="203">
        <f>CN67/CM67</f>
        <v>0</v>
      </c>
      <c r="CR66" s="204"/>
      <c r="CS66" s="956"/>
      <c r="CT66" s="209"/>
      <c r="CU66" s="162"/>
      <c r="CV66" s="94" t="e">
        <f>CU67/CR67</f>
        <v>#DIV/0!</v>
      </c>
      <c r="CW66" s="94"/>
      <c r="CX66" s="206">
        <f>CU67/CT67</f>
        <v>3.8186662694904727E-2</v>
      </c>
      <c r="CY66" s="137"/>
      <c r="CZ66" s="138"/>
      <c r="DD66" s="69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1</v>
      </c>
      <c r="DP66" s="198"/>
      <c r="DQ66" s="207"/>
      <c r="DR66" s="201"/>
      <c r="DS66" s="160">
        <f>DR67/DP67</f>
        <v>0.33119429590017829</v>
      </c>
      <c r="DT66" s="80">
        <f>DR67/DQ67</f>
        <v>0.33313319720792717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0.17445466674911617</v>
      </c>
      <c r="EP66" s="206">
        <f>EN67/EM67</f>
        <v>0.33313319720792717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74">
        <f>H43+H50+H61+H55+H59+H63+H65</f>
        <v>69764.087999999989</v>
      </c>
      <c r="I67" s="212">
        <f>H67-G67</f>
        <v>-347098.95496581198</v>
      </c>
      <c r="J67" s="210">
        <f>J43+J50+J61+J55+J59+J63+J65</f>
        <v>324029.05982905987</v>
      </c>
      <c r="K67" s="874">
        <f>K43+K50+K61+K55+K59+K63+K65</f>
        <v>415393.83914529916</v>
      </c>
      <c r="L67" s="874">
        <f>L43+L50+L61+L55+L59+L63+L65</f>
        <v>3567.3139999999999</v>
      </c>
      <c r="M67" s="212">
        <f>L67-K67</f>
        <v>-411826.52514529915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56209.524923076926</v>
      </c>
      <c r="Q67" s="212">
        <f>P67-O67</f>
        <v>-302287.17626495729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843654.62833333318</v>
      </c>
      <c r="U67" s="213">
        <f>U43+U50+U61+U55+U59+U63+U65</f>
        <v>129540.92692307693</v>
      </c>
      <c r="V67" s="213">
        <f>U67-R67</f>
        <v>-819441.97905982914</v>
      </c>
      <c r="W67" s="211">
        <f>U67-S67</f>
        <v>-952323.17564102553</v>
      </c>
      <c r="X67" s="212">
        <f>U67-T67</f>
        <v>-714113.70141025621</v>
      </c>
      <c r="Y67" s="210">
        <f>Y43+Y50+Y61+Y55+Y59+Y63+Y65</f>
        <v>317839.31623931625</v>
      </c>
      <c r="Z67" s="878">
        <f>Z43+Z50+Z61+Z55+Z59+Z63+Z65</f>
        <v>374877.16327350429</v>
      </c>
      <c r="AA67" s="878">
        <f>AA43+AA50+AA61+AA55+AA59+AA63+AA65</f>
        <v>56098.974999999999</v>
      </c>
      <c r="AB67" s="212">
        <f>AA67-Z67</f>
        <v>-318778.18827350432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193419.04199999999</v>
      </c>
      <c r="AF67" s="212">
        <f>AE67-AD67</f>
        <v>-213179.84053264957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71516.668000000005</v>
      </c>
      <c r="AJ67" s="212">
        <f>AI67-AH67</f>
        <v>-347392.56276923086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321034.685</v>
      </c>
      <c r="AO67" s="213">
        <f>AN67-AK67</f>
        <v>-607349.93038461544</v>
      </c>
      <c r="AP67" s="211">
        <f>AN67-AL67</f>
        <v>-645018.30645299144</v>
      </c>
      <c r="AQ67" s="212">
        <f>AN67-AM67</f>
        <v>-879350.59157538484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2044039.9049087176</v>
      </c>
      <c r="AU67" s="293">
        <f>AU43+AU50+AU61+AU55+AU59+AU63+AU65</f>
        <v>450575.61192307697</v>
      </c>
      <c r="AV67" s="217">
        <f>AU67-AR67</f>
        <v>-1426791.9094444448</v>
      </c>
      <c r="AW67" s="211">
        <f>AU67-AS67</f>
        <v>-1597341.4820940173</v>
      </c>
      <c r="AX67" s="294">
        <f>AU67-AT67</f>
        <v>-1593464.2929856407</v>
      </c>
      <c r="AY67" s="96">
        <f>AR67/6</f>
        <v>312894.58689458697</v>
      </c>
      <c r="AZ67" s="97">
        <f>AS67/6</f>
        <v>341319.51566951571</v>
      </c>
      <c r="BA67" s="97">
        <f>AU67/6</f>
        <v>75095.935320512828</v>
      </c>
      <c r="BB67" s="123">
        <f>BA67/AY67</f>
        <v>0.2400039453089432</v>
      </c>
      <c r="BC67" s="98">
        <f>BA67-AY67</f>
        <v>-237798.65157407415</v>
      </c>
      <c r="BD67" s="98">
        <f>BA67-AZ67</f>
        <v>-266223.58034900285</v>
      </c>
      <c r="BE67" s="98">
        <f>AX67/6</f>
        <v>-265577.38216427347</v>
      </c>
      <c r="BF67" s="210">
        <f>BF43+BF50+BF61+BF55+BF59+BF63+BF65</f>
        <v>0</v>
      </c>
      <c r="BG67" s="874">
        <f>BG43+BG50+BG61+BG55+BG59+BG63+BG65</f>
        <v>125099.30376923078</v>
      </c>
      <c r="BH67" s="874">
        <f>BH43+BH50+BH61+BH55+BH59+BH63+BH65</f>
        <v>77017.14564957266</v>
      </c>
      <c r="BI67" s="212">
        <f>BH67-BG67</f>
        <v>-48082.158119658125</v>
      </c>
      <c r="BJ67" s="210">
        <f>BJ43+BJ50+BJ61+BJ55+BJ59+BJ63+BJ65</f>
        <v>0</v>
      </c>
      <c r="BK67" s="213">
        <f>BK43+BK50+BK61+BK55+BK59+BK63+BK65</f>
        <v>332957.26495726494</v>
      </c>
      <c r="BL67" s="213">
        <f>BL43+BL50+BL61+BL55+BL59+BL63+BL65</f>
        <v>0</v>
      </c>
      <c r="BM67" s="212">
        <f>BL67-BK67</f>
        <v>-332957.26495726494</v>
      </c>
      <c r="BN67" s="210">
        <f>BN43+BN50+BN61+BN55+BN59+BN63+BN65</f>
        <v>0</v>
      </c>
      <c r="BO67" s="213">
        <f>BO43+BO50+BO61+BO55+BO59+BO63+BO65</f>
        <v>385431.62393162394</v>
      </c>
      <c r="BP67" s="213">
        <f>BP43+BP50+BP61+BP55+BP59+BP63+BP65</f>
        <v>0</v>
      </c>
      <c r="BQ67" s="212">
        <f>BP67-BO67</f>
        <v>-385431.62393162394</v>
      </c>
      <c r="BR67" s="214">
        <f>BR43+BR50+BR61+BR55+BR59+BR63+BR65</f>
        <v>0</v>
      </c>
      <c r="BS67" s="292"/>
      <c r="BT67" s="215">
        <f>BT43+BT50+BT61+BT55+BT59+BT63+BT65</f>
        <v>843488.19265811983</v>
      </c>
      <c r="BU67" s="213">
        <f>BU43+BU50+BU61+BU55+BU59+BU63+BU65</f>
        <v>77017.14564957266</v>
      </c>
      <c r="BV67" s="213">
        <f>BU67-BR67</f>
        <v>77017.14564957266</v>
      </c>
      <c r="BW67" s="211"/>
      <c r="BX67" s="212">
        <f>BU67-BT67</f>
        <v>-766471.04700854723</v>
      </c>
      <c r="BY67" s="210">
        <f>BY43+BY50+BY61+BY55+BY59+BY63+BY65</f>
        <v>0</v>
      </c>
      <c r="BZ67" s="213">
        <f>BZ43+BZ50+BZ61+BZ55+BZ59+BZ63+BZ65</f>
        <v>445313.02735042741</v>
      </c>
      <c r="CA67" s="213">
        <f>CA43+CA50+CA61+CA55+CA59+CA63+CA65</f>
        <v>0</v>
      </c>
      <c r="CB67" s="216">
        <f>CB43+CB50+CB61+CB55+CB59+CB63</f>
        <v>-429073.71111111116</v>
      </c>
      <c r="CC67" s="210">
        <f>CC43+CC50+CC61+CC55+CC59+CC63+CC65</f>
        <v>0</v>
      </c>
      <c r="CD67" s="213">
        <f>CD43+CD50+CD61+CD55+CD59+CD63+CD65</f>
        <v>421815.01025641029</v>
      </c>
      <c r="CE67" s="213">
        <f>CE43+CE50+CE61+CE55+CE59+CE63+CE65</f>
        <v>0</v>
      </c>
      <c r="CF67" s="216">
        <f>CF43+CF50+CF61+CF55+CF59+CF63</f>
        <v>-406532.95897435897</v>
      </c>
      <c r="CG67" s="210">
        <f>CG43+CG50+CG61+CG55+CG59+CG63+CG65</f>
        <v>0</v>
      </c>
      <c r="CH67" s="213">
        <f>CH43+CH50+CH61+CH55+CH59+CH63+CH65</f>
        <v>306243.58974358975</v>
      </c>
      <c r="CI67" s="213">
        <f>CI43+CI50+CI61+CI55+CI59+CI63+CI65</f>
        <v>0</v>
      </c>
      <c r="CJ67" s="216">
        <f>CJ43+CJ50+CJ61+CJ55+CJ59+CJ63</f>
        <v>-296978.6324786325</v>
      </c>
      <c r="CK67" s="214">
        <f>CK43+CK50+CK61+CK55+CK59+CK63+CK65</f>
        <v>0</v>
      </c>
      <c r="CL67" s="292"/>
      <c r="CM67" s="215">
        <f>CM43+CM50+CM61+CM55+CM59+CM63+CM65</f>
        <v>1173371.6273504274</v>
      </c>
      <c r="CN67" s="213">
        <f>CN43+CN50+CN61+CN55+CN59+CN63+CN65</f>
        <v>0</v>
      </c>
      <c r="CO67" s="213">
        <f>CN67-CK67</f>
        <v>0</v>
      </c>
      <c r="CP67" s="211"/>
      <c r="CQ67" s="212">
        <f>CQ43+CQ50+CQ61+CQ55+CQ59+CQ63</f>
        <v>-1132585.3025641027</v>
      </c>
      <c r="CR67" s="214">
        <f>CR43+CR50+CR61+CR55+CR59+CR63+CR65</f>
        <v>0</v>
      </c>
      <c r="CS67" s="961"/>
      <c r="CT67" s="295">
        <f>CT43+CT50+CT61+CT55+CT59+CT63+CT65</f>
        <v>2016859.8200085473</v>
      </c>
      <c r="CU67" s="293">
        <f>CU43+CU50+CU61+CU55+CU59+CU63+CU65</f>
        <v>77017.14564957266</v>
      </c>
      <c r="CV67" s="217">
        <f>CV43+CV50+CV61+CV55+CV59+CV63</f>
        <v>77017.14564957266</v>
      </c>
      <c r="CW67" s="217"/>
      <c r="CX67" s="294">
        <f>CU67-CT67</f>
        <v>-1939842.6743589747</v>
      </c>
      <c r="CY67" s="96">
        <f>CR67/6</f>
        <v>0</v>
      </c>
      <c r="CZ67" s="97">
        <f>CU67/6</f>
        <v>12836.190941595443</v>
      </c>
      <c r="DA67" s="123" t="e">
        <f>CZ67/CY67</f>
        <v>#DIV/0!</v>
      </c>
      <c r="DB67" s="98">
        <f>CZ67-CY67</f>
        <v>12836.190941595443</v>
      </c>
      <c r="DC67" s="98">
        <f>CX67/6</f>
        <v>-323307.11239316245</v>
      </c>
      <c r="DD67" s="210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393038.46153846156</v>
      </c>
      <c r="DO67" s="212">
        <f>DN67-DM67</f>
        <v>0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393038.46153846156</v>
      </c>
      <c r="DS67" s="213">
        <f>DR67-DP67</f>
        <v>-793692.30769230775</v>
      </c>
      <c r="DT67" s="212">
        <f>DR67-DQ67</f>
        <v>-786785.29914529924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393038.46153846156</v>
      </c>
      <c r="EO67" s="217">
        <f>EO43+EO50+EO61+EO55+EO59+EO63</f>
        <v>-1797933.3333333333</v>
      </c>
      <c r="EP67" s="294">
        <f>EN67-EM67</f>
        <v>-786785.29914529924</v>
      </c>
      <c r="EQ67" s="96">
        <f>EL67/6</f>
        <v>375492.45014245017</v>
      </c>
      <c r="ER67" s="97">
        <f>EN67/6</f>
        <v>65506.410256410258</v>
      </c>
      <c r="ES67" s="123">
        <f>ER67/EQ67</f>
        <v>0.17445466674911617</v>
      </c>
      <c r="ET67" s="98">
        <f>ER67-EQ67</f>
        <v>-309986.03988603991</v>
      </c>
      <c r="EU67" s="98">
        <f>EP67/6</f>
        <v>-131130.88319088321</v>
      </c>
      <c r="EV67" s="907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79">
        <f>AM67/3</f>
        <v>400128.42552512832</v>
      </c>
      <c r="AN68" s="879">
        <f>AN67/3</f>
        <v>107011.56166666666</v>
      </c>
      <c r="AO68" s="10"/>
      <c r="AP68" s="10"/>
      <c r="AS68" s="219"/>
      <c r="AT68" s="4">
        <f>AT67/6</f>
        <v>340673.31748478627</v>
      </c>
      <c r="AU68" s="4">
        <f>AU67/6</f>
        <v>75095.935320512828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5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84">
        <f ca="1">NOW()</f>
        <v>43122.592829398149</v>
      </c>
      <c r="BC69" s="1084"/>
      <c r="BD69" s="1084"/>
      <c r="BE69" s="1084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84">
        <f ca="1">NOW()</f>
        <v>43122.592829398149</v>
      </c>
      <c r="DA69" s="1084"/>
      <c r="DB69" s="1084"/>
      <c r="DC69" s="1084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84">
        <f ca="1">NOW()</f>
        <v>43122.592829398149</v>
      </c>
      <c r="EU69" s="1084"/>
    </row>
    <row r="70" spans="1:152" s="20" customFormat="1" ht="20.100000000000001" customHeight="1" thickBot="1">
      <c r="A70" s="15"/>
      <c r="B70" s="16"/>
      <c r="C70" s="16"/>
      <c r="D70" s="823"/>
      <c r="E70" s="17"/>
      <c r="F70" s="1088" t="str">
        <f>F3</f>
        <v>17/3</v>
      </c>
      <c r="G70" s="1086"/>
      <c r="H70" s="1086"/>
      <c r="I70" s="1087">
        <v>0</v>
      </c>
      <c r="J70" s="1088" t="str">
        <f>J3</f>
        <v>17/4</v>
      </c>
      <c r="K70" s="1085"/>
      <c r="L70" s="1086"/>
      <c r="M70" s="1087">
        <v>0</v>
      </c>
      <c r="N70" s="1088" t="str">
        <f>N3</f>
        <v>17/5</v>
      </c>
      <c r="O70" s="1085"/>
      <c r="P70" s="1086"/>
      <c r="Q70" s="1087">
        <v>0</v>
      </c>
      <c r="R70" s="1088" t="str">
        <f>R3</f>
        <v>17/3-17/5累計</v>
      </c>
      <c r="S70" s="1086"/>
      <c r="T70" s="1085"/>
      <c r="U70" s="1086"/>
      <c r="V70" s="1085"/>
      <c r="W70" s="1085"/>
      <c r="X70" s="1087"/>
      <c r="Y70" s="1088" t="str">
        <f>Y3</f>
        <v>17/6</v>
      </c>
      <c r="Z70" s="1085"/>
      <c r="AA70" s="1086"/>
      <c r="AB70" s="1087">
        <v>0</v>
      </c>
      <c r="AC70" s="1088" t="str">
        <f>AC3</f>
        <v>17/7</v>
      </c>
      <c r="AD70" s="1085"/>
      <c r="AE70" s="1086"/>
      <c r="AF70" s="1087">
        <v>0</v>
      </c>
      <c r="AG70" s="1088" t="str">
        <f>AG3</f>
        <v>17/8</v>
      </c>
      <c r="AH70" s="1085"/>
      <c r="AI70" s="1086"/>
      <c r="AJ70" s="1087">
        <v>0</v>
      </c>
      <c r="AK70" s="1088" t="str">
        <f>AK3</f>
        <v>17/6-17/8累計</v>
      </c>
      <c r="AL70" s="1085"/>
      <c r="AM70" s="1085"/>
      <c r="AN70" s="1086"/>
      <c r="AO70" s="1085"/>
      <c r="AP70" s="1085"/>
      <c r="AQ70" s="1087"/>
      <c r="AR70" s="1096" t="str">
        <f>AR3</f>
        <v>17/上(17/3-17/8)累計</v>
      </c>
      <c r="AS70" s="1097"/>
      <c r="AT70" s="1097"/>
      <c r="AU70" s="1097"/>
      <c r="AV70" s="1097"/>
      <c r="AW70" s="1097"/>
      <c r="AX70" s="1098"/>
      <c r="AY70" s="18"/>
      <c r="AZ70" s="754"/>
      <c r="BA70" s="19"/>
      <c r="BF70" s="1088" t="str">
        <f>BF3</f>
        <v>17/9</v>
      </c>
      <c r="BG70" s="1086"/>
      <c r="BH70" s="1086"/>
      <c r="BI70" s="1087">
        <v>0</v>
      </c>
      <c r="BJ70" s="1088" t="str">
        <f>BJ3</f>
        <v>17/10</v>
      </c>
      <c r="BK70" s="1085"/>
      <c r="BL70" s="1086"/>
      <c r="BM70" s="1087">
        <v>0</v>
      </c>
      <c r="BN70" s="1088" t="str">
        <f>BN3</f>
        <v>17/11</v>
      </c>
      <c r="BO70" s="1085"/>
      <c r="BP70" s="1086"/>
      <c r="BQ70" s="1087">
        <v>0</v>
      </c>
      <c r="BR70" s="1088" t="str">
        <f>BR3</f>
        <v>17/9-17/11累計</v>
      </c>
      <c r="BS70" s="1085"/>
      <c r="BT70" s="1085"/>
      <c r="BU70" s="1086"/>
      <c r="BV70" s="1085"/>
      <c r="BW70" s="1085"/>
      <c r="BX70" s="1087"/>
      <c r="BY70" s="1088" t="str">
        <f>BY3</f>
        <v>17/12</v>
      </c>
      <c r="BZ70" s="1085"/>
      <c r="CA70" s="1086"/>
      <c r="CB70" s="1087">
        <v>0</v>
      </c>
      <c r="CC70" s="1094" t="str">
        <f>CC3</f>
        <v>18/1</v>
      </c>
      <c r="CD70" s="1086"/>
      <c r="CE70" s="1086"/>
      <c r="CF70" s="1095">
        <v>0</v>
      </c>
      <c r="CG70" s="1088" t="str">
        <f>CG3</f>
        <v>18/2</v>
      </c>
      <c r="CH70" s="1085"/>
      <c r="CI70" s="1086"/>
      <c r="CJ70" s="1087">
        <v>0</v>
      </c>
      <c r="CK70" s="1088" t="str">
        <f>CK3</f>
        <v>17/12-18/2累計</v>
      </c>
      <c r="CL70" s="1085"/>
      <c r="CM70" s="1085"/>
      <c r="CN70" s="1086"/>
      <c r="CO70" s="1085"/>
      <c r="CP70" s="1085"/>
      <c r="CQ70" s="1087"/>
      <c r="CR70" s="1096" t="str">
        <f>CR3</f>
        <v>17/下(17/12-18/2)累計</v>
      </c>
      <c r="CS70" s="1097"/>
      <c r="CT70" s="1097"/>
      <c r="CU70" s="1097"/>
      <c r="CV70" s="1097"/>
      <c r="CW70" s="1097"/>
      <c r="CX70" s="1098"/>
      <c r="CY70" s="18"/>
      <c r="CZ70" s="19"/>
      <c r="DB70" s="1000"/>
      <c r="DC70" s="909"/>
      <c r="DD70" s="1089" t="str">
        <f>DD3</f>
        <v>18/3</v>
      </c>
      <c r="DE70" s="1089"/>
      <c r="DF70" s="1089"/>
      <c r="DG70" s="1090">
        <v>0</v>
      </c>
      <c r="DH70" s="1088" t="str">
        <f>DH3</f>
        <v>18/4</v>
      </c>
      <c r="DI70" s="1085"/>
      <c r="DJ70" s="1086"/>
      <c r="DK70" s="1087">
        <v>0</v>
      </c>
      <c r="DL70" s="1088" t="str">
        <f>DL3</f>
        <v>18/5</v>
      </c>
      <c r="DM70" s="1085"/>
      <c r="DN70" s="1086"/>
      <c r="DO70" s="1087">
        <v>0</v>
      </c>
      <c r="DP70" s="1088" t="str">
        <f>DP3</f>
        <v>18/3-18/5累計</v>
      </c>
      <c r="DQ70" s="1085"/>
      <c r="DR70" s="1086"/>
      <c r="DS70" s="1085"/>
      <c r="DT70" s="1087"/>
      <c r="DU70" s="1088" t="str">
        <f>DU3</f>
        <v>18/6</v>
      </c>
      <c r="DV70" s="1085"/>
      <c r="DW70" s="1086"/>
      <c r="DX70" s="1087">
        <v>0</v>
      </c>
      <c r="DY70" s="1094" t="str">
        <f>DY3</f>
        <v>18/7</v>
      </c>
      <c r="DZ70" s="1086"/>
      <c r="EA70" s="1086"/>
      <c r="EB70" s="1095">
        <v>0</v>
      </c>
      <c r="EC70" s="1088" t="str">
        <f>EC3</f>
        <v>18/8</v>
      </c>
      <c r="ED70" s="1085"/>
      <c r="EE70" s="1086"/>
      <c r="EF70" s="1087">
        <v>0</v>
      </c>
      <c r="EG70" s="1088" t="str">
        <f>EG3</f>
        <v>18/6-18/8累計</v>
      </c>
      <c r="EH70" s="1085"/>
      <c r="EI70" s="1086"/>
      <c r="EJ70" s="1085"/>
      <c r="EK70" s="1087"/>
      <c r="EL70" s="1096" t="str">
        <f>EL3</f>
        <v>18/下(18/6-18/8)累計</v>
      </c>
      <c r="EM70" s="1097"/>
      <c r="EN70" s="1097"/>
      <c r="EO70" s="1097"/>
      <c r="EP70" s="1098"/>
      <c r="EQ70" s="18"/>
      <c r="ER70" s="19"/>
      <c r="EV70" s="910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前回計画</v>
      </c>
      <c r="H71" s="306" t="str">
        <f>H4</f>
        <v>実績</v>
      </c>
      <c r="I71" s="309" t="s">
        <v>21</v>
      </c>
      <c r="J71" s="304" t="s">
        <v>0</v>
      </c>
      <c r="K71" s="305" t="str">
        <f>K4</f>
        <v>前回計画</v>
      </c>
      <c r="L71" s="1055" t="str">
        <f>L4</f>
        <v>今回計画</v>
      </c>
      <c r="M71" s="309" t="s">
        <v>21</v>
      </c>
      <c r="N71" s="304" t="s">
        <v>0</v>
      </c>
      <c r="O71" s="305" t="str">
        <f>O4</f>
        <v>前回計画</v>
      </c>
      <c r="P71" s="1055" t="str">
        <f>P4</f>
        <v>今回計画</v>
      </c>
      <c r="Q71" s="309" t="s">
        <v>135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305" t="str">
        <f>Z4</f>
        <v>前回計画</v>
      </c>
      <c r="AA71" s="1055" t="str">
        <f>AA4</f>
        <v>今回計画</v>
      </c>
      <c r="AB71" s="309" t="s">
        <v>137</v>
      </c>
      <c r="AC71" s="304" t="s">
        <v>0</v>
      </c>
      <c r="AD71" s="305" t="str">
        <f>AD4</f>
        <v>前回計画</v>
      </c>
      <c r="AE71" s="1055" t="str">
        <f>AE4</f>
        <v>今回計画</v>
      </c>
      <c r="AF71" s="309" t="s">
        <v>21</v>
      </c>
      <c r="AG71" s="304" t="s">
        <v>0</v>
      </c>
      <c r="AH71" s="305" t="str">
        <f>AH4</f>
        <v>前回計画</v>
      </c>
      <c r="AI71" s="1055" t="str">
        <f>AI4</f>
        <v>今回計画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1033" t="s">
        <v>0</v>
      </c>
      <c r="BG71" s="305" t="str">
        <f>BG4</f>
        <v>前回計画</v>
      </c>
      <c r="BH71" s="308" t="str">
        <f>BH4</f>
        <v>今回計画</v>
      </c>
      <c r="BI71" s="309" t="s">
        <v>21</v>
      </c>
      <c r="BJ71" s="1033" t="str">
        <f>BJ4</f>
        <v>予算</v>
      </c>
      <c r="BK71" s="305" t="str">
        <f>BK4</f>
        <v>前回計画</v>
      </c>
      <c r="BL71" s="308" t="str">
        <f>BL4</f>
        <v>今回計画</v>
      </c>
      <c r="BM71" s="309" t="s">
        <v>21</v>
      </c>
      <c r="BN71" s="1033" t="str">
        <f>BN4</f>
        <v>予算</v>
      </c>
      <c r="BO71" s="305" t="str">
        <f>BO4</f>
        <v>前回計画</v>
      </c>
      <c r="BP71" s="308" t="str">
        <f>BP4</f>
        <v>今回計画</v>
      </c>
      <c r="BQ71" s="307" t="s">
        <v>99</v>
      </c>
      <c r="BR71" s="24" t="str">
        <f>BR4</f>
        <v>レビュー</v>
      </c>
      <c r="BS71" s="34"/>
      <c r="BT71" s="34" t="s">
        <v>40</v>
      </c>
      <c r="BU71" s="31" t="str">
        <f>BU4</f>
        <v>今回見通</v>
      </c>
      <c r="BV71" s="30" t="str">
        <f>BV4</f>
        <v>レビュー差異</v>
      </c>
      <c r="BW71" s="224"/>
      <c r="BX71" s="312" t="s">
        <v>21</v>
      </c>
      <c r="BY71" s="1033" t="str">
        <f>BY4</f>
        <v>予算</v>
      </c>
      <c r="BZ71" s="305" t="str">
        <f>BZ4</f>
        <v>前回計画</v>
      </c>
      <c r="CA71" s="308" t="str">
        <f>CA4</f>
        <v>今回計画</v>
      </c>
      <c r="CB71" s="309" t="s">
        <v>101</v>
      </c>
      <c r="CC71" s="1033" t="str">
        <f>CC4</f>
        <v>予算</v>
      </c>
      <c r="CD71" s="305" t="str">
        <f>CD4</f>
        <v>前回計画</v>
      </c>
      <c r="CE71" s="308" t="str">
        <f>CE4</f>
        <v>今回計画</v>
      </c>
      <c r="CF71" s="309" t="s">
        <v>21</v>
      </c>
      <c r="CG71" s="1033" t="str">
        <f>CG4</f>
        <v>予算</v>
      </c>
      <c r="CH71" s="305" t="str">
        <f>CH4</f>
        <v>前回計画</v>
      </c>
      <c r="CI71" s="30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176</v>
      </c>
      <c r="CP71" s="34"/>
      <c r="CQ71" s="312" t="s">
        <v>86</v>
      </c>
      <c r="CR71" s="28" t="str">
        <f>CR4</f>
        <v>レビュー</v>
      </c>
      <c r="CS71" s="946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B71" s="6" t="s">
        <v>74</v>
      </c>
      <c r="DC71" s="6" t="s">
        <v>75</v>
      </c>
      <c r="DD71" s="503" t="s">
        <v>0</v>
      </c>
      <c r="DE71" s="885" t="str">
        <f>DE4</f>
        <v>計画</v>
      </c>
      <c r="DF71" s="908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109" t="s">
        <v>56</v>
      </c>
      <c r="D72" s="1110"/>
      <c r="E72" s="464"/>
      <c r="F72" s="314">
        <v>7000</v>
      </c>
      <c r="G72" s="315">
        <v>17866</v>
      </c>
      <c r="H72" s="316">
        <v>1111</v>
      </c>
      <c r="I72" s="319">
        <f>H72-G72</f>
        <v>-16755</v>
      </c>
      <c r="J72" s="314">
        <v>7700</v>
      </c>
      <c r="K72" s="315">
        <v>6780.8155200000001</v>
      </c>
      <c r="L72" s="1056">
        <v>1234</v>
      </c>
      <c r="M72" s="317">
        <f>L72-K72</f>
        <v>-5546.8155200000001</v>
      </c>
      <c r="N72" s="314">
        <v>8400</v>
      </c>
      <c r="O72" s="315">
        <v>7761</v>
      </c>
      <c r="P72" s="1056"/>
      <c r="Q72" s="317">
        <f>P72-O72</f>
        <v>-7761</v>
      </c>
      <c r="R72" s="798">
        <f>F72+J72+N72</f>
        <v>23100</v>
      </c>
      <c r="S72" s="799">
        <v>23100</v>
      </c>
      <c r="T72" s="800">
        <f>H72+K72+O72</f>
        <v>15652.81552</v>
      </c>
      <c r="U72" s="801">
        <f>H72+L72+P72</f>
        <v>2345</v>
      </c>
      <c r="V72" s="801">
        <f>U72-R72</f>
        <v>-20755</v>
      </c>
      <c r="W72" s="71">
        <f>U72-S72</f>
        <v>-20755</v>
      </c>
      <c r="X72" s="322">
        <f>U72-T72</f>
        <v>-13307.81552</v>
      </c>
      <c r="Y72" s="314">
        <v>8400</v>
      </c>
      <c r="Z72" s="315">
        <v>9248.2200799999991</v>
      </c>
      <c r="AA72" s="1056">
        <v>7777</v>
      </c>
      <c r="AB72" s="319">
        <f>AA72-Z72</f>
        <v>-1471.2200799999991</v>
      </c>
      <c r="AC72" s="314">
        <v>8400</v>
      </c>
      <c r="AD72" s="315">
        <v>7161.13076</v>
      </c>
      <c r="AE72" s="1056"/>
      <c r="AF72" s="317">
        <f>AE72-AD72</f>
        <v>-7161.13076</v>
      </c>
      <c r="AG72" s="314">
        <v>7800</v>
      </c>
      <c r="AH72" s="315">
        <v>7800</v>
      </c>
      <c r="AI72" s="1056"/>
      <c r="AJ72" s="317">
        <f>AI72-AH72</f>
        <v>-7800</v>
      </c>
      <c r="AK72" s="802">
        <f>Y72+AC72+AG72</f>
        <v>24600</v>
      </c>
      <c r="AL72" s="799">
        <v>24600</v>
      </c>
      <c r="AM72" s="803">
        <f t="shared" ref="AM72:AN75" si="257">Z72+AD72+AH72</f>
        <v>24209.350839999999</v>
      </c>
      <c r="AN72" s="801">
        <f t="shared" si="257"/>
        <v>7777</v>
      </c>
      <c r="AO72" s="800">
        <f>AN72-AK72</f>
        <v>-16823</v>
      </c>
      <c r="AP72" s="71">
        <f>AN72-AL72</f>
        <v>-16823</v>
      </c>
      <c r="AQ72" s="322">
        <f>AN72-AM72</f>
        <v>-16432.350839999999</v>
      </c>
      <c r="AR72" s="479">
        <f t="shared" ref="AR72:AS75" si="258">AK72+R72</f>
        <v>47700</v>
      </c>
      <c r="AS72" s="804">
        <f t="shared" si="258"/>
        <v>47700</v>
      </c>
      <c r="AT72" s="805">
        <f>T72+AM72</f>
        <v>39862.166360000003</v>
      </c>
      <c r="AU72" s="806">
        <f>SUM(U72,AN72)</f>
        <v>10122</v>
      </c>
      <c r="AV72" s="796">
        <f>AU72-AR72</f>
        <v>-37578</v>
      </c>
      <c r="AW72" s="71">
        <f>AU72-AS72</f>
        <v>-37578</v>
      </c>
      <c r="AX72" s="235">
        <f>AU72-AT72</f>
        <v>-29740.166360000003</v>
      </c>
      <c r="AY72" s="62"/>
      <c r="AZ72" s="63"/>
      <c r="BA72" s="63"/>
      <c r="BF72" s="1034"/>
      <c r="BG72" s="424"/>
      <c r="BH72" s="427">
        <v>11111</v>
      </c>
      <c r="BI72" s="426">
        <f>BH72-BG72</f>
        <v>11111</v>
      </c>
      <c r="BJ72" s="1034"/>
      <c r="BK72" s="424">
        <v>5500</v>
      </c>
      <c r="BL72" s="427"/>
      <c r="BM72" s="426">
        <f>BL72-BK72</f>
        <v>-5500</v>
      </c>
      <c r="BN72" s="1034"/>
      <c r="BO72" s="424">
        <v>6000</v>
      </c>
      <c r="BP72" s="427"/>
      <c r="BQ72" s="810">
        <f>BP72-BO72</f>
        <v>-6000</v>
      </c>
      <c r="BR72" s="814">
        <f>BF72+BJ72+BN72</f>
        <v>0</v>
      </c>
      <c r="BS72" s="795"/>
      <c r="BT72" s="795">
        <f t="shared" ref="BT72:BU75" si="259">BG72+BK72+BO72</f>
        <v>11500</v>
      </c>
      <c r="BU72" s="53">
        <f t="shared" si="259"/>
        <v>11111</v>
      </c>
      <c r="BV72" s="53">
        <f>BU72-BR72</f>
        <v>11111</v>
      </c>
      <c r="BW72" s="813"/>
      <c r="BX72" s="232">
        <f>BU72-BT72</f>
        <v>-389</v>
      </c>
      <c r="BY72" s="1034"/>
      <c r="BZ72" s="424">
        <v>7000</v>
      </c>
      <c r="CA72" s="427"/>
      <c r="CB72" s="426">
        <f>CA72-BZ72</f>
        <v>-7000</v>
      </c>
      <c r="CC72" s="1034"/>
      <c r="CD72" s="424">
        <v>5000</v>
      </c>
      <c r="CE72" s="427"/>
      <c r="CF72" s="426">
        <f>CE72-CD72</f>
        <v>-5000</v>
      </c>
      <c r="CG72" s="1034"/>
      <c r="CH72" s="424">
        <v>4000</v>
      </c>
      <c r="CI72" s="427"/>
      <c r="CJ72" s="426">
        <f>CI72-CH72</f>
        <v>-4000</v>
      </c>
      <c r="CK72" s="814">
        <f>BY72+CC72+CG72</f>
        <v>0</v>
      </c>
      <c r="CL72" s="942"/>
      <c r="CM72" s="53">
        <f t="shared" ref="CM72:CN75" si="260">BZ72+CD72+CH72</f>
        <v>16000</v>
      </c>
      <c r="CN72" s="52">
        <f t="shared" si="260"/>
        <v>0</v>
      </c>
      <c r="CO72" s="56">
        <f>CN72-CK72</f>
        <v>0</v>
      </c>
      <c r="CP72" s="800"/>
      <c r="CQ72" s="322">
        <f>CN72-CM72</f>
        <v>-16000</v>
      </c>
      <c r="CR72" s="228">
        <f>CK72+BR72</f>
        <v>0</v>
      </c>
      <c r="CS72" s="957"/>
      <c r="CT72" s="65">
        <f>BT72+CM72</f>
        <v>27500</v>
      </c>
      <c r="CU72" s="324">
        <f>SUM(BU72,CN72)</f>
        <v>11111</v>
      </c>
      <c r="CV72" s="325">
        <f>CU72-CR72</f>
        <v>11111</v>
      </c>
      <c r="CW72" s="796"/>
      <c r="CX72" s="235">
        <f>CU72-CT72</f>
        <v>-16389</v>
      </c>
      <c r="CY72" s="137"/>
      <c r="CZ72" s="63"/>
      <c r="DD72" s="423">
        <v>8200</v>
      </c>
      <c r="DE72" s="424"/>
      <c r="DF72" s="427"/>
      <c r="DG72" s="426">
        <f>DF72-DE72</f>
        <v>0</v>
      </c>
      <c r="DH72" s="423">
        <v>6500</v>
      </c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10">
        <f>DN72-DM72</f>
        <v>-6300</v>
      </c>
      <c r="DP72" s="814">
        <f t="shared" ref="DP72:DR75" si="261">DD72+DH72+DL72</f>
        <v>21000</v>
      </c>
      <c r="DQ72" s="795">
        <f t="shared" si="261"/>
        <v>6300</v>
      </c>
      <c r="DR72" s="53">
        <f t="shared" si="261"/>
        <v>0</v>
      </c>
      <c r="DS72" s="53">
        <f>DR72-DP72</f>
        <v>-21000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14">
        <f t="shared" ref="EG72:EI75" si="262">DU72+DY72+EC72</f>
        <v>15300</v>
      </c>
      <c r="EH72" s="53">
        <f t="shared" si="262"/>
        <v>0</v>
      </c>
      <c r="EI72" s="52">
        <f t="shared" si="262"/>
        <v>0</v>
      </c>
      <c r="EJ72" s="56">
        <f>EI72-EG72</f>
        <v>-15300</v>
      </c>
      <c r="EK72" s="322">
        <f>EI72-EH72</f>
        <v>0</v>
      </c>
      <c r="EL72" s="228">
        <f>EG72+DP72</f>
        <v>36300</v>
      </c>
      <c r="EM72" s="65">
        <f>DQ72+EH72</f>
        <v>6300</v>
      </c>
      <c r="EN72" s="324">
        <f>SUM(DR72,EI72)</f>
        <v>0</v>
      </c>
      <c r="EO72" s="325">
        <f>EN72-EL72</f>
        <v>-36300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22" t="s">
        <v>123</v>
      </c>
      <c r="E73" s="791"/>
      <c r="F73" s="423">
        <v>5500</v>
      </c>
      <c r="G73" s="424">
        <v>0</v>
      </c>
      <c r="H73" s="425">
        <v>2222</v>
      </c>
      <c r="I73" s="426"/>
      <c r="J73" s="423">
        <v>9050</v>
      </c>
      <c r="K73" s="424">
        <v>171.71199999999999</v>
      </c>
      <c r="L73" s="1057">
        <v>1235</v>
      </c>
      <c r="M73" s="810">
        <f>L73-K73</f>
        <v>1063.288</v>
      </c>
      <c r="N73" s="423">
        <v>9050</v>
      </c>
      <c r="O73" s="424">
        <v>2042.9970000000001</v>
      </c>
      <c r="P73" s="1057"/>
      <c r="Q73" s="810">
        <f>P73-O73</f>
        <v>-2042.9970000000001</v>
      </c>
      <c r="R73" s="811">
        <f>F73+J73+N73</f>
        <v>23600</v>
      </c>
      <c r="S73" s="812">
        <v>31660</v>
      </c>
      <c r="T73" s="795">
        <f>H73+K73+O73</f>
        <v>4436.7089999999998</v>
      </c>
      <c r="U73" s="53">
        <f>H73+L73+P73</f>
        <v>3457</v>
      </c>
      <c r="V73" s="53">
        <f>U73-R73</f>
        <v>-20143</v>
      </c>
      <c r="W73" s="813">
        <f>U73-S73</f>
        <v>-28203</v>
      </c>
      <c r="X73" s="232">
        <f>U73-T73</f>
        <v>-979.70899999999983</v>
      </c>
      <c r="Y73" s="423">
        <v>18100</v>
      </c>
      <c r="Z73" s="424">
        <v>6884.0439999999999</v>
      </c>
      <c r="AA73" s="1057">
        <v>8888</v>
      </c>
      <c r="AB73" s="426">
        <f>AA73-Z73</f>
        <v>2003.9560000000001</v>
      </c>
      <c r="AC73" s="423">
        <v>20800</v>
      </c>
      <c r="AD73" s="424">
        <v>5869.692</v>
      </c>
      <c r="AE73" s="1057"/>
      <c r="AF73" s="810">
        <f>AE73-AD73</f>
        <v>-5869.692</v>
      </c>
      <c r="AG73" s="423">
        <v>23700</v>
      </c>
      <c r="AH73" s="424">
        <v>12500</v>
      </c>
      <c r="AI73" s="1057"/>
      <c r="AJ73" s="810">
        <f>AI73-AH73</f>
        <v>-12500</v>
      </c>
      <c r="AK73" s="814">
        <f>Y73+AC73+AG73</f>
        <v>62600</v>
      </c>
      <c r="AL73" s="812">
        <v>74000</v>
      </c>
      <c r="AM73" s="795">
        <f t="shared" si="257"/>
        <v>25253.736000000001</v>
      </c>
      <c r="AN73" s="53">
        <f t="shared" si="257"/>
        <v>8888</v>
      </c>
      <c r="AO73" s="795">
        <f>AN73-AK73</f>
        <v>-53712</v>
      </c>
      <c r="AP73" s="813">
        <f>AN73-AL73</f>
        <v>-65112</v>
      </c>
      <c r="AQ73" s="232">
        <f>AN73-AM73</f>
        <v>-16365.736000000001</v>
      </c>
      <c r="AR73" s="228">
        <f t="shared" si="258"/>
        <v>86200</v>
      </c>
      <c r="AS73" s="230">
        <f t="shared" si="258"/>
        <v>105660</v>
      </c>
      <c r="AT73" s="815">
        <f>T73+AM73</f>
        <v>29690.445</v>
      </c>
      <c r="AU73" s="324">
        <f>SUM(U73,AN73)</f>
        <v>12345</v>
      </c>
      <c r="AV73" s="816">
        <f>AU73-AR73</f>
        <v>-73855</v>
      </c>
      <c r="AW73" s="813">
        <f>AU73-AS73</f>
        <v>-93315</v>
      </c>
      <c r="AX73" s="372">
        <f>AU73-AT73</f>
        <v>-17345.445</v>
      </c>
      <c r="AY73" s="62"/>
      <c r="AZ73" s="63"/>
      <c r="BA73" s="63"/>
      <c r="BF73" s="1034"/>
      <c r="BG73" s="424"/>
      <c r="BH73" s="427">
        <v>22222</v>
      </c>
      <c r="BI73" s="426"/>
      <c r="BJ73" s="1034"/>
      <c r="BK73" s="424">
        <v>12000</v>
      </c>
      <c r="BL73" s="427"/>
      <c r="BM73" s="426"/>
      <c r="BN73" s="1034"/>
      <c r="BO73" s="424">
        <v>15000</v>
      </c>
      <c r="BP73" s="427"/>
      <c r="BQ73" s="810"/>
      <c r="BR73" s="814">
        <f>BF73+BJ73+BN73</f>
        <v>0</v>
      </c>
      <c r="BS73" s="795"/>
      <c r="BT73" s="795">
        <f t="shared" si="259"/>
        <v>27000</v>
      </c>
      <c r="BU73" s="53">
        <f t="shared" si="259"/>
        <v>22222</v>
      </c>
      <c r="BV73" s="53">
        <f>BU73-BR73</f>
        <v>22222</v>
      </c>
      <c r="BW73" s="813"/>
      <c r="BX73" s="232"/>
      <c r="BY73" s="1034"/>
      <c r="BZ73" s="424">
        <v>20000</v>
      </c>
      <c r="CA73" s="427"/>
      <c r="CB73" s="426"/>
      <c r="CC73" s="1034"/>
      <c r="CD73" s="887">
        <v>16000</v>
      </c>
      <c r="CE73" s="427"/>
      <c r="CF73" s="426"/>
      <c r="CG73" s="1034"/>
      <c r="CH73" s="424">
        <v>11000</v>
      </c>
      <c r="CI73" s="427"/>
      <c r="CJ73" s="426"/>
      <c r="CK73" s="814">
        <f>BY73+CC73+CG73</f>
        <v>0</v>
      </c>
      <c r="CL73" s="942"/>
      <c r="CM73" s="53">
        <f t="shared" si="260"/>
        <v>47000</v>
      </c>
      <c r="CN73" s="52">
        <f t="shared" si="260"/>
        <v>0</v>
      </c>
      <c r="CO73" s="56">
        <f>CN73-CK73</f>
        <v>0</v>
      </c>
      <c r="CP73" s="800"/>
      <c r="CQ73" s="322">
        <f>CN73-CM73</f>
        <v>-47000</v>
      </c>
      <c r="CR73" s="228">
        <f>CK73+BR73</f>
        <v>0</v>
      </c>
      <c r="CS73" s="957"/>
      <c r="CT73" s="65">
        <f>BT73+CM73</f>
        <v>74000</v>
      </c>
      <c r="CU73" s="324">
        <f>SUM(BU73,CN73)</f>
        <v>22222</v>
      </c>
      <c r="CV73" s="816">
        <f>CU73-CR73</f>
        <v>22222</v>
      </c>
      <c r="CW73" s="816"/>
      <c r="CX73" s="372">
        <f>CU73-CT73</f>
        <v>-51778</v>
      </c>
      <c r="CY73" s="137"/>
      <c r="CZ73" s="63"/>
      <c r="DD73" s="423">
        <v>19500</v>
      </c>
      <c r="DE73" s="424"/>
      <c r="DF73" s="427"/>
      <c r="DG73" s="426"/>
      <c r="DH73" s="423">
        <v>21000</v>
      </c>
      <c r="DI73" s="424">
        <v>21000</v>
      </c>
      <c r="DJ73" s="427"/>
      <c r="DK73" s="426"/>
      <c r="DL73" s="423">
        <v>21000</v>
      </c>
      <c r="DM73" s="424">
        <v>21000</v>
      </c>
      <c r="DN73" s="427"/>
      <c r="DO73" s="810"/>
      <c r="DP73" s="814">
        <f t="shared" si="261"/>
        <v>61500</v>
      </c>
      <c r="DQ73" s="795">
        <f t="shared" si="261"/>
        <v>42000</v>
      </c>
      <c r="DR73" s="53">
        <f t="shared" si="261"/>
        <v>0</v>
      </c>
      <c r="DS73" s="53">
        <f>DR73-DP73</f>
        <v>-61500</v>
      </c>
      <c r="DT73" s="232"/>
      <c r="DU73" s="423">
        <v>22600</v>
      </c>
      <c r="DV73" s="424"/>
      <c r="DW73" s="427"/>
      <c r="DX73" s="426"/>
      <c r="DY73" s="889">
        <v>16000</v>
      </c>
      <c r="DZ73" s="887"/>
      <c r="EA73" s="427"/>
      <c r="EB73" s="426"/>
      <c r="EC73" s="423">
        <v>10000</v>
      </c>
      <c r="ED73" s="424"/>
      <c r="EE73" s="427"/>
      <c r="EF73" s="426"/>
      <c r="EG73" s="814">
        <f t="shared" si="262"/>
        <v>48600</v>
      </c>
      <c r="EH73" s="53">
        <f t="shared" si="262"/>
        <v>0</v>
      </c>
      <c r="EI73" s="52">
        <f t="shared" si="262"/>
        <v>0</v>
      </c>
      <c r="EJ73" s="56">
        <f>EI73-EG73</f>
        <v>-48600</v>
      </c>
      <c r="EK73" s="322">
        <f>EI73-EH73</f>
        <v>0</v>
      </c>
      <c r="EL73" s="228">
        <f>EG73+DP73</f>
        <v>110100</v>
      </c>
      <c r="EM73" s="65"/>
      <c r="EN73" s="324"/>
      <c r="EO73" s="816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22" t="s">
        <v>121</v>
      </c>
      <c r="E74" s="797"/>
      <c r="F74" s="423">
        <v>3860</v>
      </c>
      <c r="G74" s="424">
        <v>0</v>
      </c>
      <c r="H74" s="425">
        <v>3333</v>
      </c>
      <c r="I74" s="426"/>
      <c r="J74" s="423">
        <v>4650</v>
      </c>
      <c r="K74" s="424">
        <v>0</v>
      </c>
      <c r="L74" s="1057"/>
      <c r="M74" s="810">
        <f>L74-K74</f>
        <v>0</v>
      </c>
      <c r="N74" s="423">
        <v>4650</v>
      </c>
      <c r="O74" s="424">
        <v>38.880000000000003</v>
      </c>
      <c r="P74" s="1057"/>
      <c r="Q74" s="810">
        <f>P74-O74</f>
        <v>-38.880000000000003</v>
      </c>
      <c r="R74" s="811">
        <f>F74+J74+N74</f>
        <v>13160</v>
      </c>
      <c r="S74" s="812">
        <v>17200</v>
      </c>
      <c r="T74" s="795">
        <f>H74+K74+O74</f>
        <v>3371.88</v>
      </c>
      <c r="U74" s="53">
        <f>H74+L74+P74</f>
        <v>3333</v>
      </c>
      <c r="V74" s="53">
        <f>U74-R74</f>
        <v>-9827</v>
      </c>
      <c r="W74" s="813">
        <f>U74-S74</f>
        <v>-13867</v>
      </c>
      <c r="X74" s="232">
        <f>U74-T74</f>
        <v>-38.880000000000109</v>
      </c>
      <c r="Y74" s="423">
        <v>7600</v>
      </c>
      <c r="Z74" s="424">
        <v>259.34899999999999</v>
      </c>
      <c r="AA74" s="1057">
        <v>99999</v>
      </c>
      <c r="AB74" s="426">
        <f>AA74-Z74</f>
        <v>99739.650999999998</v>
      </c>
      <c r="AC74" s="423">
        <v>9200</v>
      </c>
      <c r="AD74" s="424">
        <v>563.59299999999996</v>
      </c>
      <c r="AE74" s="1057"/>
      <c r="AF74" s="810">
        <f>AE74-AD74</f>
        <v>-563.59299999999996</v>
      </c>
      <c r="AG74" s="423">
        <v>10780</v>
      </c>
      <c r="AH74" s="424">
        <v>4000</v>
      </c>
      <c r="AI74" s="1057"/>
      <c r="AJ74" s="810">
        <f>AI74-AH74</f>
        <v>-4000</v>
      </c>
      <c r="AK74" s="814">
        <f>Y74+AC74+AG74</f>
        <v>27580</v>
      </c>
      <c r="AL74" s="812">
        <v>40000</v>
      </c>
      <c r="AM74" s="795">
        <f t="shared" si="257"/>
        <v>4822.942</v>
      </c>
      <c r="AN74" s="53">
        <f t="shared" si="257"/>
        <v>99999</v>
      </c>
      <c r="AO74" s="795">
        <f>AN74-AK74</f>
        <v>72419</v>
      </c>
      <c r="AP74" s="813">
        <f>AN74-AL74</f>
        <v>59999</v>
      </c>
      <c r="AQ74" s="232">
        <f>AN74-AM74</f>
        <v>95176.058000000005</v>
      </c>
      <c r="AR74" s="228">
        <f t="shared" si="258"/>
        <v>40740</v>
      </c>
      <c r="AS74" s="230">
        <f t="shared" si="258"/>
        <v>57200</v>
      </c>
      <c r="AT74" s="815">
        <f>T74+AM74</f>
        <v>8194.8220000000001</v>
      </c>
      <c r="AU74" s="324">
        <f>SUM(U74,AN74)</f>
        <v>103332</v>
      </c>
      <c r="AV74" s="816">
        <f>AU74-AR74</f>
        <v>62592</v>
      </c>
      <c r="AW74" s="53">
        <f>AU74-AS74</f>
        <v>46132</v>
      </c>
      <c r="AX74" s="610">
        <f>AU74-AT74</f>
        <v>95137.178</v>
      </c>
      <c r="AY74" s="62"/>
      <c r="AZ74" s="63"/>
      <c r="BA74" s="63"/>
      <c r="BF74" s="1035"/>
      <c r="BG74" s="315"/>
      <c r="BH74" s="318"/>
      <c r="BI74" s="807"/>
      <c r="BJ74" s="1035"/>
      <c r="BK74" s="315">
        <v>1300</v>
      </c>
      <c r="BL74" s="318"/>
      <c r="BM74" s="807"/>
      <c r="BN74" s="1035"/>
      <c r="BO74" s="315">
        <v>1900</v>
      </c>
      <c r="BP74" s="318"/>
      <c r="BQ74" s="808"/>
      <c r="BR74" s="50">
        <f>BF74+BJ74+BN74</f>
        <v>0</v>
      </c>
      <c r="BS74" s="56"/>
      <c r="BT74" s="56">
        <f t="shared" si="259"/>
        <v>3200</v>
      </c>
      <c r="BU74" s="52">
        <f t="shared" si="259"/>
        <v>0</v>
      </c>
      <c r="BV74" s="52">
        <f>BU74-BR74</f>
        <v>0</v>
      </c>
      <c r="BW74" s="71"/>
      <c r="BX74" s="891"/>
      <c r="BY74" s="1035"/>
      <c r="BZ74" s="315">
        <v>2500</v>
      </c>
      <c r="CA74" s="318"/>
      <c r="CB74" s="807"/>
      <c r="CC74" s="1035"/>
      <c r="CD74" s="315">
        <v>2500</v>
      </c>
      <c r="CE74" s="318"/>
      <c r="CF74" s="807"/>
      <c r="CG74" s="1035"/>
      <c r="CH74" s="315">
        <v>1700</v>
      </c>
      <c r="CI74" s="318"/>
      <c r="CJ74" s="807"/>
      <c r="CK74" s="50">
        <f>BY74+CC74+CG74</f>
        <v>0</v>
      </c>
      <c r="CL74" s="943"/>
      <c r="CM74" s="52">
        <f t="shared" si="260"/>
        <v>6700</v>
      </c>
      <c r="CN74" s="52">
        <f t="shared" si="260"/>
        <v>0</v>
      </c>
      <c r="CO74" s="56">
        <f>CN74-CK74</f>
        <v>0</v>
      </c>
      <c r="CP74" s="800"/>
      <c r="CQ74" s="322">
        <f>CN74-CM74</f>
        <v>-6700</v>
      </c>
      <c r="CR74" s="228">
        <f>CK74+BR74</f>
        <v>0</v>
      </c>
      <c r="CS74" s="957"/>
      <c r="CT74" s="65">
        <f>BT74+CM74</f>
        <v>9900</v>
      </c>
      <c r="CU74" s="58">
        <f>SUM(BU74,CN74)</f>
        <v>0</v>
      </c>
      <c r="CV74" s="324">
        <f>CU74-CR74</f>
        <v>0</v>
      </c>
      <c r="CW74" s="796"/>
      <c r="CX74" s="610">
        <f>CU74-CT74</f>
        <v>-9900</v>
      </c>
      <c r="CY74" s="137"/>
      <c r="CZ74" s="63"/>
      <c r="DD74" s="888">
        <v>7000</v>
      </c>
      <c r="DE74" s="315"/>
      <c r="DF74" s="318"/>
      <c r="DG74" s="807"/>
      <c r="DH74" s="888">
        <v>9000</v>
      </c>
      <c r="DI74" s="315">
        <v>9000</v>
      </c>
      <c r="DJ74" s="318"/>
      <c r="DK74" s="807"/>
      <c r="DL74" s="888">
        <v>8900</v>
      </c>
      <c r="DM74" s="315">
        <v>9000</v>
      </c>
      <c r="DN74" s="318"/>
      <c r="DO74" s="808"/>
      <c r="DP74" s="50">
        <f t="shared" si="261"/>
        <v>24900</v>
      </c>
      <c r="DQ74" s="56">
        <f t="shared" si="261"/>
        <v>18000</v>
      </c>
      <c r="DR74" s="52">
        <f t="shared" si="261"/>
        <v>0</v>
      </c>
      <c r="DS74" s="52">
        <f>DR74-DP74</f>
        <v>-24900</v>
      </c>
      <c r="DT74" s="891"/>
      <c r="DU74" s="888">
        <v>9000</v>
      </c>
      <c r="DV74" s="315"/>
      <c r="DW74" s="318"/>
      <c r="DX74" s="807"/>
      <c r="DY74" s="888">
        <v>7000</v>
      </c>
      <c r="DZ74" s="315"/>
      <c r="EA74" s="318"/>
      <c r="EB74" s="807"/>
      <c r="EC74" s="888">
        <v>4400</v>
      </c>
      <c r="ED74" s="315"/>
      <c r="EE74" s="318"/>
      <c r="EF74" s="807"/>
      <c r="EG74" s="50">
        <f t="shared" si="262"/>
        <v>20400</v>
      </c>
      <c r="EH74" s="52">
        <f t="shared" si="262"/>
        <v>0</v>
      </c>
      <c r="EI74" s="52">
        <f t="shared" si="262"/>
        <v>0</v>
      </c>
      <c r="EJ74" s="56">
        <f>EI74-EG74</f>
        <v>-20400</v>
      </c>
      <c r="EK74" s="322">
        <f>EI74-EH74</f>
        <v>0</v>
      </c>
      <c r="EL74" s="228">
        <f>EG74+DP74</f>
        <v>45300</v>
      </c>
      <c r="EM74" s="65"/>
      <c r="EN74" s="58"/>
      <c r="EO74" s="324"/>
      <c r="EP74" s="610"/>
      <c r="EQ74" s="137"/>
      <c r="ER74" s="63"/>
    </row>
    <row r="75" spans="1:152" s="5" customFormat="1" ht="20.100000000000001" customHeight="1">
      <c r="A75" s="66"/>
      <c r="B75" s="67"/>
      <c r="C75" s="1103" t="s">
        <v>54</v>
      </c>
      <c r="D75" s="1104"/>
      <c r="E75" s="788"/>
      <c r="F75" s="374">
        <v>63800</v>
      </c>
      <c r="G75" s="461">
        <f>G77-G72</f>
        <v>85293.527000000002</v>
      </c>
      <c r="H75" s="462">
        <v>4444</v>
      </c>
      <c r="I75" s="807">
        <f>H75-G75</f>
        <v>-80849.527000000002</v>
      </c>
      <c r="J75" s="374">
        <v>71000</v>
      </c>
      <c r="K75" s="461">
        <v>85279.44084000001</v>
      </c>
      <c r="L75" s="1058"/>
      <c r="M75" s="808">
        <f>L75-K75</f>
        <v>-85279.44084000001</v>
      </c>
      <c r="N75" s="374">
        <v>71000</v>
      </c>
      <c r="O75" s="461">
        <v>83598.676529999997</v>
      </c>
      <c r="P75" s="1058"/>
      <c r="Q75" s="808">
        <f>P75-O75</f>
        <v>-83598.676529999997</v>
      </c>
      <c r="R75" s="320">
        <f>F75+J75+N75</f>
        <v>205800</v>
      </c>
      <c r="S75" s="321">
        <v>223500</v>
      </c>
      <c r="T75" s="51">
        <f>H75+K75+O75</f>
        <v>173322.11736999999</v>
      </c>
      <c r="U75" s="323">
        <f>H75+L75+P75</f>
        <v>4444</v>
      </c>
      <c r="V75" s="323">
        <f>U75-R75</f>
        <v>-201356</v>
      </c>
      <c r="W75" s="817">
        <f t="shared" ref="W75:W108" si="263">U75-S75</f>
        <v>-219056</v>
      </c>
      <c r="X75" s="244">
        <f>U75-T75</f>
        <v>-168878.11736999999</v>
      </c>
      <c r="Y75" s="374">
        <v>71000</v>
      </c>
      <c r="Z75" s="461">
        <v>101383.30992</v>
      </c>
      <c r="AA75" s="1058"/>
      <c r="AB75" s="807">
        <f>AA75-Z75</f>
        <v>-101383.30992</v>
      </c>
      <c r="AC75" s="374">
        <v>78100</v>
      </c>
      <c r="AD75" s="461">
        <v>85387.95342999998</v>
      </c>
      <c r="AE75" s="1058"/>
      <c r="AF75" s="807">
        <f>AE75-AD75</f>
        <v>-85387.95342999998</v>
      </c>
      <c r="AG75" s="374">
        <v>85200</v>
      </c>
      <c r="AH75" s="461">
        <v>80000</v>
      </c>
      <c r="AI75" s="1058"/>
      <c r="AJ75" s="807">
        <f>AI75-AH75</f>
        <v>-80000</v>
      </c>
      <c r="AK75" s="50">
        <f>Y75+AC75+AG75</f>
        <v>234300</v>
      </c>
      <c r="AL75" s="321">
        <v>243600</v>
      </c>
      <c r="AM75" s="51">
        <f t="shared" si="257"/>
        <v>266771.26334999996</v>
      </c>
      <c r="AN75" s="323">
        <f t="shared" si="257"/>
        <v>0</v>
      </c>
      <c r="AO75" s="51">
        <f>AN75-AK75</f>
        <v>-234300</v>
      </c>
      <c r="AP75" s="817">
        <f t="shared" ref="AP75:AP108" si="264">AN75-AL75</f>
        <v>-243600</v>
      </c>
      <c r="AQ75" s="244">
        <f>AN75-AM75</f>
        <v>-266771.26334999996</v>
      </c>
      <c r="AR75" s="809">
        <f t="shared" si="258"/>
        <v>440100</v>
      </c>
      <c r="AS75" s="323">
        <f t="shared" si="258"/>
        <v>467100</v>
      </c>
      <c r="AT75" s="871">
        <f>T75+AM75</f>
        <v>440093.38071999996</v>
      </c>
      <c r="AU75" s="421">
        <f>SUM(U75,AN75)</f>
        <v>4444</v>
      </c>
      <c r="AV75" s="328">
        <f>AU75-AR75</f>
        <v>-435656</v>
      </c>
      <c r="AW75" s="817">
        <f t="shared" ref="AW75:AW108" si="265">AU75-AS75</f>
        <v>-462656</v>
      </c>
      <c r="AX75" s="235">
        <f>AU75-AT75</f>
        <v>-435649.38071999996</v>
      </c>
      <c r="AY75" s="74"/>
      <c r="AZ75" s="75"/>
      <c r="BA75" s="75"/>
      <c r="BF75" s="1036"/>
      <c r="BG75" s="326"/>
      <c r="BH75" s="872"/>
      <c r="BI75" s="319">
        <f>BH75-BG75</f>
        <v>0</v>
      </c>
      <c r="BJ75" s="1036"/>
      <c r="BK75" s="326">
        <v>83000</v>
      </c>
      <c r="BL75" s="872"/>
      <c r="BM75" s="319">
        <f>BL75-BK75</f>
        <v>-83000</v>
      </c>
      <c r="BN75" s="1036"/>
      <c r="BO75" s="326">
        <v>85000</v>
      </c>
      <c r="BP75" s="872"/>
      <c r="BQ75" s="317">
        <f>BP75-BO75</f>
        <v>-85000</v>
      </c>
      <c r="BR75" s="50">
        <f>BF75+BJ75+BN75</f>
        <v>0</v>
      </c>
      <c r="BS75" s="56"/>
      <c r="BT75" s="233">
        <f t="shared" si="259"/>
        <v>168000</v>
      </c>
      <c r="BU75" s="230">
        <f t="shared" si="259"/>
        <v>0</v>
      </c>
      <c r="BV75" s="230">
        <f>BU75-BR75</f>
        <v>0</v>
      </c>
      <c r="BW75" s="231"/>
      <c r="BX75" s="232">
        <f>BU75-BT75</f>
        <v>-168000</v>
      </c>
      <c r="BY75" s="1036"/>
      <c r="BZ75" s="326">
        <v>86500</v>
      </c>
      <c r="CA75" s="872"/>
      <c r="CB75" s="319">
        <f>CA75-BZ75</f>
        <v>-86500</v>
      </c>
      <c r="CC75" s="1036"/>
      <c r="CD75" s="326">
        <v>59300</v>
      </c>
      <c r="CE75" s="872"/>
      <c r="CF75" s="319">
        <f>CE75-CD75</f>
        <v>-59300</v>
      </c>
      <c r="CG75" s="1036"/>
      <c r="CH75" s="326">
        <v>37400</v>
      </c>
      <c r="CI75" s="872"/>
      <c r="CJ75" s="319">
        <f>CI75-CH75</f>
        <v>-37400</v>
      </c>
      <c r="CK75" s="50">
        <f>BY75+CC75+CG75</f>
        <v>0</v>
      </c>
      <c r="CL75" s="56"/>
      <c r="CM75" s="233">
        <f t="shared" si="260"/>
        <v>183200</v>
      </c>
      <c r="CN75" s="230">
        <f t="shared" si="260"/>
        <v>0</v>
      </c>
      <c r="CO75" s="233">
        <f>CN75-CK75</f>
        <v>0</v>
      </c>
      <c r="CP75" s="233"/>
      <c r="CQ75" s="232">
        <f>CN75-CM75</f>
        <v>-183200</v>
      </c>
      <c r="CR75" s="228">
        <f>CK75+BR75</f>
        <v>0</v>
      </c>
      <c r="CS75" s="958"/>
      <c r="CT75" s="65">
        <f>BT75+CM75</f>
        <v>351200</v>
      </c>
      <c r="CU75" s="327">
        <f>SUM(BU75,CN75)</f>
        <v>0</v>
      </c>
      <c r="CV75" s="328">
        <f>CU75-CR75</f>
        <v>0</v>
      </c>
      <c r="CW75" s="328"/>
      <c r="CX75" s="235">
        <f>CU75-CT75</f>
        <v>-351200</v>
      </c>
      <c r="CY75" s="137"/>
      <c r="CZ75" s="75"/>
      <c r="DD75" s="269">
        <v>86600</v>
      </c>
      <c r="DE75" s="326"/>
      <c r="DF75" s="872"/>
      <c r="DG75" s="319">
        <f>DF75-DE75</f>
        <v>0</v>
      </c>
      <c r="DH75" s="269">
        <v>93000</v>
      </c>
      <c r="DI75" s="326">
        <v>93000</v>
      </c>
      <c r="DJ75" s="872"/>
      <c r="DK75" s="319">
        <f>DJ75-DI75</f>
        <v>-93000</v>
      </c>
      <c r="DL75" s="269">
        <v>85000</v>
      </c>
      <c r="DM75" s="326">
        <v>85000</v>
      </c>
      <c r="DN75" s="872"/>
      <c r="DO75" s="317">
        <f>DN75-DM75</f>
        <v>-85000</v>
      </c>
      <c r="DP75" s="50">
        <f t="shared" si="261"/>
        <v>264600</v>
      </c>
      <c r="DQ75" s="233">
        <f t="shared" si="261"/>
        <v>178000</v>
      </c>
      <c r="DR75" s="230">
        <f t="shared" si="261"/>
        <v>0</v>
      </c>
      <c r="DS75" s="230">
        <f>DR75-DP75</f>
        <v>-264600</v>
      </c>
      <c r="DT75" s="232">
        <f>DR75-DQ75</f>
        <v>-178000</v>
      </c>
      <c r="DU75" s="269">
        <v>86400</v>
      </c>
      <c r="DV75" s="326"/>
      <c r="DW75" s="872"/>
      <c r="DX75" s="319">
        <f>DW75-DV75</f>
        <v>0</v>
      </c>
      <c r="DY75" s="269">
        <v>59300</v>
      </c>
      <c r="DZ75" s="326"/>
      <c r="EA75" s="872"/>
      <c r="EB75" s="319">
        <f>EA75-DZ75</f>
        <v>0</v>
      </c>
      <c r="EC75" s="269">
        <v>37300</v>
      </c>
      <c r="ED75" s="326"/>
      <c r="EE75" s="872"/>
      <c r="EF75" s="319">
        <f>EE75-ED75</f>
        <v>0</v>
      </c>
      <c r="EG75" s="50">
        <f t="shared" si="262"/>
        <v>183000</v>
      </c>
      <c r="EH75" s="233">
        <f t="shared" si="262"/>
        <v>0</v>
      </c>
      <c r="EI75" s="230">
        <f t="shared" si="262"/>
        <v>0</v>
      </c>
      <c r="EJ75" s="233">
        <f>EI75-EG75</f>
        <v>-183000</v>
      </c>
      <c r="EK75" s="232">
        <f>EI75-EH75</f>
        <v>0</v>
      </c>
      <c r="EL75" s="228">
        <f>EG75+DP75</f>
        <v>447600</v>
      </c>
      <c r="EM75" s="76">
        <f>DQ75+EH75</f>
        <v>178000</v>
      </c>
      <c r="EN75" s="327">
        <f>SUM(DR75,EI75)</f>
        <v>0</v>
      </c>
      <c r="EO75" s="328">
        <f>EN75-EL75</f>
        <v>-447600</v>
      </c>
      <c r="EP75" s="235">
        <f>EN75-EM75</f>
        <v>-178000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87"/>
      <c r="E76" s="838"/>
      <c r="F76" s="331"/>
      <c r="G76" s="332"/>
      <c r="H76" s="333"/>
      <c r="I76" s="334">
        <f>H77/G77</f>
        <v>5.3848637751121135E-2</v>
      </c>
      <c r="J76" s="331"/>
      <c r="K76" s="332"/>
      <c r="L76" s="1059"/>
      <c r="M76" s="334">
        <f>L77/K77</f>
        <v>1.3404264215542316E-2</v>
      </c>
      <c r="N76" s="331"/>
      <c r="O76" s="332"/>
      <c r="P76" s="1059"/>
      <c r="Q76" s="334">
        <f>P77/O77</f>
        <v>0</v>
      </c>
      <c r="R76" s="336"/>
      <c r="S76" s="337"/>
      <c r="T76" s="338"/>
      <c r="U76" s="81"/>
      <c r="V76" s="339">
        <f>U77/R77</f>
        <v>2.965923984272608E-2</v>
      </c>
      <c r="W76" s="86">
        <f>U77/S77</f>
        <v>2.7530413625304135E-2</v>
      </c>
      <c r="X76" s="80">
        <f>U77/T77</f>
        <v>3.592539971400225E-2</v>
      </c>
      <c r="Y76" s="331"/>
      <c r="Z76" s="332"/>
      <c r="AA76" s="1059"/>
      <c r="AB76" s="334">
        <f>AA77/Z77</f>
        <v>7.0296415497462614E-2</v>
      </c>
      <c r="AC76" s="331"/>
      <c r="AD76" s="332"/>
      <c r="AE76" s="1059"/>
      <c r="AF76" s="341">
        <f>AE77/AD77</f>
        <v>0</v>
      </c>
      <c r="AG76" s="331"/>
      <c r="AH76" s="332"/>
      <c r="AI76" s="1059"/>
      <c r="AJ76" s="341">
        <f>AI77/AH77</f>
        <v>0</v>
      </c>
      <c r="AK76" s="342"/>
      <c r="AL76" s="337"/>
      <c r="AM76" s="338"/>
      <c r="AN76" s="81"/>
      <c r="AO76" s="343">
        <f>AN77/AK77</f>
        <v>3.0038624951718811E-2</v>
      </c>
      <c r="AP76" s="86">
        <f>AN77/AL77</f>
        <v>2.8997017151379569E-2</v>
      </c>
      <c r="AQ76" s="256">
        <f>AN77/AM77</f>
        <v>2.6726866398466997E-2</v>
      </c>
      <c r="AR76" s="344"/>
      <c r="AS76" s="345"/>
      <c r="AT76" s="346"/>
      <c r="AU76" s="347"/>
      <c r="AV76" s="348">
        <f>AU77/AR77</f>
        <v>2.9860598605986059E-2</v>
      </c>
      <c r="AW76" s="86">
        <f>AU77/AS77</f>
        <v>2.8294483294483294E-2</v>
      </c>
      <c r="AX76" s="206">
        <f>AU77/AT77</f>
        <v>3.0348643928834743E-2</v>
      </c>
      <c r="AY76" s="349"/>
      <c r="AZ76" s="350"/>
      <c r="BA76" s="350"/>
      <c r="BF76" s="1037"/>
      <c r="BG76" s="332"/>
      <c r="BH76" s="335"/>
      <c r="BI76" s="334" t="e">
        <f>BH77/BG77</f>
        <v>#DIV/0!</v>
      </c>
      <c r="BJ76" s="1037"/>
      <c r="BK76" s="332"/>
      <c r="BL76" s="335"/>
      <c r="BM76" s="334">
        <f>BL77/BK77</f>
        <v>0</v>
      </c>
      <c r="BN76" s="1037"/>
      <c r="BO76" s="332"/>
      <c r="BP76" s="335"/>
      <c r="BQ76" s="334">
        <f>BP77/BO77</f>
        <v>0</v>
      </c>
      <c r="BR76" s="342"/>
      <c r="BS76" s="338"/>
      <c r="BT76" s="338"/>
      <c r="BU76" s="81"/>
      <c r="BV76" s="339" t="e">
        <f>BU77/BR77</f>
        <v>#DIV/0!</v>
      </c>
      <c r="BW76" s="340"/>
      <c r="BX76" s="80">
        <f>BU77/BT77</f>
        <v>6.1899721448467969E-2</v>
      </c>
      <c r="BY76" s="1037"/>
      <c r="BZ76" s="332"/>
      <c r="CA76" s="335"/>
      <c r="CB76" s="334">
        <f>CA77/BZ77</f>
        <v>0</v>
      </c>
      <c r="CC76" s="1037"/>
      <c r="CD76" s="332"/>
      <c r="CE76" s="335"/>
      <c r="CF76" s="341">
        <f>CE77/CD77</f>
        <v>0</v>
      </c>
      <c r="CG76" s="1037"/>
      <c r="CH76" s="332"/>
      <c r="CI76" s="335"/>
      <c r="CJ76" s="341">
        <f>CI77/CH77</f>
        <v>0</v>
      </c>
      <c r="CK76" s="342"/>
      <c r="CL76" s="338"/>
      <c r="CM76" s="338"/>
      <c r="CN76" s="81"/>
      <c r="CO76" s="343" t="e">
        <f>CN77/CK77</f>
        <v>#DIV/0!</v>
      </c>
      <c r="CP76" s="343"/>
      <c r="CQ76" s="256">
        <f>CN77/CM77</f>
        <v>0</v>
      </c>
      <c r="CR76" s="344"/>
      <c r="CS76" s="962"/>
      <c r="CT76" s="346"/>
      <c r="CU76" s="347"/>
      <c r="CV76" s="348" t="e">
        <f>CU77/CR77</f>
        <v>#DIV/0!</v>
      </c>
      <c r="CW76" s="348"/>
      <c r="CX76" s="206">
        <f>CU77/CT77</f>
        <v>2.9339846844467915E-2</v>
      </c>
      <c r="CY76" s="137"/>
      <c r="CZ76" s="350"/>
      <c r="DD76" s="331"/>
      <c r="DE76" s="332"/>
      <c r="DF76" s="335"/>
      <c r="DG76" s="334" t="e">
        <f>DF77/DE77</f>
        <v>#DIV/0!</v>
      </c>
      <c r="DH76" s="331"/>
      <c r="DI76" s="332"/>
      <c r="DJ76" s="335"/>
      <c r="DK76" s="334">
        <f>DJ77/DI77</f>
        <v>0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357">
        <f>H72+H75</f>
        <v>5555</v>
      </c>
      <c r="I77" s="358">
        <f>H77-G77</f>
        <v>-97604.527000000002</v>
      </c>
      <c r="J77" s="355">
        <f>J72+J75</f>
        <v>78700</v>
      </c>
      <c r="K77" s="356">
        <f>K72+K75</f>
        <v>92060.256360000014</v>
      </c>
      <c r="L77" s="1060">
        <f>L72+L75</f>
        <v>1234</v>
      </c>
      <c r="M77" s="358">
        <f>L77-K77</f>
        <v>-90826.256360000014</v>
      </c>
      <c r="N77" s="355">
        <f>N72+N75</f>
        <v>79400</v>
      </c>
      <c r="O77" s="356">
        <f>O72+O75</f>
        <v>91359.676529999997</v>
      </c>
      <c r="P77" s="1060">
        <f>P72+P75</f>
        <v>0</v>
      </c>
      <c r="Q77" s="358">
        <f>P77-O77</f>
        <v>-91359.676529999997</v>
      </c>
      <c r="R77" s="360">
        <f>F77+J77+N77</f>
        <v>228900</v>
      </c>
      <c r="S77" s="361">
        <f>S72+S75</f>
        <v>246600</v>
      </c>
      <c r="T77" s="112">
        <f>H77+K77+O77</f>
        <v>188974.93289</v>
      </c>
      <c r="U77" s="113">
        <f>H77+L77+P77</f>
        <v>6789</v>
      </c>
      <c r="V77" s="110">
        <f>U77-R77</f>
        <v>-222111</v>
      </c>
      <c r="W77" s="108">
        <f t="shared" si="263"/>
        <v>-239811</v>
      </c>
      <c r="X77" s="117">
        <f>U77-T77</f>
        <v>-182185.93289</v>
      </c>
      <c r="Y77" s="355">
        <f>Y72+Y75</f>
        <v>79400</v>
      </c>
      <c r="Z77" s="356">
        <f>Z72+Z75</f>
        <v>110631.53</v>
      </c>
      <c r="AA77" s="1060">
        <f>AA72+AA75</f>
        <v>7777</v>
      </c>
      <c r="AB77" s="358">
        <f>AA77-Z77</f>
        <v>-102854.53</v>
      </c>
      <c r="AC77" s="355">
        <f>AC72+AC75</f>
        <v>86500</v>
      </c>
      <c r="AD77" s="356">
        <f>AD72+AD75</f>
        <v>92549.08418999998</v>
      </c>
      <c r="AE77" s="1060">
        <f>AE72+AE75</f>
        <v>0</v>
      </c>
      <c r="AF77" s="358">
        <f>AE77-AD77</f>
        <v>-92549.08418999998</v>
      </c>
      <c r="AG77" s="355">
        <f>AG72+AG75</f>
        <v>93000</v>
      </c>
      <c r="AH77" s="356">
        <f>AH72+AH75</f>
        <v>87800</v>
      </c>
      <c r="AI77" s="1060">
        <f>AI72+AI75</f>
        <v>0</v>
      </c>
      <c r="AJ77" s="358">
        <f>AI77-AH77</f>
        <v>-87800</v>
      </c>
      <c r="AK77" s="111">
        <f>Y77+AC77+AG77</f>
        <v>258900</v>
      </c>
      <c r="AL77" s="361">
        <f>AL72+AL75</f>
        <v>268200</v>
      </c>
      <c r="AM77" s="112">
        <f t="shared" ref="AM77:AN79" si="266">Z77+AD77+AH77</f>
        <v>290980.61418999999</v>
      </c>
      <c r="AN77" s="113">
        <f t="shared" si="266"/>
        <v>7777</v>
      </c>
      <c r="AO77" s="186">
        <f>AN77-AK77</f>
        <v>-251123</v>
      </c>
      <c r="AP77" s="108">
        <f t="shared" si="264"/>
        <v>-260423</v>
      </c>
      <c r="AQ77" s="55">
        <f>AN77-AM77</f>
        <v>-283203.61418999999</v>
      </c>
      <c r="AR77" s="130">
        <f>SUM(R77,AK77)</f>
        <v>487800</v>
      </c>
      <c r="AS77" s="132">
        <f>AS72+AS75</f>
        <v>514800</v>
      </c>
      <c r="AT77" s="140">
        <f>T77+AM77</f>
        <v>479955.54707999999</v>
      </c>
      <c r="AU77" s="187">
        <f>SUM(U77,AN77)</f>
        <v>14566</v>
      </c>
      <c r="AV77" s="188">
        <f>AU77-AR77</f>
        <v>-473234</v>
      </c>
      <c r="AW77" s="108">
        <f t="shared" si="265"/>
        <v>-500234</v>
      </c>
      <c r="AX77" s="362">
        <f>AU77-AT77</f>
        <v>-465389.54707999999</v>
      </c>
      <c r="AY77" s="137">
        <f>AR77/6</f>
        <v>81300</v>
      </c>
      <c r="AZ77" s="97">
        <f>AS77/6</f>
        <v>85800</v>
      </c>
      <c r="BA77" s="138">
        <f>AU77/6</f>
        <v>2427.6666666666665</v>
      </c>
      <c r="BB77" s="363">
        <f>BA77/AY77</f>
        <v>2.9860598605986059E-2</v>
      </c>
      <c r="BC77" s="6">
        <f>BA77-AY77</f>
        <v>-78872.333333333328</v>
      </c>
      <c r="BD77" s="98">
        <f>BA77-AZ77</f>
        <v>-83372.333333333328</v>
      </c>
      <c r="BE77" s="6">
        <f>AX77/6</f>
        <v>-77564.924513333332</v>
      </c>
      <c r="BF77" s="1038">
        <f>BF72+BF75</f>
        <v>0</v>
      </c>
      <c r="BG77" s="356">
        <f>BG72+BG75</f>
        <v>0</v>
      </c>
      <c r="BH77" s="359">
        <f>BH72+BH75</f>
        <v>11111</v>
      </c>
      <c r="BI77" s="358">
        <f>BH77-BG77</f>
        <v>11111</v>
      </c>
      <c r="BJ77" s="1038">
        <f>BJ72+BJ75</f>
        <v>0</v>
      </c>
      <c r="BK77" s="356">
        <f>BK72+BK75</f>
        <v>88500</v>
      </c>
      <c r="BL77" s="359">
        <f>BL72+BL75</f>
        <v>0</v>
      </c>
      <c r="BM77" s="358">
        <f>BL77-BK77</f>
        <v>-88500</v>
      </c>
      <c r="BN77" s="1038">
        <f>BN72+BN75</f>
        <v>0</v>
      </c>
      <c r="BO77" s="356">
        <f>BO72+BO75</f>
        <v>91000</v>
      </c>
      <c r="BP77" s="359">
        <f>BP72+BP75</f>
        <v>0</v>
      </c>
      <c r="BQ77" s="358">
        <f>BP77-BO77</f>
        <v>-91000</v>
      </c>
      <c r="BR77" s="111">
        <f>BF77+BJ77+BN77</f>
        <v>0</v>
      </c>
      <c r="BS77" s="112"/>
      <c r="BT77" s="112">
        <f t="shared" ref="BT77:BU79" si="267">BG77+BK77+BO77</f>
        <v>179500</v>
      </c>
      <c r="BU77" s="113">
        <f t="shared" si="267"/>
        <v>11111</v>
      </c>
      <c r="BV77" s="110">
        <f>BU77-BR77</f>
        <v>11111</v>
      </c>
      <c r="BW77" s="108"/>
      <c r="BX77" s="117">
        <f>BU77-BT77</f>
        <v>-168389</v>
      </c>
      <c r="BY77" s="1038">
        <f>BY72+BY75</f>
        <v>0</v>
      </c>
      <c r="BZ77" s="356">
        <f>BZ72+BZ75</f>
        <v>93500</v>
      </c>
      <c r="CA77" s="359">
        <f>CA72+CA75</f>
        <v>0</v>
      </c>
      <c r="CB77" s="358">
        <f>CA77-BZ77</f>
        <v>-93500</v>
      </c>
      <c r="CC77" s="1038">
        <f>CC72+CC75</f>
        <v>0</v>
      </c>
      <c r="CD77" s="356">
        <f>CD72+CD75</f>
        <v>64300</v>
      </c>
      <c r="CE77" s="359">
        <f>CE72+CE75</f>
        <v>0</v>
      </c>
      <c r="CF77" s="358">
        <f>CE77-CD77</f>
        <v>-64300</v>
      </c>
      <c r="CG77" s="1038">
        <f>CG72+CG75</f>
        <v>0</v>
      </c>
      <c r="CH77" s="356">
        <f>CH72+CH75</f>
        <v>41400</v>
      </c>
      <c r="CI77" s="359">
        <f>CI72+CI75</f>
        <v>0</v>
      </c>
      <c r="CJ77" s="358">
        <f>CI77-CH77</f>
        <v>-41400</v>
      </c>
      <c r="CK77" s="111">
        <f>BY77+CC77+CG77</f>
        <v>0</v>
      </c>
      <c r="CL77" s="112"/>
      <c r="CM77" s="112">
        <f t="shared" ref="CM77:CN79" si="268">BZ77+CD77+CH77</f>
        <v>199200</v>
      </c>
      <c r="CN77" s="113">
        <f t="shared" si="268"/>
        <v>0</v>
      </c>
      <c r="CO77" s="186">
        <f>CN77-CK77</f>
        <v>0</v>
      </c>
      <c r="CP77" s="186"/>
      <c r="CQ77" s="55">
        <f>CN77-CM77</f>
        <v>-199200</v>
      </c>
      <c r="CR77" s="130">
        <f>SUM(BR77,CK77)</f>
        <v>0</v>
      </c>
      <c r="CS77" s="540"/>
      <c r="CT77" s="511">
        <f>BT77+CM77</f>
        <v>378700</v>
      </c>
      <c r="CU77" s="187">
        <f>SUM(BU77,CN77)</f>
        <v>11111</v>
      </c>
      <c r="CV77" s="188">
        <f>CU77-CR77</f>
        <v>11111</v>
      </c>
      <c r="CW77" s="188"/>
      <c r="CX77" s="362">
        <f>CU77-CT77</f>
        <v>-367589</v>
      </c>
      <c r="CY77" s="137">
        <f>CR77/6</f>
        <v>0</v>
      </c>
      <c r="CZ77" s="138">
        <f>CU77/6</f>
        <v>1851.8333333333333</v>
      </c>
      <c r="DA77" s="363" t="e">
        <f>CZ77/CY77</f>
        <v>#DIV/0!</v>
      </c>
      <c r="DB77" s="6">
        <f>CZ77-CY77</f>
        <v>1851.8333333333333</v>
      </c>
      <c r="DC77" s="6">
        <f>CX77/6</f>
        <v>-61264.833333333336</v>
      </c>
      <c r="DD77" s="355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99500</v>
      </c>
      <c r="DI77" s="356">
        <f>DI72+DI75</f>
        <v>93000</v>
      </c>
      <c r="DJ77" s="359">
        <f>DJ72+DJ75</f>
        <v>0</v>
      </c>
      <c r="DK77" s="358">
        <f>DJ77-DI77</f>
        <v>-93000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269">DD77+DH77+DL77</f>
        <v>285600</v>
      </c>
      <c r="DQ77" s="112">
        <f t="shared" si="269"/>
        <v>184300</v>
      </c>
      <c r="DR77" s="113">
        <f t="shared" si="269"/>
        <v>0</v>
      </c>
      <c r="DS77" s="110">
        <f>DR77-DP77</f>
        <v>-285600</v>
      </c>
      <c r="DT77" s="117">
        <f>DR77-DQ77</f>
        <v>-184300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270">DU77+DY77+EC77</f>
        <v>198300</v>
      </c>
      <c r="EH77" s="112">
        <f t="shared" si="270"/>
        <v>0</v>
      </c>
      <c r="EI77" s="113">
        <f t="shared" si="270"/>
        <v>0</v>
      </c>
      <c r="EJ77" s="186">
        <f>EI77-EG77</f>
        <v>-198300</v>
      </c>
      <c r="EK77" s="55">
        <f>EI77-EH77</f>
        <v>0</v>
      </c>
      <c r="EL77" s="130">
        <f>SUM(DP77,EG77)</f>
        <v>483900</v>
      </c>
      <c r="EM77" s="140">
        <f>DQ77+EH77</f>
        <v>184300</v>
      </c>
      <c r="EN77" s="187">
        <f>SUM(DR77,EI77)</f>
        <v>0</v>
      </c>
      <c r="EO77" s="188">
        <f>EN77-EL77</f>
        <v>-483900</v>
      </c>
      <c r="EP77" s="362">
        <f>EN77-EM77</f>
        <v>-184300</v>
      </c>
      <c r="EQ77" s="137">
        <f>EL77/6</f>
        <v>80650</v>
      </c>
      <c r="ER77" s="138">
        <f>EN77/6</f>
        <v>0</v>
      </c>
      <c r="ES77" s="363">
        <f>ER77/EQ77</f>
        <v>0</v>
      </c>
      <c r="ET77" s="6">
        <f>ER77-EQ77</f>
        <v>-80650</v>
      </c>
      <c r="EU77" s="6">
        <f>EP77/6</f>
        <v>-30716.666666666668</v>
      </c>
    </row>
    <row r="78" spans="1:152" s="97" customFormat="1" ht="20.100000000000001" customHeight="1">
      <c r="A78" s="352"/>
      <c r="B78" s="184"/>
      <c r="C78" s="364"/>
      <c r="D78" s="824" t="s">
        <v>65</v>
      </c>
      <c r="E78" s="829"/>
      <c r="F78" s="268">
        <v>8980</v>
      </c>
      <c r="G78" s="365">
        <v>10588.91</v>
      </c>
      <c r="H78" s="366"/>
      <c r="I78" s="319">
        <f>H78-G78</f>
        <v>-10588.91</v>
      </c>
      <c r="J78" s="268">
        <v>9740</v>
      </c>
      <c r="K78" s="365">
        <v>12093</v>
      </c>
      <c r="L78" s="1061"/>
      <c r="M78" s="317">
        <f>L78-K78</f>
        <v>-12093</v>
      </c>
      <c r="N78" s="268">
        <v>9750</v>
      </c>
      <c r="O78" s="365">
        <v>8460.3160000000007</v>
      </c>
      <c r="P78" s="1061"/>
      <c r="Q78" s="317">
        <f>P78-O78</f>
        <v>-8460.3160000000007</v>
      </c>
      <c r="R78" s="369">
        <f>F78+J78+N78</f>
        <v>28470</v>
      </c>
      <c r="S78" s="370">
        <v>30400</v>
      </c>
      <c r="T78" s="144">
        <f>H78+K78+O78</f>
        <v>20553.315999999999</v>
      </c>
      <c r="U78" s="145">
        <f>H78+L78+P78</f>
        <v>0</v>
      </c>
      <c r="V78" s="47">
        <f>U78-R78</f>
        <v>-28470</v>
      </c>
      <c r="W78" s="141">
        <f t="shared" si="263"/>
        <v>-30400</v>
      </c>
      <c r="X78" s="142">
        <f>U78-T78</f>
        <v>-20553.315999999999</v>
      </c>
      <c r="Y78" s="268">
        <v>8300</v>
      </c>
      <c r="Z78" s="365">
        <v>8263.83</v>
      </c>
      <c r="AA78" s="1061"/>
      <c r="AB78" s="319">
        <f>ROUND(AB81*0.95*0.02,-1)</f>
        <v>-4780</v>
      </c>
      <c r="AC78" s="268">
        <v>7700</v>
      </c>
      <c r="AD78" s="365">
        <v>6792.8739999999998</v>
      </c>
      <c r="AE78" s="1061"/>
      <c r="AF78" s="367">
        <f>ROUND(AF81*0.95*0.02,-1)</f>
        <v>-3820</v>
      </c>
      <c r="AG78" s="268">
        <v>6380</v>
      </c>
      <c r="AH78" s="365">
        <v>5130</v>
      </c>
      <c r="AI78" s="1061"/>
      <c r="AJ78" s="367">
        <f>AI78-AH78</f>
        <v>-5130</v>
      </c>
      <c r="AK78" s="143">
        <f>Y78+AC78+AG78</f>
        <v>22380</v>
      </c>
      <c r="AL78" s="370">
        <v>20450</v>
      </c>
      <c r="AM78" s="144">
        <f t="shared" si="266"/>
        <v>20186.703999999998</v>
      </c>
      <c r="AN78" s="145">
        <f t="shared" si="266"/>
        <v>0</v>
      </c>
      <c r="AO78" s="146">
        <f>AN78-AK78</f>
        <v>-22380</v>
      </c>
      <c r="AP78" s="141">
        <f t="shared" si="264"/>
        <v>-20450</v>
      </c>
      <c r="AQ78" s="142">
        <f>AN78-AM78</f>
        <v>-20186.703999999998</v>
      </c>
      <c r="AR78" s="143">
        <f>AK78+R78</f>
        <v>50850</v>
      </c>
      <c r="AS78" s="323">
        <f>AL78+S78</f>
        <v>50850</v>
      </c>
      <c r="AT78" s="371">
        <f>T78+AM78</f>
        <v>40740.019999999997</v>
      </c>
      <c r="AU78" s="148">
        <f>SUM(U78,AN78)</f>
        <v>0</v>
      </c>
      <c r="AV78" s="193">
        <f>AU78-AR78</f>
        <v>-50850</v>
      </c>
      <c r="AW78" s="141">
        <f t="shared" si="265"/>
        <v>-50850</v>
      </c>
      <c r="AX78" s="372">
        <f>AU78-AT78</f>
        <v>-40740.019999999997</v>
      </c>
      <c r="AY78" s="137"/>
      <c r="AZ78" s="138"/>
      <c r="BA78" s="138"/>
      <c r="BF78" s="1039"/>
      <c r="BG78" s="365"/>
      <c r="BH78" s="368"/>
      <c r="BI78" s="367">
        <f>BH78-BG78</f>
        <v>0</v>
      </c>
      <c r="BJ78" s="1039"/>
      <c r="BK78" s="365">
        <f>ROUND(BJ78*0.85,-1)</f>
        <v>0</v>
      </c>
      <c r="BL78" s="368"/>
      <c r="BM78" s="367">
        <f>BL78-BK78</f>
        <v>0</v>
      </c>
      <c r="BN78" s="1039"/>
      <c r="BO78" s="365">
        <f>BN78</f>
        <v>0</v>
      </c>
      <c r="BP78" s="368"/>
      <c r="BQ78" s="367">
        <f>BP78-BO78</f>
        <v>0</v>
      </c>
      <c r="BR78" s="143">
        <f>BF78+BJ78+BN78</f>
        <v>0</v>
      </c>
      <c r="BS78" s="144"/>
      <c r="BT78" s="144">
        <f t="shared" si="267"/>
        <v>0</v>
      </c>
      <c r="BU78" s="145">
        <f t="shared" si="267"/>
        <v>0</v>
      </c>
      <c r="BV78" s="47">
        <f>BU78-BR78</f>
        <v>0</v>
      </c>
      <c r="BW78" s="141"/>
      <c r="BX78" s="142">
        <f>BU78-BT78</f>
        <v>0</v>
      </c>
      <c r="BY78" s="1039"/>
      <c r="BZ78" s="365">
        <v>8900</v>
      </c>
      <c r="CA78" s="368"/>
      <c r="CB78" s="367">
        <v>0</v>
      </c>
      <c r="CC78" s="1039"/>
      <c r="CD78" s="365">
        <v>9000</v>
      </c>
      <c r="CE78" s="368"/>
      <c r="CF78" s="367">
        <v>0</v>
      </c>
      <c r="CG78" s="1039"/>
      <c r="CH78" s="365">
        <v>6460</v>
      </c>
      <c r="CI78" s="368"/>
      <c r="CJ78" s="367">
        <f>CI78-CH78</f>
        <v>-6460</v>
      </c>
      <c r="CK78" s="143">
        <f>BY78+CC78+CG78</f>
        <v>0</v>
      </c>
      <c r="CL78" s="144"/>
      <c r="CM78" s="144">
        <f t="shared" si="268"/>
        <v>24360</v>
      </c>
      <c r="CN78" s="145">
        <f t="shared" si="268"/>
        <v>0</v>
      </c>
      <c r="CO78" s="146">
        <f>CN78-CK78</f>
        <v>0</v>
      </c>
      <c r="CP78" s="146"/>
      <c r="CQ78" s="142">
        <f>CN78-CM78</f>
        <v>-24360</v>
      </c>
      <c r="CR78" s="143">
        <f>CK78+BR78</f>
        <v>0</v>
      </c>
      <c r="CS78" s="955"/>
      <c r="CT78" s="371">
        <f>BT78+CM78</f>
        <v>24360</v>
      </c>
      <c r="CU78" s="148">
        <f>SUM(BU78,CN78)</f>
        <v>0</v>
      </c>
      <c r="CV78" s="193">
        <f>CU78-CR78</f>
        <v>0</v>
      </c>
      <c r="CW78" s="193"/>
      <c r="CX78" s="372">
        <f>CU78-CT78</f>
        <v>-24360</v>
      </c>
      <c r="CY78" s="137"/>
      <c r="CZ78" s="138"/>
      <c r="DD78" s="268">
        <v>7640</v>
      </c>
      <c r="DE78" s="365">
        <v>7640</v>
      </c>
      <c r="DF78" s="368"/>
      <c r="DG78" s="367">
        <f>DF78-DE78</f>
        <v>-7640</v>
      </c>
      <c r="DH78" s="268">
        <v>5940</v>
      </c>
      <c r="DI78" s="365">
        <v>5940</v>
      </c>
      <c r="DJ78" s="368"/>
      <c r="DK78" s="367">
        <f>DJ78-DI78</f>
        <v>-5940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269"/>
        <v>20790</v>
      </c>
      <c r="DQ78" s="144">
        <f t="shared" si="269"/>
        <v>20790</v>
      </c>
      <c r="DR78" s="145">
        <f t="shared" si="269"/>
        <v>0</v>
      </c>
      <c r="DS78" s="47">
        <f>DR78-DP78</f>
        <v>-20790</v>
      </c>
      <c r="DT78" s="142">
        <f>DR78-DQ78</f>
        <v>-20790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270"/>
        <v>21080</v>
      </c>
      <c r="EH78" s="144">
        <f t="shared" si="270"/>
        <v>0</v>
      </c>
      <c r="EI78" s="145">
        <f t="shared" si="270"/>
        <v>0</v>
      </c>
      <c r="EJ78" s="146">
        <f>EI78-EG78</f>
        <v>-21080</v>
      </c>
      <c r="EK78" s="142">
        <f>EI78-EH78</f>
        <v>0</v>
      </c>
      <c r="EL78" s="143">
        <f>EG78+DP78</f>
        <v>41870</v>
      </c>
      <c r="EM78" s="371">
        <f>DQ78+EH78</f>
        <v>20790</v>
      </c>
      <c r="EN78" s="148">
        <f>SUM(DR78,EI78)</f>
        <v>0</v>
      </c>
      <c r="EO78" s="193">
        <f>EN78-EL78</f>
        <v>-41870</v>
      </c>
      <c r="EP78" s="372">
        <f>EN78-EM78</f>
        <v>-20790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24" t="s">
        <v>66</v>
      </c>
      <c r="E79" s="829"/>
      <c r="F79" s="268">
        <v>159130</v>
      </c>
      <c r="G79" s="365">
        <v>237283.83</v>
      </c>
      <c r="H79" s="366"/>
      <c r="I79" s="774">
        <f>H79-G79</f>
        <v>-237283.83</v>
      </c>
      <c r="J79" s="268">
        <v>176050</v>
      </c>
      <c r="K79" s="365">
        <v>286156</v>
      </c>
      <c r="L79" s="1061"/>
      <c r="M79" s="753">
        <f>L79-K79</f>
        <v>-286156</v>
      </c>
      <c r="N79" s="268">
        <v>176050</v>
      </c>
      <c r="O79" s="365">
        <v>270180.77389999997</v>
      </c>
      <c r="P79" s="1061"/>
      <c r="Q79" s="753">
        <f>P79-O79</f>
        <v>-270180.77389999997</v>
      </c>
      <c r="R79" s="369">
        <f>F79+J79+N79</f>
        <v>511230</v>
      </c>
      <c r="S79" s="370">
        <v>575600</v>
      </c>
      <c r="T79" s="144">
        <f>H79+K79+O79</f>
        <v>556336.77389999991</v>
      </c>
      <c r="U79" s="145">
        <f>H79+L79+P79</f>
        <v>0</v>
      </c>
      <c r="V79" s="47">
        <f>U79-R79</f>
        <v>-511230</v>
      </c>
      <c r="W79" s="141">
        <f t="shared" si="263"/>
        <v>-575600</v>
      </c>
      <c r="X79" s="142">
        <f>U79-T79</f>
        <v>-556336.77389999991</v>
      </c>
      <c r="Y79" s="268">
        <v>148000</v>
      </c>
      <c r="Z79" s="365">
        <v>227038.13800000001</v>
      </c>
      <c r="AA79" s="1061"/>
      <c r="AB79" s="774">
        <f>ROUND(AB81*0.95*0.98,-1)</f>
        <v>-234060</v>
      </c>
      <c r="AC79" s="268">
        <v>140000</v>
      </c>
      <c r="AD79" s="365">
        <v>184582.50210000001</v>
      </c>
      <c r="AE79" s="1061"/>
      <c r="AF79" s="367">
        <f>ROUND(AF81*0.95*0.98,-1)</f>
        <v>-187050</v>
      </c>
      <c r="AG79" s="268">
        <v>113670</v>
      </c>
      <c r="AH79" s="365">
        <v>165870</v>
      </c>
      <c r="AI79" s="1061"/>
      <c r="AJ79" s="367">
        <f>AI79-AH79</f>
        <v>-165870</v>
      </c>
      <c r="AK79" s="143">
        <f>Y79+AC79+AG79</f>
        <v>401670</v>
      </c>
      <c r="AL79" s="370">
        <v>413300</v>
      </c>
      <c r="AM79" s="144">
        <f t="shared" si="266"/>
        <v>577490.64009999996</v>
      </c>
      <c r="AN79" s="145">
        <f t="shared" si="266"/>
        <v>0</v>
      </c>
      <c r="AO79" s="146">
        <f>AN79-AK79</f>
        <v>-401670</v>
      </c>
      <c r="AP79" s="141">
        <f t="shared" si="264"/>
        <v>-413300</v>
      </c>
      <c r="AQ79" s="142">
        <f>AN79-AM79</f>
        <v>-577490.64009999996</v>
      </c>
      <c r="AR79" s="143">
        <f>AK79+R79</f>
        <v>912900</v>
      </c>
      <c r="AS79" s="323">
        <f>AL79+S79</f>
        <v>988900</v>
      </c>
      <c r="AT79" s="371">
        <f>T79+AM79</f>
        <v>1133827.4139999999</v>
      </c>
      <c r="AU79" s="148">
        <f>SUM(U79,AN79)</f>
        <v>0</v>
      </c>
      <c r="AV79" s="193">
        <f>AU79-AR79</f>
        <v>-912900</v>
      </c>
      <c r="AW79" s="141">
        <f t="shared" si="265"/>
        <v>-988900</v>
      </c>
      <c r="AX79" s="372">
        <f>AU79-AT79</f>
        <v>-1133827.4139999999</v>
      </c>
      <c r="AY79" s="137"/>
      <c r="AZ79" s="138"/>
      <c r="BA79" s="138"/>
      <c r="BF79" s="1039"/>
      <c r="BG79" s="365"/>
      <c r="BH79" s="368"/>
      <c r="BI79" s="367">
        <f>BH79-BG79</f>
        <v>0</v>
      </c>
      <c r="BJ79" s="1039"/>
      <c r="BK79" s="365">
        <f>ROUND(BJ79*0.85,-1)</f>
        <v>0</v>
      </c>
      <c r="BL79" s="368"/>
      <c r="BM79" s="367">
        <f>BL79-BK79</f>
        <v>0</v>
      </c>
      <c r="BN79" s="1039"/>
      <c r="BO79" s="365">
        <f>BN79</f>
        <v>0</v>
      </c>
      <c r="BP79" s="368"/>
      <c r="BQ79" s="367">
        <f>BP79-BO79</f>
        <v>0</v>
      </c>
      <c r="BR79" s="143">
        <f>BF79+BJ79+BN79</f>
        <v>0</v>
      </c>
      <c r="BS79" s="144"/>
      <c r="BT79" s="144">
        <f t="shared" si="267"/>
        <v>0</v>
      </c>
      <c r="BU79" s="145">
        <f t="shared" si="267"/>
        <v>0</v>
      </c>
      <c r="BV79" s="47">
        <f>BU79-BR79</f>
        <v>0</v>
      </c>
      <c r="BW79" s="141"/>
      <c r="BX79" s="142">
        <f>BU79-BT79</f>
        <v>0</v>
      </c>
      <c r="BY79" s="1039"/>
      <c r="BZ79" s="365">
        <v>182050</v>
      </c>
      <c r="CA79" s="368"/>
      <c r="CB79" s="367">
        <v>0</v>
      </c>
      <c r="CC79" s="1039"/>
      <c r="CD79" s="365">
        <v>185000</v>
      </c>
      <c r="CE79" s="368"/>
      <c r="CF79" s="367">
        <v>0</v>
      </c>
      <c r="CG79" s="1039"/>
      <c r="CH79" s="365">
        <v>131920</v>
      </c>
      <c r="CI79" s="368"/>
      <c r="CJ79" s="367">
        <f>CI79-CH79</f>
        <v>-131920</v>
      </c>
      <c r="CK79" s="143">
        <f>BY79+CC79+CG79</f>
        <v>0</v>
      </c>
      <c r="CL79" s="144"/>
      <c r="CM79" s="144">
        <f t="shared" si="268"/>
        <v>498970</v>
      </c>
      <c r="CN79" s="145">
        <f t="shared" si="268"/>
        <v>0</v>
      </c>
      <c r="CO79" s="146">
        <f>CN79-CK79</f>
        <v>0</v>
      </c>
      <c r="CP79" s="146"/>
      <c r="CQ79" s="142">
        <f>CN79-CM79</f>
        <v>-498970</v>
      </c>
      <c r="CR79" s="143">
        <f>CK79+BR79</f>
        <v>0</v>
      </c>
      <c r="CS79" s="955"/>
      <c r="CT79" s="371">
        <f>BT79+CM79</f>
        <v>498970</v>
      </c>
      <c r="CU79" s="148">
        <f>SUM(BU79,CN79)</f>
        <v>0</v>
      </c>
      <c r="CV79" s="193">
        <f>CU79-CR79</f>
        <v>0</v>
      </c>
      <c r="CW79" s="193"/>
      <c r="CX79" s="372">
        <f>CU79-CT79</f>
        <v>-498970</v>
      </c>
      <c r="CY79" s="137"/>
      <c r="CZ79" s="138"/>
      <c r="DD79" s="268">
        <v>158410</v>
      </c>
      <c r="DE79" s="365">
        <v>158410</v>
      </c>
      <c r="DF79" s="368"/>
      <c r="DG79" s="367">
        <f>DF79-DE79</f>
        <v>-158410</v>
      </c>
      <c r="DH79" s="268">
        <v>123210</v>
      </c>
      <c r="DI79" s="365">
        <v>123210</v>
      </c>
      <c r="DJ79" s="368"/>
      <c r="DK79" s="367">
        <f>DJ79-DI79</f>
        <v>-123210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269"/>
        <v>431230</v>
      </c>
      <c r="DQ79" s="144">
        <f t="shared" si="269"/>
        <v>431230</v>
      </c>
      <c r="DR79" s="145">
        <f t="shared" si="269"/>
        <v>0</v>
      </c>
      <c r="DS79" s="47">
        <f>DR79-DP79</f>
        <v>-431230</v>
      </c>
      <c r="DT79" s="142">
        <f>DR79-DQ79</f>
        <v>-431230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270"/>
        <v>430930</v>
      </c>
      <c r="EH79" s="144">
        <f t="shared" si="270"/>
        <v>0</v>
      </c>
      <c r="EI79" s="145">
        <f t="shared" si="270"/>
        <v>0</v>
      </c>
      <c r="EJ79" s="146">
        <f>EI79-EG79</f>
        <v>-430930</v>
      </c>
      <c r="EK79" s="142">
        <f>EI79-EH79</f>
        <v>0</v>
      </c>
      <c r="EL79" s="143">
        <f>EG79+DP79</f>
        <v>862160</v>
      </c>
      <c r="EM79" s="371">
        <f>DQ79+EH79</f>
        <v>431230</v>
      </c>
      <c r="EN79" s="148">
        <f>SUM(DR79,EI79)</f>
        <v>0</v>
      </c>
      <c r="EO79" s="193">
        <f>EN79-EL79</f>
        <v>-862160</v>
      </c>
      <c r="EP79" s="372">
        <f>EN79-EM79</f>
        <v>-431230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376"/>
      <c r="I80" s="377">
        <f>H81/G81</f>
        <v>0</v>
      </c>
      <c r="J80" s="374"/>
      <c r="K80" s="375"/>
      <c r="L80" s="1062"/>
      <c r="M80" s="377">
        <f>L81/K81</f>
        <v>0</v>
      </c>
      <c r="N80" s="374"/>
      <c r="O80" s="375"/>
      <c r="P80" s="1062"/>
      <c r="Q80" s="377">
        <f>P81/O81</f>
        <v>0</v>
      </c>
      <c r="R80" s="379"/>
      <c r="S80" s="380"/>
      <c r="T80" s="381"/>
      <c r="U80" s="100"/>
      <c r="V80" s="339">
        <f>U81/R81</f>
        <v>0</v>
      </c>
      <c r="W80" s="86">
        <f>U81/S81</f>
        <v>0</v>
      </c>
      <c r="X80" s="80">
        <f>U81/T81</f>
        <v>0</v>
      </c>
      <c r="Y80" s="374"/>
      <c r="Z80" s="375"/>
      <c r="AA80" s="1062"/>
      <c r="AB80" s="377">
        <f>AA81/Z81</f>
        <v>0</v>
      </c>
      <c r="AC80" s="374"/>
      <c r="AD80" s="375"/>
      <c r="AE80" s="1062"/>
      <c r="AF80" s="382">
        <f>AE81/AD81</f>
        <v>0</v>
      </c>
      <c r="AG80" s="374"/>
      <c r="AH80" s="375"/>
      <c r="AI80" s="1062"/>
      <c r="AJ80" s="382">
        <f>AI81/AH81</f>
        <v>0</v>
      </c>
      <c r="AK80" s="287"/>
      <c r="AL80" s="380"/>
      <c r="AM80" s="381"/>
      <c r="AN80" s="100"/>
      <c r="AO80" s="343">
        <f>AN81/AK81</f>
        <v>0</v>
      </c>
      <c r="AP80" s="86">
        <f>AN81/AL81</f>
        <v>0</v>
      </c>
      <c r="AQ80" s="256">
        <f>AN81/AM81</f>
        <v>0</v>
      </c>
      <c r="AR80" s="204"/>
      <c r="AS80" s="383"/>
      <c r="AT80" s="209"/>
      <c r="AU80" s="162"/>
      <c r="AV80" s="348">
        <f>AU81/AR81</f>
        <v>0</v>
      </c>
      <c r="AW80" s="86">
        <f>AU81/AS81</f>
        <v>0</v>
      </c>
      <c r="AX80" s="384">
        <f>AU81/AT81</f>
        <v>0</v>
      </c>
      <c r="AY80" s="137"/>
      <c r="AZ80" s="138"/>
      <c r="BA80" s="138"/>
      <c r="BF80" s="1040"/>
      <c r="BG80" s="375"/>
      <c r="BH80" s="378"/>
      <c r="BI80" s="377" t="e">
        <f>BH81/BG81</f>
        <v>#DIV/0!</v>
      </c>
      <c r="BJ80" s="1040"/>
      <c r="BK80" s="375"/>
      <c r="BL80" s="378"/>
      <c r="BM80" s="377">
        <f>BL81/BK81</f>
        <v>0</v>
      </c>
      <c r="BN80" s="1040"/>
      <c r="BO80" s="375"/>
      <c r="BP80" s="378"/>
      <c r="BQ80" s="334">
        <f>BP81/BO81</f>
        <v>0</v>
      </c>
      <c r="BR80" s="287"/>
      <c r="BS80" s="381"/>
      <c r="BT80" s="381"/>
      <c r="BU80" s="100"/>
      <c r="BV80" s="339" t="e">
        <f>BU81/BR81</f>
        <v>#DIV/0!</v>
      </c>
      <c r="BW80" s="340"/>
      <c r="BX80" s="80">
        <f>BU81/BT81</f>
        <v>0</v>
      </c>
      <c r="BY80" s="1040"/>
      <c r="BZ80" s="375"/>
      <c r="CA80" s="378"/>
      <c r="CB80" s="334">
        <f>CA81/BZ81</f>
        <v>0</v>
      </c>
      <c r="CC80" s="1040"/>
      <c r="CD80" s="375"/>
      <c r="CE80" s="378"/>
      <c r="CF80" s="382">
        <f>CE81/CD81</f>
        <v>0</v>
      </c>
      <c r="CG80" s="1040"/>
      <c r="CH80" s="375"/>
      <c r="CI80" s="378"/>
      <c r="CJ80" s="382">
        <f>CI81/CH81</f>
        <v>0</v>
      </c>
      <c r="CK80" s="287"/>
      <c r="CL80" s="381"/>
      <c r="CM80" s="381"/>
      <c r="CN80" s="100"/>
      <c r="CO80" s="343" t="e">
        <f>CN81/CK81</f>
        <v>#DIV/0!</v>
      </c>
      <c r="CP80" s="343"/>
      <c r="CQ80" s="256">
        <f>CN81/CM81</f>
        <v>0</v>
      </c>
      <c r="CR80" s="204"/>
      <c r="CS80" s="956"/>
      <c r="CT80" s="209"/>
      <c r="CU80" s="162"/>
      <c r="CV80" s="348" t="e">
        <f>CU81/CR81</f>
        <v>#DIV/0!</v>
      </c>
      <c r="CW80" s="94"/>
      <c r="CX80" s="384">
        <f>CU81/CT81</f>
        <v>0</v>
      </c>
      <c r="CY80" s="137"/>
      <c r="CZ80" s="138"/>
      <c r="DD80" s="374"/>
      <c r="DE80" s="375"/>
      <c r="DF80" s="378"/>
      <c r="DG80" s="377">
        <f>DF81/DE81</f>
        <v>0</v>
      </c>
      <c r="DH80" s="374"/>
      <c r="DI80" s="375"/>
      <c r="DJ80" s="378"/>
      <c r="DK80" s="377">
        <f>DJ81/DI81</f>
        <v>0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>
        <f>DR81/DP81</f>
        <v>0</v>
      </c>
      <c r="DT80" s="80">
        <f>DR81/DQ81</f>
        <v>0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>
        <f>EN81/EL81</f>
        <v>0</v>
      </c>
      <c r="EP80" s="384">
        <f>EN81/EM81</f>
        <v>0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386"/>
      <c r="I81" s="358">
        <f>H81-G81</f>
        <v>-271480.777</v>
      </c>
      <c r="J81" s="355">
        <v>200000</v>
      </c>
      <c r="K81" s="385">
        <v>308709</v>
      </c>
      <c r="L81" s="1063"/>
      <c r="M81" s="358">
        <f>L81-K81</f>
        <v>-308709</v>
      </c>
      <c r="N81" s="355">
        <v>200000</v>
      </c>
      <c r="O81" s="385">
        <v>300435.35590000002</v>
      </c>
      <c r="P81" s="1063"/>
      <c r="Q81" s="358">
        <f>P81-O81</f>
        <v>-300435.35590000002</v>
      </c>
      <c r="R81" s="360">
        <f>F81+J81+N81</f>
        <v>580000</v>
      </c>
      <c r="S81" s="361">
        <v>636000</v>
      </c>
      <c r="T81" s="112">
        <f>H81+K81+O81</f>
        <v>609144.35590000008</v>
      </c>
      <c r="U81" s="114">
        <f>H81+L81+P81</f>
        <v>0</v>
      </c>
      <c r="V81" s="110">
        <f>U81-R81</f>
        <v>-580000</v>
      </c>
      <c r="W81" s="108">
        <f t="shared" si="263"/>
        <v>-636000</v>
      </c>
      <c r="X81" s="117">
        <f>U81-T81</f>
        <v>-609144.35590000008</v>
      </c>
      <c r="Y81" s="355">
        <v>170000</v>
      </c>
      <c r="Z81" s="385">
        <v>251402.05600000001</v>
      </c>
      <c r="AA81" s="1063"/>
      <c r="AB81" s="358">
        <f>AA81-Z81</f>
        <v>-251402.05600000001</v>
      </c>
      <c r="AC81" s="355">
        <v>160000</v>
      </c>
      <c r="AD81" s="385">
        <v>200913.18410000001</v>
      </c>
      <c r="AE81" s="1063"/>
      <c r="AF81" s="358">
        <f>AE81-AD81</f>
        <v>-200913.18410000001</v>
      </c>
      <c r="AG81" s="355">
        <v>130000</v>
      </c>
      <c r="AH81" s="385">
        <v>180000</v>
      </c>
      <c r="AI81" s="1063"/>
      <c r="AJ81" s="358">
        <f t="shared" ref="AJ81:AJ91" si="271">AI81-AH81</f>
        <v>-180000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0</v>
      </c>
      <c r="AO81" s="186">
        <f t="shared" ref="AO81:AO91" si="272">AN81-AK81</f>
        <v>-460000</v>
      </c>
      <c r="AP81" s="108">
        <f t="shared" si="264"/>
        <v>-480000</v>
      </c>
      <c r="AQ81" s="55">
        <f>AN81-AM81</f>
        <v>-632315.24010000005</v>
      </c>
      <c r="AR81" s="130">
        <f>SUM(R81,AK81)</f>
        <v>1040000</v>
      </c>
      <c r="AS81" s="323">
        <f>AL81+S81</f>
        <v>1116000</v>
      </c>
      <c r="AT81" s="140">
        <f>T81+AM81</f>
        <v>1241459.5960000001</v>
      </c>
      <c r="AU81" s="187">
        <f>SUM(U81,AN81)</f>
        <v>0</v>
      </c>
      <c r="AV81" s="188">
        <f t="shared" ref="AV81:AV91" si="273">AU81-AR81</f>
        <v>-1040000</v>
      </c>
      <c r="AW81" s="108">
        <f t="shared" si="265"/>
        <v>-1116000</v>
      </c>
      <c r="AX81" s="362">
        <f>AU81-AT81</f>
        <v>-1241459.5960000001</v>
      </c>
      <c r="AY81" s="137">
        <f>AR81/6</f>
        <v>173333.33333333334</v>
      </c>
      <c r="AZ81" s="97">
        <f>AS81/6</f>
        <v>186000</v>
      </c>
      <c r="BA81" s="138">
        <f>AU81/6</f>
        <v>0</v>
      </c>
      <c r="BB81" s="363">
        <f>BA81/AY81</f>
        <v>0</v>
      </c>
      <c r="BC81" s="6">
        <f>BA81-AY81</f>
        <v>-173333.33333333334</v>
      </c>
      <c r="BD81" s="98">
        <f>BA81-AZ81</f>
        <v>-186000</v>
      </c>
      <c r="BE81" s="6">
        <f>AX81/6</f>
        <v>-206909.93266666669</v>
      </c>
      <c r="BF81" s="1038"/>
      <c r="BG81" s="385"/>
      <c r="BH81" s="387"/>
      <c r="BI81" s="358">
        <f>BH81-BG81</f>
        <v>0</v>
      </c>
      <c r="BJ81" s="1038"/>
      <c r="BK81" s="385">
        <v>120000</v>
      </c>
      <c r="BL81" s="387"/>
      <c r="BM81" s="358">
        <f>BL81-BK81</f>
        <v>-120000</v>
      </c>
      <c r="BN81" s="1038"/>
      <c r="BO81" s="385">
        <v>170000</v>
      </c>
      <c r="BP81" s="387"/>
      <c r="BQ81" s="358">
        <f t="shared" ref="BQ81:BQ89" si="274">BP81-BO81</f>
        <v>-170000</v>
      </c>
      <c r="BR81" s="111">
        <f>BF81+BJ81+BN81</f>
        <v>0</v>
      </c>
      <c r="BS81" s="112"/>
      <c r="BT81" s="112">
        <f>BG81+BK81+BO81</f>
        <v>290000</v>
      </c>
      <c r="BU81" s="114">
        <f>BH81+BL81+BP81</f>
        <v>0</v>
      </c>
      <c r="BV81" s="110">
        <f t="shared" ref="BV81:BV91" si="275">BU81-BR81</f>
        <v>0</v>
      </c>
      <c r="BW81" s="108"/>
      <c r="BX81" s="117">
        <f t="shared" ref="BX81:BX91" si="276">BU81-BT81</f>
        <v>-290000</v>
      </c>
      <c r="BY81" s="1038"/>
      <c r="BZ81" s="385">
        <v>210000</v>
      </c>
      <c r="CA81" s="387"/>
      <c r="CB81" s="358">
        <f>CA81-BZ81</f>
        <v>-210000</v>
      </c>
      <c r="CC81" s="1038"/>
      <c r="CD81" s="385">
        <v>214000</v>
      </c>
      <c r="CE81" s="387"/>
      <c r="CF81" s="358">
        <f>CE81-CD81</f>
        <v>-214000</v>
      </c>
      <c r="CG81" s="1038"/>
      <c r="CH81" s="385">
        <v>150000</v>
      </c>
      <c r="CI81" s="387"/>
      <c r="CJ81" s="358">
        <f t="shared" ref="CJ81:CJ91" si="277">CI81-CH81</f>
        <v>-150000</v>
      </c>
      <c r="CK81" s="111">
        <f>BY81+CC81+CG81</f>
        <v>0</v>
      </c>
      <c r="CL81" s="112"/>
      <c r="CM81" s="112">
        <f>BZ81+CD81+CH81</f>
        <v>574000</v>
      </c>
      <c r="CN81" s="114">
        <f>CA81+CE81+CI81</f>
        <v>0</v>
      </c>
      <c r="CO81" s="186">
        <f t="shared" ref="CO81:CO91" si="278">CN81-CK81</f>
        <v>0</v>
      </c>
      <c r="CP81" s="186"/>
      <c r="CQ81" s="55">
        <f>CN81-CM81</f>
        <v>-574000</v>
      </c>
      <c r="CR81" s="130">
        <f>SUM(BR81,CK81)</f>
        <v>0</v>
      </c>
      <c r="CS81" s="540"/>
      <c r="CT81" s="140">
        <f>BT81+CM81</f>
        <v>864000</v>
      </c>
      <c r="CU81" s="187">
        <f>SUM(BU81,CN81)</f>
        <v>0</v>
      </c>
      <c r="CV81" s="188">
        <f t="shared" ref="CV81:CV91" si="279">CU81-CR81</f>
        <v>0</v>
      </c>
      <c r="CW81" s="188"/>
      <c r="CX81" s="362">
        <f>CU81-CT81</f>
        <v>-864000</v>
      </c>
      <c r="CY81" s="137">
        <f>CR81/6</f>
        <v>0</v>
      </c>
      <c r="CZ81" s="138">
        <f>CU81/6</f>
        <v>0</v>
      </c>
      <c r="DA81" s="363" t="e">
        <f>CZ81/CY81</f>
        <v>#DIV/0!</v>
      </c>
      <c r="DB81" s="6">
        <f>CZ81-CY81</f>
        <v>0</v>
      </c>
      <c r="DC81" s="6">
        <f>CX81/6</f>
        <v>-144000</v>
      </c>
      <c r="DD81" s="355">
        <v>180000</v>
      </c>
      <c r="DE81" s="385">
        <v>180000</v>
      </c>
      <c r="DF81" s="387"/>
      <c r="DG81" s="358">
        <f t="shared" ref="DG81:DG87" si="280">DF81-DE81</f>
        <v>-180000</v>
      </c>
      <c r="DH81" s="355">
        <v>140000</v>
      </c>
      <c r="DI81" s="385">
        <v>140000</v>
      </c>
      <c r="DJ81" s="387"/>
      <c r="DK81" s="358">
        <f t="shared" ref="DK81:DK87" si="281">DJ81-DI81</f>
        <v>-140000</v>
      </c>
      <c r="DL81" s="355">
        <v>170000</v>
      </c>
      <c r="DM81" s="385">
        <v>170000</v>
      </c>
      <c r="DN81" s="387"/>
      <c r="DO81" s="358">
        <f t="shared" ref="DO81:DO87" si="282">DN81-DM81</f>
        <v>-170000</v>
      </c>
      <c r="DP81" s="111">
        <f t="shared" ref="DP81:DR82" si="283">DD81+DH81+DL81</f>
        <v>490000</v>
      </c>
      <c r="DQ81" s="112">
        <f t="shared" si="283"/>
        <v>490000</v>
      </c>
      <c r="DR81" s="114">
        <f t="shared" si="283"/>
        <v>0</v>
      </c>
      <c r="DS81" s="110">
        <f t="shared" ref="DS81:DS87" si="284">DR81-DP81</f>
        <v>-490000</v>
      </c>
      <c r="DT81" s="117">
        <f t="shared" ref="DT81:DT87" si="285">DR81-DQ81</f>
        <v>-490000</v>
      </c>
      <c r="DU81" s="355">
        <v>180000</v>
      </c>
      <c r="DV81" s="385"/>
      <c r="DW81" s="387"/>
      <c r="DX81" s="358">
        <f t="shared" ref="DX81:DX87" si="286">DW81-DV81</f>
        <v>0</v>
      </c>
      <c r="DY81" s="355">
        <v>150000</v>
      </c>
      <c r="DZ81" s="385"/>
      <c r="EA81" s="387"/>
      <c r="EB81" s="358">
        <f t="shared" ref="EB81:EB87" si="287">EA81-DZ81</f>
        <v>0</v>
      </c>
      <c r="EC81" s="355">
        <v>160000</v>
      </c>
      <c r="ED81" s="385"/>
      <c r="EE81" s="387"/>
      <c r="EF81" s="358">
        <f t="shared" ref="EF81:EF87" si="288">EE81-ED81</f>
        <v>0</v>
      </c>
      <c r="EG81" s="111">
        <f t="shared" ref="EG81:EI82" si="289">DU81+DY81+EC81</f>
        <v>490000</v>
      </c>
      <c r="EH81" s="112">
        <f t="shared" si="289"/>
        <v>0</v>
      </c>
      <c r="EI81" s="114">
        <f t="shared" si="289"/>
        <v>0</v>
      </c>
      <c r="EJ81" s="186">
        <f t="shared" ref="EJ81:EJ87" si="290">EI81-EG81</f>
        <v>-490000</v>
      </c>
      <c r="EK81" s="55">
        <f>EI81-EH81</f>
        <v>0</v>
      </c>
      <c r="EL81" s="130">
        <f>SUM(DP81,EG81)</f>
        <v>980000</v>
      </c>
      <c r="EM81" s="140">
        <f>DQ81+EH81</f>
        <v>490000</v>
      </c>
      <c r="EN81" s="187">
        <f>SUM(DR81,EI81)</f>
        <v>0</v>
      </c>
      <c r="EO81" s="188">
        <f t="shared" ref="EO81:EO87" si="291">EN81-EL81</f>
        <v>-980000</v>
      </c>
      <c r="EP81" s="362">
        <f>EN81-EM81</f>
        <v>-490000</v>
      </c>
      <c r="EQ81" s="137">
        <f>EL81/6</f>
        <v>163333.33333333334</v>
      </c>
      <c r="ER81" s="138">
        <f>EN81/6</f>
        <v>0</v>
      </c>
      <c r="ES81" s="363">
        <f>ER81/EQ81</f>
        <v>0</v>
      </c>
      <c r="ET81" s="6">
        <f>ER81-EQ81</f>
        <v>-163333.33333333334</v>
      </c>
      <c r="EU81" s="6">
        <f>EP81/6</f>
        <v>-81666.666666666672</v>
      </c>
    </row>
    <row r="82" spans="1:151" s="351" customFormat="1" ht="20.100000000000001" customHeight="1">
      <c r="A82" s="388"/>
      <c r="B82" s="388"/>
      <c r="C82" s="389"/>
      <c r="D82" s="834" t="s">
        <v>50</v>
      </c>
      <c r="E82" s="839"/>
      <c r="F82" s="331">
        <v>300</v>
      </c>
      <c r="G82" s="390">
        <v>459</v>
      </c>
      <c r="H82" s="391"/>
      <c r="I82" s="392">
        <f t="shared" ref="I82:I89" si="292">H82-G82</f>
        <v>-459</v>
      </c>
      <c r="J82" s="331">
        <v>300</v>
      </c>
      <c r="K82" s="390">
        <v>323</v>
      </c>
      <c r="L82" s="1064"/>
      <c r="M82" s="392">
        <f t="shared" ref="M82:M89" si="293">L82-K82</f>
        <v>-323</v>
      </c>
      <c r="N82" s="331">
        <v>300</v>
      </c>
      <c r="O82" s="390">
        <v>529</v>
      </c>
      <c r="P82" s="1064"/>
      <c r="Q82" s="392">
        <f t="shared" ref="Q82:Q89" si="294">P82-O82</f>
        <v>-529</v>
      </c>
      <c r="R82" s="394">
        <f>F82+J82+N82</f>
        <v>900</v>
      </c>
      <c r="S82" s="395">
        <f>300*3</f>
        <v>900</v>
      </c>
      <c r="T82" s="396">
        <f>H82+K82+O82</f>
        <v>852</v>
      </c>
      <c r="U82" s="397">
        <f>H82+L82+P82</f>
        <v>0</v>
      </c>
      <c r="V82" s="398">
        <f t="shared" ref="V82:V91" si="295">U82-R82</f>
        <v>-900</v>
      </c>
      <c r="W82" s="398">
        <f t="shared" si="263"/>
        <v>-900</v>
      </c>
      <c r="X82" s="398">
        <f t="shared" ref="X82:X91" si="296">U82-T82</f>
        <v>-852</v>
      </c>
      <c r="Y82" s="331">
        <v>300</v>
      </c>
      <c r="Z82" s="390">
        <v>403</v>
      </c>
      <c r="AA82" s="1064">
        <v>222</v>
      </c>
      <c r="AB82" s="392">
        <f t="shared" ref="AB82:AB91" si="297">AA82-Z82</f>
        <v>-181</v>
      </c>
      <c r="AC82" s="331">
        <v>300</v>
      </c>
      <c r="AD82" s="390">
        <v>333</v>
      </c>
      <c r="AE82" s="1064"/>
      <c r="AF82" s="392">
        <f t="shared" ref="AF82:AF89" si="298">AE82-AD82</f>
        <v>-333</v>
      </c>
      <c r="AG82" s="331">
        <v>300</v>
      </c>
      <c r="AH82" s="390">
        <v>400</v>
      </c>
      <c r="AI82" s="1064"/>
      <c r="AJ82" s="392">
        <f t="shared" si="271"/>
        <v>-400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222</v>
      </c>
      <c r="AO82" s="398">
        <f t="shared" si="272"/>
        <v>-678</v>
      </c>
      <c r="AP82" s="398">
        <f t="shared" si="264"/>
        <v>-678</v>
      </c>
      <c r="AQ82" s="203">
        <f>AN84/AM84</f>
        <v>7.291897399548132E-2</v>
      </c>
      <c r="AR82" s="399">
        <f>SUM(R82,AK82)</f>
        <v>1800</v>
      </c>
      <c r="AS82" s="383">
        <f>AL82+S82</f>
        <v>1800</v>
      </c>
      <c r="AT82" s="401">
        <f>T82+AM82</f>
        <v>1988</v>
      </c>
      <c r="AU82" s="402">
        <f>SUM(U82,AN82)</f>
        <v>222</v>
      </c>
      <c r="AV82" s="402">
        <f t="shared" si="273"/>
        <v>-1578</v>
      </c>
      <c r="AW82" s="398">
        <f t="shared" si="265"/>
        <v>-1578</v>
      </c>
      <c r="AX82" s="206">
        <f>AU84/AT84</f>
        <v>4.2171319062153587E-2</v>
      </c>
      <c r="AY82" s="349"/>
      <c r="AZ82" s="350"/>
      <c r="BA82" s="350"/>
      <c r="BF82" s="1037"/>
      <c r="BG82" s="390"/>
      <c r="BH82" s="393"/>
      <c r="BI82" s="392">
        <f t="shared" ref="BI82:BI89" si="299">BH82-BG82</f>
        <v>0</v>
      </c>
      <c r="BJ82" s="1037"/>
      <c r="BK82" s="390">
        <v>320</v>
      </c>
      <c r="BL82" s="393"/>
      <c r="BM82" s="392">
        <f t="shared" ref="BM82:BM89" si="300">BL82-BK82</f>
        <v>-320</v>
      </c>
      <c r="BN82" s="1037"/>
      <c r="BO82" s="390">
        <v>340</v>
      </c>
      <c r="BP82" s="393"/>
      <c r="BQ82" s="392">
        <f t="shared" si="274"/>
        <v>-340</v>
      </c>
      <c r="BR82" s="399">
        <f>BF82+BJ82+BN82</f>
        <v>0</v>
      </c>
      <c r="BS82" s="396"/>
      <c r="BT82" s="400">
        <f>BG82+BK82+BO82</f>
        <v>660</v>
      </c>
      <c r="BU82" s="397">
        <f>BH82+BL82+BP82</f>
        <v>0</v>
      </c>
      <c r="BV82" s="398">
        <f t="shared" si="275"/>
        <v>0</v>
      </c>
      <c r="BW82" s="398"/>
      <c r="BX82" s="398">
        <f t="shared" si="276"/>
        <v>-660</v>
      </c>
      <c r="BY82" s="1037"/>
      <c r="BZ82" s="390">
        <v>390</v>
      </c>
      <c r="CA82" s="393"/>
      <c r="CB82" s="392">
        <f t="shared" ref="CB82:CB91" si="301">CA82-BZ82</f>
        <v>-390</v>
      </c>
      <c r="CC82" s="1037"/>
      <c r="CD82" s="390">
        <v>390</v>
      </c>
      <c r="CE82" s="393"/>
      <c r="CF82" s="392">
        <f t="shared" ref="CF82:CF89" si="302">CE82-CD82</f>
        <v>-390</v>
      </c>
      <c r="CG82" s="1037"/>
      <c r="CH82" s="390">
        <v>310</v>
      </c>
      <c r="CI82" s="393"/>
      <c r="CJ82" s="392">
        <f t="shared" si="277"/>
        <v>-310</v>
      </c>
      <c r="CK82" s="399">
        <f>BY82+CC82+CG82</f>
        <v>0</v>
      </c>
      <c r="CL82" s="396"/>
      <c r="CM82" s="400">
        <f>BZ82+CD82+CH82</f>
        <v>1090</v>
      </c>
      <c r="CN82" s="397">
        <f>CA82+CE82+CI82</f>
        <v>0</v>
      </c>
      <c r="CO82" s="398">
        <f t="shared" si="278"/>
        <v>0</v>
      </c>
      <c r="CP82" s="945"/>
      <c r="CQ82" s="203">
        <f>CN84/CM84</f>
        <v>0</v>
      </c>
      <c r="CR82" s="399">
        <f>SUM(BR82,CK82)</f>
        <v>0</v>
      </c>
      <c r="CS82" s="963"/>
      <c r="CT82" s="401">
        <f>BT82+CM82</f>
        <v>1750</v>
      </c>
      <c r="CU82" s="402">
        <f>SUM(BU82,CN82)</f>
        <v>0</v>
      </c>
      <c r="CV82" s="402">
        <f t="shared" si="279"/>
        <v>0</v>
      </c>
      <c r="CW82" s="976"/>
      <c r="CX82" s="206">
        <f>CU84/CT84</f>
        <v>0</v>
      </c>
      <c r="CY82" s="137"/>
      <c r="CZ82" s="350"/>
      <c r="DD82" s="331"/>
      <c r="DE82" s="390"/>
      <c r="DF82" s="393"/>
      <c r="DG82" s="392">
        <f t="shared" si="280"/>
        <v>0</v>
      </c>
      <c r="DH82" s="331">
        <v>363</v>
      </c>
      <c r="DI82" s="390">
        <v>340</v>
      </c>
      <c r="DJ82" s="393"/>
      <c r="DK82" s="392">
        <f t="shared" si="281"/>
        <v>-340</v>
      </c>
      <c r="DL82" s="331">
        <v>363</v>
      </c>
      <c r="DM82" s="390">
        <v>380</v>
      </c>
      <c r="DN82" s="393"/>
      <c r="DO82" s="392">
        <f t="shared" si="282"/>
        <v>-380</v>
      </c>
      <c r="DP82" s="399">
        <f t="shared" si="283"/>
        <v>726</v>
      </c>
      <c r="DQ82" s="400">
        <f t="shared" si="283"/>
        <v>720</v>
      </c>
      <c r="DR82" s="397">
        <f t="shared" si="283"/>
        <v>0</v>
      </c>
      <c r="DS82" s="398">
        <f t="shared" si="284"/>
        <v>-726</v>
      </c>
      <c r="DT82" s="398">
        <f t="shared" si="285"/>
        <v>-720</v>
      </c>
      <c r="DU82" s="331">
        <v>365</v>
      </c>
      <c r="DV82" s="390"/>
      <c r="DW82" s="393"/>
      <c r="DX82" s="392">
        <f t="shared" si="286"/>
        <v>0</v>
      </c>
      <c r="DY82" s="331">
        <v>365</v>
      </c>
      <c r="DZ82" s="390"/>
      <c r="EA82" s="393"/>
      <c r="EB82" s="392">
        <f t="shared" si="287"/>
        <v>0</v>
      </c>
      <c r="EC82" s="331">
        <v>365</v>
      </c>
      <c r="ED82" s="390"/>
      <c r="EE82" s="393"/>
      <c r="EF82" s="392">
        <f t="shared" si="288"/>
        <v>0</v>
      </c>
      <c r="EG82" s="399">
        <f t="shared" si="289"/>
        <v>1095</v>
      </c>
      <c r="EH82" s="400">
        <f t="shared" si="289"/>
        <v>0</v>
      </c>
      <c r="EI82" s="397">
        <f t="shared" si="289"/>
        <v>0</v>
      </c>
      <c r="EJ82" s="398">
        <f t="shared" si="290"/>
        <v>-1095</v>
      </c>
      <c r="EK82" s="203" t="e">
        <f>EI84/EH84</f>
        <v>#DIV/0!</v>
      </c>
      <c r="EL82" s="399">
        <f>SUM(DP82,EG82)</f>
        <v>1821</v>
      </c>
      <c r="EM82" s="401">
        <f>DQ82+EH82</f>
        <v>720</v>
      </c>
      <c r="EN82" s="402">
        <f>SUM(DR82,EI82)</f>
        <v>0</v>
      </c>
      <c r="EO82" s="402">
        <f t="shared" si="291"/>
        <v>-1821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35" t="s">
        <v>82</v>
      </c>
      <c r="E83" s="840"/>
      <c r="F83" s="336">
        <f>F84/F82</f>
        <v>148.61000000000001</v>
      </c>
      <c r="G83" s="403">
        <f>G84/G82</f>
        <v>158.35294117647058</v>
      </c>
      <c r="H83" s="404"/>
      <c r="I83" s="405">
        <f t="shared" si="292"/>
        <v>-158.35294117647058</v>
      </c>
      <c r="J83" s="336">
        <f>J84/J82</f>
        <v>148.61000000000001</v>
      </c>
      <c r="K83" s="403">
        <f>K84/K82</f>
        <v>152.89164086687308</v>
      </c>
      <c r="L83" s="1065">
        <v>8888</v>
      </c>
      <c r="M83" s="405">
        <f t="shared" si="293"/>
        <v>8735.1083591331262</v>
      </c>
      <c r="N83" s="336">
        <f>N84/N82</f>
        <v>148.61000000000001</v>
      </c>
      <c r="O83" s="403">
        <f>O84/O82</f>
        <v>139.9867674858223</v>
      </c>
      <c r="P83" s="1065"/>
      <c r="Q83" s="405">
        <f t="shared" si="294"/>
        <v>-139.9867674858223</v>
      </c>
      <c r="R83" s="407">
        <f>R84/R82</f>
        <v>148.61000000000001</v>
      </c>
      <c r="S83" s="408">
        <f>S84/S82</f>
        <v>148.61000000000001</v>
      </c>
      <c r="T83" s="409">
        <f>T84/T82</f>
        <v>144.87910798122067</v>
      </c>
      <c r="U83" s="398" t="e">
        <f>U84/U82</f>
        <v>#DIV/0!</v>
      </c>
      <c r="V83" s="398" t="e">
        <f t="shared" si="295"/>
        <v>#DIV/0!</v>
      </c>
      <c r="W83" s="398" t="e">
        <f t="shared" si="263"/>
        <v>#DIV/0!</v>
      </c>
      <c r="X83" s="398" t="e">
        <f t="shared" si="296"/>
        <v>#DIV/0!</v>
      </c>
      <c r="Y83" s="336">
        <f>Y84/Y82</f>
        <v>148.61000000000001</v>
      </c>
      <c r="Z83" s="403">
        <f>Z84/Z82</f>
        <v>147.70223325062034</v>
      </c>
      <c r="AA83" s="1065">
        <v>111</v>
      </c>
      <c r="AB83" s="405">
        <f t="shared" si="297"/>
        <v>-36.702233250620338</v>
      </c>
      <c r="AC83" s="336">
        <f>AC84/AC82</f>
        <v>148.61000000000001</v>
      </c>
      <c r="AD83" s="403">
        <f>AD84/AD82</f>
        <v>164.48498498498498</v>
      </c>
      <c r="AE83" s="1065"/>
      <c r="AF83" s="405">
        <f t="shared" si="298"/>
        <v>-164.48498498498498</v>
      </c>
      <c r="AG83" s="336">
        <f>AG84/AG82</f>
        <v>148.61000000000001</v>
      </c>
      <c r="AH83" s="403">
        <f>AH84/AH82</f>
        <v>137.5</v>
      </c>
      <c r="AI83" s="1065"/>
      <c r="AJ83" s="405">
        <f t="shared" si="271"/>
        <v>-137.5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>
        <f>AN84/AN82</f>
        <v>55.608108108108105</v>
      </c>
      <c r="AO83" s="398">
        <f t="shared" si="272"/>
        <v>-93.001891891891916</v>
      </c>
      <c r="AP83" s="398">
        <f t="shared" si="264"/>
        <v>-93.001891891891916</v>
      </c>
      <c r="AQ83" s="398">
        <f>AN83-AM83</f>
        <v>-93.421381328511615</v>
      </c>
      <c r="AR83" s="410">
        <f>AR84/AR82</f>
        <v>148.61000000000001</v>
      </c>
      <c r="AS83" s="411">
        <f>AS84/AS82</f>
        <v>148.61000000000001</v>
      </c>
      <c r="AT83" s="412">
        <f>AT84/AT82</f>
        <v>147.25075452716297</v>
      </c>
      <c r="AU83" s="402">
        <f>AU84/AU82</f>
        <v>55.608108108108105</v>
      </c>
      <c r="AV83" s="402">
        <f t="shared" si="273"/>
        <v>-93.001891891891916</v>
      </c>
      <c r="AW83" s="398">
        <f t="shared" si="265"/>
        <v>-93.001891891891916</v>
      </c>
      <c r="AX83" s="402">
        <f>AU83-AT83</f>
        <v>-91.64264641905487</v>
      </c>
      <c r="AY83" s="349"/>
      <c r="AZ83" s="350"/>
      <c r="BA83" s="350"/>
      <c r="BF83" s="1041" t="e">
        <f>BF84/BF82</f>
        <v>#DIV/0!</v>
      </c>
      <c r="BG83" s="403" t="e">
        <f>BG84/BG82</f>
        <v>#DIV/0!</v>
      </c>
      <c r="BH83" s="406" t="e">
        <f>BH84/BH82</f>
        <v>#DIV/0!</v>
      </c>
      <c r="BI83" s="405" t="e">
        <f t="shared" si="299"/>
        <v>#DIV/0!</v>
      </c>
      <c r="BJ83" s="1041" t="e">
        <f>BJ84/BJ82</f>
        <v>#DIV/0!</v>
      </c>
      <c r="BK83" s="403">
        <f>BK84/BK82</f>
        <v>156.25</v>
      </c>
      <c r="BL83" s="406" t="e">
        <f>BL84/BL82</f>
        <v>#DIV/0!</v>
      </c>
      <c r="BM83" s="405" t="e">
        <f t="shared" si="300"/>
        <v>#DIV/0!</v>
      </c>
      <c r="BN83" s="1041" t="e">
        <f>BN84/BN82</f>
        <v>#DIV/0!</v>
      </c>
      <c r="BO83" s="403">
        <f>BO84/BO82</f>
        <v>150</v>
      </c>
      <c r="BP83" s="406" t="e">
        <f>BP84/BP82</f>
        <v>#DIV/0!</v>
      </c>
      <c r="BQ83" s="405" t="e">
        <f t="shared" si="274"/>
        <v>#DIV/0!</v>
      </c>
      <c r="BR83" s="410" t="e">
        <f>BR84/BR82</f>
        <v>#DIV/0!</v>
      </c>
      <c r="BS83" s="409"/>
      <c r="BT83" s="409">
        <f>BT84/BT82</f>
        <v>153.03030303030303</v>
      </c>
      <c r="BU83" s="398" t="e">
        <f>BU84/BU82</f>
        <v>#DIV/0!</v>
      </c>
      <c r="BV83" s="398" t="e">
        <f t="shared" si="275"/>
        <v>#DIV/0!</v>
      </c>
      <c r="BW83" s="398"/>
      <c r="BX83" s="398" t="e">
        <f t="shared" si="276"/>
        <v>#DIV/0!</v>
      </c>
      <c r="BY83" s="1041" t="e">
        <f>BY84/BY82</f>
        <v>#DIV/0!</v>
      </c>
      <c r="BZ83" s="403">
        <f>BZ84/BZ82</f>
        <v>153.84615384615384</v>
      </c>
      <c r="CA83" s="406" t="e">
        <f>CA84/CA82</f>
        <v>#DIV/0!</v>
      </c>
      <c r="CB83" s="405" t="e">
        <f t="shared" si="301"/>
        <v>#DIV/0!</v>
      </c>
      <c r="CC83" s="1041" t="e">
        <f>CC84/CC82</f>
        <v>#DIV/0!</v>
      </c>
      <c r="CD83" s="403">
        <f>CD84/CD82</f>
        <v>153.84615384615384</v>
      </c>
      <c r="CE83" s="406" t="e">
        <f>CE84/CE82</f>
        <v>#DIV/0!</v>
      </c>
      <c r="CF83" s="405" t="e">
        <f t="shared" si="302"/>
        <v>#DIV/0!</v>
      </c>
      <c r="CG83" s="1041" t="e">
        <f>CG84/CG82</f>
        <v>#DIV/0!</v>
      </c>
      <c r="CH83" s="403">
        <f>CH84/CH82</f>
        <v>158.06451612903226</v>
      </c>
      <c r="CI83" s="406" t="e">
        <f>CI84/CI82</f>
        <v>#DIV/0!</v>
      </c>
      <c r="CJ83" s="405" t="e">
        <f t="shared" si="277"/>
        <v>#DIV/0!</v>
      </c>
      <c r="CK83" s="410" t="e">
        <f>CK84/CK82</f>
        <v>#DIV/0!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278"/>
        <v>#DIV/0!</v>
      </c>
      <c r="CP83" s="398"/>
      <c r="CQ83" s="398" t="e">
        <f>CN83-CM83</f>
        <v>#DIV/0!</v>
      </c>
      <c r="CR83" s="410" t="e">
        <f>CR84/CR82</f>
        <v>#DIV/0!</v>
      </c>
      <c r="CS83" s="409"/>
      <c r="CT83" s="412">
        <f>CT84/CT82</f>
        <v>154.28571428571428</v>
      </c>
      <c r="CU83" s="402" t="e">
        <f>CU84/CU82</f>
        <v>#DIV/0!</v>
      </c>
      <c r="CV83" s="402" t="e">
        <f t="shared" si="279"/>
        <v>#DIV/0!</v>
      </c>
      <c r="CW83" s="402"/>
      <c r="CX83" s="402" t="e">
        <f>CU83-CT83</f>
        <v>#DIV/0!</v>
      </c>
      <c r="CY83" s="137"/>
      <c r="CZ83" s="350"/>
      <c r="DD83" s="336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si="280"/>
        <v>#DIV/0!</v>
      </c>
      <c r="DH83" s="336">
        <f>DH84/DH82</f>
        <v>154.58677685950414</v>
      </c>
      <c r="DI83" s="403">
        <f>DI84/DI82</f>
        <v>155.88235294117646</v>
      </c>
      <c r="DJ83" s="406" t="e">
        <f>DJ84/DJ82</f>
        <v>#DIV/0!</v>
      </c>
      <c r="DK83" s="405" t="e">
        <f t="shared" si="281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282"/>
        <v>#DIV/0!</v>
      </c>
      <c r="DP83" s="410">
        <f>DP84/DP82</f>
        <v>231.88016528925621</v>
      </c>
      <c r="DQ83" s="409">
        <f>DQ84/DQ82</f>
        <v>240.97222222222223</v>
      </c>
      <c r="DR83" s="398" t="e">
        <f>DR84/DR82</f>
        <v>#DIV/0!</v>
      </c>
      <c r="DS83" s="398" t="e">
        <f t="shared" si="284"/>
        <v>#DIV/0!</v>
      </c>
      <c r="DT83" s="398" t="e">
        <f t="shared" si="285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286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287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288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290"/>
        <v>#DIV/0!</v>
      </c>
      <c r="EK83" s="398" t="e">
        <f>EI83-EH83</f>
        <v>#DIV/0!</v>
      </c>
      <c r="EL83" s="410">
        <f>EL84/EL82</f>
        <v>185.23887973640856</v>
      </c>
      <c r="EM83" s="412">
        <f>EM84/EM82</f>
        <v>240.97222222222223</v>
      </c>
      <c r="EN83" s="402" t="e">
        <f>EN84/EN82</f>
        <v>#DIV/0!</v>
      </c>
      <c r="EO83" s="402" t="e">
        <f t="shared" si="291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25" t="s">
        <v>39</v>
      </c>
      <c r="E84" s="481"/>
      <c r="F84" s="264">
        <v>44583</v>
      </c>
      <c r="G84" s="414">
        <v>72684</v>
      </c>
      <c r="H84" s="415"/>
      <c r="I84" s="418">
        <f t="shared" si="292"/>
        <v>-72684</v>
      </c>
      <c r="J84" s="264">
        <v>44583</v>
      </c>
      <c r="K84" s="414">
        <v>49384</v>
      </c>
      <c r="L84" s="1066"/>
      <c r="M84" s="418">
        <f t="shared" si="293"/>
        <v>-49384</v>
      </c>
      <c r="N84" s="264">
        <v>44583</v>
      </c>
      <c r="O84" s="414">
        <v>74053</v>
      </c>
      <c r="P84" s="1066"/>
      <c r="Q84" s="418">
        <f t="shared" si="294"/>
        <v>-74053</v>
      </c>
      <c r="R84" s="419">
        <f>F84+J84+N84</f>
        <v>133749</v>
      </c>
      <c r="S84" s="420">
        <f>44583*3</f>
        <v>133749</v>
      </c>
      <c r="T84" s="131">
        <f>H84+K84+O84</f>
        <v>123437</v>
      </c>
      <c r="U84" s="133">
        <f>H84+L84+P84</f>
        <v>0</v>
      </c>
      <c r="V84" s="129">
        <f t="shared" si="295"/>
        <v>-133749</v>
      </c>
      <c r="W84" s="128">
        <f t="shared" si="263"/>
        <v>-133749</v>
      </c>
      <c r="X84" s="55">
        <f t="shared" si="296"/>
        <v>-123437</v>
      </c>
      <c r="Y84" s="264">
        <v>44583</v>
      </c>
      <c r="Z84" s="414">
        <v>59524</v>
      </c>
      <c r="AA84" s="1066">
        <v>12345</v>
      </c>
      <c r="AB84" s="418">
        <f t="shared" si="297"/>
        <v>-47179</v>
      </c>
      <c r="AC84" s="264">
        <v>44583</v>
      </c>
      <c r="AD84" s="414">
        <v>54773.5</v>
      </c>
      <c r="AE84" s="1066"/>
      <c r="AF84" s="418">
        <f t="shared" si="298"/>
        <v>-54773.5</v>
      </c>
      <c r="AG84" s="264">
        <v>44583</v>
      </c>
      <c r="AH84" s="414">
        <v>55000</v>
      </c>
      <c r="AI84" s="1066"/>
      <c r="AJ84" s="418">
        <f t="shared" si="271"/>
        <v>-55000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12345</v>
      </c>
      <c r="AO84" s="134">
        <f t="shared" si="272"/>
        <v>-121404</v>
      </c>
      <c r="AP84" s="128">
        <f t="shared" si="264"/>
        <v>-121404</v>
      </c>
      <c r="AQ84" s="241">
        <f>AN84-AM84</f>
        <v>-156952.5</v>
      </c>
      <c r="AR84" s="130">
        <f>SUM(R84,AK84)</f>
        <v>267498</v>
      </c>
      <c r="AS84" s="323">
        <f>AL84+S84</f>
        <v>267498</v>
      </c>
      <c r="AT84" s="140">
        <f>T84+AM84</f>
        <v>292734.5</v>
      </c>
      <c r="AU84" s="168">
        <f>SUM(U84,AN84)</f>
        <v>12345</v>
      </c>
      <c r="AV84" s="421">
        <f t="shared" si="273"/>
        <v>-255153</v>
      </c>
      <c r="AW84" s="128">
        <f t="shared" si="265"/>
        <v>-255153</v>
      </c>
      <c r="AX84" s="362">
        <f>AU84-AT84</f>
        <v>-280389.5</v>
      </c>
      <c r="AY84" s="137"/>
      <c r="AZ84" s="138"/>
      <c r="BA84" s="138"/>
      <c r="BF84" s="1042"/>
      <c r="BG84" s="414"/>
      <c r="BH84" s="417"/>
      <c r="BI84" s="418">
        <f t="shared" si="299"/>
        <v>0</v>
      </c>
      <c r="BJ84" s="1042"/>
      <c r="BK84" s="414">
        <f>50000</f>
        <v>50000</v>
      </c>
      <c r="BL84" s="417"/>
      <c r="BM84" s="418">
        <f t="shared" si="300"/>
        <v>-50000</v>
      </c>
      <c r="BN84" s="1042"/>
      <c r="BO84" s="414">
        <f>51000</f>
        <v>51000</v>
      </c>
      <c r="BP84" s="417"/>
      <c r="BQ84" s="416">
        <f t="shared" si="274"/>
        <v>-51000</v>
      </c>
      <c r="BR84" s="130">
        <f>BF84+BJ84+BN84</f>
        <v>0</v>
      </c>
      <c r="BS84" s="131"/>
      <c r="BT84" s="131">
        <f>BG84+BK84+BO84</f>
        <v>101000</v>
      </c>
      <c r="BU84" s="133">
        <f>BH84+BL84+BP84</f>
        <v>0</v>
      </c>
      <c r="BV84" s="129">
        <f t="shared" si="275"/>
        <v>0</v>
      </c>
      <c r="BW84" s="128"/>
      <c r="BX84" s="55">
        <f t="shared" si="276"/>
        <v>-101000</v>
      </c>
      <c r="BY84" s="1042"/>
      <c r="BZ84" s="414">
        <f>60000</f>
        <v>60000</v>
      </c>
      <c r="CA84" s="417"/>
      <c r="CB84" s="418">
        <f t="shared" si="301"/>
        <v>-60000</v>
      </c>
      <c r="CC84" s="1042"/>
      <c r="CD84" s="414">
        <f>60000</f>
        <v>60000</v>
      </c>
      <c r="CE84" s="417"/>
      <c r="CF84" s="418">
        <f t="shared" si="302"/>
        <v>-60000</v>
      </c>
      <c r="CG84" s="1042"/>
      <c r="CH84" s="414">
        <f>49000</f>
        <v>49000</v>
      </c>
      <c r="CI84" s="417"/>
      <c r="CJ84" s="418">
        <f t="shared" si="277"/>
        <v>-49000</v>
      </c>
      <c r="CK84" s="130">
        <f>BY84+CC84+CG84</f>
        <v>0</v>
      </c>
      <c r="CL84" s="131"/>
      <c r="CM84" s="131">
        <f>BZ84+CD84+CH84</f>
        <v>169000</v>
      </c>
      <c r="CN84" s="133">
        <f>CA84+CE84+CI84</f>
        <v>0</v>
      </c>
      <c r="CO84" s="134">
        <f t="shared" si="278"/>
        <v>0</v>
      </c>
      <c r="CP84" s="70"/>
      <c r="CQ84" s="241">
        <f>CN84-CM84</f>
        <v>-169000</v>
      </c>
      <c r="CR84" s="130">
        <f>SUM(BR84,CK84)</f>
        <v>0</v>
      </c>
      <c r="CS84" s="540"/>
      <c r="CT84" s="140">
        <f>BT84+CM84</f>
        <v>270000</v>
      </c>
      <c r="CU84" s="168">
        <f>SUM(BU84,CN84)</f>
        <v>0</v>
      </c>
      <c r="CV84" s="421">
        <f t="shared" si="279"/>
        <v>0</v>
      </c>
      <c r="CW84" s="169"/>
      <c r="CX84" s="362">
        <f>CU84-CT84</f>
        <v>-270000</v>
      </c>
      <c r="CY84" s="137"/>
      <c r="CZ84" s="138"/>
      <c r="DD84" s="264">
        <v>56115</v>
      </c>
      <c r="DE84" s="414">
        <v>62000</v>
      </c>
      <c r="DF84" s="417"/>
      <c r="DG84" s="418">
        <f t="shared" si="280"/>
        <v>-62000</v>
      </c>
      <c r="DH84" s="264">
        <v>56115</v>
      </c>
      <c r="DI84" s="414">
        <v>53000</v>
      </c>
      <c r="DJ84" s="417"/>
      <c r="DK84" s="418">
        <f t="shared" si="281"/>
        <v>-53000</v>
      </c>
      <c r="DL84" s="264">
        <v>56115</v>
      </c>
      <c r="DM84" s="414">
        <v>58500</v>
      </c>
      <c r="DN84" s="417"/>
      <c r="DO84" s="416">
        <f t="shared" si="282"/>
        <v>-58500</v>
      </c>
      <c r="DP84" s="130">
        <f t="shared" ref="DP84:DR85" si="303">DD84+DH84+DL84</f>
        <v>168345</v>
      </c>
      <c r="DQ84" s="131">
        <f t="shared" si="303"/>
        <v>173500</v>
      </c>
      <c r="DR84" s="133">
        <f t="shared" si="303"/>
        <v>0</v>
      </c>
      <c r="DS84" s="129">
        <f t="shared" si="284"/>
        <v>-168345</v>
      </c>
      <c r="DT84" s="55">
        <f t="shared" si="285"/>
        <v>-173500</v>
      </c>
      <c r="DU84" s="264">
        <v>56325</v>
      </c>
      <c r="DV84" s="414"/>
      <c r="DW84" s="417"/>
      <c r="DX84" s="418">
        <f t="shared" si="286"/>
        <v>0</v>
      </c>
      <c r="DY84" s="264">
        <v>56325</v>
      </c>
      <c r="DZ84" s="414"/>
      <c r="EA84" s="417"/>
      <c r="EB84" s="418">
        <f t="shared" si="287"/>
        <v>0</v>
      </c>
      <c r="EC84" s="264">
        <v>56325</v>
      </c>
      <c r="ED84" s="414"/>
      <c r="EE84" s="417"/>
      <c r="EF84" s="418">
        <f t="shared" si="288"/>
        <v>0</v>
      </c>
      <c r="EG84" s="130">
        <f t="shared" ref="EG84:EI85" si="304">DU84+DY84+EC84</f>
        <v>168975</v>
      </c>
      <c r="EH84" s="131">
        <f t="shared" si="304"/>
        <v>0</v>
      </c>
      <c r="EI84" s="133">
        <f t="shared" si="304"/>
        <v>0</v>
      </c>
      <c r="EJ84" s="134">
        <f t="shared" si="290"/>
        <v>-168975</v>
      </c>
      <c r="EK84" s="241">
        <f>EI84-EH84</f>
        <v>0</v>
      </c>
      <c r="EL84" s="130">
        <f>SUM(DP84,EG84)</f>
        <v>337320</v>
      </c>
      <c r="EM84" s="140">
        <f>DQ84+EH84</f>
        <v>173500</v>
      </c>
      <c r="EN84" s="168">
        <f>SUM(DR84,EI84)</f>
        <v>0</v>
      </c>
      <c r="EO84" s="421">
        <f t="shared" si="291"/>
        <v>-337320</v>
      </c>
      <c r="EP84" s="362">
        <f>EN84-EM84</f>
        <v>-173500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35" t="s">
        <v>49</v>
      </c>
      <c r="E85" s="840"/>
      <c r="F85" s="336">
        <v>317</v>
      </c>
      <c r="G85" s="390">
        <v>452</v>
      </c>
      <c r="H85" s="391"/>
      <c r="I85" s="392">
        <f t="shared" si="292"/>
        <v>-452</v>
      </c>
      <c r="J85" s="336">
        <v>317</v>
      </c>
      <c r="K85" s="390">
        <v>547</v>
      </c>
      <c r="L85" s="1064"/>
      <c r="M85" s="392">
        <f t="shared" si="293"/>
        <v>-547</v>
      </c>
      <c r="N85" s="336">
        <v>317</v>
      </c>
      <c r="O85" s="390">
        <v>621</v>
      </c>
      <c r="P85" s="1064"/>
      <c r="Q85" s="392">
        <f t="shared" si="294"/>
        <v>-621</v>
      </c>
      <c r="R85" s="394">
        <f>F85+J85+N85</f>
        <v>951</v>
      </c>
      <c r="S85" s="395">
        <f>600*3</f>
        <v>1800</v>
      </c>
      <c r="T85" s="396">
        <f>H85+K85+O85</f>
        <v>1168</v>
      </c>
      <c r="U85" s="398">
        <f>H85+L85+P85</f>
        <v>0</v>
      </c>
      <c r="V85" s="398">
        <f t="shared" si="295"/>
        <v>-951</v>
      </c>
      <c r="W85" s="398">
        <f t="shared" si="263"/>
        <v>-1800</v>
      </c>
      <c r="X85" s="398">
        <f t="shared" si="296"/>
        <v>-1168</v>
      </c>
      <c r="Y85" s="336">
        <v>450</v>
      </c>
      <c r="Z85" s="390">
        <v>556</v>
      </c>
      <c r="AA85" s="1064"/>
      <c r="AB85" s="392">
        <f t="shared" si="297"/>
        <v>-556</v>
      </c>
      <c r="AC85" s="336">
        <v>450</v>
      </c>
      <c r="AD85" s="390">
        <v>489</v>
      </c>
      <c r="AE85" s="1064"/>
      <c r="AF85" s="392">
        <f t="shared" si="298"/>
        <v>-489</v>
      </c>
      <c r="AG85" s="336">
        <v>450</v>
      </c>
      <c r="AH85" s="390">
        <v>500</v>
      </c>
      <c r="AI85" s="1064"/>
      <c r="AJ85" s="392">
        <f t="shared" si="271"/>
        <v>-500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0</v>
      </c>
      <c r="AO85" s="398">
        <f t="shared" si="272"/>
        <v>-1350</v>
      </c>
      <c r="AP85" s="398">
        <f t="shared" si="264"/>
        <v>-1800</v>
      </c>
      <c r="AQ85" s="203">
        <f>AN87/AM87</f>
        <v>0</v>
      </c>
      <c r="AR85" s="410">
        <f>SUM(R85,AK85)</f>
        <v>2301</v>
      </c>
      <c r="AS85" s="383">
        <f>AL85+S85</f>
        <v>3600</v>
      </c>
      <c r="AT85" s="401">
        <f>T85+AM85</f>
        <v>2713</v>
      </c>
      <c r="AU85" s="402">
        <f>SUM(U85,AN85)</f>
        <v>0</v>
      </c>
      <c r="AV85" s="402">
        <f t="shared" si="273"/>
        <v>-2301</v>
      </c>
      <c r="AW85" s="398">
        <f t="shared" si="265"/>
        <v>-3600</v>
      </c>
      <c r="AX85" s="206">
        <f>AU87/AT87</f>
        <v>0</v>
      </c>
      <c r="AY85" s="349"/>
      <c r="AZ85" s="350"/>
      <c r="BA85" s="350"/>
      <c r="BF85" s="1041"/>
      <c r="BG85" s="390"/>
      <c r="BH85" s="393"/>
      <c r="BI85" s="392">
        <f t="shared" si="299"/>
        <v>0</v>
      </c>
      <c r="BJ85" s="1041"/>
      <c r="BK85" s="390">
        <v>610</v>
      </c>
      <c r="BL85" s="393"/>
      <c r="BM85" s="392">
        <f t="shared" si="300"/>
        <v>-610</v>
      </c>
      <c r="BN85" s="1041"/>
      <c r="BO85" s="390">
        <v>610</v>
      </c>
      <c r="BP85" s="393"/>
      <c r="BQ85" s="392">
        <f t="shared" si="274"/>
        <v>-610</v>
      </c>
      <c r="BR85" s="399">
        <f>BF85+BJ85+BN85</f>
        <v>0</v>
      </c>
      <c r="BS85" s="396"/>
      <c r="BT85" s="400">
        <f>BG85+BK85+BO85</f>
        <v>1220</v>
      </c>
      <c r="BU85" s="398">
        <f>BH85+BL85+BP85</f>
        <v>0</v>
      </c>
      <c r="BV85" s="398">
        <f t="shared" si="275"/>
        <v>0</v>
      </c>
      <c r="BW85" s="398"/>
      <c r="BX85" s="398">
        <f t="shared" si="276"/>
        <v>-1220</v>
      </c>
      <c r="BY85" s="1041"/>
      <c r="BZ85" s="390">
        <v>600</v>
      </c>
      <c r="CA85" s="393"/>
      <c r="CB85" s="392">
        <f t="shared" si="301"/>
        <v>-600</v>
      </c>
      <c r="CC85" s="1041"/>
      <c r="CD85" s="390">
        <v>570</v>
      </c>
      <c r="CE85" s="393"/>
      <c r="CF85" s="392">
        <f t="shared" si="302"/>
        <v>-570</v>
      </c>
      <c r="CG85" s="1041"/>
      <c r="CH85" s="390">
        <v>490</v>
      </c>
      <c r="CI85" s="393"/>
      <c r="CJ85" s="392">
        <f t="shared" si="277"/>
        <v>-490</v>
      </c>
      <c r="CK85" s="399">
        <f>BY85+CC85+CG85</f>
        <v>0</v>
      </c>
      <c r="CL85" s="396"/>
      <c r="CM85" s="400">
        <f>BZ85+CD85+CH85</f>
        <v>1660</v>
      </c>
      <c r="CN85" s="398">
        <f>CA85+CE85+CI85</f>
        <v>0</v>
      </c>
      <c r="CO85" s="398">
        <f t="shared" si="278"/>
        <v>0</v>
      </c>
      <c r="CP85" s="945"/>
      <c r="CQ85" s="203">
        <f>CN87/CM87</f>
        <v>0</v>
      </c>
      <c r="CR85" s="410">
        <f>SUM(BR85,CK85)</f>
        <v>0</v>
      </c>
      <c r="CS85" s="963"/>
      <c r="CT85" s="401">
        <f>BT85+CM85</f>
        <v>2880</v>
      </c>
      <c r="CU85" s="402">
        <f>SUM(BU85,CN85)</f>
        <v>0</v>
      </c>
      <c r="CV85" s="402">
        <f t="shared" si="279"/>
        <v>0</v>
      </c>
      <c r="CW85" s="976"/>
      <c r="CX85" s="206">
        <f>CU87/CT87</f>
        <v>0</v>
      </c>
      <c r="CY85" s="137"/>
      <c r="CZ85" s="350"/>
      <c r="DD85" s="336">
        <v>550</v>
      </c>
      <c r="DE85" s="390">
        <v>710</v>
      </c>
      <c r="DF85" s="393"/>
      <c r="DG85" s="392">
        <f t="shared" si="280"/>
        <v>-710</v>
      </c>
      <c r="DH85" s="336">
        <v>550</v>
      </c>
      <c r="DI85" s="390">
        <v>530</v>
      </c>
      <c r="DJ85" s="393"/>
      <c r="DK85" s="392">
        <f t="shared" si="281"/>
        <v>-530</v>
      </c>
      <c r="DL85" s="336">
        <v>550</v>
      </c>
      <c r="DM85" s="390">
        <v>550</v>
      </c>
      <c r="DN85" s="393"/>
      <c r="DO85" s="392">
        <f t="shared" si="282"/>
        <v>-550</v>
      </c>
      <c r="DP85" s="399">
        <f t="shared" si="303"/>
        <v>1650</v>
      </c>
      <c r="DQ85" s="400">
        <f t="shared" si="303"/>
        <v>1790</v>
      </c>
      <c r="DR85" s="398">
        <f t="shared" si="303"/>
        <v>0</v>
      </c>
      <c r="DS85" s="398">
        <f t="shared" si="284"/>
        <v>-1650</v>
      </c>
      <c r="DT85" s="398">
        <f t="shared" si="285"/>
        <v>-1790</v>
      </c>
      <c r="DU85" s="336">
        <v>550</v>
      </c>
      <c r="DV85" s="390"/>
      <c r="DW85" s="393"/>
      <c r="DX85" s="392">
        <f t="shared" si="286"/>
        <v>0</v>
      </c>
      <c r="DY85" s="336">
        <v>550</v>
      </c>
      <c r="DZ85" s="390"/>
      <c r="EA85" s="393"/>
      <c r="EB85" s="392">
        <f t="shared" si="287"/>
        <v>0</v>
      </c>
      <c r="EC85" s="336">
        <v>550</v>
      </c>
      <c r="ED85" s="390"/>
      <c r="EE85" s="393"/>
      <c r="EF85" s="392">
        <f t="shared" si="288"/>
        <v>0</v>
      </c>
      <c r="EG85" s="399">
        <f t="shared" si="304"/>
        <v>1650</v>
      </c>
      <c r="EH85" s="400">
        <f t="shared" si="304"/>
        <v>0</v>
      </c>
      <c r="EI85" s="398">
        <f t="shared" si="304"/>
        <v>0</v>
      </c>
      <c r="EJ85" s="398">
        <f t="shared" si="290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291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35" t="s">
        <v>83</v>
      </c>
      <c r="E86" s="840"/>
      <c r="F86" s="336">
        <f>F87/F85</f>
        <v>179.81072555205049</v>
      </c>
      <c r="G86" s="403">
        <f>G87/G85</f>
        <v>153.75221238938053</v>
      </c>
      <c r="H86" s="404" t="e">
        <f>H87/H85</f>
        <v>#DIV/0!</v>
      </c>
      <c r="I86" s="405" t="e">
        <f t="shared" si="292"/>
        <v>#DIV/0!</v>
      </c>
      <c r="J86" s="336">
        <f>J87/J85</f>
        <v>179.81072555205049</v>
      </c>
      <c r="K86" s="403">
        <f>K87/K85</f>
        <v>197.37294332723948</v>
      </c>
      <c r="L86" s="1065" t="e">
        <f>L87/L85</f>
        <v>#DIV/0!</v>
      </c>
      <c r="M86" s="405" t="e">
        <f t="shared" si="293"/>
        <v>#DIV/0!</v>
      </c>
      <c r="N86" s="336">
        <f>N87/N85</f>
        <v>179.81072555205049</v>
      </c>
      <c r="O86" s="403">
        <f>O87/O85</f>
        <v>163.34460547504025</v>
      </c>
      <c r="P86" s="1065" t="e">
        <f>P87/P85</f>
        <v>#DIV/0!</v>
      </c>
      <c r="Q86" s="405" t="e">
        <f t="shared" si="294"/>
        <v>#DIV/0!</v>
      </c>
      <c r="R86" s="407">
        <f>R87/R85</f>
        <v>179.81072555205049</v>
      </c>
      <c r="S86" s="408">
        <f>S87/S85</f>
        <v>145.43333333333334</v>
      </c>
      <c r="T86" s="409">
        <f>T87/T85</f>
        <v>179.28082191780823</v>
      </c>
      <c r="U86" s="398" t="e">
        <f>U87/U85</f>
        <v>#DIV/0!</v>
      </c>
      <c r="V86" s="398" t="e">
        <f t="shared" si="295"/>
        <v>#DIV/0!</v>
      </c>
      <c r="W86" s="398" t="e">
        <f t="shared" si="263"/>
        <v>#DIV/0!</v>
      </c>
      <c r="X86" s="398" t="e">
        <f t="shared" si="296"/>
        <v>#DIV/0!</v>
      </c>
      <c r="Y86" s="336">
        <f>Y87/Y85</f>
        <v>151.85111111111112</v>
      </c>
      <c r="Z86" s="403">
        <f>Z87/Z85</f>
        <v>166.36510791366908</v>
      </c>
      <c r="AA86" s="1065" t="e">
        <f>AA87/AA85</f>
        <v>#DIV/0!</v>
      </c>
      <c r="AB86" s="405" t="e">
        <f t="shared" si="297"/>
        <v>#DIV/0!</v>
      </c>
      <c r="AC86" s="336">
        <f>AC87/AC85</f>
        <v>151.85111111111112</v>
      </c>
      <c r="AD86" s="403">
        <f>AD87/AD85</f>
        <v>154.32229038854808</v>
      </c>
      <c r="AE86" s="1065" t="e">
        <f>AE87/AE85</f>
        <v>#DIV/0!</v>
      </c>
      <c r="AF86" s="405" t="e">
        <f t="shared" si="298"/>
        <v>#DIV/0!</v>
      </c>
      <c r="AG86" s="336">
        <f>AG87/AG85</f>
        <v>151.85111111111112</v>
      </c>
      <c r="AH86" s="403">
        <f>AH87/AH85</f>
        <v>160</v>
      </c>
      <c r="AI86" s="1065" t="e">
        <f>AI87/AI85</f>
        <v>#DIV/0!</v>
      </c>
      <c r="AJ86" s="405" t="e">
        <f t="shared" si="271"/>
        <v>#DIV/0!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 t="e">
        <f>AN87/AN85</f>
        <v>#DIV/0!</v>
      </c>
      <c r="AO86" s="398" t="e">
        <f t="shared" si="272"/>
        <v>#DIV/0!</v>
      </c>
      <c r="AP86" s="398" t="e">
        <f t="shared" si="264"/>
        <v>#DIV/0!</v>
      </c>
      <c r="AQ86" s="398" t="e">
        <f>AN86-AM86</f>
        <v>#DIV/0!</v>
      </c>
      <c r="AR86" s="410">
        <f>AR87/AR85</f>
        <v>163.40677966101694</v>
      </c>
      <c r="AS86" s="411">
        <f>AS87/AS85</f>
        <v>145.43333333333334</v>
      </c>
      <c r="AT86" s="412">
        <f>AT87/AT85</f>
        <v>168.58186509399189</v>
      </c>
      <c r="AU86" s="402" t="e">
        <f>AU87/AU85</f>
        <v>#DIV/0!</v>
      </c>
      <c r="AV86" s="402" t="e">
        <f t="shared" si="273"/>
        <v>#DIV/0!</v>
      </c>
      <c r="AW86" s="398" t="e">
        <f t="shared" si="265"/>
        <v>#DIV/0!</v>
      </c>
      <c r="AX86" s="402" t="e">
        <f>AU86-AT86</f>
        <v>#DIV/0!</v>
      </c>
      <c r="AY86" s="349"/>
      <c r="AZ86" s="350"/>
      <c r="BA86" s="350"/>
      <c r="BF86" s="1041" t="e">
        <f>BF87/BF85</f>
        <v>#DIV/0!</v>
      </c>
      <c r="BG86" s="403" t="e">
        <f>BG87/BG85</f>
        <v>#DIV/0!</v>
      </c>
      <c r="BH86" s="406" t="e">
        <f>BH87/BH85</f>
        <v>#DIV/0!</v>
      </c>
      <c r="BI86" s="405" t="e">
        <f t="shared" si="299"/>
        <v>#DIV/0!</v>
      </c>
      <c r="BJ86" s="1041" t="e">
        <f>BJ87/BJ85</f>
        <v>#DIV/0!</v>
      </c>
      <c r="BK86" s="403">
        <f>BK87/BK85</f>
        <v>150.81967213114754</v>
      </c>
      <c r="BL86" s="406" t="e">
        <f>BL87/BL85</f>
        <v>#DIV/0!</v>
      </c>
      <c r="BM86" s="405" t="e">
        <f t="shared" si="300"/>
        <v>#DIV/0!</v>
      </c>
      <c r="BN86" s="1041" t="e">
        <f>BN87/BN85</f>
        <v>#DIV/0!</v>
      </c>
      <c r="BO86" s="403">
        <f>BO87/BO85</f>
        <v>150.81967213114754</v>
      </c>
      <c r="BP86" s="406" t="e">
        <f>BP87/BP85</f>
        <v>#DIV/0!</v>
      </c>
      <c r="BQ86" s="405" t="e">
        <f t="shared" si="274"/>
        <v>#DIV/0!</v>
      </c>
      <c r="BR86" s="410" t="e">
        <f>BR87/BR85</f>
        <v>#DIV/0!</v>
      </c>
      <c r="BS86" s="409"/>
      <c r="BT86" s="409">
        <f>BT87/BT85</f>
        <v>150.81967213114754</v>
      </c>
      <c r="BU86" s="398" t="e">
        <f>BU87/BU85</f>
        <v>#DIV/0!</v>
      </c>
      <c r="BV86" s="398" t="e">
        <f t="shared" si="275"/>
        <v>#DIV/0!</v>
      </c>
      <c r="BW86" s="398"/>
      <c r="BX86" s="398" t="e">
        <f t="shared" si="276"/>
        <v>#DIV/0!</v>
      </c>
      <c r="BY86" s="1041" t="e">
        <f>BY87/BY85</f>
        <v>#DIV/0!</v>
      </c>
      <c r="BZ86" s="403">
        <f>BZ87/BZ85</f>
        <v>160</v>
      </c>
      <c r="CA86" s="406" t="e">
        <f>CA87/CA85</f>
        <v>#DIV/0!</v>
      </c>
      <c r="CB86" s="405" t="e">
        <f t="shared" si="301"/>
        <v>#DIV/0!</v>
      </c>
      <c r="CC86" s="1041" t="e">
        <f>CC87/CC85</f>
        <v>#DIV/0!</v>
      </c>
      <c r="CD86" s="403">
        <f>CD87/CD85</f>
        <v>163.15789473684211</v>
      </c>
      <c r="CE86" s="406" t="e">
        <f>CE87/CE85</f>
        <v>#DIV/0!</v>
      </c>
      <c r="CF86" s="405" t="e">
        <f t="shared" si="302"/>
        <v>#DIV/0!</v>
      </c>
      <c r="CG86" s="1041" t="e">
        <f>CG87/CG85</f>
        <v>#DIV/0!</v>
      </c>
      <c r="CH86" s="403">
        <f>CH87/CH85</f>
        <v>168.36734693877551</v>
      </c>
      <c r="CI86" s="406" t="e">
        <f>CI87/CI85</f>
        <v>#DIV/0!</v>
      </c>
      <c r="CJ86" s="405" t="e">
        <f t="shared" si="277"/>
        <v>#DIV/0!</v>
      </c>
      <c r="CK86" s="410" t="e">
        <f>CK87/CK85</f>
        <v>#DIV/0!</v>
      </c>
      <c r="CL86" s="409"/>
      <c r="CM86" s="409">
        <f>CM87/CM85</f>
        <v>163.55421686746988</v>
      </c>
      <c r="CN86" s="398" t="e">
        <f>CN87/CN85</f>
        <v>#DIV/0!</v>
      </c>
      <c r="CO86" s="398" t="e">
        <f t="shared" si="278"/>
        <v>#DIV/0!</v>
      </c>
      <c r="CP86" s="398"/>
      <c r="CQ86" s="398" t="e">
        <f>CN86-CM86</f>
        <v>#DIV/0!</v>
      </c>
      <c r="CR86" s="410" t="e">
        <f>CR87/CR85</f>
        <v>#DIV/0!</v>
      </c>
      <c r="CS86" s="409"/>
      <c r="CT86" s="412">
        <f>CT87/CT85</f>
        <v>158.15972222222223</v>
      </c>
      <c r="CU86" s="402" t="e">
        <f>CU87/CU85</f>
        <v>#DIV/0!</v>
      </c>
      <c r="CV86" s="402" t="e">
        <f>CU86-CR86</f>
        <v>#DIV/0!</v>
      </c>
      <c r="CW86" s="402"/>
      <c r="CX86" s="402" t="e">
        <f>CU86-CT86</f>
        <v>#DIV/0!</v>
      </c>
      <c r="CY86" s="137"/>
      <c r="CZ86" s="350"/>
      <c r="DD86" s="336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280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281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282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284"/>
        <v>#DIV/0!</v>
      </c>
      <c r="DT86" s="398" t="e">
        <f t="shared" si="285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286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287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288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290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291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25" t="s">
        <v>38</v>
      </c>
      <c r="E87" s="481"/>
      <c r="F87" s="264">
        <v>57000</v>
      </c>
      <c r="G87" s="414">
        <v>69496</v>
      </c>
      <c r="H87" s="415"/>
      <c r="I87" s="418">
        <f t="shared" si="292"/>
        <v>-69496</v>
      </c>
      <c r="J87" s="264">
        <v>57000</v>
      </c>
      <c r="K87" s="414">
        <v>107963</v>
      </c>
      <c r="L87" s="1066"/>
      <c r="M87" s="418">
        <f t="shared" si="293"/>
        <v>-107963</v>
      </c>
      <c r="N87" s="264">
        <v>57000</v>
      </c>
      <c r="O87" s="414">
        <v>101437</v>
      </c>
      <c r="P87" s="1066"/>
      <c r="Q87" s="418">
        <f t="shared" si="294"/>
        <v>-101437</v>
      </c>
      <c r="R87" s="419">
        <f>F87+J87+N87</f>
        <v>171000</v>
      </c>
      <c r="S87" s="420">
        <f>87260*3</f>
        <v>261780</v>
      </c>
      <c r="T87" s="131">
        <f>H87+K87+O87</f>
        <v>209400</v>
      </c>
      <c r="U87" s="133">
        <f>H87+L87+P87</f>
        <v>0</v>
      </c>
      <c r="V87" s="129">
        <f t="shared" si="295"/>
        <v>-171000</v>
      </c>
      <c r="W87" s="128">
        <f t="shared" si="263"/>
        <v>-261780</v>
      </c>
      <c r="X87" s="55">
        <f t="shared" si="296"/>
        <v>-209400</v>
      </c>
      <c r="Y87" s="264">
        <v>68333</v>
      </c>
      <c r="Z87" s="414">
        <v>92499</v>
      </c>
      <c r="AA87" s="1066"/>
      <c r="AB87" s="418">
        <f t="shared" si="297"/>
        <v>-92499</v>
      </c>
      <c r="AC87" s="264">
        <v>68333</v>
      </c>
      <c r="AD87" s="414">
        <v>75463.600000000006</v>
      </c>
      <c r="AE87" s="1066"/>
      <c r="AF87" s="418">
        <f t="shared" si="298"/>
        <v>-75463.600000000006</v>
      </c>
      <c r="AG87" s="264">
        <v>68333</v>
      </c>
      <c r="AH87" s="414">
        <v>80000</v>
      </c>
      <c r="AI87" s="1066"/>
      <c r="AJ87" s="418">
        <f t="shared" si="271"/>
        <v>-80000</v>
      </c>
      <c r="AK87" s="130">
        <f>Y87+AC87+AG87</f>
        <v>204999</v>
      </c>
      <c r="AL87" s="420">
        <f>87260*3</f>
        <v>261780</v>
      </c>
      <c r="AM87" s="131">
        <f t="shared" ref="AM87:AN90" si="305">Z87+AD87+AH87</f>
        <v>247962.6</v>
      </c>
      <c r="AN87" s="133">
        <f t="shared" si="305"/>
        <v>0</v>
      </c>
      <c r="AO87" s="134">
        <f t="shared" si="272"/>
        <v>-204999</v>
      </c>
      <c r="AP87" s="128">
        <f t="shared" si="264"/>
        <v>-261780</v>
      </c>
      <c r="AQ87" s="55">
        <f>AN87-AM87</f>
        <v>-247962.6</v>
      </c>
      <c r="AR87" s="130">
        <f>SUM(R87,AK87)</f>
        <v>375999</v>
      </c>
      <c r="AS87" s="323">
        <f>AL87+S87</f>
        <v>523560</v>
      </c>
      <c r="AT87" s="140">
        <f>T87+AM87</f>
        <v>457362.6</v>
      </c>
      <c r="AU87" s="168">
        <f>SUM(U87,AN87)</f>
        <v>0</v>
      </c>
      <c r="AV87" s="169">
        <f t="shared" si="273"/>
        <v>-375999</v>
      </c>
      <c r="AW87" s="128">
        <f t="shared" si="265"/>
        <v>-523560</v>
      </c>
      <c r="AX87" s="362">
        <f>AU87-AT87</f>
        <v>-457362.6</v>
      </c>
      <c r="AY87" s="137"/>
      <c r="AZ87" s="138"/>
      <c r="BA87" s="138"/>
      <c r="BF87" s="1042"/>
      <c r="BG87" s="414"/>
      <c r="BH87" s="417"/>
      <c r="BI87" s="418">
        <f t="shared" si="299"/>
        <v>0</v>
      </c>
      <c r="BJ87" s="1042"/>
      <c r="BK87" s="414">
        <f>92000</f>
        <v>92000</v>
      </c>
      <c r="BL87" s="417"/>
      <c r="BM87" s="418">
        <f t="shared" si="300"/>
        <v>-92000</v>
      </c>
      <c r="BN87" s="1042"/>
      <c r="BO87" s="414">
        <f>92000</f>
        <v>92000</v>
      </c>
      <c r="BP87" s="417"/>
      <c r="BQ87" s="416">
        <f t="shared" si="274"/>
        <v>-92000</v>
      </c>
      <c r="BR87" s="130">
        <f>BF87+BJ87+BN87</f>
        <v>0</v>
      </c>
      <c r="BS87" s="131"/>
      <c r="BT87" s="131">
        <f t="shared" ref="BT87:BU90" si="306">BG87+BK87+BO87</f>
        <v>184000</v>
      </c>
      <c r="BU87" s="133">
        <f t="shared" si="306"/>
        <v>0</v>
      </c>
      <c r="BV87" s="129">
        <f t="shared" si="275"/>
        <v>0</v>
      </c>
      <c r="BW87" s="128"/>
      <c r="BX87" s="55">
        <f t="shared" si="276"/>
        <v>-184000</v>
      </c>
      <c r="BY87" s="1042"/>
      <c r="BZ87" s="414">
        <f>96000</f>
        <v>96000</v>
      </c>
      <c r="CA87" s="417"/>
      <c r="CB87" s="418">
        <f t="shared" si="301"/>
        <v>-96000</v>
      </c>
      <c r="CC87" s="1042"/>
      <c r="CD87" s="414">
        <f>93000</f>
        <v>93000</v>
      </c>
      <c r="CE87" s="417"/>
      <c r="CF87" s="418">
        <f t="shared" si="302"/>
        <v>-93000</v>
      </c>
      <c r="CG87" s="1042"/>
      <c r="CH87" s="414">
        <f>82500</f>
        <v>82500</v>
      </c>
      <c r="CI87" s="417"/>
      <c r="CJ87" s="418">
        <f t="shared" si="277"/>
        <v>-82500</v>
      </c>
      <c r="CK87" s="130">
        <f>BY87+CC87+CG87</f>
        <v>0</v>
      </c>
      <c r="CL87" s="131"/>
      <c r="CM87" s="131">
        <f t="shared" ref="CM87:CN90" si="307">BZ87+CD87+CH87</f>
        <v>271500</v>
      </c>
      <c r="CN87" s="133">
        <f t="shared" si="307"/>
        <v>0</v>
      </c>
      <c r="CO87" s="134">
        <f t="shared" si="278"/>
        <v>0</v>
      </c>
      <c r="CP87" s="134"/>
      <c r="CQ87" s="55">
        <f>CN87-CM87</f>
        <v>-271500</v>
      </c>
      <c r="CR87" s="130">
        <f>SUM(BR87,CK87)</f>
        <v>0</v>
      </c>
      <c r="CS87" s="540"/>
      <c r="CT87" s="140">
        <f>BT87+CM87</f>
        <v>455500</v>
      </c>
      <c r="CU87" s="168">
        <f>SUM(BU87,CN87)</f>
        <v>0</v>
      </c>
      <c r="CV87" s="169">
        <f t="shared" si="279"/>
        <v>0</v>
      </c>
      <c r="CW87" s="169"/>
      <c r="CX87" s="362">
        <f>CU87-CT87</f>
        <v>-455500</v>
      </c>
      <c r="CY87" s="137"/>
      <c r="CZ87" s="138"/>
      <c r="DD87" s="264">
        <v>90000</v>
      </c>
      <c r="DE87" s="414">
        <v>113000</v>
      </c>
      <c r="DF87" s="417"/>
      <c r="DG87" s="418">
        <f t="shared" si="280"/>
        <v>-113000</v>
      </c>
      <c r="DH87" s="264">
        <v>90000</v>
      </c>
      <c r="DI87" s="414">
        <v>87000</v>
      </c>
      <c r="DJ87" s="417"/>
      <c r="DK87" s="418">
        <f t="shared" si="281"/>
        <v>-87000</v>
      </c>
      <c r="DL87" s="264">
        <v>90000</v>
      </c>
      <c r="DM87" s="414">
        <v>90000</v>
      </c>
      <c r="DN87" s="417"/>
      <c r="DO87" s="416">
        <f t="shared" si="282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284"/>
        <v>-270000</v>
      </c>
      <c r="DT87" s="55">
        <f t="shared" si="285"/>
        <v>-290000</v>
      </c>
      <c r="DU87" s="264">
        <v>90000</v>
      </c>
      <c r="DV87" s="414"/>
      <c r="DW87" s="417"/>
      <c r="DX87" s="418">
        <f t="shared" si="286"/>
        <v>0</v>
      </c>
      <c r="DY87" s="264">
        <v>90000</v>
      </c>
      <c r="DZ87" s="414"/>
      <c r="EA87" s="417"/>
      <c r="EB87" s="418">
        <f t="shared" si="287"/>
        <v>0</v>
      </c>
      <c r="EC87" s="264">
        <v>90000</v>
      </c>
      <c r="ED87" s="414"/>
      <c r="EE87" s="417"/>
      <c r="EF87" s="418">
        <f t="shared" si="288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290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291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15"/>
      <c r="E88" s="916" t="s">
        <v>157</v>
      </c>
      <c r="F88" s="336"/>
      <c r="G88" s="403"/>
      <c r="H88" s="404"/>
      <c r="I88" s="405"/>
      <c r="J88" s="336"/>
      <c r="K88" s="403"/>
      <c r="L88" s="1065"/>
      <c r="M88" s="405"/>
      <c r="N88" s="336"/>
      <c r="O88" s="403"/>
      <c r="P88" s="1065"/>
      <c r="Q88" s="405"/>
      <c r="R88" s="407"/>
      <c r="S88" s="408"/>
      <c r="T88" s="409"/>
      <c r="U88" s="398"/>
      <c r="V88" s="345"/>
      <c r="W88" s="485"/>
      <c r="X88" s="453"/>
      <c r="Y88" s="336"/>
      <c r="Z88" s="403"/>
      <c r="AA88" s="1065"/>
      <c r="AB88" s="405"/>
      <c r="AC88" s="336"/>
      <c r="AD88" s="403"/>
      <c r="AE88" s="1065"/>
      <c r="AF88" s="405"/>
      <c r="AG88" s="336"/>
      <c r="AH88" s="403"/>
      <c r="AI88" s="1065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1041"/>
      <c r="BG88" s="403"/>
      <c r="BH88" s="406"/>
      <c r="BI88" s="405"/>
      <c r="BJ88" s="1041"/>
      <c r="BK88" s="403">
        <v>210</v>
      </c>
      <c r="BL88" s="406"/>
      <c r="BM88" s="405"/>
      <c r="BN88" s="1041"/>
      <c r="BO88" s="403">
        <v>220</v>
      </c>
      <c r="BP88" s="406"/>
      <c r="BQ88" s="917"/>
      <c r="BR88" s="410"/>
      <c r="BS88" s="409"/>
      <c r="BT88" s="409">
        <f t="shared" si="306"/>
        <v>430</v>
      </c>
      <c r="BU88" s="398">
        <f t="shared" si="306"/>
        <v>0</v>
      </c>
      <c r="BV88" s="345">
        <f>BU88-BR88</f>
        <v>0</v>
      </c>
      <c r="BW88" s="485"/>
      <c r="BX88" s="453">
        <f>BU88-BT88</f>
        <v>-430</v>
      </c>
      <c r="BY88" s="1041"/>
      <c r="BZ88" s="403">
        <v>335</v>
      </c>
      <c r="CA88" s="406"/>
      <c r="CB88" s="405"/>
      <c r="CC88" s="1041"/>
      <c r="CD88" s="403">
        <v>335</v>
      </c>
      <c r="CE88" s="406"/>
      <c r="CF88" s="405"/>
      <c r="CG88" s="1041"/>
      <c r="CH88" s="403">
        <v>125</v>
      </c>
      <c r="CI88" s="406"/>
      <c r="CJ88" s="405"/>
      <c r="CK88" s="410">
        <f>BY88+CC88+CG88</f>
        <v>0</v>
      </c>
      <c r="CL88" s="409"/>
      <c r="CM88" s="409">
        <f t="shared" si="307"/>
        <v>795</v>
      </c>
      <c r="CN88" s="398">
        <f t="shared" si="307"/>
        <v>0</v>
      </c>
      <c r="CO88" s="338">
        <f>CN88-CK88</f>
        <v>0</v>
      </c>
      <c r="CP88" s="338"/>
      <c r="CQ88" s="453">
        <f>CN90/CM90</f>
        <v>0</v>
      </c>
      <c r="CR88" s="410">
        <f>SUM(BR88,CK88)</f>
        <v>0</v>
      </c>
      <c r="CS88" s="963"/>
      <c r="CT88" s="487">
        <f>BT88+CM88</f>
        <v>1225</v>
      </c>
      <c r="CU88" s="401">
        <f>SUM(BU88,CN88)</f>
        <v>0</v>
      </c>
      <c r="CV88" s="455">
        <f>CU88-CR88</f>
        <v>0</v>
      </c>
      <c r="CW88" s="455"/>
      <c r="CX88" s="445"/>
      <c r="CY88" s="349"/>
      <c r="CZ88" s="350"/>
      <c r="DD88" s="336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17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92"/>
      <c r="D89" s="281"/>
      <c r="E89" s="900" t="s">
        <v>156</v>
      </c>
      <c r="F89" s="889"/>
      <c r="G89" s="887"/>
      <c r="H89" s="896"/>
      <c r="I89" s="895">
        <f t="shared" si="292"/>
        <v>0</v>
      </c>
      <c r="J89" s="889"/>
      <c r="K89" s="887"/>
      <c r="L89" s="1067"/>
      <c r="M89" s="895">
        <f t="shared" si="293"/>
        <v>0</v>
      </c>
      <c r="N89" s="889"/>
      <c r="O89" s="887"/>
      <c r="P89" s="1067"/>
      <c r="Q89" s="895">
        <f t="shared" si="294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295"/>
        <v>0</v>
      </c>
      <c r="W89" s="817">
        <f t="shared" si="263"/>
        <v>0</v>
      </c>
      <c r="X89" s="244">
        <f t="shared" si="296"/>
        <v>0</v>
      </c>
      <c r="Y89" s="889"/>
      <c r="Z89" s="887"/>
      <c r="AA89" s="1067"/>
      <c r="AB89" s="895">
        <f t="shared" si="297"/>
        <v>0</v>
      </c>
      <c r="AC89" s="889"/>
      <c r="AD89" s="887"/>
      <c r="AE89" s="1067"/>
      <c r="AF89" s="895">
        <f t="shared" si="298"/>
        <v>0</v>
      </c>
      <c r="AG89" s="889"/>
      <c r="AH89" s="887"/>
      <c r="AI89" s="1067"/>
      <c r="AJ89" s="895">
        <f t="shared" si="271"/>
        <v>0</v>
      </c>
      <c r="AK89" s="431">
        <f>Y89+AC89+AG89</f>
        <v>0</v>
      </c>
      <c r="AL89" s="429"/>
      <c r="AM89" s="131">
        <f t="shared" si="305"/>
        <v>0</v>
      </c>
      <c r="AN89" s="432">
        <f t="shared" si="305"/>
        <v>0</v>
      </c>
      <c r="AO89" s="51">
        <f t="shared" si="272"/>
        <v>0</v>
      </c>
      <c r="AP89" s="817">
        <f t="shared" si="264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273"/>
        <v>0</v>
      </c>
      <c r="AW89" s="817">
        <f t="shared" si="265"/>
        <v>0</v>
      </c>
      <c r="AX89" s="362">
        <f>AU89-AT89</f>
        <v>0</v>
      </c>
      <c r="AY89" s="434"/>
      <c r="AZ89" s="435"/>
      <c r="BA89" s="435"/>
      <c r="BF89" s="1043"/>
      <c r="BG89" s="887"/>
      <c r="BH89" s="890"/>
      <c r="BI89" s="895">
        <f t="shared" si="299"/>
        <v>0</v>
      </c>
      <c r="BJ89" s="1043"/>
      <c r="BK89" s="887">
        <v>18450</v>
      </c>
      <c r="BL89" s="890"/>
      <c r="BM89" s="895">
        <f t="shared" si="300"/>
        <v>-18450</v>
      </c>
      <c r="BN89" s="1043"/>
      <c r="BO89" s="887">
        <v>19500</v>
      </c>
      <c r="BP89" s="890"/>
      <c r="BQ89" s="895">
        <f t="shared" si="274"/>
        <v>-19500</v>
      </c>
      <c r="BR89" s="431">
        <f>BF89+BJ89+BN89</f>
        <v>0</v>
      </c>
      <c r="BS89" s="941"/>
      <c r="BT89" s="131">
        <f t="shared" si="306"/>
        <v>37950</v>
      </c>
      <c r="BU89" s="432">
        <f t="shared" si="306"/>
        <v>0</v>
      </c>
      <c r="BV89" s="323">
        <f t="shared" si="275"/>
        <v>0</v>
      </c>
      <c r="BW89" s="817"/>
      <c r="BX89" s="244">
        <f t="shared" si="276"/>
        <v>-37950</v>
      </c>
      <c r="BY89" s="1043"/>
      <c r="BZ89" s="887">
        <f>18700+9775</f>
        <v>28475</v>
      </c>
      <c r="CA89" s="890"/>
      <c r="CB89" s="895">
        <f t="shared" si="301"/>
        <v>-28475</v>
      </c>
      <c r="CC89" s="1043"/>
      <c r="CD89" s="887">
        <f>18700+9775</f>
        <v>28475</v>
      </c>
      <c r="CE89" s="890"/>
      <c r="CF89" s="895">
        <f t="shared" si="302"/>
        <v>-28475</v>
      </c>
      <c r="CG89" s="1043"/>
      <c r="CH89" s="887">
        <v>11125</v>
      </c>
      <c r="CI89" s="890"/>
      <c r="CJ89" s="895">
        <f t="shared" si="277"/>
        <v>-11125</v>
      </c>
      <c r="CK89" s="431">
        <f>BY89+CC89+CG89</f>
        <v>0</v>
      </c>
      <c r="CL89" s="941"/>
      <c r="CM89" s="131">
        <f t="shared" si="307"/>
        <v>68075</v>
      </c>
      <c r="CN89" s="432">
        <f t="shared" si="307"/>
        <v>0</v>
      </c>
      <c r="CO89" s="51">
        <f t="shared" si="278"/>
        <v>0</v>
      </c>
      <c r="CP89" s="51"/>
      <c r="CQ89" s="244">
        <f>CN89-CM89</f>
        <v>-68075</v>
      </c>
      <c r="CR89" s="130">
        <f>SUM(BR89,CK89)</f>
        <v>0</v>
      </c>
      <c r="CS89" s="540"/>
      <c r="CT89" s="433">
        <f>BT89+CM89</f>
        <v>106025</v>
      </c>
      <c r="CU89" s="433">
        <f>BU89+CN89</f>
        <v>0</v>
      </c>
      <c r="CV89" s="328">
        <f t="shared" si="279"/>
        <v>0</v>
      </c>
      <c r="CW89" s="328"/>
      <c r="CX89" s="362">
        <f>CU89-CT89</f>
        <v>-106025</v>
      </c>
      <c r="CY89" s="137"/>
      <c r="CZ89" s="435"/>
      <c r="DD89" s="889"/>
      <c r="DE89" s="887"/>
      <c r="DF89" s="890"/>
      <c r="DG89" s="895">
        <f>DF89-DE89</f>
        <v>0</v>
      </c>
      <c r="DH89" s="889"/>
      <c r="DI89" s="887"/>
      <c r="DJ89" s="890"/>
      <c r="DK89" s="895">
        <f>DJ89-DI89</f>
        <v>0</v>
      </c>
      <c r="DL89" s="889"/>
      <c r="DM89" s="887"/>
      <c r="DN89" s="890"/>
      <c r="DO89" s="895">
        <f>DN89-DM89</f>
        <v>0</v>
      </c>
      <c r="DP89" s="431">
        <f t="shared" ref="DP89:DR90" si="308">DD89+DH89+DL89</f>
        <v>0</v>
      </c>
      <c r="DQ89" s="131">
        <f t="shared" si="308"/>
        <v>0</v>
      </c>
      <c r="DR89" s="432">
        <f t="shared" si="308"/>
        <v>0</v>
      </c>
      <c r="DS89" s="323">
        <f>DR89-DP89</f>
        <v>0</v>
      </c>
      <c r="DT89" s="244">
        <f>DR89-DQ89</f>
        <v>0</v>
      </c>
      <c r="DU89" s="889"/>
      <c r="DV89" s="887"/>
      <c r="DW89" s="890"/>
      <c r="DX89" s="895">
        <f>DW89-DV89</f>
        <v>0</v>
      </c>
      <c r="DY89" s="889"/>
      <c r="DZ89" s="887"/>
      <c r="EA89" s="890"/>
      <c r="EB89" s="895">
        <f>EA89-DZ89</f>
        <v>0</v>
      </c>
      <c r="EC89" s="889"/>
      <c r="ED89" s="887"/>
      <c r="EE89" s="890"/>
      <c r="EF89" s="895">
        <f>EE89-ED89</f>
        <v>0</v>
      </c>
      <c r="EG89" s="431">
        <f t="shared" ref="EG89:EI90" si="309">DU89+DY89+EC89</f>
        <v>0</v>
      </c>
      <c r="EH89" s="131">
        <f t="shared" si="309"/>
        <v>0</v>
      </c>
      <c r="EI89" s="432">
        <f t="shared" si="309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105" t="s">
        <v>48</v>
      </c>
      <c r="C90" s="1106"/>
      <c r="D90" s="1106"/>
      <c r="E90" s="788"/>
      <c r="F90" s="331">
        <f>F82+F85</f>
        <v>617</v>
      </c>
      <c r="G90" s="390">
        <f>G82+G85</f>
        <v>911</v>
      </c>
      <c r="H90" s="391">
        <f>H82+H85</f>
        <v>0</v>
      </c>
      <c r="I90" s="392">
        <f>H90-G90</f>
        <v>-911</v>
      </c>
      <c r="J90" s="331">
        <f>J82+J85</f>
        <v>617</v>
      </c>
      <c r="K90" s="390">
        <f>K82+K85</f>
        <v>870</v>
      </c>
      <c r="L90" s="1064">
        <f>L82+L85</f>
        <v>0</v>
      </c>
      <c r="M90" s="392">
        <f>L90-K90</f>
        <v>-870</v>
      </c>
      <c r="N90" s="331">
        <f>N82+N85</f>
        <v>617</v>
      </c>
      <c r="O90" s="390">
        <f>O82+O85</f>
        <v>1150</v>
      </c>
      <c r="P90" s="1064">
        <f>P82+P85</f>
        <v>0</v>
      </c>
      <c r="Q90" s="392">
        <f>P90-O90</f>
        <v>-1150</v>
      </c>
      <c r="R90" s="394">
        <f>F90+J90+N90</f>
        <v>1851</v>
      </c>
      <c r="S90" s="395">
        <f>S82+S85</f>
        <v>2700</v>
      </c>
      <c r="T90" s="396">
        <f>H90+K90+O90</f>
        <v>2020</v>
      </c>
      <c r="U90" s="437">
        <f>H90+L90+P90</f>
        <v>0</v>
      </c>
      <c r="V90" s="438">
        <f t="shared" si="295"/>
        <v>-1851</v>
      </c>
      <c r="W90" s="439">
        <f t="shared" si="263"/>
        <v>-2700</v>
      </c>
      <c r="X90" s="440">
        <f t="shared" si="296"/>
        <v>-2020</v>
      </c>
      <c r="Y90" s="331">
        <f>Y82+Y85</f>
        <v>750</v>
      </c>
      <c r="Z90" s="390">
        <f>Z82+Z85</f>
        <v>959</v>
      </c>
      <c r="AA90" s="1064">
        <f>AA82+AA85</f>
        <v>222</v>
      </c>
      <c r="AB90" s="392">
        <f t="shared" si="297"/>
        <v>-737</v>
      </c>
      <c r="AC90" s="331">
        <f>AC82+AC85</f>
        <v>750</v>
      </c>
      <c r="AD90" s="390">
        <f>AD82+AD85</f>
        <v>822</v>
      </c>
      <c r="AE90" s="1064">
        <f>AE82+AE85</f>
        <v>0</v>
      </c>
      <c r="AF90" s="392">
        <f>AE90-AD90</f>
        <v>-822</v>
      </c>
      <c r="AG90" s="331">
        <f>AG82+AG85</f>
        <v>750</v>
      </c>
      <c r="AH90" s="390">
        <f>AH82+AH85</f>
        <v>900</v>
      </c>
      <c r="AI90" s="1064">
        <f>AI82+AI85</f>
        <v>0</v>
      </c>
      <c r="AJ90" s="392">
        <f t="shared" si="271"/>
        <v>-900</v>
      </c>
      <c r="AK90" s="399">
        <f>Y90+AC90+AG90</f>
        <v>2250</v>
      </c>
      <c r="AL90" s="395">
        <f>AL82+AL85</f>
        <v>2700</v>
      </c>
      <c r="AM90" s="400">
        <f t="shared" si="305"/>
        <v>2681</v>
      </c>
      <c r="AN90" s="437">
        <f t="shared" si="305"/>
        <v>222</v>
      </c>
      <c r="AO90" s="441">
        <f t="shared" si="272"/>
        <v>-2028</v>
      </c>
      <c r="AP90" s="439">
        <f t="shared" si="264"/>
        <v>-2478</v>
      </c>
      <c r="AQ90" s="440">
        <f>AN90-AM90</f>
        <v>-2459</v>
      </c>
      <c r="AR90" s="399">
        <f>SUM(R90,AK90)</f>
        <v>4101</v>
      </c>
      <c r="AS90" s="437">
        <f>AS82+AS85</f>
        <v>5400</v>
      </c>
      <c r="AT90" s="442">
        <f>T90+AM90</f>
        <v>4701</v>
      </c>
      <c r="AU90" s="443">
        <f>SUM(U90,AN90)</f>
        <v>222</v>
      </c>
      <c r="AV90" s="444">
        <f t="shared" si="273"/>
        <v>-3879</v>
      </c>
      <c r="AW90" s="439">
        <f t="shared" si="265"/>
        <v>-5178</v>
      </c>
      <c r="AX90" s="445">
        <f>AU90-AT90</f>
        <v>-4479</v>
      </c>
      <c r="AY90" s="349"/>
      <c r="AZ90" s="350"/>
      <c r="BA90" s="350"/>
      <c r="BF90" s="1037">
        <f>BF82+BF85</f>
        <v>0</v>
      </c>
      <c r="BG90" s="390">
        <f>BG82+BG85</f>
        <v>0</v>
      </c>
      <c r="BH90" s="393">
        <f>BH82+BH85</f>
        <v>0</v>
      </c>
      <c r="BI90" s="392">
        <f>BH90-BG90</f>
        <v>0</v>
      </c>
      <c r="BJ90" s="1037">
        <f>BJ82+BJ85</f>
        <v>0</v>
      </c>
      <c r="BK90" s="390">
        <f>BK82+BK85</f>
        <v>930</v>
      </c>
      <c r="BL90" s="393">
        <f>BL82+BL85</f>
        <v>0</v>
      </c>
      <c r="BM90" s="392">
        <f>BL90-BK90</f>
        <v>-930</v>
      </c>
      <c r="BN90" s="1037">
        <f>BN82+BN85</f>
        <v>0</v>
      </c>
      <c r="BO90" s="390">
        <f>BO82+BO85</f>
        <v>950</v>
      </c>
      <c r="BP90" s="393">
        <f>BP82+BP85</f>
        <v>0</v>
      </c>
      <c r="BQ90" s="392">
        <f>BP90-BO90</f>
        <v>-950</v>
      </c>
      <c r="BR90" s="399">
        <f>BF90+BJ90+BN90</f>
        <v>0</v>
      </c>
      <c r="BS90" s="396"/>
      <c r="BT90" s="400">
        <f t="shared" si="306"/>
        <v>1880</v>
      </c>
      <c r="BU90" s="437">
        <f t="shared" si="306"/>
        <v>0</v>
      </c>
      <c r="BV90" s="438">
        <f t="shared" si="275"/>
        <v>0</v>
      </c>
      <c r="BW90" s="439"/>
      <c r="BX90" s="440">
        <f t="shared" si="276"/>
        <v>-1880</v>
      </c>
      <c r="BY90" s="1037">
        <f>BY82+BY85</f>
        <v>0</v>
      </c>
      <c r="BZ90" s="390">
        <f>BZ82+BZ85</f>
        <v>990</v>
      </c>
      <c r="CA90" s="393">
        <f>CA82+CA85</f>
        <v>0</v>
      </c>
      <c r="CB90" s="392">
        <f t="shared" si="301"/>
        <v>-990</v>
      </c>
      <c r="CC90" s="1037">
        <f>CC82+CC85</f>
        <v>0</v>
      </c>
      <c r="CD90" s="390">
        <f>CD82+CD85</f>
        <v>960</v>
      </c>
      <c r="CE90" s="393">
        <f>CE82+CE85</f>
        <v>0</v>
      </c>
      <c r="CF90" s="392">
        <f>CE90-CD90</f>
        <v>-960</v>
      </c>
      <c r="CG90" s="1037">
        <f>CG82+CG85</f>
        <v>0</v>
      </c>
      <c r="CH90" s="390">
        <f>CH82+CH85</f>
        <v>800</v>
      </c>
      <c r="CI90" s="393">
        <f>CI82+CI85</f>
        <v>0</v>
      </c>
      <c r="CJ90" s="392">
        <f t="shared" si="277"/>
        <v>-800</v>
      </c>
      <c r="CK90" s="399">
        <f>BY90+CC90+CG90</f>
        <v>0</v>
      </c>
      <c r="CL90" s="396"/>
      <c r="CM90" s="400">
        <f t="shared" si="307"/>
        <v>2750</v>
      </c>
      <c r="CN90" s="437">
        <f t="shared" si="307"/>
        <v>0</v>
      </c>
      <c r="CO90" s="441">
        <f t="shared" si="278"/>
        <v>0</v>
      </c>
      <c r="CP90" s="451"/>
      <c r="CQ90" s="440">
        <f>CN90-CM90</f>
        <v>-2750</v>
      </c>
      <c r="CR90" s="399">
        <f>SUM(BR90,CK90)</f>
        <v>0</v>
      </c>
      <c r="CS90" s="964"/>
      <c r="CT90" s="442">
        <f>BT90+CM90</f>
        <v>4630</v>
      </c>
      <c r="CU90" s="443">
        <f>SUM(BU90,CN90)</f>
        <v>0</v>
      </c>
      <c r="CV90" s="444">
        <f t="shared" si="279"/>
        <v>0</v>
      </c>
      <c r="CW90" s="455"/>
      <c r="CX90" s="445">
        <f>CU90-CT90</f>
        <v>-4630</v>
      </c>
      <c r="CY90" s="137"/>
      <c r="CZ90" s="350"/>
      <c r="DD90" s="33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913</v>
      </c>
      <c r="DI90" s="390">
        <f>DI82+DI85</f>
        <v>870</v>
      </c>
      <c r="DJ90" s="393">
        <f>DJ82+DJ85</f>
        <v>0</v>
      </c>
      <c r="DK90" s="392">
        <f>DJ90-DI90</f>
        <v>-870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308"/>
        <v>2376</v>
      </c>
      <c r="DQ90" s="400">
        <f t="shared" si="308"/>
        <v>2510</v>
      </c>
      <c r="DR90" s="437">
        <f t="shared" si="308"/>
        <v>0</v>
      </c>
      <c r="DS90" s="438">
        <f>DR90-DP90</f>
        <v>-2376</v>
      </c>
      <c r="DT90" s="440">
        <f>DR90-DQ90</f>
        <v>-2510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309"/>
        <v>2745</v>
      </c>
      <c r="EH90" s="400">
        <f t="shared" si="309"/>
        <v>0</v>
      </c>
      <c r="EI90" s="437">
        <f t="shared" si="309"/>
        <v>0</v>
      </c>
      <c r="EJ90" s="441">
        <f>EI90-EG90</f>
        <v>-2745</v>
      </c>
      <c r="EK90" s="440">
        <f>EI90-EH90</f>
        <v>0</v>
      </c>
      <c r="EL90" s="399">
        <f>SUM(DP90,EG90)</f>
        <v>5121</v>
      </c>
      <c r="EM90" s="442">
        <f>DQ90+EH90</f>
        <v>2510</v>
      </c>
      <c r="EN90" s="443">
        <f>SUM(DR90,EI90)</f>
        <v>0</v>
      </c>
      <c r="EO90" s="444">
        <f>EN90-EL90</f>
        <v>-5121</v>
      </c>
      <c r="EP90" s="445">
        <f>EN90-EM90</f>
        <v>-2510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87"/>
      <c r="E91" s="788"/>
      <c r="F91" s="336">
        <f>F93/F90</f>
        <v>164.64019448946516</v>
      </c>
      <c r="G91" s="403">
        <f>G93/G90</f>
        <v>156.0702524698134</v>
      </c>
      <c r="H91" s="404" t="e">
        <f>H93/H90</f>
        <v>#DIV/0!</v>
      </c>
      <c r="I91" s="405" t="e">
        <f>H91-G91</f>
        <v>#DIV/0!</v>
      </c>
      <c r="J91" s="336">
        <f>J93/J90</f>
        <v>164.64019448946516</v>
      </c>
      <c r="K91" s="403">
        <f>K93/K90</f>
        <v>180.85862068965517</v>
      </c>
      <c r="L91" s="1065" t="e">
        <f>L93/L90</f>
        <v>#DIV/0!</v>
      </c>
      <c r="M91" s="405" t="e">
        <f>L91-K91</f>
        <v>#DIV/0!</v>
      </c>
      <c r="N91" s="336">
        <f>N93/N90</f>
        <v>164.64019448946516</v>
      </c>
      <c r="O91" s="403">
        <f>O93/O90</f>
        <v>152.6</v>
      </c>
      <c r="P91" s="1065" t="e">
        <f>P93/P90</f>
        <v>#DIV/0!</v>
      </c>
      <c r="Q91" s="405" t="e">
        <f>P91-O91</f>
        <v>#DIV/0!</v>
      </c>
      <c r="R91" s="407">
        <f>R93/R90</f>
        <v>164.64019448946516</v>
      </c>
      <c r="S91" s="408">
        <f>S93/S90</f>
        <v>146.49222222222221</v>
      </c>
      <c r="T91" s="409">
        <f>T93/T90</f>
        <v>164.77079207920792</v>
      </c>
      <c r="U91" s="398" t="e">
        <f>U93/U90</f>
        <v>#DIV/0!</v>
      </c>
      <c r="V91" s="398" t="e">
        <f t="shared" si="295"/>
        <v>#DIV/0!</v>
      </c>
      <c r="W91" s="398" t="e">
        <f t="shared" si="263"/>
        <v>#DIV/0!</v>
      </c>
      <c r="X91" s="398" t="e">
        <f t="shared" si="296"/>
        <v>#DIV/0!</v>
      </c>
      <c r="Y91" s="336">
        <f>Y93/Y90</f>
        <v>150.55466666666666</v>
      </c>
      <c r="Z91" s="403">
        <f>Z93/Z90</f>
        <v>158.52241918665277</v>
      </c>
      <c r="AA91" s="1065">
        <f>AA93/AA90</f>
        <v>55.608108108108105</v>
      </c>
      <c r="AB91" s="405">
        <f t="shared" si="297"/>
        <v>-102.91431107854467</v>
      </c>
      <c r="AC91" s="336">
        <f>AC93/AC90</f>
        <v>150.55466666666666</v>
      </c>
      <c r="AD91" s="403">
        <f>AD93/AD90</f>
        <v>158.43929440389294</v>
      </c>
      <c r="AE91" s="1065" t="e">
        <f>AE93/AE90</f>
        <v>#DIV/0!</v>
      </c>
      <c r="AF91" s="405" t="e">
        <f>AE91-AD91</f>
        <v>#DIV/0!</v>
      </c>
      <c r="AG91" s="336">
        <f>AG93/AG90</f>
        <v>150.55466666666666</v>
      </c>
      <c r="AH91" s="403">
        <f>AH93/AH90</f>
        <v>150</v>
      </c>
      <c r="AI91" s="1065" t="e">
        <f>AI93/AI90</f>
        <v>#DIV/0!</v>
      </c>
      <c r="AJ91" s="405" t="e">
        <f t="shared" si="271"/>
        <v>#DIV/0!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>
        <f>AN93/AN90</f>
        <v>55.608108108108105</v>
      </c>
      <c r="AO91" s="398">
        <f t="shared" si="272"/>
        <v>-94.946558558558564</v>
      </c>
      <c r="AP91" s="398">
        <f t="shared" si="264"/>
        <v>-90.884114114114112</v>
      </c>
      <c r="AQ91" s="398">
        <f>AN91-AM91</f>
        <v>-100.02788592396948</v>
      </c>
      <c r="AR91" s="410">
        <f>AR93/AR90</f>
        <v>156.91221653255303</v>
      </c>
      <c r="AS91" s="411">
        <f>AS93/AS90</f>
        <v>146.49222222222221</v>
      </c>
      <c r="AT91" s="412">
        <f>AT93/AT90</f>
        <v>159.56117847266538</v>
      </c>
      <c r="AU91" s="402">
        <f>AU93/AU90</f>
        <v>55.608108108108105</v>
      </c>
      <c r="AV91" s="402">
        <f t="shared" si="273"/>
        <v>-101.30410842444493</v>
      </c>
      <c r="AW91" s="398">
        <f t="shared" si="265"/>
        <v>-90.884114114114112</v>
      </c>
      <c r="AX91" s="402">
        <f>AU91-AT91</f>
        <v>-103.95307036455728</v>
      </c>
      <c r="AY91" s="349"/>
      <c r="AZ91" s="350"/>
      <c r="BA91" s="350"/>
      <c r="BF91" s="1041" t="e">
        <f>BF93/BF90</f>
        <v>#DIV/0!</v>
      </c>
      <c r="BG91" s="403" t="e">
        <f>BG93/BG90</f>
        <v>#DIV/0!</v>
      </c>
      <c r="BH91" s="406" t="e">
        <f>BH93/BH90</f>
        <v>#DIV/0!</v>
      </c>
      <c r="BI91" s="405" t="e">
        <f>BH91-BG91</f>
        <v>#DIV/0!</v>
      </c>
      <c r="BJ91" s="1041" t="e">
        <f>BJ93/BJ90</f>
        <v>#DIV/0!</v>
      </c>
      <c r="BK91" s="403">
        <f>BK93/BK90</f>
        <v>152.68817204301075</v>
      </c>
      <c r="BL91" s="406" t="e">
        <f>BL93/BL90</f>
        <v>#DIV/0!</v>
      </c>
      <c r="BM91" s="405" t="e">
        <f>BL91-BK91</f>
        <v>#DIV/0!</v>
      </c>
      <c r="BN91" s="1041" t="e">
        <f>BN93/BN90</f>
        <v>#DIV/0!</v>
      </c>
      <c r="BO91" s="403">
        <f>BO93/BO90</f>
        <v>150.52631578947367</v>
      </c>
      <c r="BP91" s="406" t="e">
        <f>BP93/BP90</f>
        <v>#DIV/0!</v>
      </c>
      <c r="BQ91" s="447" t="e">
        <f>BP91-BO91</f>
        <v>#DIV/0!</v>
      </c>
      <c r="BR91" s="410" t="e">
        <f>BR93/BR90</f>
        <v>#DIV/0!</v>
      </c>
      <c r="BS91" s="409"/>
      <c r="BT91" s="409">
        <f>BT93/BT90</f>
        <v>151.59574468085106</v>
      </c>
      <c r="BU91" s="398" t="e">
        <f>BU93/BU90</f>
        <v>#DIV/0!</v>
      </c>
      <c r="BV91" s="398" t="e">
        <f t="shared" si="275"/>
        <v>#DIV/0!</v>
      </c>
      <c r="BW91" s="398"/>
      <c r="BX91" s="398" t="e">
        <f t="shared" si="276"/>
        <v>#DIV/0!</v>
      </c>
      <c r="BY91" s="1041" t="e">
        <f>BY93/BY90</f>
        <v>#DIV/0!</v>
      </c>
      <c r="BZ91" s="403">
        <f>BZ93/BZ90</f>
        <v>157.57575757575756</v>
      </c>
      <c r="CA91" s="406" t="e">
        <f>CA93/CA90</f>
        <v>#DIV/0!</v>
      </c>
      <c r="CB91" s="447" t="e">
        <f t="shared" si="301"/>
        <v>#DIV/0!</v>
      </c>
      <c r="CC91" s="1041" t="e">
        <f>CC93/CC90</f>
        <v>#DIV/0!</v>
      </c>
      <c r="CD91" s="403">
        <f>CD93/CD90</f>
        <v>159.375</v>
      </c>
      <c r="CE91" s="406" t="e">
        <f>CE93/CE90</f>
        <v>#DIV/0!</v>
      </c>
      <c r="CF91" s="405" t="e">
        <f>CE91-CD91</f>
        <v>#DIV/0!</v>
      </c>
      <c r="CG91" s="1041" t="e">
        <f>CG93/CG90</f>
        <v>#DIV/0!</v>
      </c>
      <c r="CH91" s="403">
        <f>CH93/CH90</f>
        <v>164.375</v>
      </c>
      <c r="CI91" s="406" t="e">
        <f>CI93/CI90</f>
        <v>#DIV/0!</v>
      </c>
      <c r="CJ91" s="405" t="e">
        <f t="shared" si="277"/>
        <v>#DIV/0!</v>
      </c>
      <c r="CK91" s="410" t="e">
        <f>CK93/CK90</f>
        <v>#DIV/0!</v>
      </c>
      <c r="CL91" s="409"/>
      <c r="CM91" s="409">
        <f>CM93/CM90</f>
        <v>160.18181818181819</v>
      </c>
      <c r="CN91" s="398" t="e">
        <f>CN93/CN90</f>
        <v>#DIV/0!</v>
      </c>
      <c r="CO91" s="398" t="e">
        <f t="shared" si="278"/>
        <v>#DIV/0!</v>
      </c>
      <c r="CP91" s="398"/>
      <c r="CQ91" s="398" t="e">
        <f>CN91-CM91</f>
        <v>#DIV/0!</v>
      </c>
      <c r="CR91" s="410" t="e">
        <f>CR93/CR90</f>
        <v>#DIV/0!</v>
      </c>
      <c r="CS91" s="409"/>
      <c r="CT91" s="412">
        <f>CT93/CT90</f>
        <v>156.69546436285097</v>
      </c>
      <c r="CU91" s="402" t="e">
        <f>CU93/CU90</f>
        <v>#DIV/0!</v>
      </c>
      <c r="CV91" s="402" t="e">
        <f t="shared" si="279"/>
        <v>#DIV/0!</v>
      </c>
      <c r="CW91" s="402"/>
      <c r="CX91" s="402" t="e">
        <f>CU91-CT91</f>
        <v>#DIV/0!</v>
      </c>
      <c r="CY91" s="137"/>
      <c r="CZ91" s="350"/>
      <c r="DD91" s="336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160.03833515881709</v>
      </c>
      <c r="DI91" s="403">
        <f>DI93/DI90</f>
        <v>160.91954022988506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184.48863636363637</v>
      </c>
      <c r="DQ91" s="409">
        <f>DQ93/DQ90</f>
        <v>184.66135458167329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171.31810193321616</v>
      </c>
      <c r="EM91" s="412">
        <f>EM93/EM90</f>
        <v>184.66135458167329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376"/>
      <c r="I92" s="377">
        <f>H93/G93</f>
        <v>0</v>
      </c>
      <c r="J92" s="374"/>
      <c r="K92" s="375"/>
      <c r="L92" s="1062"/>
      <c r="M92" s="377">
        <f>L93/K93</f>
        <v>0</v>
      </c>
      <c r="N92" s="374"/>
      <c r="O92" s="375"/>
      <c r="P92" s="1062"/>
      <c r="Q92" s="377">
        <f>P93/O93</f>
        <v>0</v>
      </c>
      <c r="R92" s="379"/>
      <c r="S92" s="380"/>
      <c r="T92" s="381"/>
      <c r="U92" s="100"/>
      <c r="V92" s="339">
        <f>U93/R93</f>
        <v>0</v>
      </c>
      <c r="W92" s="161">
        <f>U93/S93</f>
        <v>0</v>
      </c>
      <c r="X92" s="80">
        <f>U93/T93</f>
        <v>0</v>
      </c>
      <c r="Y92" s="374"/>
      <c r="Z92" s="375"/>
      <c r="AA92" s="1062"/>
      <c r="AB92" s="377">
        <f>AA93/Z93</f>
        <v>8.1204817692059755E-2</v>
      </c>
      <c r="AC92" s="374"/>
      <c r="AD92" s="375"/>
      <c r="AE92" s="1062"/>
      <c r="AF92" s="382">
        <f>AE93/AD93</f>
        <v>0</v>
      </c>
      <c r="AG92" s="374"/>
      <c r="AH92" s="375"/>
      <c r="AI92" s="1062"/>
      <c r="AJ92" s="382">
        <f>AI93/AH93</f>
        <v>0</v>
      </c>
      <c r="AK92" s="287"/>
      <c r="AL92" s="380"/>
      <c r="AM92" s="381"/>
      <c r="AN92" s="100"/>
      <c r="AO92" s="343">
        <f>AN93/AK93</f>
        <v>3.6443019589783555E-2</v>
      </c>
      <c r="AP92" s="161">
        <f>AN93/AL93</f>
        <v>3.1211365032652472E-2</v>
      </c>
      <c r="AQ92" s="256">
        <f>AN93/AM93</f>
        <v>2.9585862631006418E-2</v>
      </c>
      <c r="AR92" s="204"/>
      <c r="AS92" s="383"/>
      <c r="AT92" s="209"/>
      <c r="AU92" s="162"/>
      <c r="AV92" s="94">
        <f>AU93/AR93</f>
        <v>1.9184238621159071E-2</v>
      </c>
      <c r="AW92" s="161">
        <f>AU93/AS93</f>
        <v>1.5605682516326236E-2</v>
      </c>
      <c r="AX92" s="384">
        <f>AU93/AT93</f>
        <v>1.6457869254527181E-2</v>
      </c>
      <c r="AY92" s="137"/>
      <c r="AZ92" s="138"/>
      <c r="BA92" s="5"/>
      <c r="BF92" s="1040"/>
      <c r="BG92" s="375"/>
      <c r="BH92" s="378"/>
      <c r="BI92" s="377" t="e">
        <f>BH93/BG93</f>
        <v>#DIV/0!</v>
      </c>
      <c r="BJ92" s="1040"/>
      <c r="BK92" s="375"/>
      <c r="BL92" s="378"/>
      <c r="BM92" s="377">
        <f>BL93/BK93</f>
        <v>0</v>
      </c>
      <c r="BN92" s="1040"/>
      <c r="BO92" s="375"/>
      <c r="BP92" s="378"/>
      <c r="BQ92" s="377">
        <f>BP93/BO93</f>
        <v>0</v>
      </c>
      <c r="BR92" s="287"/>
      <c r="BS92" s="381"/>
      <c r="BT92" s="381"/>
      <c r="BU92" s="100"/>
      <c r="BV92" s="339" t="e">
        <f>BU93/BR93</f>
        <v>#DIV/0!</v>
      </c>
      <c r="BW92" s="340"/>
      <c r="BX92" s="80">
        <f>BU93/BT93</f>
        <v>0</v>
      </c>
      <c r="BY92" s="1040"/>
      <c r="BZ92" s="375"/>
      <c r="CA92" s="378"/>
      <c r="CB92" s="377">
        <f>CA93/BZ93</f>
        <v>0</v>
      </c>
      <c r="CC92" s="1040"/>
      <c r="CD92" s="375"/>
      <c r="CE92" s="378"/>
      <c r="CF92" s="382">
        <f>CE93/CD93</f>
        <v>0</v>
      </c>
      <c r="CG92" s="1040"/>
      <c r="CH92" s="375"/>
      <c r="CI92" s="378"/>
      <c r="CJ92" s="382">
        <f>CI93/CH93</f>
        <v>0</v>
      </c>
      <c r="CK92" s="287"/>
      <c r="CL92" s="381"/>
      <c r="CM92" s="381"/>
      <c r="CN92" s="100"/>
      <c r="CO92" s="343" t="e">
        <f>CN93/CK93</f>
        <v>#DIV/0!</v>
      </c>
      <c r="CP92" s="343"/>
      <c r="CQ92" s="256">
        <f>CN93/CM93</f>
        <v>0</v>
      </c>
      <c r="CR92" s="204"/>
      <c r="CS92" s="956"/>
      <c r="CT92" s="209"/>
      <c r="CU92" s="162"/>
      <c r="CV92" s="94" t="e">
        <f>CU93/CR93</f>
        <v>#DIV/0!</v>
      </c>
      <c r="CW92" s="94"/>
      <c r="CX92" s="384">
        <f>CU93/CT93</f>
        <v>0</v>
      </c>
      <c r="CY92" s="137"/>
      <c r="CZ92" s="5"/>
      <c r="DD92" s="374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357">
        <f>H84+H87+H89</f>
        <v>0</v>
      </c>
      <c r="I93" s="358">
        <f>H93-G93</f>
        <v>-142180</v>
      </c>
      <c r="J93" s="355">
        <f>J84+J87+J89</f>
        <v>101583</v>
      </c>
      <c r="K93" s="448">
        <f>K84+K87+K89</f>
        <v>157347</v>
      </c>
      <c r="L93" s="1060">
        <f>L84+L87+L89</f>
        <v>0</v>
      </c>
      <c r="M93" s="358">
        <f>L93-K93</f>
        <v>-157347</v>
      </c>
      <c r="N93" s="355">
        <f>N84+N87+N89</f>
        <v>101583</v>
      </c>
      <c r="O93" s="448">
        <f>O84+O87+O89</f>
        <v>175490</v>
      </c>
      <c r="P93" s="1060">
        <f>P84+P87+P89</f>
        <v>0</v>
      </c>
      <c r="Q93" s="358">
        <f>P93-O93</f>
        <v>-175490</v>
      </c>
      <c r="R93" s="360">
        <f>F93+J93+N93</f>
        <v>304749</v>
      </c>
      <c r="S93" s="361">
        <f>S84+S87+S89</f>
        <v>395529</v>
      </c>
      <c r="T93" s="112">
        <f>H93+K93+O93</f>
        <v>332837</v>
      </c>
      <c r="U93" s="114">
        <f>H93+L93+P93</f>
        <v>0</v>
      </c>
      <c r="V93" s="110">
        <f>U93-R93</f>
        <v>-304749</v>
      </c>
      <c r="W93" s="108">
        <f t="shared" si="263"/>
        <v>-395529</v>
      </c>
      <c r="X93" s="117">
        <f>U93-T93</f>
        <v>-332837</v>
      </c>
      <c r="Y93" s="355">
        <f>Y84+Y87+Y89</f>
        <v>112916</v>
      </c>
      <c r="Z93" s="448">
        <f>Z84+Z87+Z89</f>
        <v>152023</v>
      </c>
      <c r="AA93" s="1060">
        <f>AA84+AA87+AA89</f>
        <v>12345</v>
      </c>
      <c r="AB93" s="358">
        <f t="shared" ref="AB93:AB100" si="310">AA93-Z93</f>
        <v>-139678</v>
      </c>
      <c r="AC93" s="355">
        <f>AC84+AC87+AC89</f>
        <v>112916</v>
      </c>
      <c r="AD93" s="448">
        <f>AD84+AD87+AD89</f>
        <v>130237.1</v>
      </c>
      <c r="AE93" s="1060">
        <f>AE84+AE87+AE89</f>
        <v>0</v>
      </c>
      <c r="AF93" s="358">
        <f t="shared" ref="AF93:AF98" si="311">AE93-AD93</f>
        <v>-130237.1</v>
      </c>
      <c r="AG93" s="355">
        <f>AG84+AG87+AG89</f>
        <v>112916</v>
      </c>
      <c r="AH93" s="448">
        <f>AH84+AH87+AH89</f>
        <v>135000</v>
      </c>
      <c r="AI93" s="1060">
        <f>AI84+AI87+AI89</f>
        <v>0</v>
      </c>
      <c r="AJ93" s="358">
        <f>AI93-AH93</f>
        <v>-135000</v>
      </c>
      <c r="AK93" s="111">
        <f>Y93+AC93+AG93</f>
        <v>338748</v>
      </c>
      <c r="AL93" s="361">
        <f>AL84+AL87+AL89</f>
        <v>395529</v>
      </c>
      <c r="AM93" s="112">
        <f t="shared" ref="AM93:AN95" si="312">Z93+AD93+AH93</f>
        <v>417260.1</v>
      </c>
      <c r="AN93" s="114">
        <f t="shared" si="312"/>
        <v>12345</v>
      </c>
      <c r="AO93" s="186">
        <f>AN93-AK93</f>
        <v>-326403</v>
      </c>
      <c r="AP93" s="108">
        <f t="shared" si="264"/>
        <v>-383184</v>
      </c>
      <c r="AQ93" s="55">
        <f>AN93-AM93</f>
        <v>-404915.1</v>
      </c>
      <c r="AR93" s="130">
        <f>SUM(R93,AK93)</f>
        <v>643497</v>
      </c>
      <c r="AS93" s="132">
        <f>AS84+AS87+AS89</f>
        <v>791058</v>
      </c>
      <c r="AT93" s="140">
        <f>T93+AM93</f>
        <v>750097.1</v>
      </c>
      <c r="AU93" s="120">
        <f>SUM(U93,AN93)</f>
        <v>12345</v>
      </c>
      <c r="AV93" s="188">
        <f>AU93-AR93</f>
        <v>-631152</v>
      </c>
      <c r="AW93" s="108">
        <f t="shared" si="265"/>
        <v>-778713</v>
      </c>
      <c r="AX93" s="362">
        <f>AU93-AT93</f>
        <v>-737752.1</v>
      </c>
      <c r="AY93" s="137">
        <f>AR93/6</f>
        <v>107249.5</v>
      </c>
      <c r="AZ93" s="97">
        <f>AS93/6</f>
        <v>131843</v>
      </c>
      <c r="BA93" s="138">
        <f>AU93/6</f>
        <v>2057.5</v>
      </c>
      <c r="BB93" s="363">
        <f>BA93/AY93</f>
        <v>1.9184238621159071E-2</v>
      </c>
      <c r="BC93" s="6">
        <f>BA93-AY93</f>
        <v>-105192</v>
      </c>
      <c r="BD93" s="98">
        <f>BA93-AZ93</f>
        <v>-129785.5</v>
      </c>
      <c r="BE93" s="6">
        <f>AX93/6</f>
        <v>-122958.68333333333</v>
      </c>
      <c r="BF93" s="1038">
        <f>BF84+BF87</f>
        <v>0</v>
      </c>
      <c r="BG93" s="448">
        <f>BG84+BG87</f>
        <v>0</v>
      </c>
      <c r="BH93" s="359">
        <f>BH84+BH87</f>
        <v>0</v>
      </c>
      <c r="BI93" s="358">
        <f>BH93-BG93</f>
        <v>0</v>
      </c>
      <c r="BJ93" s="1038">
        <f>BJ84+BJ87</f>
        <v>0</v>
      </c>
      <c r="BK93" s="448">
        <f>BK84+BK87</f>
        <v>142000</v>
      </c>
      <c r="BL93" s="359">
        <f>BL84+BL87</f>
        <v>0</v>
      </c>
      <c r="BM93" s="358">
        <f>BL93-BK93</f>
        <v>-142000</v>
      </c>
      <c r="BN93" s="1038">
        <f>BN84+BN87</f>
        <v>0</v>
      </c>
      <c r="BO93" s="448">
        <f>BO84+BO87</f>
        <v>143000</v>
      </c>
      <c r="BP93" s="359">
        <f>BP84+BP87</f>
        <v>0</v>
      </c>
      <c r="BQ93" s="358">
        <f>BP93-BO93</f>
        <v>-143000</v>
      </c>
      <c r="BR93" s="111">
        <f>BF93+BJ93+BN93</f>
        <v>0</v>
      </c>
      <c r="BS93" s="112"/>
      <c r="BT93" s="112">
        <f>BG93+BK93+BO93</f>
        <v>285000</v>
      </c>
      <c r="BU93" s="114">
        <f>BH93+BL93+BP93</f>
        <v>0</v>
      </c>
      <c r="BV93" s="110">
        <f>BU93-BR93</f>
        <v>0</v>
      </c>
      <c r="BW93" s="108"/>
      <c r="BX93" s="117">
        <f>BU93-BT93</f>
        <v>-285000</v>
      </c>
      <c r="BY93" s="1038">
        <f>BY84+BY87</f>
        <v>0</v>
      </c>
      <c r="BZ93" s="448">
        <f>BZ84+BZ87</f>
        <v>156000</v>
      </c>
      <c r="CA93" s="359">
        <f>CA84+CA87</f>
        <v>0</v>
      </c>
      <c r="CB93" s="358">
        <f t="shared" ref="CB93:CB98" si="313">CA93-BZ93</f>
        <v>-156000</v>
      </c>
      <c r="CC93" s="1038">
        <f>CC84+CC87</f>
        <v>0</v>
      </c>
      <c r="CD93" s="448">
        <f>CD84+CD87</f>
        <v>153000</v>
      </c>
      <c r="CE93" s="359">
        <f>CE84+CE87</f>
        <v>0</v>
      </c>
      <c r="CF93" s="358">
        <f t="shared" ref="CF93:CF98" si="314">CE93-CD93</f>
        <v>-153000</v>
      </c>
      <c r="CG93" s="1038">
        <f>CG84+CG87</f>
        <v>0</v>
      </c>
      <c r="CH93" s="448">
        <f>CH84+CH87</f>
        <v>131500</v>
      </c>
      <c r="CI93" s="359">
        <f>CI84+CI87</f>
        <v>0</v>
      </c>
      <c r="CJ93" s="358">
        <f>CI93-CH93</f>
        <v>-131500</v>
      </c>
      <c r="CK93" s="111">
        <f>BY93+CC93+CG93</f>
        <v>0</v>
      </c>
      <c r="CL93" s="112"/>
      <c r="CM93" s="112">
        <f>BZ93+CD93+CH93</f>
        <v>440500</v>
      </c>
      <c r="CN93" s="114">
        <f>CA93+CE93+CI93</f>
        <v>0</v>
      </c>
      <c r="CO93" s="186">
        <f>CN93-CK93</f>
        <v>0</v>
      </c>
      <c r="CP93" s="186"/>
      <c r="CQ93" s="55">
        <f>CN93-CM93</f>
        <v>-440500</v>
      </c>
      <c r="CR93" s="130">
        <f>SUM(BR93,CK93)</f>
        <v>0</v>
      </c>
      <c r="CS93" s="540"/>
      <c r="CT93" s="140">
        <f>BT93+CM93</f>
        <v>725500</v>
      </c>
      <c r="CU93" s="120">
        <f>SUM(BU93,CN93)</f>
        <v>0</v>
      </c>
      <c r="CV93" s="188">
        <f>CU93-CR93</f>
        <v>0</v>
      </c>
      <c r="CW93" s="188"/>
      <c r="CX93" s="362">
        <f>CU93-CT93</f>
        <v>-725500</v>
      </c>
      <c r="CY93" s="137">
        <f t="shared" ref="CY93:CY98" si="315">CR93/6</f>
        <v>0</v>
      </c>
      <c r="CZ93" s="138">
        <f>CU93/6</f>
        <v>0</v>
      </c>
      <c r="DA93" s="363" t="e">
        <f>CZ93/CY93</f>
        <v>#DIV/0!</v>
      </c>
      <c r="DB93" s="6">
        <f>CZ93-CY93</f>
        <v>0</v>
      </c>
      <c r="DC93" s="6">
        <f>CX93/6</f>
        <v>-120916.66666666667</v>
      </c>
      <c r="DD93" s="355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146115</v>
      </c>
      <c r="DI93" s="448">
        <f>DI84+DI87+DI89</f>
        <v>140000</v>
      </c>
      <c r="DJ93" s="359">
        <f>DJ84+DJ87+DJ89</f>
        <v>0</v>
      </c>
      <c r="DK93" s="358">
        <f>DJ93-DI93</f>
        <v>-140000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316">DD93+DH93+DL93</f>
        <v>438345</v>
      </c>
      <c r="DQ93" s="112">
        <f t="shared" si="316"/>
        <v>463500</v>
      </c>
      <c r="DR93" s="114">
        <f t="shared" si="316"/>
        <v>0</v>
      </c>
      <c r="DS93" s="110">
        <f>DR93-DP93</f>
        <v>-438345</v>
      </c>
      <c r="DT93" s="117">
        <f>DR93-DQ93</f>
        <v>-463500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317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318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319">DU93+DY93+EC93</f>
        <v>438975</v>
      </c>
      <c r="EH93" s="112">
        <f t="shared" si="319"/>
        <v>0</v>
      </c>
      <c r="EI93" s="114">
        <f t="shared" si="319"/>
        <v>0</v>
      </c>
      <c r="EJ93" s="186">
        <f>EI93-EG93</f>
        <v>-438975</v>
      </c>
      <c r="EK93" s="55">
        <f>EI93-EH93</f>
        <v>0</v>
      </c>
      <c r="EL93" s="130">
        <f>SUM(DP93,EG93)</f>
        <v>877320</v>
      </c>
      <c r="EM93" s="140">
        <f>DQ93+EH93</f>
        <v>463500</v>
      </c>
      <c r="EN93" s="120">
        <f>SUM(DR93,EI93)</f>
        <v>0</v>
      </c>
      <c r="EO93" s="188">
        <f>EN93-EL93</f>
        <v>-877320</v>
      </c>
      <c r="EP93" s="362">
        <f>EN93-EM93</f>
        <v>-463500</v>
      </c>
      <c r="EQ93" s="137">
        <f t="shared" ref="EQ93:EQ98" si="320">EL93/6</f>
        <v>146220</v>
      </c>
      <c r="ER93" s="138">
        <f>EN93/6</f>
        <v>0</v>
      </c>
      <c r="ES93" s="363">
        <f>ER93/EQ93</f>
        <v>0</v>
      </c>
      <c r="ET93" s="6">
        <f>ER93-EQ93</f>
        <v>-146220</v>
      </c>
      <c r="EU93" s="6">
        <f>EP93/6</f>
        <v>-77250</v>
      </c>
    </row>
    <row r="94" spans="1:151" s="261" customFormat="1" ht="20.100000000000001" hidden="1" customHeight="1">
      <c r="A94" s="184"/>
      <c r="B94" s="449"/>
      <c r="C94" s="450"/>
      <c r="D94" s="836" t="s">
        <v>69</v>
      </c>
      <c r="E94" s="841"/>
      <c r="F94" s="331">
        <v>0</v>
      </c>
      <c r="G94" s="390"/>
      <c r="H94" s="391"/>
      <c r="I94" s="392">
        <f>H94-G94</f>
        <v>0</v>
      </c>
      <c r="J94" s="331"/>
      <c r="K94" s="390"/>
      <c r="L94" s="1064"/>
      <c r="M94" s="392">
        <f>L94-K94</f>
        <v>0</v>
      </c>
      <c r="N94" s="331"/>
      <c r="O94" s="390"/>
      <c r="P94" s="1064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263"/>
        <v>0</v>
      </c>
      <c r="X94" s="452">
        <f>U94-T94</f>
        <v>0</v>
      </c>
      <c r="Y94" s="331"/>
      <c r="Z94" s="390"/>
      <c r="AA94" s="1064"/>
      <c r="AB94" s="392">
        <f t="shared" si="310"/>
        <v>0</v>
      </c>
      <c r="AC94" s="331"/>
      <c r="AD94" s="390"/>
      <c r="AE94" s="1064"/>
      <c r="AF94" s="392">
        <f t="shared" si="311"/>
        <v>0</v>
      </c>
      <c r="AG94" s="331"/>
      <c r="AH94" s="390"/>
      <c r="AI94" s="1064"/>
      <c r="AJ94" s="405">
        <f>AI94-AH94</f>
        <v>0</v>
      </c>
      <c r="AK94" s="410">
        <f>Y94+AC94+AG94</f>
        <v>0</v>
      </c>
      <c r="AL94" s="395">
        <v>0</v>
      </c>
      <c r="AM94" s="409">
        <f t="shared" si="312"/>
        <v>0</v>
      </c>
      <c r="AN94" s="398">
        <f t="shared" si="312"/>
        <v>0</v>
      </c>
      <c r="AO94" s="338">
        <f>AN94-AK94</f>
        <v>0</v>
      </c>
      <c r="AP94" s="439">
        <f t="shared" si="264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265"/>
        <v>0</v>
      </c>
      <c r="AX94" s="445">
        <f>AU94-AT94</f>
        <v>0</v>
      </c>
      <c r="AY94" s="137"/>
      <c r="AZ94" s="138"/>
      <c r="BA94" s="138"/>
      <c r="BF94" s="1037"/>
      <c r="BG94" s="390"/>
      <c r="BH94" s="393"/>
      <c r="BI94" s="392">
        <f>BH94-BG94</f>
        <v>0</v>
      </c>
      <c r="BJ94" s="1037"/>
      <c r="BK94" s="390"/>
      <c r="BL94" s="393"/>
      <c r="BM94" s="392">
        <f>BL94-BK94</f>
        <v>0</v>
      </c>
      <c r="BN94" s="1037"/>
      <c r="BO94" s="390"/>
      <c r="BP94" s="393"/>
      <c r="BQ94" s="392">
        <f>BP94-BO94</f>
        <v>0</v>
      </c>
      <c r="BR94" s="399">
        <f>BF94+BJ94+BN94</f>
        <v>0</v>
      </c>
      <c r="BS94" s="396"/>
      <c r="BT94" s="441">
        <f t="shared" ref="BT94:BU95" si="321">BG94+BK94+BO94</f>
        <v>0</v>
      </c>
      <c r="BU94" s="397">
        <f t="shared" si="321"/>
        <v>0</v>
      </c>
      <c r="BV94" s="438">
        <f>BU94-BR94</f>
        <v>0</v>
      </c>
      <c r="BW94" s="439"/>
      <c r="BX94" s="452">
        <f>BU94-BT94</f>
        <v>0</v>
      </c>
      <c r="BY94" s="1037"/>
      <c r="BZ94" s="390"/>
      <c r="CA94" s="393"/>
      <c r="CB94" s="392">
        <f t="shared" si="313"/>
        <v>0</v>
      </c>
      <c r="CC94" s="1037"/>
      <c r="CD94" s="390"/>
      <c r="CE94" s="393"/>
      <c r="CF94" s="392">
        <f t="shared" si="314"/>
        <v>0</v>
      </c>
      <c r="CG94" s="1037"/>
      <c r="CH94" s="390"/>
      <c r="CI94" s="393"/>
      <c r="CJ94" s="405">
        <f>CI94-CH94</f>
        <v>0</v>
      </c>
      <c r="CK94" s="410">
        <f>BY94+CC94+CG94</f>
        <v>0</v>
      </c>
      <c r="CL94" s="409"/>
      <c r="CM94" s="409">
        <f t="shared" ref="CM94:CN95" si="322">BZ94+CD94+CH94</f>
        <v>0</v>
      </c>
      <c r="CN94" s="398">
        <f t="shared" si="322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63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315"/>
        <v>0</v>
      </c>
      <c r="CZ94" s="138"/>
      <c r="DD94" s="33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316"/>
        <v>0</v>
      </c>
      <c r="DQ94" s="441">
        <f t="shared" si="316"/>
        <v>0</v>
      </c>
      <c r="DR94" s="397">
        <f t="shared" si="316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317"/>
        <v>0</v>
      </c>
      <c r="DY94" s="331"/>
      <c r="DZ94" s="390"/>
      <c r="EA94" s="393"/>
      <c r="EB94" s="392">
        <f t="shared" si="318"/>
        <v>0</v>
      </c>
      <c r="EC94" s="331"/>
      <c r="ED94" s="390"/>
      <c r="EE94" s="393"/>
      <c r="EF94" s="405">
        <f>EE94-ED94</f>
        <v>0</v>
      </c>
      <c r="EG94" s="410">
        <f t="shared" si="319"/>
        <v>0</v>
      </c>
      <c r="EH94" s="409">
        <f t="shared" si="319"/>
        <v>0</v>
      </c>
      <c r="EI94" s="398">
        <f t="shared" si="319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320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37" t="s">
        <v>70</v>
      </c>
      <c r="E95" s="830"/>
      <c r="F95" s="264"/>
      <c r="G95" s="414"/>
      <c r="H95" s="415"/>
      <c r="I95" s="457">
        <f>H95-G95</f>
        <v>0</v>
      </c>
      <c r="J95" s="264"/>
      <c r="K95" s="414"/>
      <c r="L95" s="1066"/>
      <c r="M95" s="457">
        <f>L95-K95</f>
        <v>0</v>
      </c>
      <c r="N95" s="264"/>
      <c r="O95" s="414"/>
      <c r="P95" s="1066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263"/>
        <v>0</v>
      </c>
      <c r="X95" s="48">
        <f>U95-T95</f>
        <v>0</v>
      </c>
      <c r="Y95" s="264"/>
      <c r="Z95" s="414"/>
      <c r="AA95" s="1066"/>
      <c r="AB95" s="457">
        <f t="shared" si="310"/>
        <v>0</v>
      </c>
      <c r="AC95" s="264"/>
      <c r="AD95" s="414"/>
      <c r="AE95" s="1066"/>
      <c r="AF95" s="457">
        <f t="shared" si="311"/>
        <v>0</v>
      </c>
      <c r="AG95" s="264"/>
      <c r="AH95" s="414"/>
      <c r="AI95" s="1066"/>
      <c r="AJ95" s="418">
        <f>AI95-AH95</f>
        <v>0</v>
      </c>
      <c r="AK95" s="130">
        <f>Y95+AC95+AG95</f>
        <v>0</v>
      </c>
      <c r="AL95" s="420">
        <v>0</v>
      </c>
      <c r="AM95" s="131">
        <f t="shared" si="312"/>
        <v>0</v>
      </c>
      <c r="AN95" s="133">
        <f t="shared" si="312"/>
        <v>0</v>
      </c>
      <c r="AO95" s="134">
        <f>AN95-AK95</f>
        <v>0</v>
      </c>
      <c r="AP95" s="128">
        <f t="shared" si="264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265"/>
        <v>0</v>
      </c>
      <c r="AX95" s="362">
        <f>AU95-AT95</f>
        <v>0</v>
      </c>
      <c r="AY95" s="137"/>
      <c r="AZ95" s="138"/>
      <c r="BA95" s="138"/>
      <c r="BF95" s="1042"/>
      <c r="BG95" s="414"/>
      <c r="BH95" s="417"/>
      <c r="BI95" s="457">
        <f>BH95-BG95</f>
        <v>0</v>
      </c>
      <c r="BJ95" s="1042"/>
      <c r="BK95" s="414"/>
      <c r="BL95" s="417"/>
      <c r="BM95" s="457">
        <f>BL95-BK95</f>
        <v>0</v>
      </c>
      <c r="BN95" s="1042"/>
      <c r="BO95" s="414"/>
      <c r="BP95" s="417"/>
      <c r="BQ95" s="457">
        <f>BP95-BO95</f>
        <v>0</v>
      </c>
      <c r="BR95" s="130">
        <f>BF95+BJ95+BN95</f>
        <v>0</v>
      </c>
      <c r="BS95" s="131"/>
      <c r="BT95" s="134">
        <f t="shared" si="321"/>
        <v>0</v>
      </c>
      <c r="BU95" s="133">
        <f t="shared" si="321"/>
        <v>0</v>
      </c>
      <c r="BV95" s="129">
        <f>BU95-BR95</f>
        <v>0</v>
      </c>
      <c r="BW95" s="128"/>
      <c r="BX95" s="48">
        <f>BU95-BT95</f>
        <v>0</v>
      </c>
      <c r="BY95" s="1042"/>
      <c r="BZ95" s="414"/>
      <c r="CA95" s="417"/>
      <c r="CB95" s="457">
        <f t="shared" si="313"/>
        <v>0</v>
      </c>
      <c r="CC95" s="1042"/>
      <c r="CD95" s="414"/>
      <c r="CE95" s="417"/>
      <c r="CF95" s="457">
        <f t="shared" si="314"/>
        <v>0</v>
      </c>
      <c r="CG95" s="1042"/>
      <c r="CH95" s="414"/>
      <c r="CI95" s="417"/>
      <c r="CJ95" s="418">
        <f>CI95-CH95</f>
        <v>0</v>
      </c>
      <c r="CK95" s="130">
        <f>BY95+CC95+CG95</f>
        <v>0</v>
      </c>
      <c r="CL95" s="131"/>
      <c r="CM95" s="131">
        <f t="shared" si="322"/>
        <v>0</v>
      </c>
      <c r="CN95" s="133">
        <f t="shared" si="322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40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315"/>
        <v>0</v>
      </c>
      <c r="CZ95" s="138"/>
      <c r="DD95" s="26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316"/>
        <v>0</v>
      </c>
      <c r="DQ95" s="134">
        <f t="shared" si="316"/>
        <v>0</v>
      </c>
      <c r="DR95" s="133">
        <f t="shared" si="316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317"/>
        <v>0</v>
      </c>
      <c r="DY95" s="264"/>
      <c r="DZ95" s="414"/>
      <c r="EA95" s="417"/>
      <c r="EB95" s="457">
        <f t="shared" si="318"/>
        <v>0</v>
      </c>
      <c r="EC95" s="264"/>
      <c r="ED95" s="414"/>
      <c r="EE95" s="417"/>
      <c r="EF95" s="418">
        <f>EE95-ED95</f>
        <v>0</v>
      </c>
      <c r="EG95" s="130">
        <f t="shared" si="319"/>
        <v>0</v>
      </c>
      <c r="EH95" s="131">
        <f t="shared" si="319"/>
        <v>0</v>
      </c>
      <c r="EI95" s="133">
        <f t="shared" si="319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320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7"/>
      <c r="F96" s="331"/>
      <c r="G96" s="390"/>
      <c r="H96" s="391"/>
      <c r="I96" s="392"/>
      <c r="J96" s="331"/>
      <c r="K96" s="390"/>
      <c r="L96" s="1064"/>
      <c r="M96" s="392"/>
      <c r="N96" s="331"/>
      <c r="O96" s="390"/>
      <c r="P96" s="1064"/>
      <c r="Q96" s="392"/>
      <c r="R96" s="394"/>
      <c r="S96" s="395"/>
      <c r="T96" s="451"/>
      <c r="U96" s="397"/>
      <c r="V96" s="438"/>
      <c r="W96" s="439">
        <f t="shared" si="263"/>
        <v>0</v>
      </c>
      <c r="X96" s="452"/>
      <c r="Y96" s="331"/>
      <c r="Z96" s="390"/>
      <c r="AA96" s="1064"/>
      <c r="AB96" s="392">
        <f t="shared" si="310"/>
        <v>0</v>
      </c>
      <c r="AC96" s="331"/>
      <c r="AD96" s="390"/>
      <c r="AE96" s="1064"/>
      <c r="AF96" s="392">
        <f t="shared" si="311"/>
        <v>0</v>
      </c>
      <c r="AG96" s="331"/>
      <c r="AH96" s="390"/>
      <c r="AI96" s="1064"/>
      <c r="AJ96" s="405"/>
      <c r="AK96" s="399"/>
      <c r="AL96" s="395"/>
      <c r="AM96" s="400"/>
      <c r="AN96" s="397"/>
      <c r="AO96" s="441"/>
      <c r="AP96" s="439">
        <f t="shared" si="264"/>
        <v>0</v>
      </c>
      <c r="AQ96" s="440"/>
      <c r="AR96" s="399"/>
      <c r="AS96" s="437"/>
      <c r="AT96" s="442"/>
      <c r="AU96" s="458"/>
      <c r="AV96" s="459"/>
      <c r="AW96" s="439">
        <f t="shared" si="265"/>
        <v>0</v>
      </c>
      <c r="AX96" s="460"/>
      <c r="AY96" s="137"/>
      <c r="AZ96" s="138"/>
      <c r="BA96" s="138"/>
      <c r="BF96" s="1037"/>
      <c r="BG96" s="390"/>
      <c r="BH96" s="393"/>
      <c r="BI96" s="392"/>
      <c r="BJ96" s="1037"/>
      <c r="BK96" s="390"/>
      <c r="BL96" s="393"/>
      <c r="BM96" s="392"/>
      <c r="BN96" s="1037"/>
      <c r="BO96" s="390"/>
      <c r="BP96" s="393"/>
      <c r="BQ96" s="392"/>
      <c r="BR96" s="399"/>
      <c r="BS96" s="396"/>
      <c r="BT96" s="441"/>
      <c r="BU96" s="397"/>
      <c r="BV96" s="438"/>
      <c r="BW96" s="439"/>
      <c r="BX96" s="452"/>
      <c r="BY96" s="1037"/>
      <c r="BZ96" s="390"/>
      <c r="CA96" s="393"/>
      <c r="CB96" s="392">
        <f t="shared" si="313"/>
        <v>0</v>
      </c>
      <c r="CC96" s="1037"/>
      <c r="CD96" s="390"/>
      <c r="CE96" s="393"/>
      <c r="CF96" s="392">
        <f t="shared" si="314"/>
        <v>0</v>
      </c>
      <c r="CG96" s="1037"/>
      <c r="CH96" s="390"/>
      <c r="CI96" s="393"/>
      <c r="CJ96" s="405"/>
      <c r="CK96" s="399"/>
      <c r="CL96" s="396"/>
      <c r="CM96" s="400"/>
      <c r="CN96" s="397"/>
      <c r="CO96" s="441"/>
      <c r="CP96" s="451"/>
      <c r="CQ96" s="440"/>
      <c r="CR96" s="399"/>
      <c r="CS96" s="964"/>
      <c r="CT96" s="442"/>
      <c r="CU96" s="458"/>
      <c r="CV96" s="459"/>
      <c r="CW96" s="459"/>
      <c r="CX96" s="460"/>
      <c r="CY96" s="137">
        <f t="shared" si="315"/>
        <v>0</v>
      </c>
      <c r="CZ96" s="138"/>
      <c r="DD96" s="33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317"/>
        <v>0</v>
      </c>
      <c r="DY96" s="331"/>
      <c r="DZ96" s="390"/>
      <c r="EA96" s="393"/>
      <c r="EB96" s="392">
        <f t="shared" si="318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320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37" t="s">
        <v>118</v>
      </c>
      <c r="E97" s="830"/>
      <c r="F97" s="264"/>
      <c r="G97" s="461"/>
      <c r="H97" s="462"/>
      <c r="I97" s="457">
        <f>H97-G97</f>
        <v>0</v>
      </c>
      <c r="J97" s="264"/>
      <c r="K97" s="461"/>
      <c r="L97" s="1058"/>
      <c r="M97" s="457">
        <f>L97-K97</f>
        <v>0</v>
      </c>
      <c r="N97" s="264"/>
      <c r="O97" s="461"/>
      <c r="P97" s="1058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263"/>
        <v>0</v>
      </c>
      <c r="X97" s="241">
        <f>U97-T97</f>
        <v>0</v>
      </c>
      <c r="Y97" s="264"/>
      <c r="Z97" s="461"/>
      <c r="AA97" s="1058"/>
      <c r="AB97" s="457">
        <f t="shared" si="310"/>
        <v>0</v>
      </c>
      <c r="AC97" s="264"/>
      <c r="AD97" s="461"/>
      <c r="AE97" s="1058"/>
      <c r="AF97" s="457">
        <f t="shared" si="311"/>
        <v>0</v>
      </c>
      <c r="AG97" s="264"/>
      <c r="AH97" s="461"/>
      <c r="AI97" s="1058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264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265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1042"/>
      <c r="BG97" s="461"/>
      <c r="BH97" s="463"/>
      <c r="BI97" s="457">
        <f>BH97-BG97</f>
        <v>0</v>
      </c>
      <c r="BJ97" s="1042"/>
      <c r="BK97" s="461"/>
      <c r="BL97" s="463"/>
      <c r="BM97" s="457">
        <f>BL97-BK97</f>
        <v>0</v>
      </c>
      <c r="BN97" s="1042"/>
      <c r="BO97" s="461"/>
      <c r="BP97" s="463"/>
      <c r="BQ97" s="457">
        <f>BP97-BO97</f>
        <v>0</v>
      </c>
      <c r="BR97" s="130">
        <f>BF97+BJ97+BN97</f>
        <v>0</v>
      </c>
      <c r="BS97" s="131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1042"/>
      <c r="BZ97" s="461"/>
      <c r="CA97" s="463"/>
      <c r="CB97" s="457">
        <f t="shared" si="313"/>
        <v>0</v>
      </c>
      <c r="CC97" s="1042"/>
      <c r="CD97" s="461"/>
      <c r="CE97" s="463"/>
      <c r="CF97" s="457">
        <f t="shared" si="314"/>
        <v>0</v>
      </c>
      <c r="CG97" s="1042"/>
      <c r="CH97" s="461"/>
      <c r="CI97" s="46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40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315"/>
        <v>0</v>
      </c>
      <c r="CZ97" s="138">
        <f>CU97/6</f>
        <v>0</v>
      </c>
      <c r="DA97" s="363" t="e">
        <f>CZ97/CY97</f>
        <v>#DIV/0!</v>
      </c>
      <c r="DB97" s="6">
        <f>CZ97-CY97</f>
        <v>0</v>
      </c>
      <c r="DC97" s="6">
        <f>CX97/6</f>
        <v>0</v>
      </c>
      <c r="DD97" s="26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323">DD97+DH97+DL97</f>
        <v>0</v>
      </c>
      <c r="DQ97" s="134">
        <f t="shared" si="323"/>
        <v>0</v>
      </c>
      <c r="DR97" s="133">
        <f t="shared" si="323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317"/>
        <v>0</v>
      </c>
      <c r="DY97" s="264"/>
      <c r="DZ97" s="461"/>
      <c r="EA97" s="463"/>
      <c r="EB97" s="457">
        <f t="shared" si="318"/>
        <v>0</v>
      </c>
      <c r="EC97" s="264"/>
      <c r="ED97" s="461"/>
      <c r="EE97" s="463"/>
      <c r="EF97" s="418">
        <f>EE97-ED97</f>
        <v>0</v>
      </c>
      <c r="EG97" s="130">
        <f t="shared" ref="EG97:EI98" si="324">DU97+DY97+EC97</f>
        <v>0</v>
      </c>
      <c r="EH97" s="131">
        <f t="shared" si="324"/>
        <v>0</v>
      </c>
      <c r="EI97" s="133">
        <f t="shared" si="324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320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21" t="s">
        <v>43</v>
      </c>
      <c r="E98" s="464"/>
      <c r="F98" s="331">
        <f>F94+F96</f>
        <v>0</v>
      </c>
      <c r="G98" s="390">
        <f>G94+G96</f>
        <v>0</v>
      </c>
      <c r="H98" s="391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1064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1064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263"/>
        <v>0</v>
      </c>
      <c r="X98" s="440">
        <f>U98-T98</f>
        <v>0</v>
      </c>
      <c r="Y98" s="331">
        <f>Y94+Y96</f>
        <v>0</v>
      </c>
      <c r="Z98" s="390">
        <f>Z94+Z96</f>
        <v>0</v>
      </c>
      <c r="AA98" s="1064">
        <f>AA94+AA96</f>
        <v>0</v>
      </c>
      <c r="AB98" s="392">
        <f t="shared" si="310"/>
        <v>0</v>
      </c>
      <c r="AC98" s="331">
        <f>AC94+AC96</f>
        <v>0</v>
      </c>
      <c r="AD98" s="390">
        <f>AD94+AD96</f>
        <v>0</v>
      </c>
      <c r="AE98" s="1064">
        <f>AE94+AE96</f>
        <v>0</v>
      </c>
      <c r="AF98" s="392">
        <f t="shared" si="311"/>
        <v>0</v>
      </c>
      <c r="AG98" s="331">
        <f>AG94+AG96</f>
        <v>0</v>
      </c>
      <c r="AH98" s="390">
        <f>AH94+AH96</f>
        <v>0</v>
      </c>
      <c r="AI98" s="1064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264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265"/>
        <v>0</v>
      </c>
      <c r="AX98" s="460">
        <f>AU98-AT98</f>
        <v>0</v>
      </c>
      <c r="AY98" s="349"/>
      <c r="AZ98" s="350"/>
      <c r="BA98" s="350"/>
      <c r="BF98" s="1037">
        <f>BF94+BF96</f>
        <v>0</v>
      </c>
      <c r="BG98" s="390">
        <f>BG94+BG96</f>
        <v>0</v>
      </c>
      <c r="BH98" s="393"/>
      <c r="BI98" s="392">
        <f>BH98-BG98</f>
        <v>0</v>
      </c>
      <c r="BJ98" s="1037">
        <f>BJ94+BJ96</f>
        <v>0</v>
      </c>
      <c r="BK98" s="390">
        <f>BK94+BK96</f>
        <v>0</v>
      </c>
      <c r="BL98" s="393"/>
      <c r="BM98" s="392">
        <f>BL98-BK98</f>
        <v>0</v>
      </c>
      <c r="BN98" s="1037">
        <f>BN94+BN96</f>
        <v>0</v>
      </c>
      <c r="BO98" s="390">
        <f>BO94+BO96</f>
        <v>0</v>
      </c>
      <c r="BP98" s="393"/>
      <c r="BQ98" s="465">
        <f>BP98-BO98</f>
        <v>0</v>
      </c>
      <c r="BR98" s="399">
        <f>BF98+BJ98+BN98</f>
        <v>0</v>
      </c>
      <c r="BS98" s="396"/>
      <c r="BT98" s="4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1037">
        <f>BY94+BY96</f>
        <v>0</v>
      </c>
      <c r="BZ98" s="390">
        <f>BZ94+BZ96</f>
        <v>0</v>
      </c>
      <c r="CA98" s="393"/>
      <c r="CB98" s="465">
        <f t="shared" si="313"/>
        <v>0</v>
      </c>
      <c r="CC98" s="1037">
        <f>CC94+CC96</f>
        <v>0</v>
      </c>
      <c r="CD98" s="390">
        <f>CD94+CD96</f>
        <v>0</v>
      </c>
      <c r="CE98" s="393"/>
      <c r="CF98" s="392">
        <f t="shared" si="314"/>
        <v>0</v>
      </c>
      <c r="CG98" s="1037">
        <f>CG94+CG96</f>
        <v>0</v>
      </c>
      <c r="CH98" s="390">
        <f>CH94+CH96</f>
        <v>0</v>
      </c>
      <c r="CI98" s="393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64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315"/>
        <v>0</v>
      </c>
      <c r="CZ98" s="350"/>
      <c r="DD98" s="33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>
        <f>DJ98-DI98</f>
        <v>0</v>
      </c>
      <c r="DL98" s="331">
        <f>DL94+DL96</f>
        <v>0</v>
      </c>
      <c r="DM98" s="390">
        <f>DM94+DM96</f>
        <v>0</v>
      </c>
      <c r="DN98" s="393">
        <f>DN94+DN96</f>
        <v>0</v>
      </c>
      <c r="DO98" s="465">
        <f>DN98-DM98</f>
        <v>0</v>
      </c>
      <c r="DP98" s="399">
        <f t="shared" si="323"/>
        <v>0</v>
      </c>
      <c r="DQ98" s="441">
        <f t="shared" si="323"/>
        <v>0</v>
      </c>
      <c r="DR98" s="397">
        <f t="shared" si="323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317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318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324"/>
        <v>0</v>
      </c>
      <c r="EH98" s="400">
        <f t="shared" si="324"/>
        <v>0</v>
      </c>
      <c r="EI98" s="437">
        <f t="shared" si="324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320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468"/>
      <c r="I99" s="377">
        <f>H100/G100</f>
        <v>0</v>
      </c>
      <c r="J99" s="336"/>
      <c r="K99" s="467"/>
      <c r="L99" s="1068"/>
      <c r="M99" s="377" t="e">
        <f>L100/K100</f>
        <v>#DIV/0!</v>
      </c>
      <c r="N99" s="336"/>
      <c r="O99" s="467"/>
      <c r="P99" s="1068"/>
      <c r="Q99" s="377">
        <f>P100/O100</f>
        <v>0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0</v>
      </c>
      <c r="Y99" s="336"/>
      <c r="Z99" s="467"/>
      <c r="AA99" s="1068"/>
      <c r="AB99" s="377">
        <f>AA100/Z100</f>
        <v>0</v>
      </c>
      <c r="AC99" s="336"/>
      <c r="AD99" s="467"/>
      <c r="AE99" s="1068"/>
      <c r="AF99" s="470" t="e">
        <f>AE100/AD100</f>
        <v>#DIV/0!</v>
      </c>
      <c r="AG99" s="336"/>
      <c r="AH99" s="467"/>
      <c r="AI99" s="1068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</v>
      </c>
      <c r="AY99" s="137"/>
      <c r="AZ99" s="138"/>
      <c r="BA99" s="5"/>
      <c r="BF99" s="1041"/>
      <c r="BG99" s="467"/>
      <c r="BH99" s="469"/>
      <c r="BI99" s="377" t="e">
        <f>BH100/BG100</f>
        <v>#DIV/0!</v>
      </c>
      <c r="BJ99" s="1041"/>
      <c r="BK99" s="467"/>
      <c r="BL99" s="469"/>
      <c r="BM99" s="377">
        <f>BL100/BK100</f>
        <v>0</v>
      </c>
      <c r="BN99" s="1041"/>
      <c r="BO99" s="467"/>
      <c r="BP99" s="469"/>
      <c r="BQ99" s="377" t="e">
        <f>BP100/BO100</f>
        <v>#DIV/0!</v>
      </c>
      <c r="BR99" s="410"/>
      <c r="BS99" s="409"/>
      <c r="BT99" s="409"/>
      <c r="BU99" s="100"/>
      <c r="BV99" s="339" t="e">
        <f>BU100/BR100</f>
        <v>#DIV/0!</v>
      </c>
      <c r="BW99" s="340"/>
      <c r="BX99" s="80">
        <f>BU100/BT100</f>
        <v>0</v>
      </c>
      <c r="BY99" s="1041"/>
      <c r="BZ99" s="467"/>
      <c r="CA99" s="469"/>
      <c r="CB99" s="377">
        <f>CA100/BZ100</f>
        <v>0</v>
      </c>
      <c r="CC99" s="1041"/>
      <c r="CD99" s="467"/>
      <c r="CE99" s="469"/>
      <c r="CF99" s="470" t="e">
        <f>CE100/CD100</f>
        <v>#DIV/0!</v>
      </c>
      <c r="CG99" s="1041"/>
      <c r="CH99" s="467"/>
      <c r="CI99" s="469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>
        <f>CN100/CM100</f>
        <v>0</v>
      </c>
      <c r="CR99" s="204"/>
      <c r="CS99" s="956"/>
      <c r="CT99" s="209"/>
      <c r="CU99" s="162"/>
      <c r="CV99" s="94" t="e">
        <f>CU100/CR100</f>
        <v>#DIV/0!</v>
      </c>
      <c r="CW99" s="94"/>
      <c r="CX99" s="384">
        <f>CU100/CT100</f>
        <v>0</v>
      </c>
      <c r="CY99" s="137"/>
      <c r="CZ99" s="5"/>
      <c r="DD99" s="336"/>
      <c r="DE99" s="467"/>
      <c r="DF99" s="469"/>
      <c r="DG99" s="377"/>
      <c r="DH99" s="336"/>
      <c r="DI99" s="467"/>
      <c r="DJ99" s="469"/>
      <c r="DK99" s="377" t="e">
        <f>DJ100/DI100</f>
        <v>#DIV/0!</v>
      </c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357">
        <v>0</v>
      </c>
      <c r="I100" s="358"/>
      <c r="J100" s="355"/>
      <c r="K100" s="448">
        <f>K95+K97</f>
        <v>0</v>
      </c>
      <c r="L100" s="1060">
        <v>0</v>
      </c>
      <c r="M100" s="358"/>
      <c r="N100" s="355"/>
      <c r="O100" s="448">
        <v>5680</v>
      </c>
      <c r="P100" s="1060">
        <v>0</v>
      </c>
      <c r="Q100" s="358">
        <f>P100-O100</f>
        <v>-5680</v>
      </c>
      <c r="R100" s="419">
        <f>F100+J100+N100</f>
        <v>0</v>
      </c>
      <c r="S100" s="420">
        <v>0</v>
      </c>
      <c r="T100" s="134">
        <f>H100+K100+O100</f>
        <v>5680</v>
      </c>
      <c r="U100" s="133">
        <f>H100+L100+P100</f>
        <v>0</v>
      </c>
      <c r="V100" s="129">
        <f>U100-R100</f>
        <v>0</v>
      </c>
      <c r="W100" s="128">
        <f t="shared" si="263"/>
        <v>0</v>
      </c>
      <c r="X100" s="117">
        <f>U100-T100</f>
        <v>-5680</v>
      </c>
      <c r="Y100" s="355"/>
      <c r="Z100" s="448">
        <v>290.3</v>
      </c>
      <c r="AA100" s="1060">
        <v>0</v>
      </c>
      <c r="AB100" s="358">
        <f t="shared" si="310"/>
        <v>-290.3</v>
      </c>
      <c r="AC100" s="355"/>
      <c r="AD100" s="448">
        <v>0</v>
      </c>
      <c r="AE100" s="1060">
        <v>0</v>
      </c>
      <c r="AF100" s="358">
        <f>AE100-AD100</f>
        <v>0</v>
      </c>
      <c r="AG100" s="355"/>
      <c r="AH100" s="385">
        <v>246</v>
      </c>
      <c r="AI100" s="1060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0</v>
      </c>
      <c r="AO100" s="186">
        <f>AN100-AK100</f>
        <v>0</v>
      </c>
      <c r="AP100" s="128">
        <f t="shared" si="264"/>
        <v>0</v>
      </c>
      <c r="AQ100" s="55">
        <f>AN100-AM100</f>
        <v>-536.29999999999995</v>
      </c>
      <c r="AR100" s="130">
        <f>SUM(R100,AK100)</f>
        <v>0</v>
      </c>
      <c r="AS100" s="132">
        <f>AL100+S100</f>
        <v>0</v>
      </c>
      <c r="AT100" s="140">
        <f>T100+AM100</f>
        <v>6216.3</v>
      </c>
      <c r="AU100" s="187">
        <f>SUM(U100,AN100)</f>
        <v>0</v>
      </c>
      <c r="AV100" s="188">
        <f>AU100-AR100</f>
        <v>0</v>
      </c>
      <c r="AW100" s="128">
        <f t="shared" si="265"/>
        <v>0</v>
      </c>
      <c r="AX100" s="362">
        <f>AU100-AT100</f>
        <v>-6216.3</v>
      </c>
      <c r="AY100" s="137">
        <f>AR100/6</f>
        <v>0</v>
      </c>
      <c r="AZ100" s="97">
        <f>AS100/6</f>
        <v>0</v>
      </c>
      <c r="BA100" s="138">
        <f>AU100/6</f>
        <v>0</v>
      </c>
      <c r="BB100" s="363" t="e">
        <f>BA100/AY100</f>
        <v>#DIV/0!</v>
      </c>
      <c r="BC100" s="6">
        <f>BA100-AY100</f>
        <v>0</v>
      </c>
      <c r="BD100" s="98">
        <f>BA100-AZ100</f>
        <v>0</v>
      </c>
      <c r="BE100" s="6">
        <f>AX100/6</f>
        <v>-1036.05</v>
      </c>
      <c r="BF100" s="1038">
        <f>BF95+BF97</f>
        <v>0</v>
      </c>
      <c r="BG100" s="385">
        <v>0</v>
      </c>
      <c r="BH100" s="387"/>
      <c r="BI100" s="358">
        <f>BH100-BG100</f>
        <v>0</v>
      </c>
      <c r="BJ100" s="1038">
        <f>BJ95+BJ97</f>
        <v>0</v>
      </c>
      <c r="BK100" s="385">
        <v>99</v>
      </c>
      <c r="BL100" s="387"/>
      <c r="BM100" s="358">
        <f>BL100-BK100</f>
        <v>-99</v>
      </c>
      <c r="BN100" s="1038">
        <f>BN95+BN97</f>
        <v>0</v>
      </c>
      <c r="BO100" s="385">
        <f>BO95+BO97</f>
        <v>0</v>
      </c>
      <c r="BP100" s="387"/>
      <c r="BQ100" s="358">
        <f>BP100-BO100</f>
        <v>0</v>
      </c>
      <c r="BR100" s="111">
        <f>BF100+BJ100+BN100</f>
        <v>0</v>
      </c>
      <c r="BS100" s="112"/>
      <c r="BT100" s="108">
        <f>BG100+BK100+BO100</f>
        <v>99</v>
      </c>
      <c r="BU100" s="114">
        <f>BH100+BL100+BP100</f>
        <v>0</v>
      </c>
      <c r="BV100" s="110">
        <f>BU100-BR100</f>
        <v>0</v>
      </c>
      <c r="BW100" s="108"/>
      <c r="BX100" s="117">
        <f>BU100-BT100</f>
        <v>-99</v>
      </c>
      <c r="BY100" s="1038">
        <f>BY95+BY97</f>
        <v>0</v>
      </c>
      <c r="BZ100" s="385">
        <v>147</v>
      </c>
      <c r="CA100" s="387"/>
      <c r="CB100" s="358">
        <f t="shared" ref="CB100:CF100" si="325">CB95+CB97</f>
        <v>0</v>
      </c>
      <c r="CC100" s="1038">
        <f>CC95+CC97</f>
        <v>0</v>
      </c>
      <c r="CD100" s="385">
        <f t="shared" ref="CD100" si="326">CD95+CD97</f>
        <v>0</v>
      </c>
      <c r="CE100" s="387"/>
      <c r="CF100" s="358">
        <f t="shared" si="325"/>
        <v>0</v>
      </c>
      <c r="CG100" s="1038">
        <f>CG95+CG97</f>
        <v>0</v>
      </c>
      <c r="CH100" s="385">
        <f t="shared" ref="CH100" si="327">CH95+CH97</f>
        <v>0</v>
      </c>
      <c r="CI100" s="387"/>
      <c r="CJ100" s="358">
        <f>CI100-CH100</f>
        <v>0</v>
      </c>
      <c r="CK100" s="111">
        <f>BY100+CC100+CG100</f>
        <v>0</v>
      </c>
      <c r="CL100" s="112"/>
      <c r="CM100" s="112">
        <f>BZ100+CD100+CH100</f>
        <v>147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-147</v>
      </c>
      <c r="CR100" s="130">
        <f>SUM(BR100,CK100)</f>
        <v>0</v>
      </c>
      <c r="CS100" s="540"/>
      <c r="CT100" s="140">
        <f>BT100+CM100</f>
        <v>246</v>
      </c>
      <c r="CU100" s="187">
        <f>SUM(BU100,CN100)</f>
        <v>0</v>
      </c>
      <c r="CV100" s="188">
        <f>CU100-CR100</f>
        <v>0</v>
      </c>
      <c r="CW100" s="188"/>
      <c r="CX100" s="362">
        <f>CU100-CT100</f>
        <v>-246</v>
      </c>
      <c r="CY100" s="137">
        <f>CR100/6</f>
        <v>0</v>
      </c>
      <c r="CZ100" s="138">
        <f>CU100/6</f>
        <v>0</v>
      </c>
      <c r="DA100" s="363" t="e">
        <f>CZ100/CY100</f>
        <v>#DIV/0!</v>
      </c>
      <c r="DB100" s="6">
        <f>CZ100-CY100</f>
        <v>0</v>
      </c>
      <c r="DC100" s="6">
        <f>CX100/6</f>
        <v>-41</v>
      </c>
      <c r="DD100" s="355">
        <f>DD95+DD97</f>
        <v>0</v>
      </c>
      <c r="DE100" s="385"/>
      <c r="DF100" s="387"/>
      <c r="DG100" s="358"/>
      <c r="DH100" s="355"/>
      <c r="DI100" s="385"/>
      <c r="DJ100" s="387"/>
      <c r="DK100" s="358">
        <f>DJ100-DI100</f>
        <v>0</v>
      </c>
      <c r="DL100" s="355">
        <f>DL95+DL97</f>
        <v>0</v>
      </c>
      <c r="DM100" s="385">
        <f>DM95+DM97</f>
        <v>0</v>
      </c>
      <c r="DN100" s="387">
        <f>DN95+DN97</f>
        <v>0</v>
      </c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328">DU95+DU97</f>
        <v>0</v>
      </c>
      <c r="DV100" s="385">
        <f t="shared" si="328"/>
        <v>0</v>
      </c>
      <c r="DW100" s="387">
        <f t="shared" si="328"/>
        <v>0</v>
      </c>
      <c r="DX100" s="358">
        <f t="shared" si="328"/>
        <v>0</v>
      </c>
      <c r="DY100" s="355">
        <f t="shared" si="328"/>
        <v>0</v>
      </c>
      <c r="DZ100" s="385">
        <f t="shared" si="328"/>
        <v>0</v>
      </c>
      <c r="EA100" s="387">
        <f t="shared" si="328"/>
        <v>0</v>
      </c>
      <c r="EB100" s="358">
        <f t="shared" si="328"/>
        <v>0</v>
      </c>
      <c r="EC100" s="355">
        <f t="shared" si="328"/>
        <v>0</v>
      </c>
      <c r="ED100" s="385">
        <f t="shared" si="328"/>
        <v>0</v>
      </c>
      <c r="EE100" s="387">
        <f t="shared" si="328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474"/>
      <c r="I101" s="334">
        <f>H102/G102</f>
        <v>0</v>
      </c>
      <c r="J101" s="269"/>
      <c r="K101" s="473"/>
      <c r="L101" s="1069"/>
      <c r="M101" s="334">
        <f>L102/K102</f>
        <v>0</v>
      </c>
      <c r="N101" s="269"/>
      <c r="O101" s="473"/>
      <c r="P101" s="1069"/>
      <c r="Q101" s="334">
        <f>P102/O102</f>
        <v>0</v>
      </c>
      <c r="R101" s="269"/>
      <c r="S101" s="476"/>
      <c r="T101" s="477"/>
      <c r="U101" s="84"/>
      <c r="V101" s="339">
        <f>U102/R102</f>
        <v>0</v>
      </c>
      <c r="W101" s="86">
        <f>U102/S102</f>
        <v>0</v>
      </c>
      <c r="X101" s="80">
        <f>U102/T102</f>
        <v>0</v>
      </c>
      <c r="Y101" s="269"/>
      <c r="Z101" s="473"/>
      <c r="AA101" s="1069"/>
      <c r="AB101" s="334">
        <f>AA102/Z102</f>
        <v>0</v>
      </c>
      <c r="AC101" s="269"/>
      <c r="AD101" s="473"/>
      <c r="AE101" s="1069"/>
      <c r="AF101" s="341">
        <f>AE102/AD102</f>
        <v>0</v>
      </c>
      <c r="AG101" s="269"/>
      <c r="AH101" s="473"/>
      <c r="AI101" s="1069"/>
      <c r="AJ101" s="341">
        <f>AI102/AH102</f>
        <v>0</v>
      </c>
      <c r="AK101" s="46"/>
      <c r="AL101" s="476"/>
      <c r="AM101" s="478"/>
      <c r="AN101" s="84"/>
      <c r="AO101" s="343">
        <f>AN102/AK102</f>
        <v>0</v>
      </c>
      <c r="AP101" s="86">
        <f>AN102/AL102</f>
        <v>0</v>
      </c>
      <c r="AQ101" s="203">
        <f>AN102/AM102</f>
        <v>0</v>
      </c>
      <c r="AR101" s="479"/>
      <c r="AS101" s="197"/>
      <c r="AT101" s="480"/>
      <c r="AU101" s="162"/>
      <c r="AV101" s="348">
        <f>AU102/AR102</f>
        <v>0</v>
      </c>
      <c r="AW101" s="86">
        <f>AU102/AS102</f>
        <v>0</v>
      </c>
      <c r="AX101" s="206">
        <f>AU102/AT102</f>
        <v>0</v>
      </c>
      <c r="AY101" s="137"/>
      <c r="AZ101" s="138"/>
      <c r="BA101" s="138"/>
      <c r="BF101" s="1036"/>
      <c r="BG101" s="473"/>
      <c r="BH101" s="475"/>
      <c r="BI101" s="334" t="e">
        <f>BH102/BG102</f>
        <v>#DIV/0!</v>
      </c>
      <c r="BJ101" s="1036"/>
      <c r="BK101" s="473"/>
      <c r="BL101" s="475"/>
      <c r="BM101" s="334">
        <f>BL102/BK102</f>
        <v>0</v>
      </c>
      <c r="BN101" s="1036"/>
      <c r="BO101" s="473"/>
      <c r="BP101" s="475"/>
      <c r="BQ101" s="334">
        <f>BP102/BO102</f>
        <v>0</v>
      </c>
      <c r="BR101" s="46"/>
      <c r="BS101" s="477"/>
      <c r="BT101" s="478"/>
      <c r="BU101" s="84"/>
      <c r="BV101" s="339" t="e">
        <f>BU102/BR102</f>
        <v>#DIV/0!</v>
      </c>
      <c r="BW101" s="340"/>
      <c r="BX101" s="80">
        <f>BU102/BT102</f>
        <v>0</v>
      </c>
      <c r="BY101" s="1036"/>
      <c r="BZ101" s="473"/>
      <c r="CA101" s="475"/>
      <c r="CB101" s="334">
        <f>CA102/BZ102</f>
        <v>0</v>
      </c>
      <c r="CC101" s="1036"/>
      <c r="CD101" s="473"/>
      <c r="CE101" s="475"/>
      <c r="CF101" s="341">
        <f>CE102/CD102</f>
        <v>0</v>
      </c>
      <c r="CG101" s="1036"/>
      <c r="CH101" s="473"/>
      <c r="CI101" s="475"/>
      <c r="CJ101" s="341">
        <f>CI102/CH102</f>
        <v>0</v>
      </c>
      <c r="CK101" s="46"/>
      <c r="CL101" s="477"/>
      <c r="CM101" s="478"/>
      <c r="CN101" s="84"/>
      <c r="CO101" s="343" t="e">
        <f>CN102/CK102</f>
        <v>#DIV/0!</v>
      </c>
      <c r="CP101" s="343"/>
      <c r="CQ101" s="203">
        <f>CN102/CM102</f>
        <v>0</v>
      </c>
      <c r="CR101" s="479"/>
      <c r="CS101" s="965"/>
      <c r="CT101" s="480"/>
      <c r="CU101" s="162"/>
      <c r="CV101" s="348" t="e">
        <f>CU102/CR102</f>
        <v>#DIV/0!</v>
      </c>
      <c r="CW101" s="348"/>
      <c r="CX101" s="206">
        <f>CU102/CT102</f>
        <v>0</v>
      </c>
      <c r="CY101" s="137"/>
      <c r="CZ101" s="138"/>
      <c r="DD101" s="269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11"/>
      <c r="E102" s="481"/>
      <c r="F102" s="355">
        <v>1417</v>
      </c>
      <c r="G102" s="448">
        <v>2125.5</v>
      </c>
      <c r="H102" s="357"/>
      <c r="I102" s="358">
        <f>H102-G102</f>
        <v>-2125.5</v>
      </c>
      <c r="J102" s="355">
        <v>1417</v>
      </c>
      <c r="K102" s="448">
        <v>2285.442</v>
      </c>
      <c r="L102" s="1060"/>
      <c r="M102" s="358">
        <f>L102-K102</f>
        <v>-2285.442</v>
      </c>
      <c r="N102" s="355">
        <v>1585</v>
      </c>
      <c r="O102" s="448">
        <v>1863.5250000000001</v>
      </c>
      <c r="P102" s="1060"/>
      <c r="Q102" s="358">
        <f>P102-O102</f>
        <v>-1863.5250000000001</v>
      </c>
      <c r="R102" s="360">
        <f>F102+J102+N102</f>
        <v>4419</v>
      </c>
      <c r="S102" s="361">
        <v>4419</v>
      </c>
      <c r="T102" s="112">
        <f>H102+K102+O102</f>
        <v>4148.9670000000006</v>
      </c>
      <c r="U102" s="114">
        <f>H102+L102+P102</f>
        <v>0</v>
      </c>
      <c r="V102" s="110">
        <f>U102-R102</f>
        <v>-4419</v>
      </c>
      <c r="W102" s="108">
        <f t="shared" si="263"/>
        <v>-4419</v>
      </c>
      <c r="X102" s="117">
        <f>U102-T102</f>
        <v>-4148.9670000000006</v>
      </c>
      <c r="Y102" s="355">
        <v>1651</v>
      </c>
      <c r="Z102" s="448">
        <v>2075.5</v>
      </c>
      <c r="AA102" s="1060"/>
      <c r="AB102" s="358">
        <f>AA102-Z102</f>
        <v>-2075.5</v>
      </c>
      <c r="AC102" s="355">
        <v>1639</v>
      </c>
      <c r="AD102" s="448">
        <v>2911.1689999999999</v>
      </c>
      <c r="AE102" s="1060"/>
      <c r="AF102" s="358">
        <f>AE102-AD102</f>
        <v>-2911.1689999999999</v>
      </c>
      <c r="AG102" s="355">
        <v>1557</v>
      </c>
      <c r="AH102" s="448">
        <v>1656</v>
      </c>
      <c r="AI102" s="1060"/>
      <c r="AJ102" s="358">
        <f>AI102-AH102</f>
        <v>-1656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0</v>
      </c>
      <c r="AO102" s="186">
        <f>AN102-AK102</f>
        <v>-4847</v>
      </c>
      <c r="AP102" s="108">
        <f t="shared" si="264"/>
        <v>-4847</v>
      </c>
      <c r="AQ102" s="55">
        <f>AN102-AM102</f>
        <v>-6642.6689999999999</v>
      </c>
      <c r="AR102" s="135">
        <f>SUM(R102,AK102)</f>
        <v>9266</v>
      </c>
      <c r="AS102" s="132">
        <f>AL102+S102</f>
        <v>9266</v>
      </c>
      <c r="AT102" s="140">
        <f>T102+AM102</f>
        <v>10791.636</v>
      </c>
      <c r="AU102" s="120">
        <f>SUM(U102,AN102)</f>
        <v>0</v>
      </c>
      <c r="AV102" s="188">
        <f>AU102-AR102</f>
        <v>-9266</v>
      </c>
      <c r="AW102" s="108">
        <f t="shared" si="265"/>
        <v>-9266</v>
      </c>
      <c r="AX102" s="362">
        <f>AU102-AT102</f>
        <v>-10791.636</v>
      </c>
      <c r="AY102" s="137">
        <f>AR102/6</f>
        <v>1544.3333333333333</v>
      </c>
      <c r="AZ102" s="97">
        <f>AS102/6</f>
        <v>1544.3333333333333</v>
      </c>
      <c r="BA102" s="138">
        <f>AU102/6</f>
        <v>0</v>
      </c>
      <c r="BB102" s="482">
        <f>BA102/AY102</f>
        <v>0</v>
      </c>
      <c r="BC102" s="6">
        <f>BA102-AY102</f>
        <v>-1544.3333333333333</v>
      </c>
      <c r="BD102" s="98">
        <f>BA102-AZ102</f>
        <v>-1544.3333333333333</v>
      </c>
      <c r="BE102" s="6">
        <f>AX102/6</f>
        <v>-1798.606</v>
      </c>
      <c r="BF102" s="1038"/>
      <c r="BG102" s="448"/>
      <c r="BH102" s="359"/>
      <c r="BI102" s="358">
        <f>BH102-BG102</f>
        <v>0</v>
      </c>
      <c r="BJ102" s="1038"/>
      <c r="BK102" s="448">
        <v>1706</v>
      </c>
      <c r="BL102" s="359"/>
      <c r="BM102" s="358">
        <f>BL102-BK102</f>
        <v>-1706</v>
      </c>
      <c r="BN102" s="1038"/>
      <c r="BO102" s="448">
        <v>1849</v>
      </c>
      <c r="BP102" s="359"/>
      <c r="BQ102" s="358">
        <f>BP102-BO102</f>
        <v>-1849</v>
      </c>
      <c r="BR102" s="111">
        <f>BF102+BJ102+BN102</f>
        <v>0</v>
      </c>
      <c r="BS102" s="112"/>
      <c r="BT102" s="112">
        <f>BG102+BK102+BO102</f>
        <v>3555</v>
      </c>
      <c r="BU102" s="114">
        <f>BH102+BL102+BP102</f>
        <v>0</v>
      </c>
      <c r="BV102" s="110">
        <f>BU102-BR102</f>
        <v>0</v>
      </c>
      <c r="BW102" s="108"/>
      <c r="BX102" s="117">
        <f>BU102-BT102</f>
        <v>-3555</v>
      </c>
      <c r="BY102" s="1038"/>
      <c r="BZ102" s="448">
        <v>1938</v>
      </c>
      <c r="CA102" s="359"/>
      <c r="CB102" s="358">
        <f>CA102-BZ102</f>
        <v>-1938</v>
      </c>
      <c r="CC102" s="1038"/>
      <c r="CD102" s="448">
        <v>2118</v>
      </c>
      <c r="CE102" s="359"/>
      <c r="CF102" s="358">
        <f>CE102-CD102</f>
        <v>-2118</v>
      </c>
      <c r="CG102" s="1038"/>
      <c r="CH102" s="448">
        <v>1565</v>
      </c>
      <c r="CI102" s="359"/>
      <c r="CJ102" s="358">
        <f>CI102-CH102</f>
        <v>-1565</v>
      </c>
      <c r="CK102" s="111">
        <f>BY102+CC102+CG102</f>
        <v>0</v>
      </c>
      <c r="CL102" s="112"/>
      <c r="CM102" s="112">
        <f>BZ102+CD102+CH102</f>
        <v>5621</v>
      </c>
      <c r="CN102" s="114">
        <f>CA102+CE102+CI102</f>
        <v>0</v>
      </c>
      <c r="CO102" s="186">
        <f>CN102-CK102</f>
        <v>0</v>
      </c>
      <c r="CP102" s="186"/>
      <c r="CQ102" s="55">
        <f>CN102-CM102</f>
        <v>-5621</v>
      </c>
      <c r="CR102" s="135">
        <f>SUM(BR102,CK102)</f>
        <v>0</v>
      </c>
      <c r="CS102" s="950"/>
      <c r="CT102" s="140">
        <f>BT102+CM102</f>
        <v>9176</v>
      </c>
      <c r="CU102" s="120">
        <f>SUM(BU102,CN102)</f>
        <v>0</v>
      </c>
      <c r="CV102" s="188">
        <f>CU102-CR102</f>
        <v>0</v>
      </c>
      <c r="CW102" s="188"/>
      <c r="CX102" s="362">
        <f>CU102-CT102</f>
        <v>-9176</v>
      </c>
      <c r="CY102" s="137">
        <f>CR102/6</f>
        <v>0</v>
      </c>
      <c r="CZ102" s="138">
        <f>CU102/6</f>
        <v>0</v>
      </c>
      <c r="DA102" s="482" t="e">
        <f>CZ102/CY102</f>
        <v>#DIV/0!</v>
      </c>
      <c r="DB102" s="6">
        <f>CZ102-CY102</f>
        <v>0</v>
      </c>
      <c r="DC102" s="6">
        <f>CX102/6</f>
        <v>-1529.3333333333333</v>
      </c>
      <c r="DD102" s="355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404"/>
      <c r="I103" s="405"/>
      <c r="J103" s="336"/>
      <c r="K103" s="403"/>
      <c r="L103" s="1065"/>
      <c r="M103" s="405"/>
      <c r="N103" s="336"/>
      <c r="O103" s="403"/>
      <c r="P103" s="1065"/>
      <c r="Q103" s="405"/>
      <c r="R103" s="407"/>
      <c r="S103" s="408"/>
      <c r="T103" s="409"/>
      <c r="U103" s="398"/>
      <c r="V103" s="345"/>
      <c r="W103" s="438">
        <f t="shared" si="263"/>
        <v>0</v>
      </c>
      <c r="X103" s="453"/>
      <c r="Y103" s="336"/>
      <c r="Z103" s="403"/>
      <c r="AA103" s="1065"/>
      <c r="AB103" s="405"/>
      <c r="AC103" s="336"/>
      <c r="AD103" s="403">
        <v>7</v>
      </c>
      <c r="AE103" s="1065"/>
      <c r="AF103" s="405"/>
      <c r="AG103" s="336"/>
      <c r="AH103" s="403"/>
      <c r="AI103" s="1065"/>
      <c r="AJ103" s="405"/>
      <c r="AK103" s="410"/>
      <c r="AL103" s="408"/>
      <c r="AM103" s="409"/>
      <c r="AN103" s="398"/>
      <c r="AO103" s="338"/>
      <c r="AP103" s="485">
        <f t="shared" si="264"/>
        <v>0</v>
      </c>
      <c r="AQ103" s="453"/>
      <c r="AR103" s="486"/>
      <c r="AS103" s="411"/>
      <c r="AT103" s="487"/>
      <c r="AU103" s="402"/>
      <c r="AV103" s="455"/>
      <c r="AW103" s="438">
        <f t="shared" si="265"/>
        <v>0</v>
      </c>
      <c r="AX103" s="445"/>
      <c r="AY103" s="349"/>
      <c r="AZ103" s="350"/>
      <c r="BA103" s="350"/>
      <c r="BB103" s="488"/>
      <c r="BF103" s="1041"/>
      <c r="BG103" s="403"/>
      <c r="BH103" s="406">
        <v>1123</v>
      </c>
      <c r="BI103" s="405"/>
      <c r="BJ103" s="1041"/>
      <c r="BK103" s="403"/>
      <c r="BL103" s="406"/>
      <c r="BM103" s="405"/>
      <c r="BN103" s="1041"/>
      <c r="BO103" s="403"/>
      <c r="BP103" s="406"/>
      <c r="BQ103" s="405"/>
      <c r="BR103" s="410"/>
      <c r="BS103" s="409"/>
      <c r="BT103" s="409"/>
      <c r="BU103" s="398"/>
      <c r="BV103" s="345"/>
      <c r="BW103" s="485"/>
      <c r="BX103" s="453"/>
      <c r="BY103" s="1041"/>
      <c r="BZ103" s="403"/>
      <c r="CA103" s="406"/>
      <c r="CB103" s="405"/>
      <c r="CC103" s="1041"/>
      <c r="CD103" s="403"/>
      <c r="CE103" s="406"/>
      <c r="CF103" s="405"/>
      <c r="CG103" s="1041"/>
      <c r="CH103" s="403"/>
      <c r="CI103" s="406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66"/>
      <c r="CT103" s="487"/>
      <c r="CU103" s="402"/>
      <c r="CV103" s="455"/>
      <c r="CW103" s="455"/>
      <c r="CX103" s="445"/>
      <c r="CY103" s="137"/>
      <c r="CZ103" s="350"/>
      <c r="DA103" s="488"/>
      <c r="DD103" s="336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376"/>
      <c r="I104" s="377">
        <f>H105/G105</f>
        <v>0</v>
      </c>
      <c r="J104" s="374"/>
      <c r="K104" s="375"/>
      <c r="L104" s="1062"/>
      <c r="M104" s="377">
        <f>L105/K105</f>
        <v>0</v>
      </c>
      <c r="N104" s="374"/>
      <c r="O104" s="375"/>
      <c r="P104" s="1062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0</v>
      </c>
      <c r="Y104" s="374"/>
      <c r="Z104" s="375"/>
      <c r="AA104" s="1062"/>
      <c r="AB104" s="377" t="e">
        <f>AA105/Z105</f>
        <v>#DIV/0!</v>
      </c>
      <c r="AC104" s="374"/>
      <c r="AD104" s="375"/>
      <c r="AE104" s="1062"/>
      <c r="AF104" s="382">
        <f>AE105/AD105</f>
        <v>0</v>
      </c>
      <c r="AG104" s="374"/>
      <c r="AH104" s="375"/>
      <c r="AI104" s="1062"/>
      <c r="AJ104" s="382">
        <f>AI105/AH105</f>
        <v>0</v>
      </c>
      <c r="AK104" s="69"/>
      <c r="AL104" s="490"/>
      <c r="AM104" s="70"/>
      <c r="AN104" s="100"/>
      <c r="AO104" s="343" t="e">
        <f>AN105/AK105</f>
        <v>#DIV/0!</v>
      </c>
      <c r="AP104" s="340">
        <f t="shared" si="264"/>
        <v>0</v>
      </c>
      <c r="AQ104" s="256">
        <f>AN105/AM105</f>
        <v>0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0</v>
      </c>
      <c r="AY104" s="137"/>
      <c r="AZ104" s="138"/>
      <c r="BA104" s="138"/>
      <c r="BF104" s="1040"/>
      <c r="BG104" s="375"/>
      <c r="BH104" s="378"/>
      <c r="BI104" s="377" t="e">
        <f>BH105/BG105</f>
        <v>#DIV/0!</v>
      </c>
      <c r="BJ104" s="1040"/>
      <c r="BK104" s="375"/>
      <c r="BL104" s="378"/>
      <c r="BM104" s="377" t="e">
        <f>BL105/BK105</f>
        <v>#DIV/0!</v>
      </c>
      <c r="BN104" s="1040"/>
      <c r="BO104" s="375"/>
      <c r="BP104" s="378"/>
      <c r="BQ104" s="377" t="e">
        <f>BP105/BO105</f>
        <v>#DIV/0!</v>
      </c>
      <c r="BR104" s="69"/>
      <c r="BS104" s="70"/>
      <c r="BT104" s="70"/>
      <c r="BU104" s="100"/>
      <c r="BV104" s="339" t="e">
        <f>BU105/BR105</f>
        <v>#DIV/0!</v>
      </c>
      <c r="BW104" s="340"/>
      <c r="BX104" s="80" t="e">
        <f>BU105/BT105</f>
        <v>#DIV/0!</v>
      </c>
      <c r="BY104" s="1040"/>
      <c r="BZ104" s="375"/>
      <c r="CA104" s="378"/>
      <c r="CB104" s="377" t="e">
        <f>CA105/BZ105</f>
        <v>#DIV/0!</v>
      </c>
      <c r="CC104" s="1040"/>
      <c r="CD104" s="375"/>
      <c r="CE104" s="378"/>
      <c r="CF104" s="382" t="e">
        <f>CE105/CD105</f>
        <v>#DIV/0!</v>
      </c>
      <c r="CG104" s="1040"/>
      <c r="CH104" s="375"/>
      <c r="CI104" s="37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65"/>
      <c r="CT104" s="480"/>
      <c r="CU104" s="162"/>
      <c r="CV104" s="94" t="e">
        <f>CU105/CR105</f>
        <v>#DIV/0!</v>
      </c>
      <c r="CW104" s="94"/>
      <c r="CX104" s="384" t="e">
        <f>CU105/CT105</f>
        <v>#DIV/0!</v>
      </c>
      <c r="CY104" s="137"/>
      <c r="CZ104" s="138"/>
      <c r="DD104" s="374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11"/>
      <c r="E105" s="481"/>
      <c r="F105" s="355"/>
      <c r="G105" s="448">
        <v>140</v>
      </c>
      <c r="H105" s="357"/>
      <c r="I105" s="358">
        <f>H105-G105</f>
        <v>-140</v>
      </c>
      <c r="J105" s="355"/>
      <c r="K105" s="448">
        <v>15</v>
      </c>
      <c r="L105" s="1060"/>
      <c r="M105" s="358">
        <f>L105-K105</f>
        <v>-15</v>
      </c>
      <c r="N105" s="355"/>
      <c r="O105" s="448">
        <v>0</v>
      </c>
      <c r="P105" s="1060"/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</v>
      </c>
      <c r="U105" s="114">
        <f>H105+L105+P105</f>
        <v>0</v>
      </c>
      <c r="V105" s="110">
        <f>U105-R105</f>
        <v>0</v>
      </c>
      <c r="W105" s="108">
        <f t="shared" si="263"/>
        <v>0</v>
      </c>
      <c r="X105" s="117">
        <f>U105-T105</f>
        <v>-15</v>
      </c>
      <c r="Y105" s="355"/>
      <c r="Z105" s="448">
        <v>0</v>
      </c>
      <c r="AA105" s="1060"/>
      <c r="AB105" s="358">
        <f>AA105-Z105</f>
        <v>0</v>
      </c>
      <c r="AC105" s="355"/>
      <c r="AD105" s="448">
        <v>210</v>
      </c>
      <c r="AE105" s="1060"/>
      <c r="AF105" s="358">
        <f>AE105-AD105</f>
        <v>-210</v>
      </c>
      <c r="AG105" s="355"/>
      <c r="AH105" s="448">
        <v>90</v>
      </c>
      <c r="AI105" s="1060"/>
      <c r="AJ105" s="358">
        <f>AI105-AH105</f>
        <v>-90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0</v>
      </c>
      <c r="AO105" s="186">
        <f>AN105-AK105</f>
        <v>0</v>
      </c>
      <c r="AP105" s="108">
        <f t="shared" si="264"/>
        <v>0</v>
      </c>
      <c r="AQ105" s="55">
        <f>AN105-AM105</f>
        <v>-300</v>
      </c>
      <c r="AR105" s="135">
        <f>SUM(R105,AK105)</f>
        <v>0</v>
      </c>
      <c r="AS105" s="132">
        <f>AL105+S105</f>
        <v>0</v>
      </c>
      <c r="AT105" s="140">
        <f>T105+AM105</f>
        <v>315</v>
      </c>
      <c r="AU105" s="120">
        <f>SUM(U105,AN105)</f>
        <v>0</v>
      </c>
      <c r="AV105" s="188">
        <f>AU105-AR105</f>
        <v>0</v>
      </c>
      <c r="AW105" s="108">
        <f t="shared" si="265"/>
        <v>0</v>
      </c>
      <c r="AX105" s="362">
        <f>AU105-AT105</f>
        <v>-315</v>
      </c>
      <c r="AY105" s="137">
        <f>AR105/6</f>
        <v>0</v>
      </c>
      <c r="AZ105" s="97">
        <f>AS105/6</f>
        <v>0</v>
      </c>
      <c r="BA105" s="138">
        <f>AU105/6</f>
        <v>0</v>
      </c>
      <c r="BB105" s="482" t="e">
        <f>BA105/AY105</f>
        <v>#DIV/0!</v>
      </c>
      <c r="BC105" s="6">
        <f>BA105-AY105</f>
        <v>0</v>
      </c>
      <c r="BD105" s="98">
        <f>BA105-AZ105</f>
        <v>0</v>
      </c>
      <c r="BE105" s="6">
        <f>AX105/6</f>
        <v>-52.5</v>
      </c>
      <c r="BF105" s="1038"/>
      <c r="BG105" s="448"/>
      <c r="BH105" s="359"/>
      <c r="BI105" s="358">
        <f>BH105-BG105</f>
        <v>0</v>
      </c>
      <c r="BJ105" s="1038"/>
      <c r="BK105" s="448">
        <v>0</v>
      </c>
      <c r="BL105" s="359"/>
      <c r="BM105" s="358">
        <f>BL105-BK105</f>
        <v>0</v>
      </c>
      <c r="BN105" s="1038"/>
      <c r="BO105" s="448">
        <v>0</v>
      </c>
      <c r="BP105" s="359"/>
      <c r="BQ105" s="358">
        <f>BP105-BO105</f>
        <v>0</v>
      </c>
      <c r="BR105" s="111">
        <f>BF105+BJ105+BN105</f>
        <v>0</v>
      </c>
      <c r="BS105" s="112"/>
      <c r="BT105" s="112">
        <f>BG105+BK105+BO105</f>
        <v>0</v>
      </c>
      <c r="BU105" s="114">
        <f>BH105+BL105+BP105</f>
        <v>0</v>
      </c>
      <c r="BV105" s="110">
        <f>BU105-BR105</f>
        <v>0</v>
      </c>
      <c r="BW105" s="108"/>
      <c r="BX105" s="117">
        <f>BU105-BT105</f>
        <v>0</v>
      </c>
      <c r="BY105" s="1038"/>
      <c r="BZ105" s="448">
        <v>0</v>
      </c>
      <c r="CA105" s="359"/>
      <c r="CB105" s="358">
        <f>CA105-BZ105</f>
        <v>0</v>
      </c>
      <c r="CC105" s="1038"/>
      <c r="CD105" s="448">
        <v>0</v>
      </c>
      <c r="CE105" s="359"/>
      <c r="CF105" s="358">
        <f>CE105-CD105</f>
        <v>0</v>
      </c>
      <c r="CG105" s="1038"/>
      <c r="CH105" s="448">
        <v>0</v>
      </c>
      <c r="CI105" s="359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50"/>
      <c r="CT105" s="140">
        <f>BT105+CM105</f>
        <v>0</v>
      </c>
      <c r="CU105" s="120">
        <f>SUM(BU105,CN105)</f>
        <v>0</v>
      </c>
      <c r="CV105" s="188">
        <f>CU105-CR105</f>
        <v>0</v>
      </c>
      <c r="CW105" s="188"/>
      <c r="CX105" s="362">
        <f>CU105-CT105</f>
        <v>0</v>
      </c>
      <c r="CY105" s="137">
        <f>CR105/6</f>
        <v>0</v>
      </c>
      <c r="CZ105" s="138">
        <f>CU105/6</f>
        <v>0</v>
      </c>
      <c r="DA105" s="482" t="e">
        <f>CZ105/CY105</f>
        <v>#DIV/0!</v>
      </c>
      <c r="DB105" s="6">
        <f>CZ105-CY105</f>
        <v>0</v>
      </c>
      <c r="DC105" s="6">
        <f>CX105/6</f>
        <v>0</v>
      </c>
      <c r="DD105" s="355"/>
      <c r="DE105" s="448"/>
      <c r="DF105" s="359"/>
      <c r="DG105" s="358">
        <f>DF105-DE105</f>
        <v>0</v>
      </c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998" t="s">
        <v>155</v>
      </c>
      <c r="C106" s="981"/>
      <c r="D106" s="330"/>
      <c r="E106" s="484"/>
      <c r="F106" s="982"/>
      <c r="G106" s="983"/>
      <c r="H106" s="993"/>
      <c r="I106" s="985"/>
      <c r="J106" s="982"/>
      <c r="K106" s="983"/>
      <c r="L106" s="1070"/>
      <c r="M106" s="985"/>
      <c r="N106" s="982"/>
      <c r="O106" s="983"/>
      <c r="P106" s="1070"/>
      <c r="Q106" s="985"/>
      <c r="R106" s="986"/>
      <c r="S106" s="987"/>
      <c r="T106" s="997"/>
      <c r="U106" s="989"/>
      <c r="V106" s="990"/>
      <c r="W106" s="991"/>
      <c r="X106" s="992"/>
      <c r="Y106" s="982"/>
      <c r="Z106" s="983"/>
      <c r="AA106" s="1070"/>
      <c r="AB106" s="985"/>
      <c r="AC106" s="982"/>
      <c r="AD106" s="983"/>
      <c r="AE106" s="1070"/>
      <c r="AF106" s="985"/>
      <c r="AG106" s="982"/>
      <c r="AH106" s="983"/>
      <c r="AI106" s="1070"/>
      <c r="AJ106" s="985"/>
      <c r="AK106" s="994"/>
      <c r="AL106" s="987"/>
      <c r="AM106" s="997"/>
      <c r="AN106" s="989"/>
      <c r="AO106" s="988"/>
      <c r="AP106" s="991"/>
      <c r="AQ106" s="453"/>
      <c r="AR106" s="486"/>
      <c r="AS106" s="411"/>
      <c r="AT106" s="487"/>
      <c r="AU106" s="454"/>
      <c r="AV106" s="999"/>
      <c r="AW106" s="991"/>
      <c r="AX106" s="445"/>
      <c r="AY106" s="349"/>
      <c r="AZ106" s="590"/>
      <c r="BA106" s="350"/>
      <c r="BB106" s="488"/>
      <c r="BD106" s="995"/>
      <c r="BF106" s="1044"/>
      <c r="BG106" s="983"/>
      <c r="BH106" s="996">
        <v>234</v>
      </c>
      <c r="BI106" s="985"/>
      <c r="BJ106" s="1044"/>
      <c r="BK106" s="983">
        <v>200</v>
      </c>
      <c r="BL106" s="996"/>
      <c r="BM106" s="985"/>
      <c r="BN106" s="1044"/>
      <c r="BO106" s="983">
        <v>200</v>
      </c>
      <c r="BP106" s="996"/>
      <c r="BQ106" s="985"/>
      <c r="BR106" s="994"/>
      <c r="BS106" s="997"/>
      <c r="BT106" s="997"/>
      <c r="BU106" s="989"/>
      <c r="BV106" s="990"/>
      <c r="BW106" s="991"/>
      <c r="BX106" s="992"/>
      <c r="BY106" s="1044"/>
      <c r="BZ106" s="983">
        <v>200</v>
      </c>
      <c r="CA106" s="996"/>
      <c r="CB106" s="985"/>
      <c r="CC106" s="1044"/>
      <c r="CD106" s="983">
        <v>120</v>
      </c>
      <c r="CE106" s="996"/>
      <c r="CF106" s="985"/>
      <c r="CG106" s="1044"/>
      <c r="CH106" s="983">
        <v>80</v>
      </c>
      <c r="CI106" s="996"/>
      <c r="CJ106" s="985"/>
      <c r="CK106" s="994"/>
      <c r="CL106" s="997"/>
      <c r="CM106" s="997"/>
      <c r="CN106" s="989"/>
      <c r="CO106" s="988"/>
      <c r="CP106" s="988"/>
      <c r="CQ106" s="453"/>
      <c r="CR106" s="486"/>
      <c r="CS106" s="966"/>
      <c r="CT106" s="487"/>
      <c r="CU106" s="454"/>
      <c r="CV106" s="999"/>
      <c r="CW106" s="999"/>
      <c r="CX106" s="445"/>
      <c r="CY106" s="349"/>
      <c r="CZ106" s="350"/>
      <c r="DA106" s="488"/>
      <c r="DD106" s="982"/>
      <c r="DE106" s="983"/>
      <c r="DF106" s="996"/>
      <c r="DG106" s="985"/>
      <c r="DH106" s="982"/>
      <c r="DI106" s="983"/>
      <c r="DJ106" s="996"/>
      <c r="DK106" s="985"/>
      <c r="DL106" s="982"/>
      <c r="DM106" s="983"/>
      <c r="DN106" s="996"/>
      <c r="DO106" s="985"/>
      <c r="DP106" s="994"/>
      <c r="DQ106" s="997"/>
      <c r="DR106" s="989"/>
      <c r="DS106" s="990"/>
      <c r="DT106" s="992"/>
      <c r="DU106" s="982"/>
      <c r="DV106" s="983"/>
      <c r="DW106" s="996"/>
      <c r="DX106" s="985"/>
      <c r="DY106" s="982"/>
      <c r="DZ106" s="983"/>
      <c r="EA106" s="996"/>
      <c r="EB106" s="985"/>
      <c r="EC106" s="982"/>
      <c r="ED106" s="983"/>
      <c r="EE106" s="996"/>
      <c r="EF106" s="985"/>
      <c r="EG106" s="994"/>
      <c r="EH106" s="997"/>
      <c r="EI106" s="989"/>
      <c r="EJ106" s="988"/>
      <c r="EK106" s="453"/>
      <c r="EL106" s="486"/>
      <c r="EM106" s="487"/>
      <c r="EN106" s="454"/>
      <c r="EO106" s="999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50"/>
      <c r="G107" s="375"/>
      <c r="H107" s="376"/>
      <c r="I107" s="377">
        <f>H108/G108</f>
        <v>0</v>
      </c>
      <c r="J107" s="374"/>
      <c r="K107" s="375"/>
      <c r="L107" s="1062"/>
      <c r="M107" s="377">
        <f>L108/K108</f>
        <v>0</v>
      </c>
      <c r="N107" s="374"/>
      <c r="O107" s="375"/>
      <c r="P107" s="1062"/>
      <c r="Q107" s="377">
        <f>P108/O108</f>
        <v>0</v>
      </c>
      <c r="R107" s="374"/>
      <c r="S107" s="490"/>
      <c r="T107" s="70"/>
      <c r="U107" s="100"/>
      <c r="V107" s="339">
        <f>U108/R108</f>
        <v>0</v>
      </c>
      <c r="W107" s="161">
        <f>U108/S108</f>
        <v>0</v>
      </c>
      <c r="X107" s="80">
        <f>U108/T108</f>
        <v>0</v>
      </c>
      <c r="Y107" s="374"/>
      <c r="Z107" s="375"/>
      <c r="AA107" s="1062"/>
      <c r="AB107" s="377" t="e">
        <f>AA108/Z108</f>
        <v>#DIV/0!</v>
      </c>
      <c r="AC107" s="374"/>
      <c r="AD107" s="375"/>
      <c r="AE107" s="1062"/>
      <c r="AF107" s="382">
        <f>AE108/AD108</f>
        <v>0</v>
      </c>
      <c r="AG107" s="374"/>
      <c r="AH107" s="375"/>
      <c r="AI107" s="1062"/>
      <c r="AJ107" s="382">
        <f>AI108/AH108</f>
        <v>0</v>
      </c>
      <c r="AK107" s="69"/>
      <c r="AL107" s="490"/>
      <c r="AM107" s="70"/>
      <c r="AN107" s="100"/>
      <c r="AO107" s="343">
        <f>AN108/AK108</f>
        <v>0</v>
      </c>
      <c r="AP107" s="161">
        <f>AN108/AL108</f>
        <v>0</v>
      </c>
      <c r="AQ107" s="256">
        <f>AN108/AM108</f>
        <v>0</v>
      </c>
      <c r="AR107" s="237"/>
      <c r="AS107" s="239"/>
      <c r="AT107" s="480"/>
      <c r="AU107" s="162"/>
      <c r="AV107" s="94">
        <f>AU108/AR108</f>
        <v>0</v>
      </c>
      <c r="AW107" s="161">
        <f>AU108/AS108</f>
        <v>0</v>
      </c>
      <c r="AX107" s="384">
        <f>AU108/AT108</f>
        <v>0</v>
      </c>
      <c r="AY107" s="137"/>
      <c r="AZ107" s="138"/>
      <c r="BA107" s="138"/>
      <c r="BF107" s="1040"/>
      <c r="BG107" s="375"/>
      <c r="BH107" s="378"/>
      <c r="BI107" s="377" t="e">
        <f>BH108/BG108</f>
        <v>#DIV/0!</v>
      </c>
      <c r="BJ107" s="1040"/>
      <c r="BK107" s="375"/>
      <c r="BL107" s="378"/>
      <c r="BM107" s="377">
        <f>BL108/BK108</f>
        <v>0</v>
      </c>
      <c r="BN107" s="1040"/>
      <c r="BO107" s="375"/>
      <c r="BP107" s="378"/>
      <c r="BQ107" s="382">
        <f>BP108/BO108</f>
        <v>0</v>
      </c>
      <c r="BR107" s="69"/>
      <c r="BS107" s="70"/>
      <c r="BT107" s="70"/>
      <c r="BU107" s="100"/>
      <c r="BV107" s="339" t="e">
        <f>BU108/BR108</f>
        <v>#DIV/0!</v>
      </c>
      <c r="BW107" s="340"/>
      <c r="BX107" s="80">
        <f>BU108/BT108</f>
        <v>0</v>
      </c>
      <c r="BY107" s="1040"/>
      <c r="BZ107" s="375"/>
      <c r="CA107" s="378"/>
      <c r="CB107" s="382">
        <f>CA108/BZ108</f>
        <v>0</v>
      </c>
      <c r="CC107" s="1040"/>
      <c r="CD107" s="375"/>
      <c r="CE107" s="378"/>
      <c r="CF107" s="382">
        <f>CE108/CD108</f>
        <v>0</v>
      </c>
      <c r="CG107" s="1040"/>
      <c r="CH107" s="375"/>
      <c r="CI107" s="378"/>
      <c r="CJ107" s="382">
        <f>CI108/CH108</f>
        <v>0</v>
      </c>
      <c r="CK107" s="69"/>
      <c r="CL107" s="70"/>
      <c r="CM107" s="70"/>
      <c r="CN107" s="100"/>
      <c r="CO107" s="343" t="e">
        <f>CN108/CK108</f>
        <v>#DIV/0!</v>
      </c>
      <c r="CP107" s="343"/>
      <c r="CQ107" s="256">
        <f>CN108/CM108</f>
        <v>0</v>
      </c>
      <c r="CR107" s="237"/>
      <c r="CS107" s="965"/>
      <c r="CT107" s="480"/>
      <c r="CU107" s="162"/>
      <c r="CV107" s="94" t="e">
        <f>CU108/CR108</f>
        <v>#DIV/0!</v>
      </c>
      <c r="CW107" s="94"/>
      <c r="CX107" s="384">
        <f>CU108/CT108</f>
        <v>0</v>
      </c>
      <c r="CY107" s="137"/>
      <c r="CZ107" s="138"/>
      <c r="DD107" s="374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11"/>
      <c r="E108" s="481"/>
      <c r="F108" s="355">
        <v>99</v>
      </c>
      <c r="G108" s="448">
        <v>194</v>
      </c>
      <c r="H108" s="357"/>
      <c r="I108" s="358">
        <f>H108-G108</f>
        <v>-194</v>
      </c>
      <c r="J108" s="355">
        <v>99</v>
      </c>
      <c r="K108" s="448">
        <v>387.5</v>
      </c>
      <c r="L108" s="1060"/>
      <c r="M108" s="358">
        <f>L108-K108</f>
        <v>-387.5</v>
      </c>
      <c r="N108" s="355">
        <v>99</v>
      </c>
      <c r="O108" s="448">
        <v>262.5</v>
      </c>
      <c r="P108" s="1060"/>
      <c r="Q108" s="358">
        <f>P108-O108</f>
        <v>-262.5</v>
      </c>
      <c r="R108" s="360">
        <f>F108+J108+N108</f>
        <v>297</v>
      </c>
      <c r="S108" s="361">
        <v>297</v>
      </c>
      <c r="T108" s="112">
        <f>H108+K108+O108</f>
        <v>650</v>
      </c>
      <c r="U108" s="114">
        <f>H108+L108+P108</f>
        <v>0</v>
      </c>
      <c r="V108" s="110">
        <f>U108-R108</f>
        <v>-297</v>
      </c>
      <c r="W108" s="108">
        <f t="shared" si="263"/>
        <v>-297</v>
      </c>
      <c r="X108" s="117">
        <f>U108-T108</f>
        <v>-650</v>
      </c>
      <c r="Y108" s="355">
        <v>150</v>
      </c>
      <c r="Z108" s="448">
        <v>0</v>
      </c>
      <c r="AA108" s="1060"/>
      <c r="AB108" s="358">
        <f>AA108-Z108</f>
        <v>0</v>
      </c>
      <c r="AC108" s="355">
        <v>150</v>
      </c>
      <c r="AD108" s="448">
        <v>796</v>
      </c>
      <c r="AE108" s="1060"/>
      <c r="AF108" s="358">
        <f>AE108-AD108</f>
        <v>-796</v>
      </c>
      <c r="AG108" s="355">
        <v>150</v>
      </c>
      <c r="AH108" s="448">
        <v>4500</v>
      </c>
      <c r="AI108" s="1060"/>
      <c r="AJ108" s="358">
        <f>AI108-AH108</f>
        <v>-4500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0</v>
      </c>
      <c r="AO108" s="186">
        <f>AN108-AK108</f>
        <v>-450</v>
      </c>
      <c r="AP108" s="108">
        <f t="shared" si="264"/>
        <v>-450</v>
      </c>
      <c r="AQ108" s="55">
        <f>AN108-AM108</f>
        <v>-5296</v>
      </c>
      <c r="AR108" s="135">
        <f>SUM(R108,AK108)</f>
        <v>747</v>
      </c>
      <c r="AS108" s="132">
        <f>AL108+S108</f>
        <v>747</v>
      </c>
      <c r="AT108" s="140">
        <f>T108+AM108</f>
        <v>5946</v>
      </c>
      <c r="AU108" s="120">
        <f>SUM(U108,AN108)</f>
        <v>0</v>
      </c>
      <c r="AV108" s="188">
        <f>AU108-AR108</f>
        <v>-747</v>
      </c>
      <c r="AW108" s="108">
        <f t="shared" si="265"/>
        <v>-747</v>
      </c>
      <c r="AX108" s="362">
        <f>AU108-AT108</f>
        <v>-5946</v>
      </c>
      <c r="AY108" s="137">
        <f>AR108/6</f>
        <v>124.5</v>
      </c>
      <c r="AZ108" s="97">
        <f>AS108/6</f>
        <v>124.5</v>
      </c>
      <c r="BA108" s="138">
        <f>AU108/6</f>
        <v>0</v>
      </c>
      <c r="BB108" s="482">
        <f>BA108/AY108</f>
        <v>0</v>
      </c>
      <c r="BC108" s="6">
        <f>BA108-AY108</f>
        <v>-124.5</v>
      </c>
      <c r="BD108" s="98">
        <f>BA108-AZ108</f>
        <v>-124.5</v>
      </c>
      <c r="BE108" s="6">
        <f>AX108/6</f>
        <v>-991</v>
      </c>
      <c r="BF108" s="1038"/>
      <c r="BG108" s="448"/>
      <c r="BH108" s="359"/>
      <c r="BI108" s="358">
        <f>BH108-BG108</f>
        <v>0</v>
      </c>
      <c r="BJ108" s="1038"/>
      <c r="BK108" s="448">
        <v>19000</v>
      </c>
      <c r="BL108" s="359"/>
      <c r="BM108" s="358">
        <f>BL108-BK108</f>
        <v>-19000</v>
      </c>
      <c r="BN108" s="1038"/>
      <c r="BO108" s="448">
        <v>19000</v>
      </c>
      <c r="BP108" s="359"/>
      <c r="BQ108" s="358">
        <f>BP108-BO108</f>
        <v>-19000</v>
      </c>
      <c r="BR108" s="111">
        <f>BF108+BJ108+BN108</f>
        <v>0</v>
      </c>
      <c r="BS108" s="112"/>
      <c r="BT108" s="112">
        <f>BG108+BK108+BO108</f>
        <v>38000</v>
      </c>
      <c r="BU108" s="114">
        <f>BH108+BL108+BP108</f>
        <v>0</v>
      </c>
      <c r="BV108" s="110">
        <f>BU108-BR108</f>
        <v>0</v>
      </c>
      <c r="BW108" s="108"/>
      <c r="BX108" s="117">
        <f>BU108-BT108</f>
        <v>-38000</v>
      </c>
      <c r="BY108" s="1038"/>
      <c r="BZ108" s="448">
        <v>19000</v>
      </c>
      <c r="CA108" s="359"/>
      <c r="CB108" s="358">
        <f>CA108-BZ108</f>
        <v>-19000</v>
      </c>
      <c r="CC108" s="1038"/>
      <c r="CD108" s="448">
        <v>11400</v>
      </c>
      <c r="CE108" s="359"/>
      <c r="CF108" s="358">
        <f>CE108-CD108</f>
        <v>-11400</v>
      </c>
      <c r="CG108" s="1038"/>
      <c r="CH108" s="448">
        <v>7600</v>
      </c>
      <c r="CI108" s="359"/>
      <c r="CJ108" s="358">
        <f>CI108-CH108</f>
        <v>-7600</v>
      </c>
      <c r="CK108" s="111">
        <f>BY108+CC108+CG108</f>
        <v>0</v>
      </c>
      <c r="CL108" s="112"/>
      <c r="CM108" s="112">
        <f>BZ108+CD108+CH108</f>
        <v>38000</v>
      </c>
      <c r="CN108" s="114">
        <f>CA108+CE108+CI108</f>
        <v>0</v>
      </c>
      <c r="CO108" s="186">
        <f>CN108-CK108</f>
        <v>0</v>
      </c>
      <c r="CP108" s="186"/>
      <c r="CQ108" s="55">
        <f>CN108-CM108</f>
        <v>-38000</v>
      </c>
      <c r="CR108" s="135">
        <f>SUM(BR108,CK108)</f>
        <v>0</v>
      </c>
      <c r="CS108" s="950"/>
      <c r="CT108" s="140">
        <f>BT108+CM108</f>
        <v>76000</v>
      </c>
      <c r="CU108" s="120">
        <f>SUM(BU108,CN108)</f>
        <v>0</v>
      </c>
      <c r="CV108" s="188">
        <f>CU108-CR108</f>
        <v>0</v>
      </c>
      <c r="CW108" s="188"/>
      <c r="CX108" s="362">
        <f>CU108-CT108</f>
        <v>-76000</v>
      </c>
      <c r="CY108" s="137">
        <f>CR108/6</f>
        <v>0</v>
      </c>
      <c r="CZ108" s="138">
        <f>CU108/6</f>
        <v>0</v>
      </c>
      <c r="DA108" s="482" t="e">
        <f>CZ108/CY108</f>
        <v>#DIV/0!</v>
      </c>
      <c r="DB108" s="6">
        <f>CZ108-CY108</f>
        <v>0</v>
      </c>
      <c r="DC108" s="6">
        <f>CX108/6</f>
        <v>-12666.666666666666</v>
      </c>
      <c r="DD108" s="355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376"/>
      <c r="I109" s="377">
        <f>H110/G110</f>
        <v>1.0576624949817676E-2</v>
      </c>
      <c r="J109" s="374"/>
      <c r="K109" s="375"/>
      <c r="L109" s="1062"/>
      <c r="M109" s="377">
        <f>L110/K110</f>
        <v>2.2004114869479843E-3</v>
      </c>
      <c r="N109" s="374"/>
      <c r="O109" s="375"/>
      <c r="P109" s="1062"/>
      <c r="Q109" s="377">
        <f>P110/O110</f>
        <v>0</v>
      </c>
      <c r="R109" s="379"/>
      <c r="S109" s="380"/>
      <c r="T109" s="381"/>
      <c r="U109" s="194"/>
      <c r="V109" s="339">
        <f>U110/R110</f>
        <v>6.0704689435023447E-3</v>
      </c>
      <c r="W109" s="86">
        <f>U110/S110</f>
        <v>5.2921436338762675E-3</v>
      </c>
      <c r="X109" s="80">
        <f>U110/T110</f>
        <v>5.947696770457438E-3</v>
      </c>
      <c r="Y109" s="374"/>
      <c r="Z109" s="375"/>
      <c r="AA109" s="1062"/>
      <c r="AB109" s="377">
        <f>AA110/Z110</f>
        <v>3.8964228789260889E-2</v>
      </c>
      <c r="AC109" s="374"/>
      <c r="AD109" s="375"/>
      <c r="AE109" s="1062"/>
      <c r="AF109" s="382">
        <f>AE110/AD110</f>
        <v>0</v>
      </c>
      <c r="AG109" s="374"/>
      <c r="AH109" s="375"/>
      <c r="AI109" s="1062"/>
      <c r="AJ109" s="382">
        <f>AI110/AH110</f>
        <v>0</v>
      </c>
      <c r="AK109" s="287"/>
      <c r="AL109" s="380"/>
      <c r="AM109" s="381"/>
      <c r="AN109" s="194"/>
      <c r="AO109" s="343">
        <f>AN110/AK110</f>
        <v>1.8930424434001759E-2</v>
      </c>
      <c r="AP109" s="86">
        <f>AN110/AL110</f>
        <v>1.7512223396163359E-2</v>
      </c>
      <c r="AQ109" s="256">
        <f>AN110/AM110</f>
        <v>1.4868499384527945E-2</v>
      </c>
      <c r="AR109" s="204"/>
      <c r="AS109" s="383"/>
      <c r="AT109" s="209"/>
      <c r="AU109" s="162"/>
      <c r="AV109" s="348">
        <f>AU110/AR110</f>
        <v>1.2337081845313137E-2</v>
      </c>
      <c r="AW109" s="86">
        <f>AU110/AS110</f>
        <v>1.1065965258848023E-2</v>
      </c>
      <c r="AX109" s="206">
        <f>AU110/AT110</f>
        <v>1.0786917997322702E-2</v>
      </c>
      <c r="AY109" s="137"/>
      <c r="AZ109" s="138"/>
      <c r="BA109" s="138"/>
      <c r="BF109" s="1040"/>
      <c r="BG109" s="375"/>
      <c r="BH109" s="378"/>
      <c r="BI109" s="377" t="e">
        <f>BH110/BG110</f>
        <v>#DIV/0!</v>
      </c>
      <c r="BJ109" s="1040"/>
      <c r="BK109" s="375"/>
      <c r="BL109" s="378"/>
      <c r="BM109" s="377">
        <f>BL110/BK110</f>
        <v>0</v>
      </c>
      <c r="BN109" s="1040"/>
      <c r="BO109" s="375"/>
      <c r="BP109" s="378"/>
      <c r="BQ109" s="334">
        <f>BP110/BO110</f>
        <v>0</v>
      </c>
      <c r="BR109" s="287"/>
      <c r="BS109" s="381"/>
      <c r="BT109" s="381"/>
      <c r="BU109" s="194"/>
      <c r="BV109" s="339" t="e">
        <f>BU110/BR110</f>
        <v>#DIV/0!</v>
      </c>
      <c r="BW109" s="340"/>
      <c r="BX109" s="80">
        <f>BU110/BT110</f>
        <v>1.3955842713846818E-2</v>
      </c>
      <c r="BY109" s="1040"/>
      <c r="BZ109" s="375"/>
      <c r="CA109" s="378"/>
      <c r="CB109" s="334">
        <f>CA110/BZ110</f>
        <v>0</v>
      </c>
      <c r="CC109" s="1040"/>
      <c r="CD109" s="375"/>
      <c r="CE109" s="378"/>
      <c r="CF109" s="382">
        <f>CE110/CD110</f>
        <v>0</v>
      </c>
      <c r="CG109" s="1040"/>
      <c r="CH109" s="375"/>
      <c r="CI109" s="378"/>
      <c r="CJ109" s="382">
        <f>CI110/CH110</f>
        <v>0</v>
      </c>
      <c r="CK109" s="287"/>
      <c r="CL109" s="381"/>
      <c r="CM109" s="381"/>
      <c r="CN109" s="194"/>
      <c r="CO109" s="343" t="e">
        <f>CN110/CK110</f>
        <v>#DIV/0!</v>
      </c>
      <c r="CP109" s="343"/>
      <c r="CQ109" s="256">
        <f>CN110/CM110</f>
        <v>0</v>
      </c>
      <c r="CR109" s="204"/>
      <c r="CS109" s="956"/>
      <c r="CT109" s="209"/>
      <c r="CU109" s="162"/>
      <c r="CV109" s="348" t="e">
        <f>CU110/CR110</f>
        <v>#DIV/0!</v>
      </c>
      <c r="CW109" s="348"/>
      <c r="CX109" s="206">
        <f>CU110/CT110</f>
        <v>5.410440675060941E-3</v>
      </c>
      <c r="CY109" s="137"/>
      <c r="CZ109" s="138"/>
      <c r="DD109" s="374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>
        <f>DR110/DP110</f>
        <v>0</v>
      </c>
      <c r="DT109" s="80">
        <f>DR110/DQ110</f>
        <v>0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>
        <f>EN110/EL110</f>
        <v>0</v>
      </c>
      <c r="EP109" s="206">
        <f>EN110/EM110</f>
        <v>0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494">
        <f t="shared" ref="H110" si="329">H77+H81+H93+H100+H102+H105+H108</f>
        <v>5555</v>
      </c>
      <c r="I110" s="495">
        <f>H110-G110</f>
        <v>-519659.804</v>
      </c>
      <c r="J110" s="492">
        <f>J77+J81+J93+J100+J102+J105+J108</f>
        <v>381799</v>
      </c>
      <c r="K110" s="493">
        <f>K77+K81+K93+K100+K102+K105+K108</f>
        <v>560804.19836000004</v>
      </c>
      <c r="L110" s="1071">
        <f t="shared" ref="L110" si="330">L77+L81+L93+L100+L102+L105+L108</f>
        <v>1234</v>
      </c>
      <c r="M110" s="495">
        <f>L110-K110</f>
        <v>-559570.19836000004</v>
      </c>
      <c r="N110" s="492">
        <f>N77+N81+N93+N100+N102+N105+N108</f>
        <v>382667</v>
      </c>
      <c r="O110" s="493">
        <f>O77+O81+O93+O100+O102+O105+O108</f>
        <v>575091.05743000004</v>
      </c>
      <c r="P110" s="1071">
        <f t="shared" ref="P110" si="331">P77+P81+P93+P100+P102+P105+P108</f>
        <v>0</v>
      </c>
      <c r="Q110" s="495">
        <f>P110-O110</f>
        <v>-575091.05743000004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1141450.2557900001</v>
      </c>
      <c r="U110" s="213">
        <f>U77+U81+U93+U100+U102+U105+U108</f>
        <v>6789</v>
      </c>
      <c r="V110" s="213">
        <f>U110-R110</f>
        <v>-1111576</v>
      </c>
      <c r="W110" s="211">
        <f>U110-S110</f>
        <v>-1276056</v>
      </c>
      <c r="X110" s="216">
        <f>U110-T110</f>
        <v>-1134661.2557900001</v>
      </c>
      <c r="Y110" s="492">
        <f t="shared" ref="Y110:AO110" si="332">Y77+Y81+Y93+Y100+Y102+Y105+Y108</f>
        <v>364117</v>
      </c>
      <c r="Z110" s="493">
        <f t="shared" si="332"/>
        <v>516422.386</v>
      </c>
      <c r="AA110" s="1071">
        <f t="shared" si="332"/>
        <v>20122</v>
      </c>
      <c r="AB110" s="495">
        <f t="shared" si="332"/>
        <v>-496300.386</v>
      </c>
      <c r="AC110" s="492">
        <f t="shared" si="332"/>
        <v>361205</v>
      </c>
      <c r="AD110" s="493">
        <f t="shared" si="332"/>
        <v>427616.53729000001</v>
      </c>
      <c r="AE110" s="1071">
        <f t="shared" ref="AE110" si="333">AE77+AE81+AE93+AE100+AE102+AE105+AE108</f>
        <v>0</v>
      </c>
      <c r="AF110" s="495">
        <f t="shared" si="332"/>
        <v>-427616.53729000001</v>
      </c>
      <c r="AG110" s="492">
        <f t="shared" si="332"/>
        <v>337623</v>
      </c>
      <c r="AH110" s="493">
        <f t="shared" si="332"/>
        <v>409292</v>
      </c>
      <c r="AI110" s="1071">
        <f t="shared" si="332"/>
        <v>0</v>
      </c>
      <c r="AJ110" s="495">
        <f t="shared" si="332"/>
        <v>-409292</v>
      </c>
      <c r="AK110" s="210">
        <f t="shared" si="332"/>
        <v>1062945</v>
      </c>
      <c r="AL110" s="497">
        <f t="shared" si="332"/>
        <v>1149026</v>
      </c>
      <c r="AM110" s="215">
        <f t="shared" si="332"/>
        <v>1353330.9232900001</v>
      </c>
      <c r="AN110" s="213">
        <f t="shared" si="332"/>
        <v>20122</v>
      </c>
      <c r="AO110" s="215">
        <f t="shared" si="332"/>
        <v>-1042823</v>
      </c>
      <c r="AP110" s="211">
        <f>AN110-AL110</f>
        <v>-1128904</v>
      </c>
      <c r="AQ110" s="499">
        <f t="shared" ref="AQ110:AV110" si="334">AQ77+AQ81+AQ93+AQ100+AQ102+AQ105+AQ108</f>
        <v>-1333208.9232900001</v>
      </c>
      <c r="AR110" s="500">
        <f t="shared" si="334"/>
        <v>2181310</v>
      </c>
      <c r="AS110" s="213">
        <f t="shared" si="334"/>
        <v>2431871</v>
      </c>
      <c r="AT110" s="501">
        <f t="shared" si="334"/>
        <v>2494781.1790799997</v>
      </c>
      <c r="AU110" s="293">
        <f t="shared" si="334"/>
        <v>26911</v>
      </c>
      <c r="AV110" s="217">
        <f t="shared" si="334"/>
        <v>-2154399</v>
      </c>
      <c r="AW110" s="211">
        <f>AU110-AS110</f>
        <v>-2404960</v>
      </c>
      <c r="AX110" s="502">
        <f>AX77+AX81+AX93+AX100+AX102+AX105+AX108</f>
        <v>-2467870.1790799997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4485.1666666666661</v>
      </c>
      <c r="BB110" s="363">
        <f>BA110/AY110</f>
        <v>1.2337081845313135E-2</v>
      </c>
      <c r="BC110" s="6">
        <f>BA110-AY110</f>
        <v>-359066.5</v>
      </c>
      <c r="BD110" s="98">
        <f>BA110-AZ110</f>
        <v>-400826.66666666663</v>
      </c>
      <c r="BE110" s="6">
        <f>AX110/6</f>
        <v>-411311.6965133333</v>
      </c>
      <c r="BF110" s="1045">
        <f>BF77+BF81+BF93+BF100+BF102+BF105+BF108</f>
        <v>0</v>
      </c>
      <c r="BG110" s="493">
        <f>BG77+BG81+BG93+BG100+BG102+BG105+BG108</f>
        <v>0</v>
      </c>
      <c r="BH110" s="496">
        <f>BH77+BH81+BH93+BH100+BH102+BH105+BH108</f>
        <v>11111</v>
      </c>
      <c r="BI110" s="495">
        <f>BH110-BG110</f>
        <v>11111</v>
      </c>
      <c r="BJ110" s="1045">
        <f>BJ77+BJ81+BJ93+BJ100+BJ102+BJ105+BJ108</f>
        <v>0</v>
      </c>
      <c r="BK110" s="493">
        <f>BK77+BK81+BK93+BK100+BK102+BK105+BK108</f>
        <v>371305</v>
      </c>
      <c r="BL110" s="496">
        <f>BL77+BL81+BL93+BL100+BL102+BL105+BL108</f>
        <v>0</v>
      </c>
      <c r="BM110" s="495">
        <f>BL110-BK110</f>
        <v>-371305</v>
      </c>
      <c r="BN110" s="1045">
        <f>BN77+BN81+BN93+BN100+BN102+BN105+BN108</f>
        <v>0</v>
      </c>
      <c r="BO110" s="493">
        <f>BO77+BO81+BO93+BO100+BO102+BO105+BO108</f>
        <v>424849</v>
      </c>
      <c r="BP110" s="496">
        <f>BP77+BP81+BP93+BP100+BP102+BP105+BP108</f>
        <v>0</v>
      </c>
      <c r="BQ110" s="495">
        <f>BP110-BO110</f>
        <v>-424849</v>
      </c>
      <c r="BR110" s="210">
        <f>BR77+BR81+BR93+BR100+BR102+BR105+BR108</f>
        <v>0</v>
      </c>
      <c r="BS110" s="498"/>
      <c r="BT110" s="213">
        <f>BT77+BT81+BT93+BT100+BT102+BT105+BT108</f>
        <v>796154</v>
      </c>
      <c r="BU110" s="213">
        <f>BU77+BU81+BU93+BU100+BU102+BU105+BU108</f>
        <v>11111</v>
      </c>
      <c r="BV110" s="213">
        <f>BU110-BR110</f>
        <v>11111</v>
      </c>
      <c r="BW110" s="211"/>
      <c r="BX110" s="216">
        <f>BU110-BT110</f>
        <v>-785043</v>
      </c>
      <c r="BY110" s="1045">
        <f>BY77+BY81+BY93+BY100+BY102+BY105+BY108</f>
        <v>0</v>
      </c>
      <c r="BZ110" s="493">
        <f t="shared" ref="BZ110" si="335">BZ77+BZ81+BZ93+BZ100+BZ102+BZ105+BZ108</f>
        <v>480585</v>
      </c>
      <c r="CA110" s="496">
        <f t="shared" ref="CA110:CX110" si="336">CA77+CA81+CA93+CA100+CA102+CA105+CA108</f>
        <v>0</v>
      </c>
      <c r="CB110" s="495">
        <f t="shared" si="336"/>
        <v>-480438</v>
      </c>
      <c r="CC110" s="1045">
        <f>CC77+CC81+CC93+CC100+CC102+CC105+CC108</f>
        <v>0</v>
      </c>
      <c r="CD110" s="493">
        <f t="shared" ref="CD110:CI110" si="337">CD77+CD81+CD93+CD100+CD102+CD105+CD108</f>
        <v>444818</v>
      </c>
      <c r="CE110" s="496">
        <f t="shared" si="337"/>
        <v>0</v>
      </c>
      <c r="CF110" s="495">
        <f t="shared" si="337"/>
        <v>-444818</v>
      </c>
      <c r="CG110" s="1045">
        <f>CG77+CG81+CG93+CG100+CG102+CG105+CG108</f>
        <v>0</v>
      </c>
      <c r="CH110" s="493">
        <f t="shared" si="337"/>
        <v>332065</v>
      </c>
      <c r="CI110" s="496">
        <f t="shared" si="337"/>
        <v>0</v>
      </c>
      <c r="CJ110" s="495">
        <f t="shared" si="336"/>
        <v>-332065</v>
      </c>
      <c r="CK110" s="210">
        <f t="shared" si="336"/>
        <v>0</v>
      </c>
      <c r="CL110" s="215"/>
      <c r="CM110" s="215">
        <f t="shared" si="336"/>
        <v>1257468</v>
      </c>
      <c r="CN110" s="213">
        <f t="shared" si="336"/>
        <v>0</v>
      </c>
      <c r="CO110" s="215">
        <f t="shared" si="336"/>
        <v>0</v>
      </c>
      <c r="CP110" s="215"/>
      <c r="CQ110" s="499">
        <f t="shared" si="336"/>
        <v>-1257468</v>
      </c>
      <c r="CR110" s="500">
        <f t="shared" si="336"/>
        <v>0</v>
      </c>
      <c r="CS110" s="967"/>
      <c r="CT110" s="501">
        <f t="shared" si="336"/>
        <v>2053622</v>
      </c>
      <c r="CU110" s="293">
        <f t="shared" si="336"/>
        <v>11111</v>
      </c>
      <c r="CV110" s="217">
        <f t="shared" si="336"/>
        <v>11111</v>
      </c>
      <c r="CW110" s="217"/>
      <c r="CX110" s="502">
        <f t="shared" si="336"/>
        <v>-2042511</v>
      </c>
      <c r="CY110" s="137">
        <f>CR110/6</f>
        <v>0</v>
      </c>
      <c r="CZ110" s="138">
        <f>CZ77+CZ81+CZ93+CZ100+CZ102+CZ105+CZ108</f>
        <v>1851.8333333333333</v>
      </c>
      <c r="DA110" s="363" t="e">
        <f>CZ110/CY110</f>
        <v>#DIV/0!</v>
      </c>
      <c r="DB110" s="6">
        <f>CZ110-CY110</f>
        <v>1851.8333333333333</v>
      </c>
      <c r="DC110" s="6">
        <f>CX110/6</f>
        <v>-340418.5</v>
      </c>
      <c r="DD110" s="492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406321</v>
      </c>
      <c r="DI110" s="493">
        <f>DI77+DI81+DI93+DI100+DI102+DI105+DI108</f>
        <v>393706</v>
      </c>
      <c r="DJ110" s="496">
        <f>DJ77+DJ81+DJ93+DJ100+DJ102+DJ105+DJ108</f>
        <v>0</v>
      </c>
      <c r="DK110" s="495">
        <f>DJ110-DI110</f>
        <v>-393706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1276416</v>
      </c>
      <c r="DQ110" s="213">
        <f>DQ77+DQ81+DQ93+DQ100+DQ102+DQ105+DQ108</f>
        <v>1200110</v>
      </c>
      <c r="DR110" s="213">
        <f>DR77+DR81+DR93+DR100+DR102+DR105+DR108</f>
        <v>0</v>
      </c>
      <c r="DS110" s="213">
        <f>DR110-DP110</f>
        <v>-1276416</v>
      </c>
      <c r="DT110" s="216">
        <f>DR110-DQ110</f>
        <v>-1200110</v>
      </c>
      <c r="DU110" s="492">
        <f t="shared" ref="DU110:EP110" si="338">DU77+DU81+DU93+DU100+DU102+DU105+DU108</f>
        <v>439963</v>
      </c>
      <c r="DV110" s="493">
        <f t="shared" si="338"/>
        <v>0</v>
      </c>
      <c r="DW110" s="496">
        <f t="shared" si="338"/>
        <v>0</v>
      </c>
      <c r="DX110" s="495">
        <f t="shared" si="338"/>
        <v>0</v>
      </c>
      <c r="DY110" s="492">
        <f t="shared" si="338"/>
        <v>374643</v>
      </c>
      <c r="DZ110" s="493">
        <f t="shared" si="338"/>
        <v>0</v>
      </c>
      <c r="EA110" s="496">
        <f t="shared" si="338"/>
        <v>0</v>
      </c>
      <c r="EB110" s="495">
        <f t="shared" si="338"/>
        <v>0</v>
      </c>
      <c r="EC110" s="492">
        <f t="shared" si="338"/>
        <v>356290</v>
      </c>
      <c r="ED110" s="493">
        <f t="shared" si="338"/>
        <v>0</v>
      </c>
      <c r="EE110" s="496">
        <f t="shared" si="338"/>
        <v>0</v>
      </c>
      <c r="EF110" s="495">
        <f t="shared" si="338"/>
        <v>0</v>
      </c>
      <c r="EG110" s="210">
        <f t="shared" si="338"/>
        <v>1170896</v>
      </c>
      <c r="EH110" s="215">
        <f t="shared" si="338"/>
        <v>0</v>
      </c>
      <c r="EI110" s="213">
        <f t="shared" si="338"/>
        <v>0</v>
      </c>
      <c r="EJ110" s="215">
        <f t="shared" si="338"/>
        <v>-1170896</v>
      </c>
      <c r="EK110" s="499">
        <f t="shared" si="338"/>
        <v>0</v>
      </c>
      <c r="EL110" s="500">
        <f t="shared" si="338"/>
        <v>2447312</v>
      </c>
      <c r="EM110" s="501">
        <f t="shared" si="338"/>
        <v>1200110</v>
      </c>
      <c r="EN110" s="293">
        <f t="shared" si="338"/>
        <v>0</v>
      </c>
      <c r="EO110" s="217">
        <f t="shared" si="338"/>
        <v>-2447312</v>
      </c>
      <c r="EP110" s="502">
        <f t="shared" si="338"/>
        <v>-1200110</v>
      </c>
      <c r="EQ110" s="137">
        <f>EL110/6</f>
        <v>407885.33333333331</v>
      </c>
      <c r="ER110" s="138">
        <f>ER77+ER81+ER93+ER100+ER102+ER105+ER108</f>
        <v>0</v>
      </c>
      <c r="ES110" s="363">
        <f>ER110/EQ110</f>
        <v>0</v>
      </c>
      <c r="ET110" s="6">
        <f>ER110-EQ110</f>
        <v>-407885.33333333331</v>
      </c>
      <c r="EU110" s="6">
        <f>EP110/6</f>
        <v>-200018.33333333334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380483.41859666671</v>
      </c>
      <c r="U111" s="10">
        <f>U110/3</f>
        <v>2263</v>
      </c>
      <c r="V111" s="10">
        <f>V110/3</f>
        <v>-370525.33333333331</v>
      </c>
      <c r="W111" s="10"/>
      <c r="X111" s="10">
        <f>X110/3</f>
        <v>-378220.41859666671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6707.333333333333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415796.86317999993</v>
      </c>
      <c r="AU111" s="10">
        <f>AU110/6</f>
        <v>4485.166666666667</v>
      </c>
      <c r="AW111" s="10"/>
      <c r="AY111" s="5"/>
      <c r="AZ111" s="5"/>
      <c r="BA111" s="5"/>
      <c r="BI111" s="2"/>
      <c r="BM111" s="2"/>
      <c r="BR111" s="10">
        <f>BR110/3</f>
        <v>0</v>
      </c>
      <c r="BS111" s="10"/>
      <c r="BT111" s="10">
        <f>BT110/3</f>
        <v>265384.66666666669</v>
      </c>
      <c r="BU111" s="10">
        <f>BU110/3</f>
        <v>3703.6666666666665</v>
      </c>
      <c r="BV111" s="10">
        <f>BV110/3</f>
        <v>3703.6666666666665</v>
      </c>
      <c r="BW111" s="10"/>
      <c r="BX111" s="10">
        <f>BX110/3</f>
        <v>-261681</v>
      </c>
      <c r="CI111" s="2"/>
      <c r="CK111" s="10">
        <f>CK110/3</f>
        <v>0</v>
      </c>
      <c r="CL111" s="10"/>
      <c r="CM111" s="10">
        <f>CM110/3</f>
        <v>419156</v>
      </c>
      <c r="CN111" s="10">
        <f>CN110/3</f>
        <v>0</v>
      </c>
      <c r="CO111" s="10"/>
      <c r="CP111" s="10"/>
      <c r="CR111" s="10">
        <f>CR110/6</f>
        <v>0</v>
      </c>
      <c r="CS111" s="10"/>
      <c r="CT111" s="10">
        <f>CT110/6</f>
        <v>342270.33333333331</v>
      </c>
      <c r="CU111" s="10">
        <f>CU110/6</f>
        <v>1851.8333333333333</v>
      </c>
      <c r="CY111" s="5"/>
      <c r="CZ111" s="5"/>
      <c r="DK111" s="2"/>
      <c r="DP111" s="10">
        <f>DP110/3</f>
        <v>425472</v>
      </c>
      <c r="DQ111" s="10">
        <f>DQ110/3</f>
        <v>400036.66666666669</v>
      </c>
      <c r="DR111" s="10">
        <f>DR110/3</f>
        <v>0</v>
      </c>
      <c r="DS111" s="10">
        <f>DS110/3</f>
        <v>-425472</v>
      </c>
      <c r="DT111" s="10">
        <f>DT110/3</f>
        <v>-400036.66666666669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407885.33333333331</v>
      </c>
      <c r="EM111" s="10">
        <f>EM110/6</f>
        <v>200018.33333333334</v>
      </c>
      <c r="EN111" s="10">
        <f>EN110/6</f>
        <v>0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84">
        <f ca="1">NOW()</f>
        <v>43122.592829398149</v>
      </c>
      <c r="DA112" s="1084"/>
      <c r="DB112" s="1084"/>
      <c r="DC112" s="1084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23"/>
      <c r="E113" s="17"/>
      <c r="F113" s="1088" t="str">
        <f>F3</f>
        <v>17/3</v>
      </c>
      <c r="G113" s="1086"/>
      <c r="H113" s="1086"/>
      <c r="I113" s="1087">
        <v>0</v>
      </c>
      <c r="J113" s="1088" t="str">
        <f>J3</f>
        <v>17/4</v>
      </c>
      <c r="K113" s="1085"/>
      <c r="L113" s="1086"/>
      <c r="M113" s="1087">
        <v>0</v>
      </c>
      <c r="N113" s="1088" t="str">
        <f>N3</f>
        <v>17/5</v>
      </c>
      <c r="O113" s="1085"/>
      <c r="P113" s="1086"/>
      <c r="Q113" s="1087">
        <v>0</v>
      </c>
      <c r="R113" s="1088" t="str">
        <f>R3</f>
        <v>17/3-17/5累計</v>
      </c>
      <c r="S113" s="1085"/>
      <c r="T113" s="1085"/>
      <c r="U113" s="1086"/>
      <c r="V113" s="1085"/>
      <c r="W113" s="1085"/>
      <c r="X113" s="1087"/>
      <c r="Y113" s="1088" t="str">
        <f>Y3</f>
        <v>17/6</v>
      </c>
      <c r="Z113" s="1085"/>
      <c r="AA113" s="1086"/>
      <c r="AB113" s="1087">
        <v>0</v>
      </c>
      <c r="AC113" s="1088" t="str">
        <f>AC3</f>
        <v>17/7</v>
      </c>
      <c r="AD113" s="1085"/>
      <c r="AE113" s="1086"/>
      <c r="AF113" s="1087">
        <v>0</v>
      </c>
      <c r="AG113" s="1088" t="str">
        <f>AG3</f>
        <v>17/8</v>
      </c>
      <c r="AH113" s="1085"/>
      <c r="AI113" s="1085"/>
      <c r="AJ113" s="1087">
        <v>0</v>
      </c>
      <c r="AK113" s="1088" t="str">
        <f>AK3</f>
        <v>17/6-17/8累計</v>
      </c>
      <c r="AL113" s="1085"/>
      <c r="AM113" s="1085"/>
      <c r="AN113" s="1086"/>
      <c r="AO113" s="1085"/>
      <c r="AP113" s="1085"/>
      <c r="AQ113" s="1087"/>
      <c r="AR113" s="1096" t="str">
        <f>AR3</f>
        <v>17/上(17/3-17/8)累計</v>
      </c>
      <c r="AS113" s="1097"/>
      <c r="AT113" s="1097"/>
      <c r="AU113" s="1097"/>
      <c r="AV113" s="1097"/>
      <c r="AW113" s="1097"/>
      <c r="AX113" s="1098"/>
      <c r="AY113" s="18"/>
      <c r="AZ113" s="754"/>
      <c r="BA113" s="19"/>
      <c r="BF113" s="1088" t="str">
        <f>BF3</f>
        <v>17/9</v>
      </c>
      <c r="BG113" s="1086"/>
      <c r="BH113" s="1086"/>
      <c r="BI113" s="1087">
        <v>0</v>
      </c>
      <c r="BJ113" s="1088" t="str">
        <f>BJ3</f>
        <v>17/10</v>
      </c>
      <c r="BK113" s="1085"/>
      <c r="BL113" s="1086"/>
      <c r="BM113" s="1087">
        <v>0</v>
      </c>
      <c r="BN113" s="1088" t="str">
        <f>BN3</f>
        <v>17/11</v>
      </c>
      <c r="BO113" s="1085"/>
      <c r="BP113" s="1086"/>
      <c r="BQ113" s="1087">
        <v>0</v>
      </c>
      <c r="BR113" s="1088" t="str">
        <f>BR3</f>
        <v>17/9-17/11累計</v>
      </c>
      <c r="BS113" s="1085"/>
      <c r="BT113" s="1085"/>
      <c r="BU113" s="1086"/>
      <c r="BV113" s="1085"/>
      <c r="BW113" s="1085"/>
      <c r="BX113" s="1087"/>
      <c r="BY113" s="1088" t="str">
        <f>BY3</f>
        <v>17/12</v>
      </c>
      <c r="BZ113" s="1085"/>
      <c r="CA113" s="1086"/>
      <c r="CB113" s="1087">
        <v>0</v>
      </c>
      <c r="CC113" s="1088" t="str">
        <f>CC3</f>
        <v>18/1</v>
      </c>
      <c r="CD113" s="1085"/>
      <c r="CE113" s="1086"/>
      <c r="CF113" s="1087">
        <v>0</v>
      </c>
      <c r="CG113" s="1088" t="str">
        <f>CG3</f>
        <v>18/2</v>
      </c>
      <c r="CH113" s="1085"/>
      <c r="CI113" s="1086"/>
      <c r="CJ113" s="1087">
        <v>0</v>
      </c>
      <c r="CK113" s="1088" t="str">
        <f>CK3</f>
        <v>17/12-18/2累計</v>
      </c>
      <c r="CL113" s="1085"/>
      <c r="CM113" s="1085"/>
      <c r="CN113" s="1086"/>
      <c r="CO113" s="1085"/>
      <c r="CP113" s="1085"/>
      <c r="CQ113" s="1087"/>
      <c r="CR113" s="1096" t="str">
        <f>CR3</f>
        <v>17/下(17/12-18/2)累計</v>
      </c>
      <c r="CS113" s="1097"/>
      <c r="CT113" s="1097"/>
      <c r="CU113" s="1097"/>
      <c r="CV113" s="1097"/>
      <c r="CW113" s="1097"/>
      <c r="CX113" s="1098"/>
      <c r="CY113" s="18"/>
      <c r="CZ113" s="19"/>
      <c r="DB113" s="1000"/>
      <c r="DC113" s="909"/>
      <c r="DD113" s="1089" t="str">
        <f>DD3</f>
        <v>18/3</v>
      </c>
      <c r="DE113" s="1089"/>
      <c r="DF113" s="1089"/>
      <c r="DG113" s="1090">
        <v>0</v>
      </c>
      <c r="DH113" s="1088" t="str">
        <f>DH3</f>
        <v>18/4</v>
      </c>
      <c r="DI113" s="1085"/>
      <c r="DJ113" s="1086"/>
      <c r="DK113" s="1087">
        <v>0</v>
      </c>
      <c r="DL113" s="1088" t="str">
        <f>DL3</f>
        <v>18/5</v>
      </c>
      <c r="DM113" s="1085"/>
      <c r="DN113" s="1086"/>
      <c r="DO113" s="1087">
        <v>0</v>
      </c>
      <c r="DP113" s="1088" t="str">
        <f>DP3</f>
        <v>18/3-18/5累計</v>
      </c>
      <c r="DQ113" s="1085"/>
      <c r="DR113" s="1086"/>
      <c r="DS113" s="1085"/>
      <c r="DT113" s="1087"/>
      <c r="DU113" s="1088" t="str">
        <f>DU3</f>
        <v>18/6</v>
      </c>
      <c r="DV113" s="1085"/>
      <c r="DW113" s="1086"/>
      <c r="DX113" s="1087">
        <v>0</v>
      </c>
      <c r="DY113" s="1088" t="str">
        <f>DY3</f>
        <v>18/7</v>
      </c>
      <c r="DZ113" s="1085"/>
      <c r="EA113" s="1086"/>
      <c r="EB113" s="1087">
        <v>0</v>
      </c>
      <c r="EC113" s="1088" t="str">
        <f>EC3</f>
        <v>18/8</v>
      </c>
      <c r="ED113" s="1085"/>
      <c r="EE113" s="1086"/>
      <c r="EF113" s="1087">
        <v>0</v>
      </c>
      <c r="EG113" s="1088" t="str">
        <f>EG3</f>
        <v>18/6-18/8累計</v>
      </c>
      <c r="EH113" s="1085"/>
      <c r="EI113" s="1086"/>
      <c r="EJ113" s="1085"/>
      <c r="EK113" s="1087"/>
      <c r="EL113" s="1091" t="str">
        <f>EL3</f>
        <v>18/下(18/6-18/8)累計</v>
      </c>
      <c r="EM113" s="1092"/>
      <c r="EN113" s="1092"/>
      <c r="EO113" s="1092"/>
      <c r="EP113" s="1093"/>
      <c r="EQ113" s="18"/>
      <c r="ER113" s="19"/>
      <c r="ES113" s="19"/>
      <c r="ET113" s="19"/>
      <c r="EU113" s="19"/>
      <c r="EV113" s="1007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前回計画</v>
      </c>
      <c r="H114" s="306" t="str">
        <f>H4</f>
        <v>実績</v>
      </c>
      <c r="I114" s="505" t="s">
        <v>18</v>
      </c>
      <c r="J114" s="503" t="s">
        <v>0</v>
      </c>
      <c r="K114" s="305" t="str">
        <f>K4</f>
        <v>前回計画</v>
      </c>
      <c r="L114" s="1055" t="str">
        <f>L4</f>
        <v>今回計画</v>
      </c>
      <c r="M114" s="505" t="s">
        <v>18</v>
      </c>
      <c r="N114" s="503" t="s">
        <v>0</v>
      </c>
      <c r="O114" s="305" t="str">
        <f>O4</f>
        <v>前回計画</v>
      </c>
      <c r="P114" s="1055" t="str">
        <f>P4</f>
        <v>今回計画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305" t="str">
        <f>Z4</f>
        <v>前回計画</v>
      </c>
      <c r="AA114" s="1055" t="str">
        <f>AA4</f>
        <v>今回計画</v>
      </c>
      <c r="AB114" s="505" t="s">
        <v>18</v>
      </c>
      <c r="AC114" s="503" t="s">
        <v>0</v>
      </c>
      <c r="AD114" s="305" t="str">
        <f>AD4</f>
        <v>前回計画</v>
      </c>
      <c r="AE114" s="1055" t="str">
        <f>AE4</f>
        <v>今回計画</v>
      </c>
      <c r="AF114" s="309" t="s">
        <v>180</v>
      </c>
      <c r="AG114" s="304" t="s">
        <v>0</v>
      </c>
      <c r="AH114" s="305" t="str">
        <f>AH4</f>
        <v>前回計画</v>
      </c>
      <c r="AI114" s="1055" t="str">
        <f>AI4</f>
        <v>今回計画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1046" t="s">
        <v>0</v>
      </c>
      <c r="BG114" s="305" t="str">
        <f>BG4</f>
        <v>前回計画</v>
      </c>
      <c r="BH114" s="308" t="str">
        <f>BH4</f>
        <v>今回計画</v>
      </c>
      <c r="BI114" s="505" t="s">
        <v>18</v>
      </c>
      <c r="BJ114" s="1046" t="s">
        <v>0</v>
      </c>
      <c r="BK114" s="305" t="str">
        <f>BK4</f>
        <v>前回計画</v>
      </c>
      <c r="BL114" s="308" t="str">
        <f>BL4</f>
        <v>今回計画</v>
      </c>
      <c r="BM114" s="505" t="s">
        <v>18</v>
      </c>
      <c r="BN114" s="1046" t="s">
        <v>0</v>
      </c>
      <c r="BO114" s="305" t="str">
        <f>BO4</f>
        <v>前回計画</v>
      </c>
      <c r="BP114" s="308" t="str">
        <f>BP4</f>
        <v>今回計画</v>
      </c>
      <c r="BQ114" s="504" t="s">
        <v>18</v>
      </c>
      <c r="BR114" s="24" t="str">
        <f>BR4</f>
        <v>レビュー</v>
      </c>
      <c r="BS114" s="34"/>
      <c r="BT114" s="34" t="str">
        <f>BT35</f>
        <v>前回見通</v>
      </c>
      <c r="BU114" s="31" t="str">
        <f>BU71</f>
        <v>今回見通</v>
      </c>
      <c r="BV114" s="30" t="s">
        <v>90</v>
      </c>
      <c r="BW114" s="32"/>
      <c r="BX114" s="27" t="s">
        <v>91</v>
      </c>
      <c r="BY114" s="1046" t="s">
        <v>0</v>
      </c>
      <c r="BZ114" s="305" t="str">
        <f>BZ4</f>
        <v>前回計画</v>
      </c>
      <c r="CA114" s="308" t="str">
        <f>CA4</f>
        <v>今回計画</v>
      </c>
      <c r="CB114" s="505" t="s">
        <v>18</v>
      </c>
      <c r="CC114" s="1046" t="s">
        <v>0</v>
      </c>
      <c r="CD114" s="305" t="str">
        <f>CD4</f>
        <v>前回計画</v>
      </c>
      <c r="CE114" s="308" t="str">
        <f>CE4</f>
        <v>今回計画</v>
      </c>
      <c r="CF114" s="505" t="s">
        <v>18</v>
      </c>
      <c r="CG114" s="1046" t="s">
        <v>0</v>
      </c>
      <c r="CH114" s="305" t="str">
        <f>CH4</f>
        <v>前回計画</v>
      </c>
      <c r="CI114" s="30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47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B114" s="6" t="s">
        <v>74</v>
      </c>
      <c r="DC114" s="6" t="s">
        <v>75</v>
      </c>
      <c r="DD114" s="503" t="s">
        <v>0</v>
      </c>
      <c r="DE114" s="885" t="str">
        <f>DE4</f>
        <v>計画</v>
      </c>
      <c r="DF114" s="911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6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61" t="str">
        <f>DN4</f>
        <v>今回計画</v>
      </c>
      <c r="DO114" s="505" t="s">
        <v>18</v>
      </c>
      <c r="DP114" s="1008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6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6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61" t="str">
        <f>EE4</f>
        <v>今回計画</v>
      </c>
      <c r="EF114" s="505" t="s">
        <v>18</v>
      </c>
      <c r="EG114" s="1008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09" t="str">
        <f>EM35</f>
        <v>前回見通</v>
      </c>
      <c r="EN114" s="1010" t="str">
        <f>EN4</f>
        <v>今回見通</v>
      </c>
      <c r="EO114" s="1011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12"/>
      <c r="ET114" s="5" t="s">
        <v>74</v>
      </c>
      <c r="EU114" s="5" t="s">
        <v>75</v>
      </c>
      <c r="EV114" s="1012"/>
    </row>
    <row r="115" spans="1:152" s="436" customFormat="1" ht="20.100000000000001" customHeight="1">
      <c r="A115" s="422"/>
      <c r="B115" s="506"/>
      <c r="C115" s="1107" t="s">
        <v>56</v>
      </c>
      <c r="D115" s="1112"/>
      <c r="E115" s="246"/>
      <c r="F115" s="314">
        <v>7000</v>
      </c>
      <c r="G115" s="507">
        <v>9038.8042800000003</v>
      </c>
      <c r="H115" s="854"/>
      <c r="I115" s="508">
        <f t="shared" ref="I115:I120" si="339">H115-G115</f>
        <v>-9038.8042800000003</v>
      </c>
      <c r="J115" s="314">
        <v>7700</v>
      </c>
      <c r="K115" s="507">
        <v>8682.0437099999999</v>
      </c>
      <c r="L115" s="1072"/>
      <c r="M115" s="508">
        <f t="shared" ref="M115:M120" si="340">L115-K115</f>
        <v>-8682.0437099999999</v>
      </c>
      <c r="N115" s="314">
        <v>8400</v>
      </c>
      <c r="O115" s="507">
        <v>12571.53</v>
      </c>
      <c r="P115" s="1072"/>
      <c r="Q115" s="508">
        <f t="shared" ref="Q115:Q120" si="341">P115-O115</f>
        <v>-12571.53</v>
      </c>
      <c r="R115" s="268">
        <f t="shared" ref="R115:R120" si="342">F115+J115+N115</f>
        <v>23100</v>
      </c>
      <c r="S115" s="510">
        <v>23100</v>
      </c>
      <c r="T115" s="146">
        <f t="shared" ref="T115:T120" si="343">H115+K115+O115</f>
        <v>21253.573710000001</v>
      </c>
      <c r="U115" s="47">
        <f t="shared" ref="U115:U120" si="344">H115+L115+P115</f>
        <v>0</v>
      </c>
      <c r="V115" s="47">
        <f t="shared" ref="V115:V120" si="345">U115-R115</f>
        <v>-23100</v>
      </c>
      <c r="W115" s="49">
        <f>U115-S115</f>
        <v>-23100</v>
      </c>
      <c r="X115" s="270">
        <f t="shared" ref="X115:X120" si="346">U115-T115</f>
        <v>-21253.573710000001</v>
      </c>
      <c r="Y115" s="314">
        <v>8400</v>
      </c>
      <c r="Z115" s="507">
        <v>9968.9356000000007</v>
      </c>
      <c r="AA115" s="1072"/>
      <c r="AB115" s="508">
        <f t="shared" ref="AB115:AB120" si="347">AA115-Z115</f>
        <v>-9968.9356000000007</v>
      </c>
      <c r="AC115" s="314">
        <v>8400</v>
      </c>
      <c r="AD115" s="507">
        <v>8983.1579199999978</v>
      </c>
      <c r="AE115" s="1072"/>
      <c r="AF115" s="508">
        <f t="shared" ref="AF115:AF120" si="348">AE115-AD115</f>
        <v>-8983.1579199999978</v>
      </c>
      <c r="AG115" s="314">
        <v>7800</v>
      </c>
      <c r="AH115" s="507">
        <v>6800</v>
      </c>
      <c r="AI115" s="1072"/>
      <c r="AJ115" s="508">
        <f t="shared" ref="AJ115:AJ120" si="349">AI115-AH115</f>
        <v>-6800</v>
      </c>
      <c r="AK115" s="72">
        <f t="shared" ref="AK115:AK120" si="350">Y115+AC115+AG115</f>
        <v>24600</v>
      </c>
      <c r="AL115" s="510">
        <v>24600</v>
      </c>
      <c r="AM115" s="146">
        <f t="shared" ref="AM115:AN120" si="351">Z115+AD115+AH115</f>
        <v>25752.093519999999</v>
      </c>
      <c r="AN115" s="47">
        <f t="shared" si="351"/>
        <v>0</v>
      </c>
      <c r="AO115" s="146">
        <f t="shared" ref="AO115:AO120" si="352">AN115-AK115</f>
        <v>-24600</v>
      </c>
      <c r="AP115" s="49">
        <f>AN115-AL115</f>
        <v>-24600</v>
      </c>
      <c r="AQ115" s="270">
        <f t="shared" ref="AQ115:AQ120" si="353">AN115-AM115</f>
        <v>-25752.093519999999</v>
      </c>
      <c r="AR115" s="72">
        <f t="shared" ref="AR115:AR120" si="354">SUM(R115,AK115)</f>
        <v>47700</v>
      </c>
      <c r="AS115" s="47">
        <f>AL115+S115</f>
        <v>47700</v>
      </c>
      <c r="AT115" s="511">
        <f t="shared" ref="AT115:AT120" si="355">T115+AM115</f>
        <v>47005.667229999999</v>
      </c>
      <c r="AU115" s="327">
        <f t="shared" ref="AU115:AU120" si="356">SUM(U115,AN115)</f>
        <v>0</v>
      </c>
      <c r="AV115" s="193">
        <f t="shared" ref="AV115:AV120" si="357">AU115-AR115</f>
        <v>-47700</v>
      </c>
      <c r="AW115" s="49">
        <f>AU115-AS115</f>
        <v>-47700</v>
      </c>
      <c r="AX115" s="235">
        <f t="shared" ref="AX115:AX120" si="358">AU115-AT115</f>
        <v>-47005.667229999999</v>
      </c>
      <c r="AY115" s="512"/>
      <c r="AZ115" s="513"/>
      <c r="BA115" s="513"/>
      <c r="BF115" s="1047"/>
      <c r="BG115" s="507"/>
      <c r="BH115" s="509"/>
      <c r="BI115" s="508">
        <f t="shared" ref="BI115:BI120" si="359">BH115-BG115</f>
        <v>0</v>
      </c>
      <c r="BJ115" s="1047"/>
      <c r="BK115" s="507">
        <v>5500</v>
      </c>
      <c r="BL115" s="509"/>
      <c r="BM115" s="508">
        <f t="shared" ref="BM115:BM120" si="360">BL115-BK115</f>
        <v>-5500</v>
      </c>
      <c r="BN115" s="1047"/>
      <c r="BO115" s="507">
        <v>7500</v>
      </c>
      <c r="BP115" s="509"/>
      <c r="BQ115" s="508">
        <f t="shared" ref="BQ115:BQ120" si="361">BP115-BO115</f>
        <v>-7500</v>
      </c>
      <c r="BR115" s="72">
        <f t="shared" ref="BR115:BR120" si="362">BF115+BJ115+BN115</f>
        <v>0</v>
      </c>
      <c r="BS115" s="146"/>
      <c r="BT115" s="146">
        <f t="shared" ref="BT115:BU117" si="363">BG115+BK115+BO115</f>
        <v>13000</v>
      </c>
      <c r="BU115" s="47">
        <f t="shared" si="363"/>
        <v>0</v>
      </c>
      <c r="BV115" s="47">
        <f t="shared" ref="BV115:BV120" si="364">BU115-BR115</f>
        <v>0</v>
      </c>
      <c r="BW115" s="49"/>
      <c r="BX115" s="270">
        <f t="shared" ref="BX115:BX120" si="365">BU115-BT115</f>
        <v>-13000</v>
      </c>
      <c r="BY115" s="1047"/>
      <c r="BZ115" s="507">
        <v>7000</v>
      </c>
      <c r="CA115" s="509"/>
      <c r="CB115" s="508">
        <f>CA115-BZ115</f>
        <v>-7000</v>
      </c>
      <c r="CC115" s="1047"/>
      <c r="CD115" s="507">
        <v>5000</v>
      </c>
      <c r="CE115" s="509"/>
      <c r="CF115" s="508">
        <f>CE115-CD115</f>
        <v>-5000</v>
      </c>
      <c r="CG115" s="1047"/>
      <c r="CH115" s="507">
        <v>4000</v>
      </c>
      <c r="CI115" s="509"/>
      <c r="CJ115" s="508">
        <f>CI115-CH115</f>
        <v>-4000</v>
      </c>
      <c r="CK115" s="72">
        <f t="shared" ref="CK115:CK120" si="366">BY115+CC115+CG115</f>
        <v>0</v>
      </c>
      <c r="CL115" s="146"/>
      <c r="CM115" s="146">
        <f t="shared" ref="CM115:CN117" si="367">BZ115+CD115+CH115</f>
        <v>16000</v>
      </c>
      <c r="CN115" s="47">
        <f t="shared" si="367"/>
        <v>0</v>
      </c>
      <c r="CO115" s="146">
        <f t="shared" ref="CO115:CO120" si="368">CN115-CK115</f>
        <v>0</v>
      </c>
      <c r="CP115" s="477"/>
      <c r="CQ115" s="270">
        <f t="shared" ref="CQ115:CQ120" si="369">CN115-CM115</f>
        <v>-16000</v>
      </c>
      <c r="CR115" s="72">
        <f t="shared" ref="CR115:CR120" si="370">SUM(BR115,CK115)</f>
        <v>0</v>
      </c>
      <c r="CS115" s="567"/>
      <c r="CT115" s="511">
        <f t="shared" ref="CT115:CT120" si="371">BT115+CM115</f>
        <v>29000</v>
      </c>
      <c r="CU115" s="327">
        <f t="shared" ref="CU115:CU120" si="372">SUM(BU115,CN115)</f>
        <v>0</v>
      </c>
      <c r="CV115" s="193">
        <f t="shared" ref="CV115:CV120" si="373">CU115-CR115</f>
        <v>0</v>
      </c>
      <c r="CW115" s="521"/>
      <c r="CX115" s="235">
        <f t="shared" ref="CX115:CX120" si="374">CU115-CT115</f>
        <v>-29000</v>
      </c>
      <c r="CY115" s="137"/>
      <c r="CZ115" s="513"/>
      <c r="DD115" s="314">
        <v>8200</v>
      </c>
      <c r="DE115" s="507">
        <v>8200</v>
      </c>
      <c r="DF115" s="775"/>
      <c r="DG115" s="508">
        <f t="shared" ref="DG115:DG120" si="375">DF115-DE115</f>
        <v>-8200</v>
      </c>
      <c r="DH115" s="314">
        <v>6500</v>
      </c>
      <c r="DI115" s="507">
        <v>6500</v>
      </c>
      <c r="DJ115" s="775"/>
      <c r="DK115" s="508">
        <f t="shared" ref="DK115:DK120" si="376">DJ115-DI115</f>
        <v>-6500</v>
      </c>
      <c r="DL115" s="314">
        <v>6300</v>
      </c>
      <c r="DM115" s="507">
        <v>6300</v>
      </c>
      <c r="DN115" s="775">
        <v>6300</v>
      </c>
      <c r="DO115" s="508">
        <f t="shared" ref="DO115:DO120" si="377">DN115-DM115</f>
        <v>0</v>
      </c>
      <c r="DP115" s="72">
        <f t="shared" ref="DP115:DP120" si="378">DD115+DH115+DL115</f>
        <v>21000</v>
      </c>
      <c r="DQ115" s="146">
        <f t="shared" ref="DQ115:DQ120" si="379">DE115+DI115+DM115</f>
        <v>21000</v>
      </c>
      <c r="DR115" s="47">
        <f t="shared" ref="DR115:DR120" si="380">DF115+DJ115+DN115</f>
        <v>6300</v>
      </c>
      <c r="DS115" s="47">
        <f t="shared" ref="DS115:DS120" si="381">DR115-DP115</f>
        <v>-14700</v>
      </c>
      <c r="DT115" s="270">
        <f t="shared" ref="DT115:DT120" si="382">DR115-DQ115</f>
        <v>-14700</v>
      </c>
      <c r="DU115" s="314">
        <v>6300</v>
      </c>
      <c r="DV115" s="507"/>
      <c r="DW115" s="775"/>
      <c r="DX115" s="508">
        <f>DW115-DV115</f>
        <v>0</v>
      </c>
      <c r="DY115" s="314">
        <v>5500</v>
      </c>
      <c r="DZ115" s="507"/>
      <c r="EA115" s="775"/>
      <c r="EB115" s="508">
        <f>EA115-DZ115</f>
        <v>0</v>
      </c>
      <c r="EC115" s="314">
        <v>3500</v>
      </c>
      <c r="ED115" s="507"/>
      <c r="EE115" s="775"/>
      <c r="EF115" s="508">
        <f>EE115-ED115</f>
        <v>0</v>
      </c>
      <c r="EG115" s="72">
        <f t="shared" ref="EG115:EG120" si="383">DU115+DY115+EC115</f>
        <v>15300</v>
      </c>
      <c r="EH115" s="146">
        <f t="shared" ref="EH115:EH120" si="384">DV115+DZ115+ED115</f>
        <v>0</v>
      </c>
      <c r="EI115" s="47">
        <f t="shared" ref="EI115:EI120" si="385">DW115+EA115+EE115</f>
        <v>0</v>
      </c>
      <c r="EJ115" s="146">
        <f t="shared" ref="EJ115:EJ120" si="386">EI115-EG115</f>
        <v>-15300</v>
      </c>
      <c r="EK115" s="270">
        <f t="shared" ref="EK115:EK120" si="387">EI115-EH115</f>
        <v>0</v>
      </c>
      <c r="EL115" s="72">
        <f t="shared" ref="EL115:EL120" si="388">SUM(DP115,EG115)</f>
        <v>36300</v>
      </c>
      <c r="EM115" s="686">
        <f t="shared" ref="EM115:EM120" si="389">DQ115+EH115</f>
        <v>21000</v>
      </c>
      <c r="EN115" s="327">
        <f t="shared" ref="EN115:EN120" si="390">SUM(DR115,EI115)</f>
        <v>6300</v>
      </c>
      <c r="EO115" s="193">
        <f t="shared" ref="EO115:EO120" si="391">EN115-EL115</f>
        <v>-30000</v>
      </c>
      <c r="EP115" s="235">
        <f t="shared" ref="EP115:EP120" si="392">EN115-EM115</f>
        <v>-14700</v>
      </c>
      <c r="EQ115" s="137"/>
      <c r="ER115" s="513"/>
      <c r="ES115" s="1013"/>
      <c r="ET115" s="1013"/>
      <c r="EU115" s="1013"/>
      <c r="EV115" s="1013"/>
    </row>
    <row r="116" spans="1:152" s="5" customFormat="1" ht="20.100000000000001" customHeight="1">
      <c r="A116" s="66"/>
      <c r="B116" s="67"/>
      <c r="C116" s="66"/>
      <c r="D116" s="785" t="s">
        <v>55</v>
      </c>
      <c r="E116" s="838"/>
      <c r="F116" s="269">
        <v>400</v>
      </c>
      <c r="G116" s="326">
        <v>505.40499999999997</v>
      </c>
      <c r="H116" s="855"/>
      <c r="I116" s="508">
        <f t="shared" si="339"/>
        <v>-505.40499999999997</v>
      </c>
      <c r="J116" s="269">
        <v>400</v>
      </c>
      <c r="K116" s="326">
        <v>139.19071</v>
      </c>
      <c r="L116" s="1073"/>
      <c r="M116" s="508">
        <f t="shared" si="340"/>
        <v>-139.19071</v>
      </c>
      <c r="N116" s="269">
        <v>400</v>
      </c>
      <c r="O116" s="326">
        <v>305.61458999999996</v>
      </c>
      <c r="P116" s="1073"/>
      <c r="Q116" s="508">
        <f t="shared" si="341"/>
        <v>-305.61458999999996</v>
      </c>
      <c r="R116" s="268">
        <f t="shared" si="342"/>
        <v>1200</v>
      </c>
      <c r="S116" s="510">
        <v>1200</v>
      </c>
      <c r="T116" s="146">
        <f t="shared" si="343"/>
        <v>444.80529999999999</v>
      </c>
      <c r="U116" s="47">
        <f t="shared" si="344"/>
        <v>0</v>
      </c>
      <c r="V116" s="47">
        <f t="shared" si="345"/>
        <v>-1200</v>
      </c>
      <c r="W116" s="49">
        <f t="shared" ref="W116:W158" si="393">U116-S116</f>
        <v>-1200</v>
      </c>
      <c r="X116" s="270">
        <f t="shared" si="346"/>
        <v>-444.80529999999999</v>
      </c>
      <c r="Y116" s="269">
        <v>500</v>
      </c>
      <c r="Z116" s="326">
        <v>240.86223999999999</v>
      </c>
      <c r="AA116" s="1073"/>
      <c r="AB116" s="508">
        <f t="shared" si="347"/>
        <v>-240.86223999999999</v>
      </c>
      <c r="AC116" s="269">
        <v>500</v>
      </c>
      <c r="AD116" s="326">
        <v>300.52224000000001</v>
      </c>
      <c r="AE116" s="1073"/>
      <c r="AF116" s="508">
        <f t="shared" si="348"/>
        <v>-300.52224000000001</v>
      </c>
      <c r="AG116" s="269">
        <v>500</v>
      </c>
      <c r="AH116" s="326">
        <v>250</v>
      </c>
      <c r="AI116" s="1073"/>
      <c r="AJ116" s="508">
        <f t="shared" si="349"/>
        <v>-250</v>
      </c>
      <c r="AK116" s="72">
        <f t="shared" si="350"/>
        <v>1500</v>
      </c>
      <c r="AL116" s="510">
        <v>1500</v>
      </c>
      <c r="AM116" s="146">
        <f t="shared" si="351"/>
        <v>791.38447999999994</v>
      </c>
      <c r="AN116" s="47">
        <f t="shared" si="351"/>
        <v>0</v>
      </c>
      <c r="AO116" s="146">
        <f t="shared" si="352"/>
        <v>-1500</v>
      </c>
      <c r="AP116" s="49">
        <f t="shared" ref="AP116:AP158" si="394">AN116-AL116</f>
        <v>-1500</v>
      </c>
      <c r="AQ116" s="270">
        <f t="shared" si="353"/>
        <v>-791.38447999999994</v>
      </c>
      <c r="AR116" s="72">
        <f t="shared" si="354"/>
        <v>2700</v>
      </c>
      <c r="AS116" s="47">
        <f>AL116+S116</f>
        <v>2700</v>
      </c>
      <c r="AT116" s="511">
        <f t="shared" si="355"/>
        <v>1236.1897799999999</v>
      </c>
      <c r="AU116" s="327">
        <f t="shared" si="356"/>
        <v>0</v>
      </c>
      <c r="AV116" s="193">
        <f t="shared" si="357"/>
        <v>-2700</v>
      </c>
      <c r="AW116" s="49">
        <f t="shared" ref="AW116:AW158" si="395">AU116-AS116</f>
        <v>-2700</v>
      </c>
      <c r="AX116" s="235">
        <f t="shared" si="358"/>
        <v>-1236.1897799999999</v>
      </c>
      <c r="AY116" s="74"/>
      <c r="AZ116" s="75"/>
      <c r="BA116" s="75"/>
      <c r="BF116" s="1036"/>
      <c r="BG116" s="326"/>
      <c r="BH116" s="872">
        <v>1111</v>
      </c>
      <c r="BI116" s="508">
        <f t="shared" si="359"/>
        <v>1111</v>
      </c>
      <c r="BJ116" s="1036"/>
      <c r="BK116" s="326">
        <v>250</v>
      </c>
      <c r="BL116" s="872"/>
      <c r="BM116" s="508">
        <f t="shared" si="360"/>
        <v>-250</v>
      </c>
      <c r="BN116" s="1036"/>
      <c r="BO116" s="326">
        <v>250</v>
      </c>
      <c r="BP116" s="872"/>
      <c r="BQ116" s="508">
        <f t="shared" si="361"/>
        <v>-250</v>
      </c>
      <c r="BR116" s="72">
        <f t="shared" si="362"/>
        <v>0</v>
      </c>
      <c r="BS116" s="146"/>
      <c r="BT116" s="146">
        <f t="shared" si="363"/>
        <v>500</v>
      </c>
      <c r="BU116" s="47">
        <f t="shared" si="363"/>
        <v>1111</v>
      </c>
      <c r="BV116" s="47">
        <f t="shared" si="364"/>
        <v>1111</v>
      </c>
      <c r="BW116" s="49"/>
      <c r="BX116" s="270">
        <f t="shared" si="365"/>
        <v>611</v>
      </c>
      <c r="BY116" s="1036"/>
      <c r="BZ116" s="326">
        <v>250</v>
      </c>
      <c r="CA116" s="872"/>
      <c r="CB116" s="508">
        <f>CA116-BZ116</f>
        <v>-250</v>
      </c>
      <c r="CC116" s="1036"/>
      <c r="CD116" s="326">
        <v>150</v>
      </c>
      <c r="CE116" s="872"/>
      <c r="CF116" s="508">
        <f>CE116-CD116</f>
        <v>-150</v>
      </c>
      <c r="CG116" s="1036"/>
      <c r="CH116" s="326">
        <v>150</v>
      </c>
      <c r="CI116" s="872"/>
      <c r="CJ116" s="508">
        <f>CI116-CH116</f>
        <v>-150</v>
      </c>
      <c r="CK116" s="72">
        <f t="shared" si="366"/>
        <v>0</v>
      </c>
      <c r="CL116" s="146"/>
      <c r="CM116" s="146">
        <f t="shared" si="367"/>
        <v>550</v>
      </c>
      <c r="CN116" s="47">
        <f t="shared" si="367"/>
        <v>0</v>
      </c>
      <c r="CO116" s="146">
        <f t="shared" si="368"/>
        <v>0</v>
      </c>
      <c r="CP116" s="477"/>
      <c r="CQ116" s="270">
        <f t="shared" si="369"/>
        <v>-550</v>
      </c>
      <c r="CR116" s="72">
        <f t="shared" si="370"/>
        <v>0</v>
      </c>
      <c r="CS116" s="567"/>
      <c r="CT116" s="511">
        <f t="shared" si="371"/>
        <v>1050</v>
      </c>
      <c r="CU116" s="327">
        <f t="shared" si="372"/>
        <v>1111</v>
      </c>
      <c r="CV116" s="193">
        <f t="shared" si="373"/>
        <v>1111</v>
      </c>
      <c r="CW116" s="521"/>
      <c r="CX116" s="235">
        <f t="shared" si="374"/>
        <v>61</v>
      </c>
      <c r="CY116" s="137"/>
      <c r="CZ116" s="75"/>
      <c r="DD116" s="269">
        <v>250</v>
      </c>
      <c r="DE116" s="326">
        <v>250</v>
      </c>
      <c r="DF116" s="762"/>
      <c r="DG116" s="508">
        <f t="shared" si="375"/>
        <v>-250</v>
      </c>
      <c r="DH116" s="269">
        <v>250</v>
      </c>
      <c r="DI116" s="326">
        <v>250</v>
      </c>
      <c r="DJ116" s="762"/>
      <c r="DK116" s="508">
        <f t="shared" si="376"/>
        <v>-250</v>
      </c>
      <c r="DL116" s="269">
        <v>250</v>
      </c>
      <c r="DM116" s="326">
        <v>250</v>
      </c>
      <c r="DN116" s="762">
        <v>250</v>
      </c>
      <c r="DO116" s="508">
        <f t="shared" si="377"/>
        <v>0</v>
      </c>
      <c r="DP116" s="72">
        <f t="shared" si="378"/>
        <v>750</v>
      </c>
      <c r="DQ116" s="146">
        <f t="shared" si="379"/>
        <v>750</v>
      </c>
      <c r="DR116" s="47">
        <f t="shared" si="380"/>
        <v>250</v>
      </c>
      <c r="DS116" s="47">
        <f t="shared" si="381"/>
        <v>-500</v>
      </c>
      <c r="DT116" s="270">
        <f t="shared" si="382"/>
        <v>-500</v>
      </c>
      <c r="DU116" s="269">
        <v>240</v>
      </c>
      <c r="DV116" s="326"/>
      <c r="DW116" s="762"/>
      <c r="DX116" s="508">
        <f>DW116-DV116</f>
        <v>0</v>
      </c>
      <c r="DY116" s="269">
        <v>150</v>
      </c>
      <c r="DZ116" s="326"/>
      <c r="EA116" s="762"/>
      <c r="EB116" s="508">
        <f>EA116-DZ116</f>
        <v>0</v>
      </c>
      <c r="EC116" s="269">
        <v>150</v>
      </c>
      <c r="ED116" s="326"/>
      <c r="EE116" s="762"/>
      <c r="EF116" s="508">
        <f>EE116-ED116</f>
        <v>0</v>
      </c>
      <c r="EG116" s="72">
        <f t="shared" si="383"/>
        <v>540</v>
      </c>
      <c r="EH116" s="146">
        <f t="shared" si="384"/>
        <v>0</v>
      </c>
      <c r="EI116" s="47">
        <f t="shared" si="385"/>
        <v>0</v>
      </c>
      <c r="EJ116" s="146">
        <f t="shared" si="386"/>
        <v>-540</v>
      </c>
      <c r="EK116" s="270">
        <f t="shared" si="387"/>
        <v>0</v>
      </c>
      <c r="EL116" s="72">
        <f t="shared" si="388"/>
        <v>1290</v>
      </c>
      <c r="EM116" s="686">
        <f t="shared" si="389"/>
        <v>750</v>
      </c>
      <c r="EN116" s="327">
        <f t="shared" si="390"/>
        <v>250</v>
      </c>
      <c r="EO116" s="193">
        <f t="shared" si="391"/>
        <v>-1040</v>
      </c>
      <c r="EP116" s="235">
        <f t="shared" si="392"/>
        <v>-500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2"/>
      <c r="E117" s="838" t="s">
        <v>124</v>
      </c>
      <c r="F117" s="269">
        <v>5500</v>
      </c>
      <c r="G117" s="326"/>
      <c r="H117" s="855"/>
      <c r="I117" s="508">
        <f t="shared" si="339"/>
        <v>0</v>
      </c>
      <c r="J117" s="269">
        <v>9050</v>
      </c>
      <c r="K117" s="326">
        <v>63.347000000000001</v>
      </c>
      <c r="L117" s="1073"/>
      <c r="M117" s="508">
        <f t="shared" si="340"/>
        <v>-63.347000000000001</v>
      </c>
      <c r="N117" s="269">
        <v>9050</v>
      </c>
      <c r="O117" s="326">
        <v>1683.09</v>
      </c>
      <c r="P117" s="1073"/>
      <c r="Q117" s="508">
        <f t="shared" si="341"/>
        <v>-1683.09</v>
      </c>
      <c r="R117" s="268">
        <f t="shared" si="342"/>
        <v>23600</v>
      </c>
      <c r="S117" s="510">
        <v>31660</v>
      </c>
      <c r="T117" s="146">
        <f t="shared" si="343"/>
        <v>1746.4369999999999</v>
      </c>
      <c r="U117" s="47">
        <f t="shared" si="344"/>
        <v>0</v>
      </c>
      <c r="V117" s="47">
        <f t="shared" si="345"/>
        <v>-23600</v>
      </c>
      <c r="W117" s="49">
        <f t="shared" si="393"/>
        <v>-31660</v>
      </c>
      <c r="X117" s="270">
        <f t="shared" si="346"/>
        <v>-1746.4369999999999</v>
      </c>
      <c r="Y117" s="269">
        <v>18100</v>
      </c>
      <c r="Z117" s="326">
        <v>4709.8739999999998</v>
      </c>
      <c r="AA117" s="1073"/>
      <c r="AB117" s="508">
        <f t="shared" si="347"/>
        <v>-4709.8739999999998</v>
      </c>
      <c r="AC117" s="269">
        <v>20800</v>
      </c>
      <c r="AD117" s="326">
        <v>6557.14</v>
      </c>
      <c r="AE117" s="1073"/>
      <c r="AF117" s="508">
        <f t="shared" si="348"/>
        <v>-6557.14</v>
      </c>
      <c r="AG117" s="269">
        <v>23700</v>
      </c>
      <c r="AH117" s="326">
        <v>12500</v>
      </c>
      <c r="AI117" s="1073"/>
      <c r="AJ117" s="508">
        <f t="shared" si="349"/>
        <v>-12500</v>
      </c>
      <c r="AK117" s="72">
        <f t="shared" si="350"/>
        <v>62600</v>
      </c>
      <c r="AL117" s="510">
        <v>74000</v>
      </c>
      <c r="AM117" s="146">
        <f t="shared" si="351"/>
        <v>23767.013999999999</v>
      </c>
      <c r="AN117" s="47">
        <f t="shared" si="351"/>
        <v>0</v>
      </c>
      <c r="AO117" s="146">
        <f t="shared" si="352"/>
        <v>-62600</v>
      </c>
      <c r="AP117" s="49">
        <f t="shared" si="394"/>
        <v>-74000</v>
      </c>
      <c r="AQ117" s="270">
        <f t="shared" si="353"/>
        <v>-23767.013999999999</v>
      </c>
      <c r="AR117" s="72">
        <f t="shared" si="354"/>
        <v>86200</v>
      </c>
      <c r="AS117" s="47">
        <f>AL117+S117</f>
        <v>105660</v>
      </c>
      <c r="AT117" s="511">
        <f t="shared" si="355"/>
        <v>25513.451000000001</v>
      </c>
      <c r="AU117" s="327">
        <f t="shared" si="356"/>
        <v>0</v>
      </c>
      <c r="AV117" s="193">
        <f t="shared" si="357"/>
        <v>-86200</v>
      </c>
      <c r="AW117" s="49">
        <f t="shared" si="395"/>
        <v>-105660</v>
      </c>
      <c r="AX117" s="235">
        <f t="shared" si="358"/>
        <v>-25513.451000000001</v>
      </c>
      <c r="AY117" s="74"/>
      <c r="AZ117" s="75"/>
      <c r="BA117" s="75"/>
      <c r="BF117" s="1036"/>
      <c r="BG117" s="326"/>
      <c r="BH117" s="872"/>
      <c r="BI117" s="508">
        <f t="shared" si="359"/>
        <v>0</v>
      </c>
      <c r="BJ117" s="1036"/>
      <c r="BK117" s="326">
        <v>12000</v>
      </c>
      <c r="BL117" s="872"/>
      <c r="BM117" s="508">
        <f t="shared" si="360"/>
        <v>-12000</v>
      </c>
      <c r="BN117" s="1036"/>
      <c r="BO117" s="326">
        <v>15000</v>
      </c>
      <c r="BP117" s="872"/>
      <c r="BQ117" s="508">
        <f t="shared" si="361"/>
        <v>-15000</v>
      </c>
      <c r="BR117" s="72">
        <f t="shared" si="362"/>
        <v>0</v>
      </c>
      <c r="BS117" s="146"/>
      <c r="BT117" s="146">
        <f t="shared" si="363"/>
        <v>27000</v>
      </c>
      <c r="BU117" s="47">
        <f t="shared" si="363"/>
        <v>0</v>
      </c>
      <c r="BV117" s="47">
        <f t="shared" si="364"/>
        <v>0</v>
      </c>
      <c r="BW117" s="49"/>
      <c r="BX117" s="270">
        <f t="shared" si="365"/>
        <v>-27000</v>
      </c>
      <c r="BY117" s="1036"/>
      <c r="BZ117" s="326">
        <v>20000</v>
      </c>
      <c r="CA117" s="872"/>
      <c r="CB117" s="508">
        <f>CA117-BZ117</f>
        <v>-20000</v>
      </c>
      <c r="CC117" s="1036"/>
      <c r="CD117" s="326">
        <v>16000</v>
      </c>
      <c r="CE117" s="872"/>
      <c r="CF117" s="508">
        <f>CE117-CD117</f>
        <v>-16000</v>
      </c>
      <c r="CG117" s="1036"/>
      <c r="CH117" s="326">
        <v>11000</v>
      </c>
      <c r="CI117" s="872"/>
      <c r="CJ117" s="508">
        <f>CI117-CH117</f>
        <v>-11000</v>
      </c>
      <c r="CK117" s="72">
        <f t="shared" si="366"/>
        <v>0</v>
      </c>
      <c r="CL117" s="146"/>
      <c r="CM117" s="146">
        <f t="shared" si="367"/>
        <v>47000</v>
      </c>
      <c r="CN117" s="47">
        <f t="shared" si="367"/>
        <v>0</v>
      </c>
      <c r="CO117" s="146">
        <f t="shared" si="368"/>
        <v>0</v>
      </c>
      <c r="CP117" s="477"/>
      <c r="CQ117" s="270">
        <f t="shared" si="369"/>
        <v>-47000</v>
      </c>
      <c r="CR117" s="72">
        <f t="shared" si="370"/>
        <v>0</v>
      </c>
      <c r="CS117" s="567"/>
      <c r="CT117" s="511">
        <f t="shared" si="371"/>
        <v>74000</v>
      </c>
      <c r="CU117" s="327">
        <f t="shared" si="372"/>
        <v>0</v>
      </c>
      <c r="CV117" s="193">
        <f t="shared" si="373"/>
        <v>0</v>
      </c>
      <c r="CW117" s="521"/>
      <c r="CX117" s="235">
        <f t="shared" si="374"/>
        <v>-74000</v>
      </c>
      <c r="CY117" s="137"/>
      <c r="CZ117" s="75"/>
      <c r="DD117" s="269">
        <v>18000</v>
      </c>
      <c r="DE117" s="326">
        <v>18000</v>
      </c>
      <c r="DF117" s="762"/>
      <c r="DG117" s="508">
        <f t="shared" si="375"/>
        <v>-18000</v>
      </c>
      <c r="DH117" s="269">
        <v>20000</v>
      </c>
      <c r="DI117" s="326">
        <v>20000</v>
      </c>
      <c r="DJ117" s="762"/>
      <c r="DK117" s="508">
        <f t="shared" si="376"/>
        <v>-20000</v>
      </c>
      <c r="DL117" s="269">
        <v>22000</v>
      </c>
      <c r="DM117" s="326">
        <v>22000</v>
      </c>
      <c r="DN117" s="762">
        <v>22000</v>
      </c>
      <c r="DO117" s="508">
        <f t="shared" si="377"/>
        <v>0</v>
      </c>
      <c r="DP117" s="72">
        <f t="shared" si="378"/>
        <v>60000</v>
      </c>
      <c r="DQ117" s="146">
        <f t="shared" si="379"/>
        <v>60000</v>
      </c>
      <c r="DR117" s="47">
        <f t="shared" si="380"/>
        <v>22000</v>
      </c>
      <c r="DS117" s="47">
        <f t="shared" si="381"/>
        <v>-38000</v>
      </c>
      <c r="DT117" s="270">
        <f t="shared" si="382"/>
        <v>-38000</v>
      </c>
      <c r="DU117" s="269">
        <v>22000</v>
      </c>
      <c r="DV117" s="326"/>
      <c r="DW117" s="762"/>
      <c r="DX117" s="508">
        <f>DW117-DV117</f>
        <v>0</v>
      </c>
      <c r="DY117" s="269">
        <v>16000</v>
      </c>
      <c r="DZ117" s="326"/>
      <c r="EA117" s="762"/>
      <c r="EB117" s="508">
        <f>EA117-DZ117</f>
        <v>0</v>
      </c>
      <c r="EC117" s="269">
        <v>10000</v>
      </c>
      <c r="ED117" s="326"/>
      <c r="EE117" s="762"/>
      <c r="EF117" s="508">
        <f>EE117-ED117</f>
        <v>0</v>
      </c>
      <c r="EG117" s="72">
        <f t="shared" si="383"/>
        <v>48000</v>
      </c>
      <c r="EH117" s="146">
        <f t="shared" si="384"/>
        <v>0</v>
      </c>
      <c r="EI117" s="47">
        <f t="shared" si="385"/>
        <v>0</v>
      </c>
      <c r="EJ117" s="146">
        <f t="shared" si="386"/>
        <v>-48000</v>
      </c>
      <c r="EK117" s="270">
        <f t="shared" si="387"/>
        <v>0</v>
      </c>
      <c r="EL117" s="72">
        <f t="shared" si="388"/>
        <v>108000</v>
      </c>
      <c r="EM117" s="686">
        <f t="shared" si="389"/>
        <v>60000</v>
      </c>
      <c r="EN117" s="327">
        <f t="shared" si="390"/>
        <v>22000</v>
      </c>
      <c r="EO117" s="193">
        <f t="shared" si="391"/>
        <v>-86000</v>
      </c>
      <c r="EP117" s="235">
        <f t="shared" si="392"/>
        <v>-38000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2"/>
      <c r="E118" s="838" t="s">
        <v>151</v>
      </c>
      <c r="F118" s="269">
        <v>3860</v>
      </c>
      <c r="G118" s="326"/>
      <c r="H118" s="855"/>
      <c r="I118" s="508">
        <f t="shared" si="339"/>
        <v>0</v>
      </c>
      <c r="J118" s="269">
        <v>4650</v>
      </c>
      <c r="K118" s="326">
        <v>0</v>
      </c>
      <c r="L118" s="1073"/>
      <c r="M118" s="508">
        <f t="shared" si="340"/>
        <v>0</v>
      </c>
      <c r="N118" s="269">
        <v>4650</v>
      </c>
      <c r="O118" s="326">
        <v>38.880000000000003</v>
      </c>
      <c r="P118" s="1073">
        <v>88888</v>
      </c>
      <c r="Q118" s="508">
        <f t="shared" si="341"/>
        <v>88849.12</v>
      </c>
      <c r="R118" s="268">
        <f t="shared" si="342"/>
        <v>13160</v>
      </c>
      <c r="S118" s="510">
        <v>17200</v>
      </c>
      <c r="T118" s="146">
        <f t="shared" si="343"/>
        <v>38.880000000000003</v>
      </c>
      <c r="U118" s="47">
        <f>H118+L118+P118</f>
        <v>88888</v>
      </c>
      <c r="V118" s="47">
        <f t="shared" si="345"/>
        <v>75728</v>
      </c>
      <c r="W118" s="49">
        <f>U118-S118</f>
        <v>71688</v>
      </c>
      <c r="X118" s="270">
        <f t="shared" si="346"/>
        <v>88849.12</v>
      </c>
      <c r="Y118" s="269">
        <v>7600</v>
      </c>
      <c r="Z118" s="326">
        <v>604.62900000000002</v>
      </c>
      <c r="AA118" s="1073"/>
      <c r="AB118" s="508">
        <f t="shared" si="347"/>
        <v>-604.62900000000002</v>
      </c>
      <c r="AC118" s="269">
        <v>9200</v>
      </c>
      <c r="AD118" s="326">
        <v>517.923</v>
      </c>
      <c r="AE118" s="1073"/>
      <c r="AF118" s="508">
        <f t="shared" si="348"/>
        <v>-517.923</v>
      </c>
      <c r="AG118" s="269">
        <v>10780</v>
      </c>
      <c r="AH118" s="326">
        <v>4000</v>
      </c>
      <c r="AI118" s="1073"/>
      <c r="AJ118" s="508">
        <f t="shared" si="349"/>
        <v>-4000</v>
      </c>
      <c r="AK118" s="72">
        <f t="shared" si="350"/>
        <v>27580</v>
      </c>
      <c r="AL118" s="510">
        <v>40000</v>
      </c>
      <c r="AM118" s="146">
        <f>Z118+AD118+AH118</f>
        <v>5122.5519999999997</v>
      </c>
      <c r="AN118" s="47">
        <f>AA118+AE118+AI118</f>
        <v>0</v>
      </c>
      <c r="AO118" s="146">
        <f t="shared" si="352"/>
        <v>-27580</v>
      </c>
      <c r="AP118" s="49">
        <f>AN118-AL118</f>
        <v>-40000</v>
      </c>
      <c r="AQ118" s="270">
        <f t="shared" si="353"/>
        <v>-5122.5519999999997</v>
      </c>
      <c r="AR118" s="72">
        <f t="shared" si="354"/>
        <v>40740</v>
      </c>
      <c r="AS118" s="47">
        <f>AL118+S118</f>
        <v>57200</v>
      </c>
      <c r="AT118" s="511">
        <f t="shared" si="355"/>
        <v>5161.4319999999998</v>
      </c>
      <c r="AU118" s="327">
        <f t="shared" si="356"/>
        <v>88888</v>
      </c>
      <c r="AV118" s="193">
        <f t="shared" si="357"/>
        <v>48148</v>
      </c>
      <c r="AW118" s="49">
        <f>AU118-AS118</f>
        <v>31688</v>
      </c>
      <c r="AX118" s="235">
        <f t="shared" si="358"/>
        <v>83726.567999999999</v>
      </c>
      <c r="AY118" s="74"/>
      <c r="AZ118" s="75"/>
      <c r="BA118" s="75"/>
      <c r="BF118" s="1036"/>
      <c r="BG118" s="326"/>
      <c r="BH118" s="872"/>
      <c r="BI118" s="508">
        <f t="shared" si="359"/>
        <v>0</v>
      </c>
      <c r="BJ118" s="1036"/>
      <c r="BK118" s="326">
        <v>1300</v>
      </c>
      <c r="BL118" s="872"/>
      <c r="BM118" s="508">
        <f t="shared" si="360"/>
        <v>-1300</v>
      </c>
      <c r="BN118" s="1036"/>
      <c r="BO118" s="326">
        <v>1900</v>
      </c>
      <c r="BP118" s="872"/>
      <c r="BQ118" s="508">
        <f t="shared" si="361"/>
        <v>-1900</v>
      </c>
      <c r="BR118" s="72">
        <f>BF118+BJ118+BN118</f>
        <v>0</v>
      </c>
      <c r="BS118" s="146"/>
      <c r="BT118" s="146">
        <f t="shared" ref="BT118:BU120" si="396">BG118+BK118+BO118</f>
        <v>3200</v>
      </c>
      <c r="BU118" s="47">
        <f t="shared" si="396"/>
        <v>0</v>
      </c>
      <c r="BV118" s="47">
        <f t="shared" si="364"/>
        <v>0</v>
      </c>
      <c r="BW118" s="49"/>
      <c r="BX118" s="270">
        <f t="shared" si="365"/>
        <v>-3200</v>
      </c>
      <c r="BY118" s="1036"/>
      <c r="BZ118" s="326">
        <v>2500</v>
      </c>
      <c r="CA118" s="872"/>
      <c r="CB118" s="508">
        <f>CA118-BZ118</f>
        <v>-2500</v>
      </c>
      <c r="CC118" s="1036"/>
      <c r="CD118" s="326">
        <v>2500</v>
      </c>
      <c r="CE118" s="872"/>
      <c r="CF118" s="508">
        <f>CE118-CD118</f>
        <v>-2500</v>
      </c>
      <c r="CG118" s="1036"/>
      <c r="CH118" s="326">
        <v>1700</v>
      </c>
      <c r="CI118" s="872"/>
      <c r="CJ118" s="508">
        <f>CI118-CH118</f>
        <v>-1700</v>
      </c>
      <c r="CK118" s="72">
        <f>BY118+CC118+CG118</f>
        <v>0</v>
      </c>
      <c r="CL118" s="146"/>
      <c r="CM118" s="146">
        <f t="shared" ref="CM118:CN120" si="397">BZ118+CD118+CH118</f>
        <v>6700</v>
      </c>
      <c r="CN118" s="47">
        <f t="shared" si="397"/>
        <v>0</v>
      </c>
      <c r="CO118" s="146">
        <f t="shared" si="368"/>
        <v>0</v>
      </c>
      <c r="CP118" s="477"/>
      <c r="CQ118" s="270">
        <f t="shared" si="369"/>
        <v>-6700</v>
      </c>
      <c r="CR118" s="72">
        <f t="shared" si="370"/>
        <v>0</v>
      </c>
      <c r="CS118" s="567"/>
      <c r="CT118" s="511">
        <f t="shared" si="371"/>
        <v>9900</v>
      </c>
      <c r="CU118" s="327">
        <f t="shared" si="372"/>
        <v>0</v>
      </c>
      <c r="CV118" s="193">
        <f t="shared" si="373"/>
        <v>0</v>
      </c>
      <c r="CW118" s="521"/>
      <c r="CX118" s="235">
        <f t="shared" si="374"/>
        <v>-9900</v>
      </c>
      <c r="CY118" s="137"/>
      <c r="CZ118" s="75"/>
      <c r="DD118" s="269">
        <v>7000</v>
      </c>
      <c r="DE118" s="326">
        <v>7000</v>
      </c>
      <c r="DF118" s="762"/>
      <c r="DG118" s="508">
        <f t="shared" si="375"/>
        <v>-7000</v>
      </c>
      <c r="DH118" s="269">
        <v>9100</v>
      </c>
      <c r="DI118" s="326">
        <v>9100</v>
      </c>
      <c r="DJ118" s="762"/>
      <c r="DK118" s="508">
        <f t="shared" si="376"/>
        <v>-9100</v>
      </c>
      <c r="DL118" s="269">
        <v>9100</v>
      </c>
      <c r="DM118" s="326">
        <v>9100</v>
      </c>
      <c r="DN118" s="762">
        <v>9100</v>
      </c>
      <c r="DO118" s="508">
        <f t="shared" si="377"/>
        <v>0</v>
      </c>
      <c r="DP118" s="72">
        <f t="shared" si="378"/>
        <v>25200</v>
      </c>
      <c r="DQ118" s="146">
        <f t="shared" si="379"/>
        <v>25200</v>
      </c>
      <c r="DR118" s="47">
        <f t="shared" si="380"/>
        <v>9100</v>
      </c>
      <c r="DS118" s="47">
        <f t="shared" si="381"/>
        <v>-16100</v>
      </c>
      <c r="DT118" s="270">
        <f t="shared" si="382"/>
        <v>-16100</v>
      </c>
      <c r="DU118" s="269">
        <v>9000</v>
      </c>
      <c r="DV118" s="326"/>
      <c r="DW118" s="762"/>
      <c r="DX118" s="508">
        <f>DW118-DV118</f>
        <v>0</v>
      </c>
      <c r="DY118" s="269">
        <v>7000</v>
      </c>
      <c r="DZ118" s="326"/>
      <c r="EA118" s="762"/>
      <c r="EB118" s="508">
        <f>EA118-DZ118</f>
        <v>0</v>
      </c>
      <c r="EC118" s="269">
        <v>4400</v>
      </c>
      <c r="ED118" s="326"/>
      <c r="EE118" s="762"/>
      <c r="EF118" s="508">
        <f>EE118-ED118</f>
        <v>0</v>
      </c>
      <c r="EG118" s="72">
        <f t="shared" si="383"/>
        <v>20400</v>
      </c>
      <c r="EH118" s="146">
        <f t="shared" si="384"/>
        <v>0</v>
      </c>
      <c r="EI118" s="47">
        <f t="shared" si="385"/>
        <v>0</v>
      </c>
      <c r="EJ118" s="146">
        <f t="shared" si="386"/>
        <v>-20400</v>
      </c>
      <c r="EK118" s="270">
        <f t="shared" si="387"/>
        <v>0</v>
      </c>
      <c r="EL118" s="72">
        <f t="shared" si="388"/>
        <v>45600</v>
      </c>
      <c r="EM118" s="686">
        <f t="shared" si="389"/>
        <v>25200</v>
      </c>
      <c r="EN118" s="327">
        <f t="shared" si="390"/>
        <v>9100</v>
      </c>
      <c r="EO118" s="193">
        <f t="shared" si="391"/>
        <v>-36500</v>
      </c>
      <c r="EP118" s="235">
        <f t="shared" si="392"/>
        <v>-16100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85" t="s">
        <v>30</v>
      </c>
      <c r="E119" s="842"/>
      <c r="F119" s="269">
        <v>63400</v>
      </c>
      <c r="G119" s="326">
        <v>72572.497560000003</v>
      </c>
      <c r="H119" s="855"/>
      <c r="I119" s="508">
        <f t="shared" si="339"/>
        <v>-72572.497560000003</v>
      </c>
      <c r="J119" s="269">
        <v>70600</v>
      </c>
      <c r="K119" s="326">
        <v>83016</v>
      </c>
      <c r="L119" s="1073"/>
      <c r="M119" s="508">
        <f t="shared" si="340"/>
        <v>-83016</v>
      </c>
      <c r="N119" s="269">
        <v>70600</v>
      </c>
      <c r="O119" s="326">
        <v>83360.274640000003</v>
      </c>
      <c r="P119" s="1073"/>
      <c r="Q119" s="508">
        <f t="shared" si="341"/>
        <v>-83360.274640000003</v>
      </c>
      <c r="R119" s="268">
        <f t="shared" si="342"/>
        <v>204600</v>
      </c>
      <c r="S119" s="510">
        <v>222300</v>
      </c>
      <c r="T119" s="146">
        <f t="shared" si="343"/>
        <v>166376.27464000002</v>
      </c>
      <c r="U119" s="47">
        <f t="shared" si="344"/>
        <v>0</v>
      </c>
      <c r="V119" s="47">
        <f t="shared" si="345"/>
        <v>-204600</v>
      </c>
      <c r="W119" s="49">
        <f t="shared" si="393"/>
        <v>-222300</v>
      </c>
      <c r="X119" s="270">
        <f t="shared" si="346"/>
        <v>-166376.27464000002</v>
      </c>
      <c r="Y119" s="269">
        <v>70500</v>
      </c>
      <c r="Z119" s="326">
        <v>82871.555439999982</v>
      </c>
      <c r="AA119" s="1073"/>
      <c r="AB119" s="508">
        <f t="shared" si="347"/>
        <v>-82871.555439999982</v>
      </c>
      <c r="AC119" s="269">
        <v>77600</v>
      </c>
      <c r="AD119" s="326">
        <v>80429.135149999987</v>
      </c>
      <c r="AE119" s="1073"/>
      <c r="AF119" s="508">
        <f t="shared" si="348"/>
        <v>-80429.135149999987</v>
      </c>
      <c r="AG119" s="269">
        <v>84700</v>
      </c>
      <c r="AH119" s="326">
        <v>84750</v>
      </c>
      <c r="AI119" s="1073"/>
      <c r="AJ119" s="508">
        <f t="shared" si="349"/>
        <v>-84750</v>
      </c>
      <c r="AK119" s="72">
        <f t="shared" si="350"/>
        <v>232800</v>
      </c>
      <c r="AL119" s="510">
        <v>242100</v>
      </c>
      <c r="AM119" s="146">
        <f t="shared" si="351"/>
        <v>248050.69058999995</v>
      </c>
      <c r="AN119" s="47">
        <f t="shared" si="351"/>
        <v>0</v>
      </c>
      <c r="AO119" s="146">
        <f t="shared" si="352"/>
        <v>-232800</v>
      </c>
      <c r="AP119" s="49">
        <f t="shared" si="394"/>
        <v>-242100</v>
      </c>
      <c r="AQ119" s="270">
        <f t="shared" si="353"/>
        <v>-248050.69058999995</v>
      </c>
      <c r="AR119" s="72">
        <f t="shared" si="354"/>
        <v>437400</v>
      </c>
      <c r="AS119" s="47">
        <f>AL119+S119</f>
        <v>464400</v>
      </c>
      <c r="AT119" s="511">
        <f t="shared" si="355"/>
        <v>414426.96522999997</v>
      </c>
      <c r="AU119" s="327">
        <f t="shared" si="356"/>
        <v>0</v>
      </c>
      <c r="AV119" s="193">
        <f t="shared" si="357"/>
        <v>-437400</v>
      </c>
      <c r="AW119" s="49">
        <f t="shared" si="395"/>
        <v>-464400</v>
      </c>
      <c r="AX119" s="235">
        <f t="shared" si="358"/>
        <v>-414426.96522999997</v>
      </c>
      <c r="AY119" s="74"/>
      <c r="AZ119" s="75"/>
      <c r="BA119" s="75"/>
      <c r="BF119" s="1036"/>
      <c r="BG119" s="326"/>
      <c r="BH119" s="872"/>
      <c r="BI119" s="508">
        <f t="shared" si="359"/>
        <v>0</v>
      </c>
      <c r="BJ119" s="1036"/>
      <c r="BK119" s="326">
        <v>89750</v>
      </c>
      <c r="BL119" s="872"/>
      <c r="BM119" s="508">
        <f t="shared" si="360"/>
        <v>-89750</v>
      </c>
      <c r="BN119" s="1036"/>
      <c r="BO119" s="326">
        <v>86750</v>
      </c>
      <c r="BP119" s="872"/>
      <c r="BQ119" s="508">
        <f t="shared" si="361"/>
        <v>-86750</v>
      </c>
      <c r="BR119" s="72">
        <f t="shared" si="362"/>
        <v>0</v>
      </c>
      <c r="BS119" s="146"/>
      <c r="BT119" s="146">
        <f t="shared" si="396"/>
        <v>176500</v>
      </c>
      <c r="BU119" s="47">
        <f t="shared" si="396"/>
        <v>0</v>
      </c>
      <c r="BV119" s="47">
        <f t="shared" si="364"/>
        <v>0</v>
      </c>
      <c r="BW119" s="49"/>
      <c r="BX119" s="270">
        <f t="shared" si="365"/>
        <v>-176500</v>
      </c>
      <c r="BY119" s="1036"/>
      <c r="BZ119" s="326">
        <v>86750</v>
      </c>
      <c r="CA119" s="872"/>
      <c r="CB119" s="508">
        <f>CA119-BZ119</f>
        <v>-86750</v>
      </c>
      <c r="CC119" s="1036"/>
      <c r="CD119" s="326">
        <v>72850</v>
      </c>
      <c r="CE119" s="872"/>
      <c r="CF119" s="508">
        <f>CE119-CD119</f>
        <v>-72850</v>
      </c>
      <c r="CG119" s="1036"/>
      <c r="CH119" s="326">
        <v>37250</v>
      </c>
      <c r="CI119" s="872"/>
      <c r="CJ119" s="508">
        <f>CI119-CH119</f>
        <v>-37250</v>
      </c>
      <c r="CK119" s="72">
        <f t="shared" si="366"/>
        <v>0</v>
      </c>
      <c r="CL119" s="146"/>
      <c r="CM119" s="146">
        <f t="shared" si="397"/>
        <v>196850</v>
      </c>
      <c r="CN119" s="47">
        <f t="shared" si="397"/>
        <v>0</v>
      </c>
      <c r="CO119" s="146">
        <f t="shared" si="368"/>
        <v>0</v>
      </c>
      <c r="CP119" s="477"/>
      <c r="CQ119" s="270">
        <f t="shared" si="369"/>
        <v>-196850</v>
      </c>
      <c r="CR119" s="72">
        <f t="shared" si="370"/>
        <v>0</v>
      </c>
      <c r="CS119" s="567"/>
      <c r="CT119" s="511">
        <f t="shared" si="371"/>
        <v>373350</v>
      </c>
      <c r="CU119" s="327">
        <f t="shared" si="372"/>
        <v>0</v>
      </c>
      <c r="CV119" s="193">
        <f t="shared" si="373"/>
        <v>0</v>
      </c>
      <c r="CW119" s="521"/>
      <c r="CX119" s="235">
        <f t="shared" si="374"/>
        <v>-373350</v>
      </c>
      <c r="CY119" s="137"/>
      <c r="CZ119" s="75"/>
      <c r="DD119" s="269">
        <v>91800</v>
      </c>
      <c r="DE119" s="326">
        <v>91750</v>
      </c>
      <c r="DF119" s="762"/>
      <c r="DG119" s="508">
        <f t="shared" si="375"/>
        <v>-91750</v>
      </c>
      <c r="DH119" s="269">
        <v>89850</v>
      </c>
      <c r="DI119" s="326">
        <v>89750</v>
      </c>
      <c r="DJ119" s="762"/>
      <c r="DK119" s="508">
        <f t="shared" si="376"/>
        <v>-89750</v>
      </c>
      <c r="DL119" s="269">
        <v>86850</v>
      </c>
      <c r="DM119" s="326">
        <v>86750</v>
      </c>
      <c r="DN119" s="762">
        <v>86750</v>
      </c>
      <c r="DO119" s="508">
        <f t="shared" si="377"/>
        <v>0</v>
      </c>
      <c r="DP119" s="72">
        <f t="shared" si="378"/>
        <v>268500</v>
      </c>
      <c r="DQ119" s="146">
        <f t="shared" si="379"/>
        <v>268250</v>
      </c>
      <c r="DR119" s="47">
        <f t="shared" si="380"/>
        <v>86750</v>
      </c>
      <c r="DS119" s="47">
        <f t="shared" si="381"/>
        <v>-181750</v>
      </c>
      <c r="DT119" s="270">
        <f t="shared" si="382"/>
        <v>-181500</v>
      </c>
      <c r="DU119" s="269">
        <v>86600</v>
      </c>
      <c r="DV119" s="326"/>
      <c r="DW119" s="762"/>
      <c r="DX119" s="508">
        <f>DW119-DV119</f>
        <v>0</v>
      </c>
      <c r="DY119" s="269">
        <v>72800</v>
      </c>
      <c r="DZ119" s="326"/>
      <c r="EA119" s="762"/>
      <c r="EB119" s="508">
        <f>EA119-DZ119</f>
        <v>0</v>
      </c>
      <c r="EC119" s="269">
        <v>37400</v>
      </c>
      <c r="ED119" s="326"/>
      <c r="EE119" s="762"/>
      <c r="EF119" s="508">
        <f>EE119-ED119</f>
        <v>0</v>
      </c>
      <c r="EG119" s="72">
        <f t="shared" si="383"/>
        <v>196800</v>
      </c>
      <c r="EH119" s="146">
        <f t="shared" si="384"/>
        <v>0</v>
      </c>
      <c r="EI119" s="47">
        <f t="shared" si="385"/>
        <v>0</v>
      </c>
      <c r="EJ119" s="146">
        <f t="shared" si="386"/>
        <v>-196800</v>
      </c>
      <c r="EK119" s="270">
        <f t="shared" si="387"/>
        <v>0</v>
      </c>
      <c r="EL119" s="72">
        <f t="shared" si="388"/>
        <v>465300</v>
      </c>
      <c r="EM119" s="686">
        <f t="shared" si="389"/>
        <v>268250</v>
      </c>
      <c r="EN119" s="327">
        <f t="shared" si="390"/>
        <v>86750</v>
      </c>
      <c r="EO119" s="193">
        <f t="shared" si="391"/>
        <v>-378550</v>
      </c>
      <c r="EP119" s="235">
        <f t="shared" si="392"/>
        <v>-181500</v>
      </c>
      <c r="EQ119" s="137"/>
      <c r="ER119" s="75"/>
    </row>
    <row r="120" spans="1:152" s="5" customFormat="1" ht="20.100000000000001" customHeight="1">
      <c r="A120" s="66"/>
      <c r="B120" s="66"/>
      <c r="C120" s="1099" t="s">
        <v>54</v>
      </c>
      <c r="D120" s="1100"/>
      <c r="E120" s="789"/>
      <c r="F120" s="269">
        <f>F116+F119</f>
        <v>63800</v>
      </c>
      <c r="G120" s="326">
        <f>G116+G119</f>
        <v>73077.902560000002</v>
      </c>
      <c r="H120" s="855">
        <f>H116+H119</f>
        <v>0</v>
      </c>
      <c r="I120" s="508">
        <f t="shared" si="339"/>
        <v>-73077.902560000002</v>
      </c>
      <c r="J120" s="269">
        <f>J116+J119</f>
        <v>71000</v>
      </c>
      <c r="K120" s="326">
        <f>K116+K119</f>
        <v>83155.190709999995</v>
      </c>
      <c r="L120" s="1073">
        <f>L116+L119</f>
        <v>0</v>
      </c>
      <c r="M120" s="508">
        <f t="shared" si="340"/>
        <v>-83155.190709999995</v>
      </c>
      <c r="N120" s="269">
        <f>N116+N119</f>
        <v>71000</v>
      </c>
      <c r="O120" s="326">
        <f>O116+O119</f>
        <v>83665.889230000001</v>
      </c>
      <c r="P120" s="1073">
        <f>P116+P119</f>
        <v>0</v>
      </c>
      <c r="Q120" s="508">
        <f t="shared" si="341"/>
        <v>-83665.889230000001</v>
      </c>
      <c r="R120" s="268">
        <f t="shared" si="342"/>
        <v>205800</v>
      </c>
      <c r="S120" s="510">
        <f>S116+S119</f>
        <v>223500</v>
      </c>
      <c r="T120" s="146">
        <f t="shared" si="343"/>
        <v>166821.07994</v>
      </c>
      <c r="U120" s="47">
        <f t="shared" si="344"/>
        <v>0</v>
      </c>
      <c r="V120" s="47">
        <f t="shared" si="345"/>
        <v>-205800</v>
      </c>
      <c r="W120" s="141">
        <f t="shared" si="393"/>
        <v>-223500</v>
      </c>
      <c r="X120" s="142">
        <f t="shared" si="346"/>
        <v>-166821.07994</v>
      </c>
      <c r="Y120" s="269">
        <f>Y116+Y119</f>
        <v>71000</v>
      </c>
      <c r="Z120" s="326">
        <f>Z116+Z119</f>
        <v>83112.417679999984</v>
      </c>
      <c r="AA120" s="1073">
        <f>AA116+AA119</f>
        <v>0</v>
      </c>
      <c r="AB120" s="508">
        <f t="shared" si="347"/>
        <v>-83112.417679999984</v>
      </c>
      <c r="AC120" s="269">
        <f>AC116+AC119</f>
        <v>78100</v>
      </c>
      <c r="AD120" s="326">
        <f>AD116+AD119</f>
        <v>80729.657389999993</v>
      </c>
      <c r="AE120" s="1073">
        <f>AE116+AE119</f>
        <v>0</v>
      </c>
      <c r="AF120" s="508">
        <f t="shared" si="348"/>
        <v>-80729.657389999993</v>
      </c>
      <c r="AG120" s="269">
        <f>AG116+AG119</f>
        <v>85200</v>
      </c>
      <c r="AH120" s="326">
        <f>AH116+AH119</f>
        <v>85000</v>
      </c>
      <c r="AI120" s="1073">
        <f>AI116+AI119</f>
        <v>0</v>
      </c>
      <c r="AJ120" s="508">
        <f t="shared" si="349"/>
        <v>-85000</v>
      </c>
      <c r="AK120" s="72">
        <f t="shared" si="350"/>
        <v>234300</v>
      </c>
      <c r="AL120" s="510">
        <f>AL116+AL119</f>
        <v>243600</v>
      </c>
      <c r="AM120" s="146">
        <f t="shared" si="351"/>
        <v>248842.07506999996</v>
      </c>
      <c r="AN120" s="47">
        <f t="shared" si="351"/>
        <v>0</v>
      </c>
      <c r="AO120" s="146">
        <f t="shared" si="352"/>
        <v>-234300</v>
      </c>
      <c r="AP120" s="141">
        <f t="shared" si="394"/>
        <v>-243600</v>
      </c>
      <c r="AQ120" s="142">
        <f t="shared" si="353"/>
        <v>-248842.07506999996</v>
      </c>
      <c r="AR120" s="72">
        <f t="shared" si="354"/>
        <v>440100</v>
      </c>
      <c r="AS120" s="47">
        <f>AS116+AS119</f>
        <v>467100</v>
      </c>
      <c r="AT120" s="76">
        <f t="shared" si="355"/>
        <v>415663.15500999999</v>
      </c>
      <c r="AU120" s="327">
        <f t="shared" si="356"/>
        <v>0</v>
      </c>
      <c r="AV120" s="193">
        <f t="shared" si="357"/>
        <v>-440100</v>
      </c>
      <c r="AW120" s="141">
        <f t="shared" si="395"/>
        <v>-467100</v>
      </c>
      <c r="AX120" s="372">
        <f t="shared" si="358"/>
        <v>-415663.15500999999</v>
      </c>
      <c r="AY120" s="74"/>
      <c r="AZ120" s="75"/>
      <c r="BA120" s="75"/>
      <c r="BF120" s="1036">
        <f>BF116+BF119</f>
        <v>0</v>
      </c>
      <c r="BG120" s="326">
        <f>BG116+BG119</f>
        <v>0</v>
      </c>
      <c r="BH120" s="872">
        <f>BH116+BH119</f>
        <v>1111</v>
      </c>
      <c r="BI120" s="508">
        <f t="shared" si="359"/>
        <v>1111</v>
      </c>
      <c r="BJ120" s="1036">
        <f>BJ116+BJ119</f>
        <v>0</v>
      </c>
      <c r="BK120" s="326">
        <f>BK116+BK119</f>
        <v>90000</v>
      </c>
      <c r="BL120" s="872">
        <f>BL116+BL119</f>
        <v>0</v>
      </c>
      <c r="BM120" s="508">
        <f t="shared" si="360"/>
        <v>-90000</v>
      </c>
      <c r="BN120" s="1036">
        <f>BN116+BN119</f>
        <v>0</v>
      </c>
      <c r="BO120" s="326">
        <f>BO116+BO119</f>
        <v>87000</v>
      </c>
      <c r="BP120" s="872">
        <f>BP116+BP119</f>
        <v>0</v>
      </c>
      <c r="BQ120" s="508">
        <f t="shared" si="361"/>
        <v>-87000</v>
      </c>
      <c r="BR120" s="72">
        <f t="shared" si="362"/>
        <v>0</v>
      </c>
      <c r="BS120" s="146"/>
      <c r="BT120" s="146">
        <f t="shared" si="396"/>
        <v>177000</v>
      </c>
      <c r="BU120" s="47">
        <f t="shared" si="396"/>
        <v>1111</v>
      </c>
      <c r="BV120" s="47">
        <f t="shared" si="364"/>
        <v>1111</v>
      </c>
      <c r="BW120" s="141"/>
      <c r="BX120" s="142">
        <f t="shared" si="365"/>
        <v>-175889</v>
      </c>
      <c r="BY120" s="1036">
        <f>BY116+BY119</f>
        <v>0</v>
      </c>
      <c r="BZ120" s="326">
        <f>BZ116+BZ119</f>
        <v>87000</v>
      </c>
      <c r="CA120" s="872">
        <f>CA116+CA119</f>
        <v>0</v>
      </c>
      <c r="CB120" s="508"/>
      <c r="CC120" s="1036">
        <f>CC116+CC119</f>
        <v>0</v>
      </c>
      <c r="CD120" s="326">
        <f>CD116+CD119</f>
        <v>73000</v>
      </c>
      <c r="CE120" s="872">
        <f>CE116+CE119</f>
        <v>0</v>
      </c>
      <c r="CF120" s="508"/>
      <c r="CG120" s="1036">
        <f>CG116+CG119</f>
        <v>0</v>
      </c>
      <c r="CH120" s="326">
        <f>CH116+CH119</f>
        <v>37400</v>
      </c>
      <c r="CI120" s="872">
        <f>CI116+CI119</f>
        <v>0</v>
      </c>
      <c r="CJ120" s="508"/>
      <c r="CK120" s="72">
        <f t="shared" si="366"/>
        <v>0</v>
      </c>
      <c r="CL120" s="146"/>
      <c r="CM120" s="146">
        <f t="shared" si="397"/>
        <v>197400</v>
      </c>
      <c r="CN120" s="47">
        <f t="shared" si="397"/>
        <v>0</v>
      </c>
      <c r="CO120" s="146">
        <f t="shared" si="368"/>
        <v>0</v>
      </c>
      <c r="CP120" s="146"/>
      <c r="CQ120" s="142">
        <f t="shared" si="369"/>
        <v>-197400</v>
      </c>
      <c r="CR120" s="72">
        <f t="shared" si="370"/>
        <v>0</v>
      </c>
      <c r="CS120" s="519"/>
      <c r="CT120" s="76">
        <f t="shared" si="371"/>
        <v>374400</v>
      </c>
      <c r="CU120" s="327">
        <f t="shared" si="372"/>
        <v>1111</v>
      </c>
      <c r="CV120" s="193">
        <f t="shared" si="373"/>
        <v>1111</v>
      </c>
      <c r="CW120" s="193"/>
      <c r="CX120" s="372">
        <f t="shared" si="374"/>
        <v>-373289</v>
      </c>
      <c r="CY120" s="137"/>
      <c r="CZ120" s="75"/>
      <c r="DD120" s="269">
        <f>DD116+DD119</f>
        <v>92050</v>
      </c>
      <c r="DE120" s="326">
        <f>DE116+DE119</f>
        <v>92000</v>
      </c>
      <c r="DF120" s="762">
        <f>DF116+DF119</f>
        <v>0</v>
      </c>
      <c r="DG120" s="508">
        <f t="shared" si="375"/>
        <v>-92000</v>
      </c>
      <c r="DH120" s="269">
        <f>DH116+DH119</f>
        <v>90100</v>
      </c>
      <c r="DI120" s="326">
        <f>DI116+DI119</f>
        <v>90000</v>
      </c>
      <c r="DJ120" s="762">
        <f>DJ116+DJ119</f>
        <v>0</v>
      </c>
      <c r="DK120" s="508">
        <f t="shared" si="376"/>
        <v>-90000</v>
      </c>
      <c r="DL120" s="269">
        <f>DL116+DL119</f>
        <v>87100</v>
      </c>
      <c r="DM120" s="326">
        <f>DM116+DM119</f>
        <v>87000</v>
      </c>
      <c r="DN120" s="762">
        <f>DN116+DN119</f>
        <v>87000</v>
      </c>
      <c r="DO120" s="508">
        <f t="shared" si="377"/>
        <v>0</v>
      </c>
      <c r="DP120" s="72">
        <f t="shared" si="378"/>
        <v>269250</v>
      </c>
      <c r="DQ120" s="146">
        <f t="shared" si="379"/>
        <v>269000</v>
      </c>
      <c r="DR120" s="47">
        <f t="shared" si="380"/>
        <v>87000</v>
      </c>
      <c r="DS120" s="47">
        <f t="shared" si="381"/>
        <v>-182250</v>
      </c>
      <c r="DT120" s="142">
        <f t="shared" si="382"/>
        <v>-182000</v>
      </c>
      <c r="DU120" s="269">
        <f>DU116+DU119</f>
        <v>86840</v>
      </c>
      <c r="DV120" s="326">
        <f>DV116+DV119</f>
        <v>0</v>
      </c>
      <c r="DW120" s="762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62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62">
        <f>EE116+EE119</f>
        <v>0</v>
      </c>
      <c r="EF120" s="508"/>
      <c r="EG120" s="72">
        <f t="shared" si="383"/>
        <v>197340</v>
      </c>
      <c r="EH120" s="146">
        <f t="shared" si="384"/>
        <v>0</v>
      </c>
      <c r="EI120" s="47">
        <f t="shared" si="385"/>
        <v>0</v>
      </c>
      <c r="EJ120" s="146">
        <f t="shared" si="386"/>
        <v>-197340</v>
      </c>
      <c r="EK120" s="142">
        <f t="shared" si="387"/>
        <v>0</v>
      </c>
      <c r="EL120" s="72">
        <f t="shared" si="388"/>
        <v>466590</v>
      </c>
      <c r="EM120" s="1014">
        <f t="shared" si="389"/>
        <v>269000</v>
      </c>
      <c r="EN120" s="327">
        <f t="shared" si="390"/>
        <v>87000</v>
      </c>
      <c r="EO120" s="193">
        <f t="shared" si="391"/>
        <v>-379590</v>
      </c>
      <c r="EP120" s="372">
        <f t="shared" si="392"/>
        <v>-182000</v>
      </c>
      <c r="EQ120" s="137"/>
      <c r="ER120" s="75"/>
    </row>
    <row r="121" spans="1:152" s="517" customFormat="1" ht="20.100000000000001" customHeight="1">
      <c r="A121" s="388"/>
      <c r="B121" s="388" t="s">
        <v>5</v>
      </c>
      <c r="C121" s="446"/>
      <c r="D121" s="787"/>
      <c r="E121" s="788"/>
      <c r="F121" s="331"/>
      <c r="G121" s="332"/>
      <c r="H121" s="333"/>
      <c r="I121" s="334">
        <f>H122/G122</f>
        <v>0</v>
      </c>
      <c r="J121" s="331"/>
      <c r="K121" s="332"/>
      <c r="L121" s="1059"/>
      <c r="M121" s="334">
        <f>L122/K122</f>
        <v>0</v>
      </c>
      <c r="N121" s="331"/>
      <c r="O121" s="332"/>
      <c r="P121" s="1059"/>
      <c r="Q121" s="334">
        <f>P122/O122</f>
        <v>0</v>
      </c>
      <c r="R121" s="336"/>
      <c r="S121" s="337"/>
      <c r="T121" s="338"/>
      <c r="U121" s="81"/>
      <c r="V121" s="339">
        <f>U122/R122</f>
        <v>0</v>
      </c>
      <c r="W121" s="86">
        <f>U122/S122</f>
        <v>0</v>
      </c>
      <c r="X121" s="88">
        <f>U122/T122</f>
        <v>0</v>
      </c>
      <c r="Y121" s="331"/>
      <c r="Z121" s="332"/>
      <c r="AA121" s="1059"/>
      <c r="AB121" s="334">
        <f>AA122/Z122</f>
        <v>0</v>
      </c>
      <c r="AC121" s="331"/>
      <c r="AD121" s="332"/>
      <c r="AE121" s="1059"/>
      <c r="AF121" s="514">
        <f>AE122/AD122</f>
        <v>0</v>
      </c>
      <c r="AG121" s="331"/>
      <c r="AH121" s="332"/>
      <c r="AI121" s="1059"/>
      <c r="AJ121" s="514">
        <f>AI122/AH122</f>
        <v>0</v>
      </c>
      <c r="AK121" s="342"/>
      <c r="AL121" s="337"/>
      <c r="AM121" s="485"/>
      <c r="AN121" s="81"/>
      <c r="AO121" s="343">
        <f>AN122/AK122</f>
        <v>0</v>
      </c>
      <c r="AP121" s="340">
        <f>AN122/AL122</f>
        <v>0</v>
      </c>
      <c r="AQ121" s="254">
        <f>AN122/AM122</f>
        <v>0</v>
      </c>
      <c r="AR121" s="342"/>
      <c r="AS121" s="345"/>
      <c r="AT121" s="346"/>
      <c r="AU121" s="515"/>
      <c r="AV121" s="343">
        <f>AU122/AR122</f>
        <v>0</v>
      </c>
      <c r="AW121" s="86">
        <f>AU122/AS122</f>
        <v>0</v>
      </c>
      <c r="AX121" s="516">
        <f>AU122/AT122</f>
        <v>0</v>
      </c>
      <c r="AY121" s="349"/>
      <c r="AZ121" s="350"/>
      <c r="BA121" s="350"/>
      <c r="BF121" s="1037"/>
      <c r="BG121" s="332"/>
      <c r="BH121" s="335"/>
      <c r="BI121" s="334" t="e">
        <f>BH122/BG122</f>
        <v>#DIV/0!</v>
      </c>
      <c r="BJ121" s="1037"/>
      <c r="BK121" s="332"/>
      <c r="BL121" s="335"/>
      <c r="BM121" s="334">
        <f>BL122/BK122</f>
        <v>0</v>
      </c>
      <c r="BN121" s="1037"/>
      <c r="BO121" s="332"/>
      <c r="BP121" s="335"/>
      <c r="BQ121" s="514">
        <f>BP122/BO122</f>
        <v>0</v>
      </c>
      <c r="BR121" s="342"/>
      <c r="BS121" s="338"/>
      <c r="BT121" s="485"/>
      <c r="BU121" s="81"/>
      <c r="BV121" s="339" t="e">
        <f>BU122/BR122</f>
        <v>#DIV/0!</v>
      </c>
      <c r="BW121" s="340"/>
      <c r="BX121" s="88">
        <f>BU122/BT122</f>
        <v>5.8473684210526315E-3</v>
      </c>
      <c r="BY121" s="1037"/>
      <c r="BZ121" s="332"/>
      <c r="CA121" s="335"/>
      <c r="CB121" s="514">
        <f>CA122/BZ122</f>
        <v>0</v>
      </c>
      <c r="CC121" s="1037"/>
      <c r="CD121" s="332"/>
      <c r="CE121" s="335"/>
      <c r="CF121" s="514">
        <f>CE122/CD122</f>
        <v>0</v>
      </c>
      <c r="CG121" s="1037"/>
      <c r="CH121" s="332"/>
      <c r="CI121" s="335"/>
      <c r="CJ121" s="514">
        <f>CI122/CH122</f>
        <v>0</v>
      </c>
      <c r="CK121" s="342"/>
      <c r="CL121" s="338"/>
      <c r="CM121" s="485"/>
      <c r="CN121" s="81"/>
      <c r="CO121" s="343" t="e">
        <f>CN122/CK122</f>
        <v>#DIV/0!</v>
      </c>
      <c r="CP121" s="343"/>
      <c r="CQ121" s="254">
        <f>CN122/CM122</f>
        <v>0</v>
      </c>
      <c r="CR121" s="342"/>
      <c r="CS121" s="968"/>
      <c r="CT121" s="346"/>
      <c r="CU121" s="515"/>
      <c r="CV121" s="343" t="e">
        <f>CU122/CR122</f>
        <v>#DIV/0!</v>
      </c>
      <c r="CW121" s="343"/>
      <c r="CX121" s="516">
        <f>CU122/CT122</f>
        <v>2.7540902330193354E-3</v>
      </c>
      <c r="CY121" s="137"/>
      <c r="CZ121" s="350"/>
      <c r="DD121" s="331"/>
      <c r="DE121" s="332"/>
      <c r="DF121" s="763"/>
      <c r="DG121" s="334">
        <f>DF122/DE122</f>
        <v>0</v>
      </c>
      <c r="DH121" s="331"/>
      <c r="DI121" s="332"/>
      <c r="DJ121" s="763"/>
      <c r="DK121" s="334">
        <f>DJ122/DI122</f>
        <v>0</v>
      </c>
      <c r="DL121" s="331"/>
      <c r="DM121" s="332"/>
      <c r="DN121" s="763"/>
      <c r="DO121" s="514">
        <f>DN122/DM122</f>
        <v>1</v>
      </c>
      <c r="DP121" s="342"/>
      <c r="DQ121" s="485"/>
      <c r="DR121" s="81"/>
      <c r="DS121" s="339">
        <f>DR122/DP122</f>
        <v>0.3214470284237726</v>
      </c>
      <c r="DT121" s="88">
        <f>DR122/DQ122</f>
        <v>0.32172413793103449</v>
      </c>
      <c r="DU121" s="331"/>
      <c r="DV121" s="332"/>
      <c r="DW121" s="763"/>
      <c r="DX121" s="514" t="e">
        <f>DW122/DV122</f>
        <v>#DIV/0!</v>
      </c>
      <c r="DY121" s="331"/>
      <c r="DZ121" s="332"/>
      <c r="EA121" s="763"/>
      <c r="EB121" s="514" t="e">
        <f>EA122/DZ122</f>
        <v>#DIV/0!</v>
      </c>
      <c r="EC121" s="331"/>
      <c r="ED121" s="332"/>
      <c r="EE121" s="763"/>
      <c r="EF121" s="514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5"/>
      <c r="EO121" s="343">
        <f>EN122/EL122</f>
        <v>0.18552765018194833</v>
      </c>
      <c r="EP121" s="516">
        <f>EN122/EM122</f>
        <v>0.32172413793103449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357">
        <f>H120+H115</f>
        <v>0</v>
      </c>
      <c r="I122" s="358">
        <f t="shared" ref="I122:I127" si="398">H122-G122</f>
        <v>-82116.706839999999</v>
      </c>
      <c r="J122" s="355">
        <f>J115+J120</f>
        <v>78700</v>
      </c>
      <c r="K122" s="448">
        <f>K120+K115</f>
        <v>91837.234419999993</v>
      </c>
      <c r="L122" s="1060">
        <f>L120+L115</f>
        <v>0</v>
      </c>
      <c r="M122" s="358">
        <f t="shared" ref="M122:M127" si="399">L122-K122</f>
        <v>-91837.234419999993</v>
      </c>
      <c r="N122" s="355">
        <f>N115+N120</f>
        <v>79400</v>
      </c>
      <c r="O122" s="448">
        <f>O120+O115</f>
        <v>96237.41923</v>
      </c>
      <c r="P122" s="1060">
        <f>P120+P115</f>
        <v>0</v>
      </c>
      <c r="Q122" s="358">
        <f t="shared" ref="Q122:Q127" si="400">P122-O122</f>
        <v>-96237.41923</v>
      </c>
      <c r="R122" s="360">
        <f t="shared" ref="R122:R127" si="401">F122+J122+N122</f>
        <v>228900</v>
      </c>
      <c r="S122" s="361">
        <f>S120+S115</f>
        <v>246600</v>
      </c>
      <c r="T122" s="186">
        <f t="shared" ref="T122:T127" si="402">H122+K122+O122</f>
        <v>188074.65364999999</v>
      </c>
      <c r="U122" s="113">
        <f t="shared" ref="U122:U127" si="403">H122+L122+P122</f>
        <v>0</v>
      </c>
      <c r="V122" s="110">
        <f t="shared" ref="V122:V127" si="404">U122-R122</f>
        <v>-228900</v>
      </c>
      <c r="W122" s="108">
        <f t="shared" si="393"/>
        <v>-246600</v>
      </c>
      <c r="X122" s="117">
        <f t="shared" ref="X122:X127" si="405">U122-T122</f>
        <v>-188074.65364999999</v>
      </c>
      <c r="Y122" s="355">
        <f>Y115+Y120</f>
        <v>79400</v>
      </c>
      <c r="Z122" s="448">
        <f>Z120+Z115</f>
        <v>93081.353279999981</v>
      </c>
      <c r="AA122" s="1060">
        <f>AA120+AA115</f>
        <v>0</v>
      </c>
      <c r="AB122" s="358">
        <f t="shared" ref="AB122:AB127" si="406">AA122-Z122</f>
        <v>-93081.353279999981</v>
      </c>
      <c r="AC122" s="355">
        <f>AC115+AC120</f>
        <v>86500</v>
      </c>
      <c r="AD122" s="448">
        <f>AD120+AD115</f>
        <v>89712.815309999991</v>
      </c>
      <c r="AE122" s="1060">
        <f>AE120+AE115</f>
        <v>0</v>
      </c>
      <c r="AF122" s="358">
        <f t="shared" ref="AF122:AF127" si="407">AE122-AD122</f>
        <v>-89712.815309999991</v>
      </c>
      <c r="AG122" s="355">
        <f>AG115+AG120</f>
        <v>93000</v>
      </c>
      <c r="AH122" s="448">
        <f>AH120+AH115</f>
        <v>91800</v>
      </c>
      <c r="AI122" s="1060">
        <f>AI120+AI115</f>
        <v>0</v>
      </c>
      <c r="AJ122" s="358">
        <f t="shared" ref="AJ122:AJ127" si="408">AI122-AH122</f>
        <v>-91800</v>
      </c>
      <c r="AK122" s="111">
        <f t="shared" ref="AK122:AK127" si="409">Y122+AC122+AG122</f>
        <v>258900</v>
      </c>
      <c r="AL122" s="361">
        <f>AL120+AL115</f>
        <v>268200</v>
      </c>
      <c r="AM122" s="186">
        <f t="shared" ref="AM122:AN127" si="410">Z122+AD122+AH122</f>
        <v>274594.16858999996</v>
      </c>
      <c r="AN122" s="113">
        <f t="shared" si="410"/>
        <v>0</v>
      </c>
      <c r="AO122" s="186">
        <f t="shared" ref="AO122:AO127" si="411">AN122-AK122</f>
        <v>-258900</v>
      </c>
      <c r="AP122" s="108">
        <f t="shared" si="394"/>
        <v>-268200</v>
      </c>
      <c r="AQ122" s="55">
        <f t="shared" ref="AQ122:AQ127" si="412">AN122-AM122</f>
        <v>-274594.16858999996</v>
      </c>
      <c r="AR122" s="130">
        <f t="shared" ref="AR122:AR127" si="413">SUM(R122,AK122)</f>
        <v>487800</v>
      </c>
      <c r="AS122" s="113">
        <f>AS120+AS115</f>
        <v>514800</v>
      </c>
      <c r="AT122" s="511">
        <f t="shared" ref="AT122:AT127" si="414">T122+AM122</f>
        <v>462668.82223999995</v>
      </c>
      <c r="AU122" s="187">
        <f t="shared" ref="AU122:AU127" si="415">SUM(U122,AN122)</f>
        <v>0</v>
      </c>
      <c r="AV122" s="186">
        <f t="shared" ref="AV122:AV127" si="416">AU122-AR122</f>
        <v>-487800</v>
      </c>
      <c r="AW122" s="108">
        <f t="shared" si="395"/>
        <v>-514800</v>
      </c>
      <c r="AX122" s="362">
        <f t="shared" ref="AX122:AX127" si="417">AU122-AT122</f>
        <v>-462668.82223999995</v>
      </c>
      <c r="AY122" s="137">
        <f>AR122/6</f>
        <v>81300</v>
      </c>
      <c r="AZ122" s="97">
        <f>AS122/6</f>
        <v>85800</v>
      </c>
      <c r="BA122" s="138">
        <f>AU122/6</f>
        <v>0</v>
      </c>
      <c r="BB122" s="363">
        <f>BA122/AY122</f>
        <v>0</v>
      </c>
      <c r="BC122" s="6">
        <f>BA122-AY122</f>
        <v>-81300</v>
      </c>
      <c r="BD122" s="98">
        <f>BA122-AZ122</f>
        <v>-85800</v>
      </c>
      <c r="BE122" s="6">
        <f>AX122/6</f>
        <v>-77111.47037333333</v>
      </c>
      <c r="BF122" s="1038">
        <f>BF120+BF115</f>
        <v>0</v>
      </c>
      <c r="BG122" s="448">
        <f>BG120+BG115</f>
        <v>0</v>
      </c>
      <c r="BH122" s="359">
        <f>BH120+BH115</f>
        <v>1111</v>
      </c>
      <c r="BI122" s="358">
        <f t="shared" ref="BI122:BI127" si="418">BH122-BG122</f>
        <v>1111</v>
      </c>
      <c r="BJ122" s="1038">
        <f>BJ120+BJ115</f>
        <v>0</v>
      </c>
      <c r="BK122" s="448">
        <f>BK120+BK115</f>
        <v>95500</v>
      </c>
      <c r="BL122" s="359">
        <f>BL120+BL115</f>
        <v>0</v>
      </c>
      <c r="BM122" s="358">
        <f t="shared" ref="BM122:BM127" si="419">BL122-BK122</f>
        <v>-95500</v>
      </c>
      <c r="BN122" s="1038">
        <f>BN120+BN115</f>
        <v>0</v>
      </c>
      <c r="BO122" s="448">
        <f>BO120+BO115</f>
        <v>94500</v>
      </c>
      <c r="BP122" s="359">
        <f>BP120+BP115</f>
        <v>0</v>
      </c>
      <c r="BQ122" s="358">
        <f t="shared" ref="BQ122:BQ127" si="420">BP122-BO122</f>
        <v>-94500</v>
      </c>
      <c r="BR122" s="111">
        <f t="shared" ref="BR122:BR127" si="421">BF122+BJ122+BN122</f>
        <v>0</v>
      </c>
      <c r="BS122" s="112"/>
      <c r="BT122" s="186">
        <f t="shared" ref="BT122:BT127" si="422">BG122+BK122+BO122</f>
        <v>190000</v>
      </c>
      <c r="BU122" s="113">
        <f t="shared" ref="BU122:BU127" si="423">BH122+BL122+BP122</f>
        <v>1111</v>
      </c>
      <c r="BV122" s="110">
        <f t="shared" ref="BV122:BV127" si="424">BU122-BR122</f>
        <v>1111</v>
      </c>
      <c r="BW122" s="108"/>
      <c r="BX122" s="117">
        <f t="shared" ref="BX122:BX127" si="425">BU122-BT122</f>
        <v>-188889</v>
      </c>
      <c r="BY122" s="1038">
        <f>BY120+BY115</f>
        <v>0</v>
      </c>
      <c r="BZ122" s="448">
        <f>BZ120+BZ115</f>
        <v>94000</v>
      </c>
      <c r="CA122" s="359">
        <f>CA120+CA115</f>
        <v>0</v>
      </c>
      <c r="CB122" s="358">
        <f>CA122-BZ122</f>
        <v>-94000</v>
      </c>
      <c r="CC122" s="1038">
        <f>CC120+CC115</f>
        <v>0</v>
      </c>
      <c r="CD122" s="448">
        <f>CD120+CD115</f>
        <v>78000</v>
      </c>
      <c r="CE122" s="359">
        <f>CE120+CE115</f>
        <v>0</v>
      </c>
      <c r="CF122" s="358">
        <f>CE122-CD122</f>
        <v>-78000</v>
      </c>
      <c r="CG122" s="1038">
        <f>CG120+CG115</f>
        <v>0</v>
      </c>
      <c r="CH122" s="448">
        <f>CH120+CH115</f>
        <v>41400</v>
      </c>
      <c r="CI122" s="359">
        <f>CI120+CI115</f>
        <v>0</v>
      </c>
      <c r="CJ122" s="358">
        <f t="shared" ref="CJ122:CJ127" si="426">CI122-CH122</f>
        <v>-41400</v>
      </c>
      <c r="CK122" s="111">
        <f t="shared" ref="CK122:CK127" si="427">BY122+CC122+CG122</f>
        <v>0</v>
      </c>
      <c r="CL122" s="112"/>
      <c r="CM122" s="186">
        <f t="shared" ref="CM122:CM127" si="428">BZ122+CD122+CH122</f>
        <v>213400</v>
      </c>
      <c r="CN122" s="113">
        <f t="shared" ref="CN122:CN127" si="429">CA122+CE122+CI122</f>
        <v>0</v>
      </c>
      <c r="CO122" s="186">
        <f t="shared" ref="CO122:CO127" si="430">CN122-CK122</f>
        <v>0</v>
      </c>
      <c r="CP122" s="186"/>
      <c r="CQ122" s="55">
        <f t="shared" ref="CQ122:CQ127" si="431">CN122-CM122</f>
        <v>-213400</v>
      </c>
      <c r="CR122" s="130">
        <f t="shared" ref="CR122:CR127" si="432">SUM(BR122,CK122)</f>
        <v>0</v>
      </c>
      <c r="CS122" s="540"/>
      <c r="CT122" s="511">
        <f t="shared" ref="CT122:CT127" si="433">BT122+CM122</f>
        <v>403400</v>
      </c>
      <c r="CU122" s="187">
        <f t="shared" ref="CU122:CU127" si="434">SUM(BU122,CN122)</f>
        <v>1111</v>
      </c>
      <c r="CV122" s="186">
        <f t="shared" ref="CV122:CV127" si="435">CU122-CR122</f>
        <v>1111</v>
      </c>
      <c r="CW122" s="186"/>
      <c r="CX122" s="362">
        <f t="shared" ref="CX122:CX127" si="436">CU122-CT122</f>
        <v>-402289</v>
      </c>
      <c r="CY122" s="137">
        <f>CR122/6</f>
        <v>0</v>
      </c>
      <c r="CZ122" s="138">
        <f>CU122/6</f>
        <v>185.16666666666666</v>
      </c>
      <c r="DA122" s="363" t="e">
        <f>CZ122/CY122</f>
        <v>#DIV/0!</v>
      </c>
      <c r="DB122" s="6">
        <f>CZ122-CY122</f>
        <v>185.16666666666666</v>
      </c>
      <c r="DC122" s="6">
        <f>CX122/6</f>
        <v>-67048.166666666672</v>
      </c>
      <c r="DD122" s="355">
        <f>DD115+DD120</f>
        <v>100250</v>
      </c>
      <c r="DE122" s="448">
        <f>DE120+DE115</f>
        <v>100200</v>
      </c>
      <c r="DF122" s="764">
        <f>DF120+DF115</f>
        <v>0</v>
      </c>
      <c r="DG122" s="358">
        <f t="shared" ref="DG122:DG127" si="437">DF122-DE122</f>
        <v>-100200</v>
      </c>
      <c r="DH122" s="355">
        <f>DH115+DH120</f>
        <v>96600</v>
      </c>
      <c r="DI122" s="448">
        <f>DI120+DI115</f>
        <v>96500</v>
      </c>
      <c r="DJ122" s="764">
        <f>DJ120+DJ115</f>
        <v>0</v>
      </c>
      <c r="DK122" s="358">
        <f t="shared" ref="DK122:DK127" si="438">DJ122-DI122</f>
        <v>-96500</v>
      </c>
      <c r="DL122" s="355">
        <f>DL115+DL120</f>
        <v>93400</v>
      </c>
      <c r="DM122" s="448">
        <f>DM120+DM115</f>
        <v>93300</v>
      </c>
      <c r="DN122" s="764">
        <f>DN120+DN115</f>
        <v>93300</v>
      </c>
      <c r="DO122" s="358">
        <f t="shared" ref="DO122:DO127" si="439">DN122-DM122</f>
        <v>0</v>
      </c>
      <c r="DP122" s="111">
        <f t="shared" ref="DP122:DP127" si="440">DD122+DH122+DL122</f>
        <v>290250</v>
      </c>
      <c r="DQ122" s="186">
        <f t="shared" ref="DQ122:DQ127" si="441">DE122+DI122+DM122</f>
        <v>290000</v>
      </c>
      <c r="DR122" s="113">
        <f t="shared" ref="DR122:DR127" si="442">DF122+DJ122+DN122</f>
        <v>93300</v>
      </c>
      <c r="DS122" s="110">
        <f t="shared" ref="DS122:DS127" si="443">DR122-DP122</f>
        <v>-196950</v>
      </c>
      <c r="DT122" s="117">
        <f t="shared" ref="DT122:DT127" si="444">DR122-DQ122</f>
        <v>-196700</v>
      </c>
      <c r="DU122" s="355">
        <f>DU115+DU120</f>
        <v>93140</v>
      </c>
      <c r="DV122" s="448">
        <f>DV120+DV115</f>
        <v>0</v>
      </c>
      <c r="DW122" s="764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64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64">
        <f>EE120+EE115</f>
        <v>0</v>
      </c>
      <c r="EF122" s="358">
        <f t="shared" ref="EF122:EF127" si="445">EE122-ED122</f>
        <v>0</v>
      </c>
      <c r="EG122" s="111">
        <f t="shared" ref="EG122:EG127" si="446">DU122+DY122+EC122</f>
        <v>212640</v>
      </c>
      <c r="EH122" s="186">
        <f t="shared" ref="EH122:EH127" si="447">DV122+DZ122+ED122</f>
        <v>0</v>
      </c>
      <c r="EI122" s="113">
        <f t="shared" ref="EI122:EI127" si="448">DW122+EA122+EE122</f>
        <v>0</v>
      </c>
      <c r="EJ122" s="186">
        <f t="shared" ref="EJ122:EJ127" si="449">EI122-EG122</f>
        <v>-212640</v>
      </c>
      <c r="EK122" s="55">
        <f t="shared" ref="EK122:EK127" si="450">EI122-EH122</f>
        <v>0</v>
      </c>
      <c r="EL122" s="130">
        <f t="shared" ref="EL122:EL127" si="451">SUM(DP122,EG122)</f>
        <v>502890</v>
      </c>
      <c r="EM122" s="686">
        <f t="shared" ref="EM122:EM127" si="452">DQ122+EH122</f>
        <v>290000</v>
      </c>
      <c r="EN122" s="187">
        <f t="shared" ref="EN122:EN127" si="453">SUM(DR122,EI122)</f>
        <v>93300</v>
      </c>
      <c r="EO122" s="186">
        <f t="shared" ref="EO122:EO127" si="454">EN122-EL122</f>
        <v>-409590</v>
      </c>
      <c r="EP122" s="362">
        <f t="shared" ref="EP122:EP127" si="455">EN122-EM122</f>
        <v>-196700</v>
      </c>
      <c r="EQ122" s="137">
        <f>EL122/6</f>
        <v>83815</v>
      </c>
      <c r="ER122" s="138">
        <f>EN122/6</f>
        <v>15550</v>
      </c>
      <c r="ES122" s="363">
        <f>ER122/EQ122</f>
        <v>0.18552765018194833</v>
      </c>
      <c r="ET122" s="5">
        <f>ER122-EQ122</f>
        <v>-68265</v>
      </c>
      <c r="EU122" s="5">
        <f>EP122/6</f>
        <v>-32783.333333333336</v>
      </c>
    </row>
    <row r="123" spans="1:152" s="266" customFormat="1" ht="20.100000000000001" customHeight="1">
      <c r="A123" s="125"/>
      <c r="B123" s="125"/>
      <c r="C123" s="262" t="s">
        <v>24</v>
      </c>
      <c r="D123" s="820"/>
      <c r="E123" s="263"/>
      <c r="F123" s="268">
        <v>12700</v>
      </c>
      <c r="G123" s="518">
        <v>18510.240000000002</v>
      </c>
      <c r="H123" s="366"/>
      <c r="I123" s="508">
        <f t="shared" si="398"/>
        <v>-18510.240000000002</v>
      </c>
      <c r="J123" s="268">
        <v>13800</v>
      </c>
      <c r="K123" s="518">
        <v>12274.4</v>
      </c>
      <c r="L123" s="1061"/>
      <c r="M123" s="508">
        <f t="shared" si="399"/>
        <v>-12274.4</v>
      </c>
      <c r="N123" s="268">
        <v>13800</v>
      </c>
      <c r="O123" s="518">
        <v>12507.983</v>
      </c>
      <c r="P123" s="1061"/>
      <c r="Q123" s="508">
        <f t="shared" si="400"/>
        <v>-12507.983</v>
      </c>
      <c r="R123" s="419">
        <f t="shared" si="401"/>
        <v>40300</v>
      </c>
      <c r="S123" s="420">
        <v>30000</v>
      </c>
      <c r="T123" s="146">
        <f t="shared" si="402"/>
        <v>24782.383000000002</v>
      </c>
      <c r="U123" s="133">
        <f t="shared" si="403"/>
        <v>0</v>
      </c>
      <c r="V123" s="47">
        <f t="shared" si="404"/>
        <v>-40300</v>
      </c>
      <c r="W123" s="141">
        <f t="shared" si="393"/>
        <v>-30000</v>
      </c>
      <c r="X123" s="191">
        <f t="shared" si="405"/>
        <v>-24782.383000000002</v>
      </c>
      <c r="Y123" s="268">
        <v>12800</v>
      </c>
      <c r="Z123" s="518">
        <v>21727.905999999999</v>
      </c>
      <c r="AA123" s="1061"/>
      <c r="AB123" s="508">
        <f t="shared" si="406"/>
        <v>-21727.905999999999</v>
      </c>
      <c r="AC123" s="268">
        <v>12250</v>
      </c>
      <c r="AD123" s="518">
        <v>10477.562</v>
      </c>
      <c r="AE123" s="1061"/>
      <c r="AF123" s="508">
        <f t="shared" si="407"/>
        <v>-10477.562</v>
      </c>
      <c r="AG123" s="268">
        <v>10900</v>
      </c>
      <c r="AH123" s="518">
        <v>12000</v>
      </c>
      <c r="AI123" s="1061"/>
      <c r="AJ123" s="508">
        <f t="shared" si="408"/>
        <v>-12000</v>
      </c>
      <c r="AK123" s="130">
        <f t="shared" si="409"/>
        <v>35950</v>
      </c>
      <c r="AL123" s="420">
        <v>46250</v>
      </c>
      <c r="AM123" s="146">
        <f t="shared" si="410"/>
        <v>44205.468000000001</v>
      </c>
      <c r="AN123" s="132">
        <f t="shared" si="410"/>
        <v>0</v>
      </c>
      <c r="AO123" s="146">
        <f t="shared" si="411"/>
        <v>-35950</v>
      </c>
      <c r="AP123" s="141">
        <f t="shared" si="394"/>
        <v>-46250</v>
      </c>
      <c r="AQ123" s="191">
        <f t="shared" si="412"/>
        <v>-44205.468000000001</v>
      </c>
      <c r="AR123" s="147">
        <f t="shared" si="413"/>
        <v>76250</v>
      </c>
      <c r="AS123" s="132">
        <f>AL123+S123</f>
        <v>76250</v>
      </c>
      <c r="AT123" s="511">
        <f t="shared" si="414"/>
        <v>68987.850999999995</v>
      </c>
      <c r="AU123" s="272">
        <f t="shared" si="415"/>
        <v>0</v>
      </c>
      <c r="AV123" s="149">
        <f t="shared" si="416"/>
        <v>-76250</v>
      </c>
      <c r="AW123" s="141">
        <f t="shared" si="395"/>
        <v>-76250</v>
      </c>
      <c r="AX123" s="150">
        <f t="shared" si="417"/>
        <v>-68987.850999999995</v>
      </c>
      <c r="AY123" s="137"/>
      <c r="AZ123" s="138"/>
      <c r="BA123" s="138"/>
      <c r="BF123" s="1039"/>
      <c r="BG123" s="518"/>
      <c r="BH123" s="912"/>
      <c r="BI123" s="508">
        <f t="shared" si="418"/>
        <v>0</v>
      </c>
      <c r="BJ123" s="1039"/>
      <c r="BK123" s="518">
        <f>ROUND(120000*0.08,-1)</f>
        <v>9600</v>
      </c>
      <c r="BL123" s="912"/>
      <c r="BM123" s="508">
        <f t="shared" si="419"/>
        <v>-9600</v>
      </c>
      <c r="BN123" s="1039"/>
      <c r="BO123" s="518">
        <f>ROUND(170000*0.08,-1)</f>
        <v>13600</v>
      </c>
      <c r="BP123" s="912"/>
      <c r="BQ123" s="508">
        <f t="shared" si="420"/>
        <v>-13600</v>
      </c>
      <c r="BR123" s="130">
        <f t="shared" si="421"/>
        <v>0</v>
      </c>
      <c r="BS123" s="131"/>
      <c r="BT123" s="146">
        <f t="shared" si="422"/>
        <v>23200</v>
      </c>
      <c r="BU123" s="133">
        <f t="shared" si="423"/>
        <v>0</v>
      </c>
      <c r="BV123" s="47">
        <f t="shared" si="424"/>
        <v>0</v>
      </c>
      <c r="BW123" s="141"/>
      <c r="BX123" s="191">
        <f t="shared" si="425"/>
        <v>-23200</v>
      </c>
      <c r="BY123" s="1039"/>
      <c r="BZ123" s="518">
        <f>ROUND(217000*0.08,-1)</f>
        <v>17360</v>
      </c>
      <c r="CA123" s="368"/>
      <c r="CB123" s="508">
        <v>0</v>
      </c>
      <c r="CC123" s="1039"/>
      <c r="CD123" s="518">
        <f>ROUND(220000*0.08,-1)</f>
        <v>17600</v>
      </c>
      <c r="CE123" s="368"/>
      <c r="CF123" s="508">
        <v>0</v>
      </c>
      <c r="CG123" s="1039"/>
      <c r="CH123" s="518">
        <f>ROUND(150000*0.08,-1)</f>
        <v>12000</v>
      </c>
      <c r="CI123" s="368"/>
      <c r="CJ123" s="508">
        <f t="shared" si="426"/>
        <v>-12000</v>
      </c>
      <c r="CK123" s="130">
        <f t="shared" si="427"/>
        <v>0</v>
      </c>
      <c r="CL123" s="131"/>
      <c r="CM123" s="146">
        <f t="shared" si="428"/>
        <v>46960</v>
      </c>
      <c r="CN123" s="132">
        <f t="shared" si="429"/>
        <v>0</v>
      </c>
      <c r="CO123" s="146">
        <f t="shared" si="430"/>
        <v>0</v>
      </c>
      <c r="CP123" s="146"/>
      <c r="CQ123" s="191">
        <f t="shared" si="431"/>
        <v>-46960</v>
      </c>
      <c r="CR123" s="147">
        <f t="shared" si="432"/>
        <v>0</v>
      </c>
      <c r="CS123" s="950"/>
      <c r="CT123" s="511">
        <f t="shared" si="433"/>
        <v>70160</v>
      </c>
      <c r="CU123" s="272">
        <f t="shared" si="434"/>
        <v>0</v>
      </c>
      <c r="CV123" s="149">
        <f t="shared" si="435"/>
        <v>0</v>
      </c>
      <c r="CW123" s="149"/>
      <c r="CX123" s="150">
        <f t="shared" si="436"/>
        <v>-70160</v>
      </c>
      <c r="CY123" s="137"/>
      <c r="CZ123" s="138"/>
      <c r="DD123" s="268">
        <v>19380</v>
      </c>
      <c r="DE123" s="518">
        <v>19380</v>
      </c>
      <c r="DF123" s="765"/>
      <c r="DG123" s="508">
        <f t="shared" si="437"/>
        <v>-19380</v>
      </c>
      <c r="DH123" s="268">
        <v>10850</v>
      </c>
      <c r="DI123" s="518">
        <v>10850</v>
      </c>
      <c r="DJ123" s="765"/>
      <c r="DK123" s="508">
        <f t="shared" si="438"/>
        <v>-10850</v>
      </c>
      <c r="DL123" s="268">
        <v>13950</v>
      </c>
      <c r="DM123" s="518">
        <v>13950</v>
      </c>
      <c r="DN123" s="765">
        <v>13950</v>
      </c>
      <c r="DO123" s="508">
        <f t="shared" si="439"/>
        <v>0</v>
      </c>
      <c r="DP123" s="130">
        <f t="shared" si="440"/>
        <v>44180</v>
      </c>
      <c r="DQ123" s="146">
        <f t="shared" si="441"/>
        <v>44180</v>
      </c>
      <c r="DR123" s="132">
        <f t="shared" si="442"/>
        <v>13950</v>
      </c>
      <c r="DS123" s="47">
        <f t="shared" si="443"/>
        <v>-30230</v>
      </c>
      <c r="DT123" s="142">
        <f t="shared" si="444"/>
        <v>-30230</v>
      </c>
      <c r="DU123" s="268">
        <v>11720</v>
      </c>
      <c r="DV123" s="518"/>
      <c r="DW123" s="765"/>
      <c r="DX123" s="508">
        <v>0</v>
      </c>
      <c r="DY123" s="268">
        <v>9770</v>
      </c>
      <c r="DZ123" s="518"/>
      <c r="EA123" s="765"/>
      <c r="EB123" s="508">
        <v>0</v>
      </c>
      <c r="EC123" s="268">
        <v>10420</v>
      </c>
      <c r="ED123" s="518"/>
      <c r="EE123" s="765"/>
      <c r="EF123" s="508">
        <f t="shared" si="445"/>
        <v>0</v>
      </c>
      <c r="EG123" s="130">
        <f t="shared" si="446"/>
        <v>31910</v>
      </c>
      <c r="EH123" s="146">
        <f t="shared" si="447"/>
        <v>0</v>
      </c>
      <c r="EI123" s="132">
        <f t="shared" si="448"/>
        <v>0</v>
      </c>
      <c r="EJ123" s="146">
        <f t="shared" si="449"/>
        <v>-31910</v>
      </c>
      <c r="EK123" s="142">
        <f t="shared" si="450"/>
        <v>0</v>
      </c>
      <c r="EL123" s="143">
        <f t="shared" si="451"/>
        <v>76090</v>
      </c>
      <c r="EM123" s="686">
        <f t="shared" si="452"/>
        <v>44180</v>
      </c>
      <c r="EN123" s="148">
        <f t="shared" si="453"/>
        <v>13950</v>
      </c>
      <c r="EO123" s="193">
        <f t="shared" si="454"/>
        <v>-62140</v>
      </c>
      <c r="EP123" s="372">
        <f t="shared" si="455"/>
        <v>-30230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20"/>
      <c r="E124" s="263"/>
      <c r="F124" s="268">
        <f>180000-F123</f>
        <v>167300</v>
      </c>
      <c r="G124" s="518">
        <v>240205.92749999999</v>
      </c>
      <c r="H124" s="366"/>
      <c r="I124" s="508">
        <f t="shared" si="398"/>
        <v>-240205.92749999999</v>
      </c>
      <c r="J124" s="268">
        <f>200000-J123</f>
        <v>186200</v>
      </c>
      <c r="K124" s="518">
        <v>258176.4</v>
      </c>
      <c r="L124" s="1061"/>
      <c r="M124" s="508">
        <f t="shared" si="399"/>
        <v>-258176.4</v>
      </c>
      <c r="N124" s="268">
        <f>200000-N123</f>
        <v>186200</v>
      </c>
      <c r="O124" s="518">
        <v>186997.59400000001</v>
      </c>
      <c r="P124" s="1061"/>
      <c r="Q124" s="508">
        <f t="shared" si="400"/>
        <v>-186997.59400000001</v>
      </c>
      <c r="R124" s="419">
        <f t="shared" si="401"/>
        <v>539700</v>
      </c>
      <c r="S124" s="420">
        <v>606000</v>
      </c>
      <c r="T124" s="146">
        <f t="shared" si="402"/>
        <v>445173.99400000001</v>
      </c>
      <c r="U124" s="133">
        <f t="shared" si="403"/>
        <v>0</v>
      </c>
      <c r="V124" s="47">
        <f t="shared" si="404"/>
        <v>-539700</v>
      </c>
      <c r="W124" s="141">
        <f t="shared" si="393"/>
        <v>-606000</v>
      </c>
      <c r="X124" s="191">
        <f t="shared" si="405"/>
        <v>-445173.99400000001</v>
      </c>
      <c r="Y124" s="268">
        <f>170000-Y123</f>
        <v>157200</v>
      </c>
      <c r="Z124" s="518">
        <v>198967.019</v>
      </c>
      <c r="AA124" s="1061"/>
      <c r="AB124" s="508">
        <f t="shared" si="406"/>
        <v>-198967.019</v>
      </c>
      <c r="AC124" s="268">
        <f>160000-AC123</f>
        <v>147750</v>
      </c>
      <c r="AD124" s="518">
        <v>224423.584</v>
      </c>
      <c r="AE124" s="1061"/>
      <c r="AF124" s="508">
        <f t="shared" si="407"/>
        <v>-224423.584</v>
      </c>
      <c r="AG124" s="268">
        <f>130000-AG123</f>
        <v>119100</v>
      </c>
      <c r="AH124" s="518">
        <v>228000</v>
      </c>
      <c r="AI124" s="1061"/>
      <c r="AJ124" s="508">
        <f t="shared" si="408"/>
        <v>-228000</v>
      </c>
      <c r="AK124" s="130">
        <f t="shared" si="409"/>
        <v>424050</v>
      </c>
      <c r="AL124" s="420">
        <v>433750</v>
      </c>
      <c r="AM124" s="146">
        <f t="shared" si="410"/>
        <v>651390.603</v>
      </c>
      <c r="AN124" s="132">
        <f t="shared" si="410"/>
        <v>0</v>
      </c>
      <c r="AO124" s="146">
        <f t="shared" si="411"/>
        <v>-424050</v>
      </c>
      <c r="AP124" s="141">
        <f t="shared" si="394"/>
        <v>-433750</v>
      </c>
      <c r="AQ124" s="191">
        <f t="shared" si="412"/>
        <v>-651390.603</v>
      </c>
      <c r="AR124" s="147">
        <f t="shared" si="413"/>
        <v>963750</v>
      </c>
      <c r="AS124" s="132">
        <f>AL124+S124</f>
        <v>1039750</v>
      </c>
      <c r="AT124" s="511">
        <f t="shared" si="414"/>
        <v>1096564.5970000001</v>
      </c>
      <c r="AU124" s="272">
        <f t="shared" si="415"/>
        <v>0</v>
      </c>
      <c r="AV124" s="149">
        <f t="shared" si="416"/>
        <v>-963750</v>
      </c>
      <c r="AW124" s="141">
        <f t="shared" si="395"/>
        <v>-1039750</v>
      </c>
      <c r="AX124" s="150">
        <f t="shared" si="417"/>
        <v>-1096564.5970000001</v>
      </c>
      <c r="AY124" s="137"/>
      <c r="AZ124" s="138"/>
      <c r="BA124" s="138"/>
      <c r="BF124" s="1039"/>
      <c r="BG124" s="518"/>
      <c r="BH124" s="368"/>
      <c r="BI124" s="508">
        <f t="shared" si="418"/>
        <v>0</v>
      </c>
      <c r="BJ124" s="1039"/>
      <c r="BK124" s="518">
        <f>120000-BK123</f>
        <v>110400</v>
      </c>
      <c r="BL124" s="368"/>
      <c r="BM124" s="508">
        <f t="shared" si="419"/>
        <v>-110400</v>
      </c>
      <c r="BN124" s="1039"/>
      <c r="BO124" s="518">
        <f>170000-BO123</f>
        <v>156400</v>
      </c>
      <c r="BP124" s="368"/>
      <c r="BQ124" s="508">
        <f t="shared" si="420"/>
        <v>-156400</v>
      </c>
      <c r="BR124" s="130">
        <f t="shared" si="421"/>
        <v>0</v>
      </c>
      <c r="BS124" s="131"/>
      <c r="BT124" s="146">
        <f t="shared" si="422"/>
        <v>266800</v>
      </c>
      <c r="BU124" s="133">
        <f t="shared" si="423"/>
        <v>0</v>
      </c>
      <c r="BV124" s="47">
        <f t="shared" si="424"/>
        <v>0</v>
      </c>
      <c r="BW124" s="141"/>
      <c r="BX124" s="191">
        <f t="shared" si="425"/>
        <v>-266800</v>
      </c>
      <c r="BY124" s="1039"/>
      <c r="BZ124" s="518">
        <f>217000-BZ123</f>
        <v>199640</v>
      </c>
      <c r="CA124" s="368"/>
      <c r="CB124" s="508">
        <v>0</v>
      </c>
      <c r="CC124" s="1039"/>
      <c r="CD124" s="518">
        <f>220000-CD123</f>
        <v>202400</v>
      </c>
      <c r="CE124" s="368"/>
      <c r="CF124" s="508">
        <v>0</v>
      </c>
      <c r="CG124" s="1039"/>
      <c r="CH124" s="518">
        <f>150000-CH123</f>
        <v>138000</v>
      </c>
      <c r="CI124" s="368"/>
      <c r="CJ124" s="508">
        <f t="shared" si="426"/>
        <v>-138000</v>
      </c>
      <c r="CK124" s="130">
        <f t="shared" si="427"/>
        <v>0</v>
      </c>
      <c r="CL124" s="131"/>
      <c r="CM124" s="146">
        <f t="shared" si="428"/>
        <v>540040</v>
      </c>
      <c r="CN124" s="132">
        <f t="shared" si="429"/>
        <v>0</v>
      </c>
      <c r="CO124" s="146">
        <f t="shared" si="430"/>
        <v>0</v>
      </c>
      <c r="CP124" s="146"/>
      <c r="CQ124" s="191">
        <f t="shared" si="431"/>
        <v>-540040</v>
      </c>
      <c r="CR124" s="147">
        <f t="shared" si="432"/>
        <v>0</v>
      </c>
      <c r="CS124" s="950"/>
      <c r="CT124" s="511">
        <f t="shared" si="433"/>
        <v>806840</v>
      </c>
      <c r="CU124" s="272">
        <f t="shared" si="434"/>
        <v>0</v>
      </c>
      <c r="CV124" s="149">
        <f t="shared" si="435"/>
        <v>0</v>
      </c>
      <c r="CW124" s="149"/>
      <c r="CX124" s="150">
        <f t="shared" si="436"/>
        <v>-806840</v>
      </c>
      <c r="CY124" s="137"/>
      <c r="CZ124" s="138"/>
      <c r="DD124" s="268">
        <v>230620</v>
      </c>
      <c r="DE124" s="518">
        <v>230620</v>
      </c>
      <c r="DF124" s="765"/>
      <c r="DG124" s="508">
        <f t="shared" si="437"/>
        <v>-230620</v>
      </c>
      <c r="DH124" s="268">
        <v>129150</v>
      </c>
      <c r="DI124" s="518">
        <v>129150</v>
      </c>
      <c r="DJ124" s="765"/>
      <c r="DK124" s="508">
        <f t="shared" si="438"/>
        <v>-129150</v>
      </c>
      <c r="DL124" s="268">
        <v>166050</v>
      </c>
      <c r="DM124" s="518">
        <v>166050</v>
      </c>
      <c r="DN124" s="765">
        <v>166050</v>
      </c>
      <c r="DO124" s="508">
        <f t="shared" si="439"/>
        <v>0</v>
      </c>
      <c r="DP124" s="130">
        <f t="shared" si="440"/>
        <v>525820</v>
      </c>
      <c r="DQ124" s="146">
        <f t="shared" si="441"/>
        <v>525820</v>
      </c>
      <c r="DR124" s="132">
        <f t="shared" si="442"/>
        <v>166050</v>
      </c>
      <c r="DS124" s="47">
        <f t="shared" si="443"/>
        <v>-359770</v>
      </c>
      <c r="DT124" s="142">
        <f t="shared" si="444"/>
        <v>-359770</v>
      </c>
      <c r="DU124" s="268">
        <v>168280</v>
      </c>
      <c r="DV124" s="518"/>
      <c r="DW124" s="765"/>
      <c r="DX124" s="508">
        <v>0</v>
      </c>
      <c r="DY124" s="268">
        <v>140230</v>
      </c>
      <c r="DZ124" s="518"/>
      <c r="EA124" s="765"/>
      <c r="EB124" s="508">
        <v>0</v>
      </c>
      <c r="EC124" s="268">
        <v>149580</v>
      </c>
      <c r="ED124" s="518"/>
      <c r="EE124" s="765"/>
      <c r="EF124" s="508">
        <f t="shared" si="445"/>
        <v>0</v>
      </c>
      <c r="EG124" s="130">
        <f t="shared" si="446"/>
        <v>458090</v>
      </c>
      <c r="EH124" s="146">
        <f t="shared" si="447"/>
        <v>0</v>
      </c>
      <c r="EI124" s="132">
        <f t="shared" si="448"/>
        <v>0</v>
      </c>
      <c r="EJ124" s="146">
        <f t="shared" si="449"/>
        <v>-458090</v>
      </c>
      <c r="EK124" s="142">
        <f t="shared" si="450"/>
        <v>0</v>
      </c>
      <c r="EL124" s="143">
        <f t="shared" si="451"/>
        <v>983910</v>
      </c>
      <c r="EM124" s="686">
        <f t="shared" si="452"/>
        <v>525820</v>
      </c>
      <c r="EN124" s="148">
        <f t="shared" si="453"/>
        <v>166050</v>
      </c>
      <c r="EO124" s="193">
        <f t="shared" si="454"/>
        <v>-817860</v>
      </c>
      <c r="EP124" s="372">
        <f t="shared" si="455"/>
        <v>-359770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20"/>
      <c r="E125" s="263"/>
      <c r="F125" s="268"/>
      <c r="G125" s="518"/>
      <c r="H125" s="366"/>
      <c r="I125" s="508">
        <f t="shared" si="398"/>
        <v>0</v>
      </c>
      <c r="J125" s="268"/>
      <c r="K125" s="518"/>
      <c r="L125" s="1061"/>
      <c r="M125" s="508">
        <f t="shared" si="399"/>
        <v>0</v>
      </c>
      <c r="N125" s="268"/>
      <c r="O125" s="518"/>
      <c r="P125" s="1061"/>
      <c r="Q125" s="508">
        <f t="shared" si="400"/>
        <v>0</v>
      </c>
      <c r="R125" s="419">
        <f t="shared" si="401"/>
        <v>0</v>
      </c>
      <c r="S125" s="420">
        <v>0</v>
      </c>
      <c r="T125" s="146">
        <f t="shared" si="402"/>
        <v>0</v>
      </c>
      <c r="U125" s="133">
        <f t="shared" si="403"/>
        <v>0</v>
      </c>
      <c r="V125" s="47">
        <f t="shared" si="404"/>
        <v>0</v>
      </c>
      <c r="W125" s="141">
        <f t="shared" si="393"/>
        <v>0</v>
      </c>
      <c r="X125" s="191">
        <f t="shared" si="405"/>
        <v>0</v>
      </c>
      <c r="Y125" s="268"/>
      <c r="Z125" s="518"/>
      <c r="AA125" s="1061"/>
      <c r="AB125" s="508">
        <f t="shared" si="406"/>
        <v>0</v>
      </c>
      <c r="AC125" s="268"/>
      <c r="AD125" s="518"/>
      <c r="AE125" s="1061"/>
      <c r="AF125" s="508">
        <f t="shared" si="407"/>
        <v>0</v>
      </c>
      <c r="AG125" s="268"/>
      <c r="AH125" s="518"/>
      <c r="AI125" s="1061"/>
      <c r="AJ125" s="508">
        <f t="shared" si="408"/>
        <v>0</v>
      </c>
      <c r="AK125" s="130">
        <f t="shared" si="409"/>
        <v>0</v>
      </c>
      <c r="AL125" s="420">
        <v>0</v>
      </c>
      <c r="AM125" s="146">
        <f t="shared" si="410"/>
        <v>0</v>
      </c>
      <c r="AN125" s="132">
        <f t="shared" si="410"/>
        <v>0</v>
      </c>
      <c r="AO125" s="146">
        <f t="shared" si="411"/>
        <v>0</v>
      </c>
      <c r="AP125" s="141">
        <f t="shared" si="394"/>
        <v>0</v>
      </c>
      <c r="AQ125" s="191">
        <f t="shared" si="412"/>
        <v>0</v>
      </c>
      <c r="AR125" s="147">
        <f t="shared" si="413"/>
        <v>0</v>
      </c>
      <c r="AS125" s="132">
        <f>AL125+S125</f>
        <v>0</v>
      </c>
      <c r="AT125" s="511">
        <f t="shared" si="414"/>
        <v>0</v>
      </c>
      <c r="AU125" s="272">
        <f t="shared" si="415"/>
        <v>0</v>
      </c>
      <c r="AV125" s="149">
        <f t="shared" si="416"/>
        <v>0</v>
      </c>
      <c r="AW125" s="141">
        <f t="shared" si="395"/>
        <v>0</v>
      </c>
      <c r="AX125" s="150">
        <f t="shared" si="417"/>
        <v>0</v>
      </c>
      <c r="AY125" s="137"/>
      <c r="AZ125" s="138"/>
      <c r="BA125" s="138"/>
      <c r="BF125" s="1039"/>
      <c r="BG125" s="518"/>
      <c r="BH125" s="368"/>
      <c r="BI125" s="508">
        <f t="shared" si="418"/>
        <v>0</v>
      </c>
      <c r="BJ125" s="1039"/>
      <c r="BK125" s="518"/>
      <c r="BL125" s="368"/>
      <c r="BM125" s="508">
        <f t="shared" si="419"/>
        <v>0</v>
      </c>
      <c r="BN125" s="1039"/>
      <c r="BO125" s="518"/>
      <c r="BP125" s="368"/>
      <c r="BQ125" s="508">
        <f t="shared" si="420"/>
        <v>0</v>
      </c>
      <c r="BR125" s="130">
        <f t="shared" si="421"/>
        <v>0</v>
      </c>
      <c r="BS125" s="131"/>
      <c r="BT125" s="146">
        <f t="shared" si="422"/>
        <v>0</v>
      </c>
      <c r="BU125" s="133">
        <f t="shared" si="423"/>
        <v>0</v>
      </c>
      <c r="BV125" s="47">
        <f t="shared" si="424"/>
        <v>0</v>
      </c>
      <c r="BW125" s="141"/>
      <c r="BX125" s="191">
        <f t="shared" si="425"/>
        <v>0</v>
      </c>
      <c r="BY125" s="1039"/>
      <c r="BZ125" s="518"/>
      <c r="CA125" s="368"/>
      <c r="CB125" s="508">
        <f>CA125-BZ125</f>
        <v>0</v>
      </c>
      <c r="CC125" s="1039"/>
      <c r="CD125" s="518"/>
      <c r="CE125" s="368"/>
      <c r="CF125" s="508">
        <f>CE125-CD125</f>
        <v>0</v>
      </c>
      <c r="CG125" s="1039"/>
      <c r="CH125" s="518"/>
      <c r="CI125" s="368"/>
      <c r="CJ125" s="508">
        <f t="shared" si="426"/>
        <v>0</v>
      </c>
      <c r="CK125" s="130">
        <f t="shared" si="427"/>
        <v>0</v>
      </c>
      <c r="CL125" s="131"/>
      <c r="CM125" s="146">
        <f t="shared" si="428"/>
        <v>0</v>
      </c>
      <c r="CN125" s="132">
        <f t="shared" si="429"/>
        <v>0</v>
      </c>
      <c r="CO125" s="146">
        <f t="shared" si="430"/>
        <v>0</v>
      </c>
      <c r="CP125" s="146"/>
      <c r="CQ125" s="191">
        <f t="shared" si="431"/>
        <v>0</v>
      </c>
      <c r="CR125" s="147">
        <f t="shared" si="432"/>
        <v>0</v>
      </c>
      <c r="CS125" s="950"/>
      <c r="CT125" s="511">
        <f t="shared" si="433"/>
        <v>0</v>
      </c>
      <c r="CU125" s="272">
        <f t="shared" si="434"/>
        <v>0</v>
      </c>
      <c r="CV125" s="149">
        <f t="shared" si="435"/>
        <v>0</v>
      </c>
      <c r="CW125" s="149"/>
      <c r="CX125" s="150">
        <f t="shared" si="436"/>
        <v>0</v>
      </c>
      <c r="CY125" s="137"/>
      <c r="CZ125" s="138"/>
      <c r="DD125" s="268"/>
      <c r="DE125" s="518"/>
      <c r="DF125" s="765"/>
      <c r="DG125" s="508">
        <f t="shared" si="437"/>
        <v>0</v>
      </c>
      <c r="DH125" s="268"/>
      <c r="DI125" s="518"/>
      <c r="DJ125" s="765"/>
      <c r="DK125" s="508">
        <f t="shared" si="438"/>
        <v>0</v>
      </c>
      <c r="DL125" s="268"/>
      <c r="DM125" s="518"/>
      <c r="DN125" s="765"/>
      <c r="DO125" s="508">
        <f t="shared" si="439"/>
        <v>0</v>
      </c>
      <c r="DP125" s="130">
        <f t="shared" si="440"/>
        <v>0</v>
      </c>
      <c r="DQ125" s="146">
        <f t="shared" si="441"/>
        <v>0</v>
      </c>
      <c r="DR125" s="132">
        <f t="shared" si="442"/>
        <v>0</v>
      </c>
      <c r="DS125" s="47">
        <f t="shared" si="443"/>
        <v>0</v>
      </c>
      <c r="DT125" s="142">
        <f t="shared" si="444"/>
        <v>0</v>
      </c>
      <c r="DU125" s="268"/>
      <c r="DV125" s="518"/>
      <c r="DW125" s="765"/>
      <c r="DX125" s="508">
        <f>DW125-DV125</f>
        <v>0</v>
      </c>
      <c r="DY125" s="268"/>
      <c r="DZ125" s="518"/>
      <c r="EA125" s="765"/>
      <c r="EB125" s="508">
        <f>EA125-DZ125</f>
        <v>0</v>
      </c>
      <c r="EC125" s="268"/>
      <c r="ED125" s="518"/>
      <c r="EE125" s="765"/>
      <c r="EF125" s="508">
        <f t="shared" si="445"/>
        <v>0</v>
      </c>
      <c r="EG125" s="130">
        <f t="shared" si="446"/>
        <v>0</v>
      </c>
      <c r="EH125" s="146">
        <f t="shared" si="447"/>
        <v>0</v>
      </c>
      <c r="EI125" s="132">
        <f t="shared" si="448"/>
        <v>0</v>
      </c>
      <c r="EJ125" s="146">
        <f t="shared" si="449"/>
        <v>0</v>
      </c>
      <c r="EK125" s="142">
        <f t="shared" si="450"/>
        <v>0</v>
      </c>
      <c r="EL125" s="143">
        <f t="shared" si="451"/>
        <v>0</v>
      </c>
      <c r="EM125" s="686">
        <f t="shared" si="452"/>
        <v>0</v>
      </c>
      <c r="EN125" s="148">
        <f t="shared" si="453"/>
        <v>0</v>
      </c>
      <c r="EO125" s="193">
        <f t="shared" si="454"/>
        <v>0</v>
      </c>
      <c r="EP125" s="372">
        <f t="shared" si="455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855"/>
      <c r="I126" s="508">
        <f t="shared" si="398"/>
        <v>-8622.11</v>
      </c>
      <c r="J126" s="268">
        <f>J78</f>
        <v>9740</v>
      </c>
      <c r="K126" s="326">
        <v>9407</v>
      </c>
      <c r="L126" s="1073"/>
      <c r="M126" s="508">
        <f t="shared" si="399"/>
        <v>-9407</v>
      </c>
      <c r="N126" s="268">
        <f>N78</f>
        <v>9750</v>
      </c>
      <c r="O126" s="326">
        <v>8205.0249999999996</v>
      </c>
      <c r="P126" s="1073"/>
      <c r="Q126" s="508">
        <f t="shared" si="400"/>
        <v>-8205.0249999999996</v>
      </c>
      <c r="R126" s="369">
        <f t="shared" si="401"/>
        <v>28470</v>
      </c>
      <c r="S126" s="370">
        <v>30400</v>
      </c>
      <c r="T126" s="146">
        <f t="shared" si="402"/>
        <v>17612.025000000001</v>
      </c>
      <c r="U126" s="192">
        <f t="shared" si="403"/>
        <v>0</v>
      </c>
      <c r="V126" s="197">
        <f t="shared" si="404"/>
        <v>-28470</v>
      </c>
      <c r="W126" s="49">
        <f t="shared" si="393"/>
        <v>-30400</v>
      </c>
      <c r="X126" s="270">
        <f t="shared" si="405"/>
        <v>-17612.025000000001</v>
      </c>
      <c r="Y126" s="268">
        <f>Y78</f>
        <v>8300</v>
      </c>
      <c r="Z126" s="326">
        <v>9519.73</v>
      </c>
      <c r="AA126" s="1073"/>
      <c r="AB126" s="508">
        <f t="shared" si="406"/>
        <v>-9519.73</v>
      </c>
      <c r="AC126" s="268">
        <f>AC78</f>
        <v>7700</v>
      </c>
      <c r="AD126" s="326">
        <v>8809.57</v>
      </c>
      <c r="AE126" s="1073"/>
      <c r="AF126" s="508">
        <f t="shared" si="407"/>
        <v>-8809.57</v>
      </c>
      <c r="AG126" s="268">
        <f>AG78</f>
        <v>6380</v>
      </c>
      <c r="AH126" s="326">
        <v>6770</v>
      </c>
      <c r="AI126" s="1073"/>
      <c r="AJ126" s="508">
        <f t="shared" si="408"/>
        <v>-6770</v>
      </c>
      <c r="AK126" s="143">
        <f t="shared" si="409"/>
        <v>22380</v>
      </c>
      <c r="AL126" s="370">
        <v>20450</v>
      </c>
      <c r="AM126" s="146">
        <f t="shared" si="410"/>
        <v>25099.3</v>
      </c>
      <c r="AN126" s="145">
        <f t="shared" si="410"/>
        <v>0</v>
      </c>
      <c r="AO126" s="519">
        <f t="shared" si="411"/>
        <v>-22380</v>
      </c>
      <c r="AP126" s="49">
        <f t="shared" si="394"/>
        <v>-20450</v>
      </c>
      <c r="AQ126" s="270">
        <f t="shared" si="412"/>
        <v>-25099.3</v>
      </c>
      <c r="AR126" s="204">
        <f t="shared" si="413"/>
        <v>50850</v>
      </c>
      <c r="AS126" s="132">
        <f>AL126+S126</f>
        <v>50850</v>
      </c>
      <c r="AT126" s="520">
        <f t="shared" si="414"/>
        <v>42711.324999999997</v>
      </c>
      <c r="AU126" s="205">
        <f t="shared" si="415"/>
        <v>0</v>
      </c>
      <c r="AV126" s="521">
        <f t="shared" si="416"/>
        <v>-50850</v>
      </c>
      <c r="AW126" s="49">
        <f t="shared" si="395"/>
        <v>-50850</v>
      </c>
      <c r="AX126" s="235">
        <f t="shared" si="417"/>
        <v>-42711.324999999997</v>
      </c>
      <c r="AY126" s="137"/>
      <c r="AZ126" s="138"/>
      <c r="BA126" s="138"/>
      <c r="BF126" s="1039"/>
      <c r="BG126" s="326"/>
      <c r="BH126" s="872"/>
      <c r="BI126" s="508">
        <f t="shared" si="418"/>
        <v>0</v>
      </c>
      <c r="BJ126" s="1039"/>
      <c r="BK126" s="326">
        <f>BK78</f>
        <v>0</v>
      </c>
      <c r="BL126" s="872"/>
      <c r="BM126" s="508">
        <f t="shared" si="419"/>
        <v>0</v>
      </c>
      <c r="BN126" s="1039"/>
      <c r="BO126" s="326">
        <f>BO78</f>
        <v>0</v>
      </c>
      <c r="BP126" s="872"/>
      <c r="BQ126" s="508">
        <f t="shared" si="420"/>
        <v>0</v>
      </c>
      <c r="BR126" s="143">
        <f t="shared" si="421"/>
        <v>0</v>
      </c>
      <c r="BS126" s="144"/>
      <c r="BT126" s="146">
        <f t="shared" si="422"/>
        <v>0</v>
      </c>
      <c r="BU126" s="192">
        <f t="shared" si="423"/>
        <v>0</v>
      </c>
      <c r="BV126" s="197">
        <f t="shared" si="424"/>
        <v>0</v>
      </c>
      <c r="BW126" s="49"/>
      <c r="BX126" s="270">
        <f t="shared" si="425"/>
        <v>0</v>
      </c>
      <c r="BY126" s="1039"/>
      <c r="BZ126" s="326">
        <v>9000</v>
      </c>
      <c r="CA126" s="872"/>
      <c r="CB126" s="508">
        <f>CA126-BZ126</f>
        <v>-9000</v>
      </c>
      <c r="CC126" s="1039"/>
      <c r="CD126" s="326">
        <v>9000</v>
      </c>
      <c r="CE126" s="872"/>
      <c r="CF126" s="508">
        <f>CE126-CD126</f>
        <v>-9000</v>
      </c>
      <c r="CG126" s="1039"/>
      <c r="CH126" s="326">
        <f>CH78</f>
        <v>6460</v>
      </c>
      <c r="CI126" s="872"/>
      <c r="CJ126" s="508">
        <f t="shared" si="426"/>
        <v>-6460</v>
      </c>
      <c r="CK126" s="143">
        <f t="shared" si="427"/>
        <v>0</v>
      </c>
      <c r="CL126" s="144"/>
      <c r="CM126" s="146">
        <f t="shared" si="428"/>
        <v>24460</v>
      </c>
      <c r="CN126" s="145">
        <f t="shared" si="429"/>
        <v>0</v>
      </c>
      <c r="CO126" s="519">
        <f t="shared" si="430"/>
        <v>0</v>
      </c>
      <c r="CP126" s="477"/>
      <c r="CQ126" s="270">
        <f t="shared" si="431"/>
        <v>-24460</v>
      </c>
      <c r="CR126" s="204">
        <f t="shared" si="432"/>
        <v>0</v>
      </c>
      <c r="CS126" s="956"/>
      <c r="CT126" s="520">
        <f t="shared" si="433"/>
        <v>24460</v>
      </c>
      <c r="CU126" s="205">
        <f t="shared" si="434"/>
        <v>0</v>
      </c>
      <c r="CV126" s="521">
        <f t="shared" si="435"/>
        <v>0</v>
      </c>
      <c r="CW126" s="521"/>
      <c r="CX126" s="235">
        <f t="shared" si="436"/>
        <v>-24460</v>
      </c>
      <c r="CY126" s="137"/>
      <c r="CZ126" s="138"/>
      <c r="DD126" s="268">
        <v>10610</v>
      </c>
      <c r="DE126" s="326">
        <v>10610</v>
      </c>
      <c r="DF126" s="762"/>
      <c r="DG126" s="508">
        <f t="shared" si="437"/>
        <v>-10610</v>
      </c>
      <c r="DH126" s="268">
        <v>5940</v>
      </c>
      <c r="DI126" s="326">
        <v>5940</v>
      </c>
      <c r="DJ126" s="765"/>
      <c r="DK126" s="508">
        <f t="shared" si="438"/>
        <v>-5940</v>
      </c>
      <c r="DL126" s="268">
        <v>7630</v>
      </c>
      <c r="DM126" s="326">
        <v>7630</v>
      </c>
      <c r="DN126" s="762">
        <v>7630</v>
      </c>
      <c r="DO126" s="508">
        <f t="shared" si="439"/>
        <v>0</v>
      </c>
      <c r="DP126" s="143">
        <f t="shared" si="440"/>
        <v>24180</v>
      </c>
      <c r="DQ126" s="146">
        <f t="shared" si="441"/>
        <v>24180</v>
      </c>
      <c r="DR126" s="145">
        <f t="shared" si="442"/>
        <v>7630</v>
      </c>
      <c r="DS126" s="197">
        <f t="shared" si="443"/>
        <v>-16550</v>
      </c>
      <c r="DT126" s="270">
        <f t="shared" si="444"/>
        <v>-16550</v>
      </c>
      <c r="DU126" s="268">
        <v>6309</v>
      </c>
      <c r="DV126" s="326"/>
      <c r="DW126" s="762"/>
      <c r="DX126" s="508">
        <f>DW126-DV126</f>
        <v>0</v>
      </c>
      <c r="DY126" s="268">
        <v>6309</v>
      </c>
      <c r="DZ126" s="326"/>
      <c r="EA126" s="762"/>
      <c r="EB126" s="508">
        <f>EA126-DZ126</f>
        <v>0</v>
      </c>
      <c r="EC126" s="268">
        <v>6309</v>
      </c>
      <c r="ED126" s="326"/>
      <c r="EE126" s="762"/>
      <c r="EF126" s="508">
        <f t="shared" si="445"/>
        <v>0</v>
      </c>
      <c r="EG126" s="143">
        <f t="shared" si="446"/>
        <v>18927</v>
      </c>
      <c r="EH126" s="146">
        <f t="shared" si="447"/>
        <v>0</v>
      </c>
      <c r="EI126" s="145">
        <f t="shared" si="448"/>
        <v>0</v>
      </c>
      <c r="EJ126" s="519">
        <f t="shared" si="449"/>
        <v>-18927</v>
      </c>
      <c r="EK126" s="270">
        <f t="shared" si="450"/>
        <v>0</v>
      </c>
      <c r="EL126" s="287">
        <f t="shared" si="451"/>
        <v>43107</v>
      </c>
      <c r="EM126" s="1015">
        <f t="shared" si="452"/>
        <v>24180</v>
      </c>
      <c r="EN126" s="288">
        <f t="shared" si="453"/>
        <v>7630</v>
      </c>
      <c r="EO126" s="521">
        <f t="shared" si="454"/>
        <v>-35477</v>
      </c>
      <c r="EP126" s="235">
        <f t="shared" si="455"/>
        <v>-16550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855"/>
      <c r="I127" s="508">
        <f t="shared" si="398"/>
        <v>-231425.06299999999</v>
      </c>
      <c r="J127" s="268">
        <f>J79</f>
        <v>176050</v>
      </c>
      <c r="K127" s="326">
        <v>247256</v>
      </c>
      <c r="L127" s="1073"/>
      <c r="M127" s="508">
        <f t="shared" si="399"/>
        <v>-247256</v>
      </c>
      <c r="N127" s="268">
        <f>N79</f>
        <v>176050</v>
      </c>
      <c r="O127" s="326">
        <v>177539.05300000001</v>
      </c>
      <c r="P127" s="1073"/>
      <c r="Q127" s="508">
        <f t="shared" si="400"/>
        <v>-177539.05300000001</v>
      </c>
      <c r="R127" s="379">
        <f t="shared" si="401"/>
        <v>352100</v>
      </c>
      <c r="S127" s="380">
        <v>575600</v>
      </c>
      <c r="T127" s="70">
        <f t="shared" si="402"/>
        <v>424795.05300000001</v>
      </c>
      <c r="U127" s="273">
        <f t="shared" si="403"/>
        <v>0</v>
      </c>
      <c r="V127" s="47">
        <f t="shared" si="404"/>
        <v>-352100</v>
      </c>
      <c r="W127" s="141">
        <f t="shared" si="393"/>
        <v>-575600</v>
      </c>
      <c r="X127" s="142">
        <f t="shared" si="405"/>
        <v>-424795.05300000001</v>
      </c>
      <c r="Y127" s="268">
        <f>Y79</f>
        <v>148000</v>
      </c>
      <c r="Z127" s="326">
        <v>189457.299</v>
      </c>
      <c r="AA127" s="1073"/>
      <c r="AB127" s="508">
        <f t="shared" si="406"/>
        <v>-189457.299</v>
      </c>
      <c r="AC127" s="268">
        <f>AC79</f>
        <v>140000</v>
      </c>
      <c r="AD127" s="326">
        <v>215879.576</v>
      </c>
      <c r="AE127" s="1073"/>
      <c r="AF127" s="508">
        <f t="shared" si="407"/>
        <v>-215879.576</v>
      </c>
      <c r="AG127" s="268">
        <f>AG79</f>
        <v>113670</v>
      </c>
      <c r="AH127" s="326">
        <v>218830</v>
      </c>
      <c r="AI127" s="1073"/>
      <c r="AJ127" s="508">
        <f t="shared" si="408"/>
        <v>-218830</v>
      </c>
      <c r="AK127" s="287">
        <f t="shared" si="409"/>
        <v>401670</v>
      </c>
      <c r="AL127" s="380">
        <v>413300</v>
      </c>
      <c r="AM127" s="70">
        <f t="shared" si="410"/>
        <v>624166.875</v>
      </c>
      <c r="AN127" s="383">
        <f t="shared" si="410"/>
        <v>0</v>
      </c>
      <c r="AO127" s="47">
        <f t="shared" si="411"/>
        <v>-401670</v>
      </c>
      <c r="AP127" s="141">
        <f t="shared" si="394"/>
        <v>-413300</v>
      </c>
      <c r="AQ127" s="270">
        <f t="shared" si="412"/>
        <v>-624166.875</v>
      </c>
      <c r="AR127" s="147">
        <f t="shared" si="413"/>
        <v>753770</v>
      </c>
      <c r="AS127" s="132">
        <f>AL127+S127</f>
        <v>988900</v>
      </c>
      <c r="AT127" s="76">
        <f t="shared" si="414"/>
        <v>1048961.9280000001</v>
      </c>
      <c r="AU127" s="272">
        <f t="shared" si="415"/>
        <v>0</v>
      </c>
      <c r="AV127" s="327">
        <f t="shared" si="416"/>
        <v>-753770</v>
      </c>
      <c r="AW127" s="141">
        <f t="shared" si="395"/>
        <v>-988900</v>
      </c>
      <c r="AX127" s="235">
        <f t="shared" si="417"/>
        <v>-1048961.9280000001</v>
      </c>
      <c r="AY127" s="137"/>
      <c r="AZ127" s="138"/>
      <c r="BA127" s="138"/>
      <c r="BF127" s="1039"/>
      <c r="BG127" s="326"/>
      <c r="BH127" s="872"/>
      <c r="BI127" s="508">
        <f t="shared" si="418"/>
        <v>0</v>
      </c>
      <c r="BJ127" s="1039"/>
      <c r="BK127" s="326">
        <f>BK79</f>
        <v>0</v>
      </c>
      <c r="BL127" s="872"/>
      <c r="BM127" s="508">
        <f t="shared" si="419"/>
        <v>0</v>
      </c>
      <c r="BN127" s="1039"/>
      <c r="BO127" s="326">
        <f>BO79</f>
        <v>0</v>
      </c>
      <c r="BP127" s="872"/>
      <c r="BQ127" s="508">
        <f t="shared" si="420"/>
        <v>0</v>
      </c>
      <c r="BR127" s="287">
        <f t="shared" si="421"/>
        <v>0</v>
      </c>
      <c r="BS127" s="381"/>
      <c r="BT127" s="70">
        <f t="shared" si="422"/>
        <v>0</v>
      </c>
      <c r="BU127" s="273">
        <f t="shared" si="423"/>
        <v>0</v>
      </c>
      <c r="BV127" s="47">
        <f t="shared" si="424"/>
        <v>0</v>
      </c>
      <c r="BW127" s="141"/>
      <c r="BX127" s="142">
        <f t="shared" si="425"/>
        <v>0</v>
      </c>
      <c r="BY127" s="1039"/>
      <c r="BZ127" s="326">
        <v>188000</v>
      </c>
      <c r="CA127" s="872"/>
      <c r="CB127" s="508">
        <f>CA127-BZ127</f>
        <v>-188000</v>
      </c>
      <c r="CC127" s="1039"/>
      <c r="CD127" s="326">
        <v>190000</v>
      </c>
      <c r="CE127" s="872"/>
      <c r="CF127" s="508">
        <f>CE127-CD127</f>
        <v>-190000</v>
      </c>
      <c r="CG127" s="1039"/>
      <c r="CH127" s="326">
        <f>CH79</f>
        <v>131920</v>
      </c>
      <c r="CI127" s="872"/>
      <c r="CJ127" s="508">
        <f t="shared" si="426"/>
        <v>-131920</v>
      </c>
      <c r="CK127" s="287">
        <f t="shared" si="427"/>
        <v>0</v>
      </c>
      <c r="CL127" s="381"/>
      <c r="CM127" s="70">
        <f t="shared" si="428"/>
        <v>509920</v>
      </c>
      <c r="CN127" s="383">
        <f t="shared" si="429"/>
        <v>0</v>
      </c>
      <c r="CO127" s="47">
        <f t="shared" si="430"/>
        <v>0</v>
      </c>
      <c r="CP127" s="49"/>
      <c r="CQ127" s="270">
        <f t="shared" si="431"/>
        <v>-509920</v>
      </c>
      <c r="CR127" s="147">
        <f t="shared" si="432"/>
        <v>0</v>
      </c>
      <c r="CS127" s="951"/>
      <c r="CT127" s="76">
        <f t="shared" si="433"/>
        <v>509920</v>
      </c>
      <c r="CU127" s="272">
        <f t="shared" si="434"/>
        <v>0</v>
      </c>
      <c r="CV127" s="327">
        <f t="shared" si="435"/>
        <v>0</v>
      </c>
      <c r="CW127" s="521"/>
      <c r="CX127" s="235">
        <f t="shared" si="436"/>
        <v>-509920</v>
      </c>
      <c r="CY127" s="137"/>
      <c r="CZ127" s="138"/>
      <c r="DD127" s="268">
        <v>220020</v>
      </c>
      <c r="DE127" s="326">
        <v>220020</v>
      </c>
      <c r="DF127" s="762"/>
      <c r="DG127" s="508">
        <f t="shared" si="437"/>
        <v>-220020</v>
      </c>
      <c r="DH127" s="268">
        <v>123210</v>
      </c>
      <c r="DI127" s="326">
        <v>123210</v>
      </c>
      <c r="DJ127" s="765"/>
      <c r="DK127" s="508">
        <f t="shared" si="438"/>
        <v>-123210</v>
      </c>
      <c r="DL127" s="268">
        <v>158410</v>
      </c>
      <c r="DM127" s="326">
        <v>158410</v>
      </c>
      <c r="DN127" s="762">
        <v>158410</v>
      </c>
      <c r="DO127" s="508">
        <f t="shared" si="439"/>
        <v>0</v>
      </c>
      <c r="DP127" s="287">
        <f t="shared" si="440"/>
        <v>501640</v>
      </c>
      <c r="DQ127" s="70">
        <f t="shared" si="441"/>
        <v>501640</v>
      </c>
      <c r="DR127" s="383">
        <f t="shared" si="442"/>
        <v>158410</v>
      </c>
      <c r="DS127" s="47">
        <f t="shared" si="443"/>
        <v>-343230</v>
      </c>
      <c r="DT127" s="142">
        <f t="shared" si="444"/>
        <v>-343230</v>
      </c>
      <c r="DU127" s="268">
        <f>DU79</f>
        <v>158300</v>
      </c>
      <c r="DV127" s="326"/>
      <c r="DW127" s="762"/>
      <c r="DX127" s="508">
        <f>DW127-DV127</f>
        <v>0</v>
      </c>
      <c r="DY127" s="268">
        <f>DY79</f>
        <v>131920</v>
      </c>
      <c r="DZ127" s="326"/>
      <c r="EA127" s="762"/>
      <c r="EB127" s="508">
        <f>EA127-DZ127</f>
        <v>0</v>
      </c>
      <c r="EC127" s="268">
        <v>148940</v>
      </c>
      <c r="ED127" s="326"/>
      <c r="EE127" s="762"/>
      <c r="EF127" s="508">
        <f t="shared" si="445"/>
        <v>0</v>
      </c>
      <c r="EG127" s="287">
        <f t="shared" si="446"/>
        <v>439160</v>
      </c>
      <c r="EH127" s="70">
        <f t="shared" si="447"/>
        <v>0</v>
      </c>
      <c r="EI127" s="383">
        <f t="shared" si="448"/>
        <v>0</v>
      </c>
      <c r="EJ127" s="47">
        <f t="shared" si="449"/>
        <v>-439160</v>
      </c>
      <c r="EK127" s="270">
        <f t="shared" si="450"/>
        <v>0</v>
      </c>
      <c r="EL127" s="143">
        <f t="shared" si="451"/>
        <v>940800</v>
      </c>
      <c r="EM127" s="1014">
        <f t="shared" si="452"/>
        <v>501640</v>
      </c>
      <c r="EN127" s="148">
        <f t="shared" si="453"/>
        <v>158410</v>
      </c>
      <c r="EO127" s="327">
        <f t="shared" si="454"/>
        <v>-782390</v>
      </c>
      <c r="EP127" s="235">
        <f t="shared" si="455"/>
        <v>-343230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2"/>
      <c r="B128" s="388" t="s">
        <v>5</v>
      </c>
      <c r="C128" s="446"/>
      <c r="D128" s="787"/>
      <c r="E128" s="788"/>
      <c r="F128" s="331"/>
      <c r="G128" s="523"/>
      <c r="H128" s="856"/>
      <c r="I128" s="334">
        <f>H129/G129</f>
        <v>0</v>
      </c>
      <c r="J128" s="331"/>
      <c r="K128" s="523"/>
      <c r="L128" s="1074"/>
      <c r="M128" s="334">
        <f>L129/K129</f>
        <v>0</v>
      </c>
      <c r="N128" s="331"/>
      <c r="O128" s="523"/>
      <c r="P128" s="1074"/>
      <c r="Q128" s="334">
        <f>P129/O129</f>
        <v>0</v>
      </c>
      <c r="R128" s="394"/>
      <c r="S128" s="395"/>
      <c r="T128" s="396"/>
      <c r="U128" s="84"/>
      <c r="V128" s="339">
        <f>U129/R129</f>
        <v>0</v>
      </c>
      <c r="W128" s="86">
        <f>U129/S129</f>
        <v>0</v>
      </c>
      <c r="X128" s="88">
        <f>U129/T129</f>
        <v>0</v>
      </c>
      <c r="Y128" s="331"/>
      <c r="Z128" s="523"/>
      <c r="AA128" s="1074"/>
      <c r="AB128" s="334">
        <f>AA129/Z129</f>
        <v>0</v>
      </c>
      <c r="AC128" s="331"/>
      <c r="AD128" s="523"/>
      <c r="AE128" s="1074"/>
      <c r="AF128" s="514">
        <f>AE129/AD129</f>
        <v>0</v>
      </c>
      <c r="AG128" s="331"/>
      <c r="AH128" s="523"/>
      <c r="AI128" s="1074"/>
      <c r="AJ128" s="514">
        <f>AI129/AH129</f>
        <v>0</v>
      </c>
      <c r="AK128" s="399"/>
      <c r="AL128" s="395"/>
      <c r="AM128" s="400"/>
      <c r="AN128" s="525"/>
      <c r="AO128" s="343">
        <f>AN129/AK129</f>
        <v>0</v>
      </c>
      <c r="AP128" s="340">
        <f>AN129/AL129</f>
        <v>0</v>
      </c>
      <c r="AQ128" s="203">
        <f>AN129/AM129</f>
        <v>0</v>
      </c>
      <c r="AR128" s="526"/>
      <c r="AS128" s="437"/>
      <c r="AT128" s="527"/>
      <c r="AU128" s="528"/>
      <c r="AV128" s="343">
        <f>AU129/AR129</f>
        <v>0</v>
      </c>
      <c r="AW128" s="86">
        <f>AU129/AS129</f>
        <v>0</v>
      </c>
      <c r="AX128" s="206">
        <f>AU129/AT129</f>
        <v>0</v>
      </c>
      <c r="AY128" s="349"/>
      <c r="AZ128" s="350"/>
      <c r="BA128" s="350"/>
      <c r="BF128" s="1037"/>
      <c r="BG128" s="523"/>
      <c r="BH128" s="524"/>
      <c r="BI128" s="334" t="e">
        <f>BH129/BG129</f>
        <v>#DIV/0!</v>
      </c>
      <c r="BJ128" s="1037"/>
      <c r="BK128" s="523"/>
      <c r="BL128" s="524"/>
      <c r="BM128" s="334">
        <f>BL129/BK129</f>
        <v>0</v>
      </c>
      <c r="BN128" s="1037"/>
      <c r="BO128" s="523"/>
      <c r="BP128" s="524"/>
      <c r="BQ128" s="514">
        <f>BP129/BO129</f>
        <v>0</v>
      </c>
      <c r="BR128" s="399"/>
      <c r="BS128" s="396"/>
      <c r="BT128" s="400"/>
      <c r="BU128" s="84"/>
      <c r="BV128" s="339" t="e">
        <f>BU129/BR129</f>
        <v>#DIV/0!</v>
      </c>
      <c r="BW128" s="340"/>
      <c r="BX128" s="88">
        <f>BU129/BT129</f>
        <v>0</v>
      </c>
      <c r="BY128" s="1037"/>
      <c r="BZ128" s="523"/>
      <c r="CA128" s="524"/>
      <c r="CB128" s="514">
        <f>CA129/BZ129</f>
        <v>0</v>
      </c>
      <c r="CC128" s="1037"/>
      <c r="CD128" s="523"/>
      <c r="CE128" s="524"/>
      <c r="CF128" s="514">
        <f>CE129/CD129</f>
        <v>0</v>
      </c>
      <c r="CG128" s="1037"/>
      <c r="CH128" s="523"/>
      <c r="CI128" s="524"/>
      <c r="CJ128" s="514">
        <f>CI129/CH129</f>
        <v>0</v>
      </c>
      <c r="CK128" s="399"/>
      <c r="CL128" s="396"/>
      <c r="CM128" s="400"/>
      <c r="CN128" s="525"/>
      <c r="CO128" s="343" t="e">
        <f>CN129/CK129</f>
        <v>#DIV/0!</v>
      </c>
      <c r="CP128" s="343"/>
      <c r="CQ128" s="203">
        <f>CN129/CM129</f>
        <v>0</v>
      </c>
      <c r="CR128" s="526"/>
      <c r="CS128" s="969"/>
      <c r="CT128" s="527"/>
      <c r="CU128" s="528"/>
      <c r="CV128" s="343" t="e">
        <f>CU129/CR129</f>
        <v>#DIV/0!</v>
      </c>
      <c r="CW128" s="343"/>
      <c r="CX128" s="206">
        <f>CU129/CT129</f>
        <v>0</v>
      </c>
      <c r="CY128" s="137"/>
      <c r="CZ128" s="350"/>
      <c r="DD128" s="331"/>
      <c r="DE128" s="523"/>
      <c r="DF128" s="776"/>
      <c r="DG128" s="334">
        <f>DF129/DE129</f>
        <v>0</v>
      </c>
      <c r="DH128" s="331"/>
      <c r="DI128" s="523"/>
      <c r="DJ128" s="776"/>
      <c r="DK128" s="334">
        <f>DJ129/DI129</f>
        <v>0</v>
      </c>
      <c r="DL128" s="331"/>
      <c r="DM128" s="523"/>
      <c r="DN128" s="776"/>
      <c r="DO128" s="514">
        <f>DN129/DM129</f>
        <v>1</v>
      </c>
      <c r="DP128" s="399"/>
      <c r="DQ128" s="400"/>
      <c r="DR128" s="525"/>
      <c r="DS128" s="339">
        <f>DR129/DP129</f>
        <v>0.31578947368421051</v>
      </c>
      <c r="DT128" s="88">
        <f>DR129/DQ129</f>
        <v>0.31578947368421051</v>
      </c>
      <c r="DU128" s="331"/>
      <c r="DV128" s="523"/>
      <c r="DW128" s="776"/>
      <c r="DX128" s="514" t="e">
        <f>DW129/DV129</f>
        <v>#DIV/0!</v>
      </c>
      <c r="DY128" s="331"/>
      <c r="DZ128" s="523"/>
      <c r="EA128" s="776"/>
      <c r="EB128" s="514" t="e">
        <f>EA129/DZ129</f>
        <v>#DIV/0!</v>
      </c>
      <c r="EC128" s="331"/>
      <c r="ED128" s="523"/>
      <c r="EE128" s="776"/>
      <c r="EF128" s="514" t="e">
        <f>EE129/ED129</f>
        <v>#DIV/0!</v>
      </c>
      <c r="EG128" s="399"/>
      <c r="EH128" s="400"/>
      <c r="EI128" s="525"/>
      <c r="EJ128" s="343">
        <f>EI129/EG129</f>
        <v>0</v>
      </c>
      <c r="EK128" s="202" t="e">
        <f>EI129/EH129</f>
        <v>#DIV/0!</v>
      </c>
      <c r="EL128" s="410"/>
      <c r="EM128" s="401"/>
      <c r="EN128" s="1016"/>
      <c r="EO128" s="343">
        <f>EN129/EL129</f>
        <v>0.16981132075471697</v>
      </c>
      <c r="EP128" s="609">
        <f>EN129/EM129</f>
        <v>0.31578947368421051</v>
      </c>
      <c r="EQ128" s="137"/>
      <c r="ER128" s="350"/>
      <c r="ES128" s="517"/>
      <c r="ET128" s="517"/>
      <c r="EU128" s="517"/>
      <c r="EV128" s="517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386">
        <f>H123+H124</f>
        <v>0</v>
      </c>
      <c r="I129" s="358">
        <f>H129-G129</f>
        <v>-258716.16750000001</v>
      </c>
      <c r="J129" s="355">
        <f>J123+J124</f>
        <v>200000</v>
      </c>
      <c r="K129" s="385">
        <f>K123+K124</f>
        <v>270450.8</v>
      </c>
      <c r="L129" s="1063">
        <f>L123+L124</f>
        <v>0</v>
      </c>
      <c r="M129" s="358">
        <f>L129-K129</f>
        <v>-270450.8</v>
      </c>
      <c r="N129" s="355">
        <f>N123+N124</f>
        <v>200000</v>
      </c>
      <c r="O129" s="385">
        <f>O123+O124</f>
        <v>199505.57700000002</v>
      </c>
      <c r="P129" s="1063">
        <f>P123+P124</f>
        <v>0</v>
      </c>
      <c r="Q129" s="358">
        <f>P129-O129</f>
        <v>-199505.57700000002</v>
      </c>
      <c r="R129" s="360">
        <f>F129+J129+N129</f>
        <v>580000</v>
      </c>
      <c r="S129" s="361">
        <v>636000</v>
      </c>
      <c r="T129" s="186">
        <f>H129+K129+O129</f>
        <v>469956.37699999998</v>
      </c>
      <c r="U129" s="114">
        <f>H129+L129+P129</f>
        <v>0</v>
      </c>
      <c r="V129" s="129">
        <f>U129-R129</f>
        <v>-580000</v>
      </c>
      <c r="W129" s="128">
        <f t="shared" si="393"/>
        <v>-636000</v>
      </c>
      <c r="X129" s="55">
        <f>U129-T129</f>
        <v>-469956.37699999998</v>
      </c>
      <c r="Y129" s="355">
        <f>Y123+Y124</f>
        <v>170000</v>
      </c>
      <c r="Z129" s="385">
        <f>Z123+Z124</f>
        <v>220694.92499999999</v>
      </c>
      <c r="AA129" s="1063">
        <f>AA123+AA124</f>
        <v>0</v>
      </c>
      <c r="AB129" s="358">
        <f>AA129-Z129</f>
        <v>-220694.92499999999</v>
      </c>
      <c r="AC129" s="355">
        <f>AC123+AC124</f>
        <v>160000</v>
      </c>
      <c r="AD129" s="385">
        <f>AD123+AD124</f>
        <v>234901.14600000001</v>
      </c>
      <c r="AE129" s="1063">
        <f>AE123+AE124</f>
        <v>0</v>
      </c>
      <c r="AF129" s="358">
        <f>AE129-AD129</f>
        <v>-234901.14600000001</v>
      </c>
      <c r="AG129" s="355">
        <f>AG123+AG124</f>
        <v>130000</v>
      </c>
      <c r="AH129" s="385">
        <f>AH123+AH124</f>
        <v>240000</v>
      </c>
      <c r="AI129" s="1063">
        <f>AI123+AI124</f>
        <v>0</v>
      </c>
      <c r="AJ129" s="358">
        <f t="shared" ref="AJ129:AJ139" si="456">AI129-AH129</f>
        <v>-240000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0</v>
      </c>
      <c r="AO129" s="186">
        <f t="shared" ref="AO129:AO139" si="457">AN129-AK129</f>
        <v>-460000</v>
      </c>
      <c r="AP129" s="128">
        <f t="shared" si="394"/>
        <v>-480000</v>
      </c>
      <c r="AQ129" s="55">
        <f>AN129-AM129</f>
        <v>-695596.071</v>
      </c>
      <c r="AR129" s="130">
        <f>SUM(R129,AK129)</f>
        <v>1040000</v>
      </c>
      <c r="AS129" s="113">
        <f>AS123+AS124+AS125</f>
        <v>1116000</v>
      </c>
      <c r="AT129" s="511">
        <f>T129+AM129</f>
        <v>1165552.4479999999</v>
      </c>
      <c r="AU129" s="187">
        <f>SUM(U129,AN129)</f>
        <v>0</v>
      </c>
      <c r="AV129" s="186">
        <f>AU129-AR129</f>
        <v>-1040000</v>
      </c>
      <c r="AW129" s="128">
        <f t="shared" si="395"/>
        <v>-1116000</v>
      </c>
      <c r="AX129" s="362">
        <f t="shared" ref="AX129:AX139" si="458">AU129-AT129</f>
        <v>-1165552.4479999999</v>
      </c>
      <c r="AY129" s="137">
        <f>AR129/6</f>
        <v>173333.33333333334</v>
      </c>
      <c r="AZ129" s="97">
        <f>AS129/6</f>
        <v>186000</v>
      </c>
      <c r="BA129" s="138">
        <f>AU129/6</f>
        <v>0</v>
      </c>
      <c r="BB129" s="363">
        <f>BA129/AY129</f>
        <v>0</v>
      </c>
      <c r="BC129" s="6">
        <f>BA129-AY129</f>
        <v>-173333.33333333334</v>
      </c>
      <c r="BD129" s="98">
        <f>BA129-AZ129</f>
        <v>-186000</v>
      </c>
      <c r="BE129" s="6">
        <f>AX129/6</f>
        <v>-194258.74133333331</v>
      </c>
      <c r="BF129" s="1038">
        <f>BF123+BF124+BF125</f>
        <v>0</v>
      </c>
      <c r="BG129" s="385">
        <f>BG123+BG124+BG125</f>
        <v>0</v>
      </c>
      <c r="BH129" s="387">
        <f>BH123+BH124+BH125</f>
        <v>0</v>
      </c>
      <c r="BI129" s="358">
        <f>BH129-BG129</f>
        <v>0</v>
      </c>
      <c r="BJ129" s="1038">
        <f>BJ123+BJ124+BJ125</f>
        <v>0</v>
      </c>
      <c r="BK129" s="385">
        <f>BK123+BK124+BK125</f>
        <v>120000</v>
      </c>
      <c r="BL129" s="387">
        <f>BL123+BL124+BL125</f>
        <v>0</v>
      </c>
      <c r="BM129" s="358">
        <f>BL129-BK129</f>
        <v>-120000</v>
      </c>
      <c r="BN129" s="1038">
        <f>BN123+BN124+BN125</f>
        <v>0</v>
      </c>
      <c r="BO129" s="385">
        <f>BO123+BO124+BO125</f>
        <v>170000</v>
      </c>
      <c r="BP129" s="387">
        <f>BP123+BP124+BP125</f>
        <v>0</v>
      </c>
      <c r="BQ129" s="358">
        <f t="shared" ref="BQ129:BQ137" si="459">BP129-BO129</f>
        <v>-170000</v>
      </c>
      <c r="BR129" s="111">
        <f>BF129+BJ129+BN129</f>
        <v>0</v>
      </c>
      <c r="BS129" s="112"/>
      <c r="BT129" s="108">
        <f>BG129+BK129+BO129</f>
        <v>290000</v>
      </c>
      <c r="BU129" s="114">
        <f>BH129+BL129+BP129</f>
        <v>0</v>
      </c>
      <c r="BV129" s="129">
        <f t="shared" ref="BV129:BV139" si="460">BU129-BR129</f>
        <v>0</v>
      </c>
      <c r="BW129" s="128"/>
      <c r="BX129" s="55">
        <f>BU129-BT129</f>
        <v>-290000</v>
      </c>
      <c r="BY129" s="1038">
        <f>BY123+BY124+BY125</f>
        <v>0</v>
      </c>
      <c r="BZ129" s="385">
        <f>BZ123+BZ124+BZ125</f>
        <v>217000</v>
      </c>
      <c r="CA129" s="387">
        <f>CA123+CA124+CA125</f>
        <v>0</v>
      </c>
      <c r="CB129" s="358">
        <f>CA129-BZ129</f>
        <v>-217000</v>
      </c>
      <c r="CC129" s="1038">
        <f>CC123+CC124+CC125</f>
        <v>0</v>
      </c>
      <c r="CD129" s="385">
        <f>CD123+CD124+CD125</f>
        <v>220000</v>
      </c>
      <c r="CE129" s="387">
        <f>CE123+CE124+CE125</f>
        <v>0</v>
      </c>
      <c r="CF129" s="358">
        <f>CE129-CD129</f>
        <v>-220000</v>
      </c>
      <c r="CG129" s="1038">
        <f>CG123+CG124+CG125</f>
        <v>0</v>
      </c>
      <c r="CH129" s="385">
        <f>CH123+CH124+CH125</f>
        <v>150000</v>
      </c>
      <c r="CI129" s="387">
        <f>CI123+CI124+CI125</f>
        <v>0</v>
      </c>
      <c r="CJ129" s="358">
        <f t="shared" ref="CJ129:CJ139" si="461">CI129-CH129</f>
        <v>-150000</v>
      </c>
      <c r="CK129" s="111">
        <f>BY129+CC129+CG129</f>
        <v>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462">CN129-CK129</f>
        <v>0</v>
      </c>
      <c r="CP129" s="186"/>
      <c r="CQ129" s="55">
        <f>CN129-CM129</f>
        <v>-587000</v>
      </c>
      <c r="CR129" s="130">
        <f>SUM(BR129,CK129)</f>
        <v>0</v>
      </c>
      <c r="CS129" s="540"/>
      <c r="CT129" s="511">
        <f>BT129+CM129</f>
        <v>877000</v>
      </c>
      <c r="CU129" s="187">
        <f>SUM(BU129,CN129)</f>
        <v>0</v>
      </c>
      <c r="CV129" s="186">
        <f>CU129-CR129</f>
        <v>0</v>
      </c>
      <c r="CW129" s="186"/>
      <c r="CX129" s="362">
        <f t="shared" ref="CX129:CX139" si="463">CU129-CT129</f>
        <v>-877000</v>
      </c>
      <c r="CY129" s="137">
        <f>CR129/6</f>
        <v>0</v>
      </c>
      <c r="CZ129" s="138">
        <f>CU129/6</f>
        <v>0</v>
      </c>
      <c r="DA129" s="363" t="e">
        <f>CZ129/CY129</f>
        <v>#DIV/0!</v>
      </c>
      <c r="DB129" s="6">
        <f>CZ129-CY129</f>
        <v>0</v>
      </c>
      <c r="DC129" s="6">
        <f>CX129/6</f>
        <v>-146166.66666666666</v>
      </c>
      <c r="DD129" s="355">
        <f>DD123+DD124</f>
        <v>250000</v>
      </c>
      <c r="DE129" s="385">
        <f>DE123+DE124+DE125</f>
        <v>250000</v>
      </c>
      <c r="DF129" s="767">
        <f>DF123+DF124+DF125</f>
        <v>0</v>
      </c>
      <c r="DG129" s="358">
        <f t="shared" ref="DG129:DG135" si="464">DF129-DE129</f>
        <v>-250000</v>
      </c>
      <c r="DH129" s="355">
        <f>DH123+DH124</f>
        <v>140000</v>
      </c>
      <c r="DI129" s="385">
        <f>DI123+DI124+DI125</f>
        <v>140000</v>
      </c>
      <c r="DJ129" s="767">
        <f>DJ123+DJ124+DJ125</f>
        <v>0</v>
      </c>
      <c r="DK129" s="358">
        <f t="shared" ref="DK129:DK135" si="465">DJ129-DI129</f>
        <v>-140000</v>
      </c>
      <c r="DL129" s="355">
        <f>DL123+DL124</f>
        <v>180000</v>
      </c>
      <c r="DM129" s="385">
        <f>DM123+DM124+DM125</f>
        <v>180000</v>
      </c>
      <c r="DN129" s="767">
        <f>DN123+DN124+DN125</f>
        <v>180000</v>
      </c>
      <c r="DO129" s="358">
        <f t="shared" ref="DO129:DO135" si="466">DN129-DM129</f>
        <v>0</v>
      </c>
      <c r="DP129" s="111">
        <f t="shared" ref="DP129:DR130" si="467">DD129+DH129+DL129</f>
        <v>570000</v>
      </c>
      <c r="DQ129" s="108">
        <f t="shared" si="467"/>
        <v>570000</v>
      </c>
      <c r="DR129" s="113">
        <f t="shared" si="467"/>
        <v>180000</v>
      </c>
      <c r="DS129" s="129">
        <f t="shared" ref="DS129:DS135" si="468">DR129-DP129</f>
        <v>-390000</v>
      </c>
      <c r="DT129" s="55">
        <f>DR129-DQ129</f>
        <v>-390000</v>
      </c>
      <c r="DU129" s="355">
        <f>DU123+DU124</f>
        <v>180000</v>
      </c>
      <c r="DV129" s="385">
        <f>DV123+DV124+DV125</f>
        <v>0</v>
      </c>
      <c r="DW129" s="767">
        <f>DW123+DW124+DW125</f>
        <v>0</v>
      </c>
      <c r="DX129" s="358">
        <f t="shared" ref="DX129:DX135" si="469">DW129-DV129</f>
        <v>0</v>
      </c>
      <c r="DY129" s="355">
        <f>DY123+DY124</f>
        <v>150000</v>
      </c>
      <c r="DZ129" s="385">
        <f>DZ123+DZ124+DZ125</f>
        <v>0</v>
      </c>
      <c r="EA129" s="767">
        <f>EA123+EA124+EA125</f>
        <v>0</v>
      </c>
      <c r="EB129" s="358">
        <f t="shared" ref="EB129:EB135" si="470">EA129-DZ129</f>
        <v>0</v>
      </c>
      <c r="EC129" s="355">
        <f>EC123+EC124</f>
        <v>160000</v>
      </c>
      <c r="ED129" s="385">
        <f>ED123+ED124+ED125</f>
        <v>0</v>
      </c>
      <c r="EE129" s="767">
        <f>EE123+EE124+EE125</f>
        <v>0</v>
      </c>
      <c r="EF129" s="358">
        <f t="shared" ref="EF129:EF135" si="471">EE129-ED129</f>
        <v>0</v>
      </c>
      <c r="EG129" s="111">
        <f t="shared" ref="EG129:EI130" si="472">DU129+DY129+EC129</f>
        <v>490000</v>
      </c>
      <c r="EH129" s="108">
        <f t="shared" si="472"/>
        <v>0</v>
      </c>
      <c r="EI129" s="113">
        <f t="shared" si="472"/>
        <v>0</v>
      </c>
      <c r="EJ129" s="186">
        <f t="shared" ref="EJ129:EJ135" si="473">EI129-EG129</f>
        <v>-490000</v>
      </c>
      <c r="EK129" s="55">
        <f>EI129-EH129</f>
        <v>0</v>
      </c>
      <c r="EL129" s="130">
        <f>SUM(DP129,EG129)</f>
        <v>1060000</v>
      </c>
      <c r="EM129" s="686">
        <f>DQ129+EH129</f>
        <v>570000</v>
      </c>
      <c r="EN129" s="187">
        <f>SUM(DR129,EI129)</f>
        <v>180000</v>
      </c>
      <c r="EO129" s="186">
        <f>EN129-EL129</f>
        <v>-880000</v>
      </c>
      <c r="EP129" s="362">
        <f t="shared" ref="EP129:EP135" si="474">EN129-EM129</f>
        <v>-390000</v>
      </c>
      <c r="EQ129" s="137">
        <f>EL129/6</f>
        <v>176666.66666666666</v>
      </c>
      <c r="ER129" s="138">
        <f>EN129/6</f>
        <v>30000</v>
      </c>
      <c r="ES129" s="363">
        <f>ER129/EQ129</f>
        <v>0.169811320754717</v>
      </c>
      <c r="ET129" s="5">
        <f>ER129-EQ129</f>
        <v>-146666.66666666666</v>
      </c>
      <c r="EU129" s="5">
        <f>EP129/6</f>
        <v>-65000</v>
      </c>
    </row>
    <row r="130" spans="1:152" s="350" customFormat="1" ht="20.100000000000001" customHeight="1">
      <c r="A130" s="388"/>
      <c r="B130" s="388"/>
      <c r="C130" s="389"/>
      <c r="D130" s="834" t="s">
        <v>50</v>
      </c>
      <c r="E130" s="839"/>
      <c r="F130" s="331">
        <v>250</v>
      </c>
      <c r="G130" s="390">
        <v>387</v>
      </c>
      <c r="H130" s="391"/>
      <c r="I130" s="392">
        <f t="shared" ref="I130:I137" si="475">H130-G130</f>
        <v>-387</v>
      </c>
      <c r="J130" s="331">
        <v>250</v>
      </c>
      <c r="K130" s="390">
        <v>336</v>
      </c>
      <c r="L130" s="1064"/>
      <c r="M130" s="392">
        <f t="shared" ref="M130:M137" si="476">L130-K130</f>
        <v>-336</v>
      </c>
      <c r="N130" s="331">
        <v>250</v>
      </c>
      <c r="O130" s="390">
        <v>388</v>
      </c>
      <c r="P130" s="1064"/>
      <c r="Q130" s="392">
        <f t="shared" ref="Q130:Q137" si="477">P130-O130</f>
        <v>-388</v>
      </c>
      <c r="R130" s="394">
        <f>F130+J130+N130</f>
        <v>750</v>
      </c>
      <c r="S130" s="395">
        <f>300*3</f>
        <v>900</v>
      </c>
      <c r="T130" s="396">
        <f>H130+K130+O130</f>
        <v>724</v>
      </c>
      <c r="U130" s="397">
        <f>H130+L130+P130</f>
        <v>0</v>
      </c>
      <c r="V130" s="398">
        <f t="shared" ref="V130:V139" si="478">U130-R130</f>
        <v>-750</v>
      </c>
      <c r="W130" s="398">
        <f t="shared" si="393"/>
        <v>-900</v>
      </c>
      <c r="X130" s="398">
        <f t="shared" ref="X130:X139" si="479">U130-T130</f>
        <v>-724</v>
      </c>
      <c r="Y130" s="331">
        <v>350</v>
      </c>
      <c r="Z130" s="390">
        <v>348</v>
      </c>
      <c r="AA130" s="1064"/>
      <c r="AB130" s="392">
        <f t="shared" ref="AB130:AB139" si="480">AA130-Z130</f>
        <v>-348</v>
      </c>
      <c r="AC130" s="331">
        <v>350</v>
      </c>
      <c r="AD130" s="390">
        <v>396</v>
      </c>
      <c r="AE130" s="1064"/>
      <c r="AF130" s="392">
        <f t="shared" ref="AF130:AF137" si="481">AE130-AD130</f>
        <v>-396</v>
      </c>
      <c r="AG130" s="331">
        <v>350</v>
      </c>
      <c r="AH130" s="390">
        <v>440</v>
      </c>
      <c r="AI130" s="1064"/>
      <c r="AJ130" s="392">
        <f t="shared" si="456"/>
        <v>-440</v>
      </c>
      <c r="AK130" s="399">
        <f>Y130+AC130+AG130</f>
        <v>1050</v>
      </c>
      <c r="AL130" s="395">
        <f>300*3</f>
        <v>900</v>
      </c>
      <c r="AM130" s="529">
        <f>Z130+AD130+AH130</f>
        <v>1184</v>
      </c>
      <c r="AN130" s="437">
        <f>AA130+AE130+AI130</f>
        <v>0</v>
      </c>
      <c r="AO130" s="530">
        <f t="shared" si="457"/>
        <v>-1050</v>
      </c>
      <c r="AP130" s="398">
        <f t="shared" si="394"/>
        <v>-900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1908</v>
      </c>
      <c r="AU130" s="443">
        <f>SUM(U130,AN130)</f>
        <v>0</v>
      </c>
      <c r="AV130" s="459">
        <f t="shared" ref="AV130:AV139" si="482">AU130-AR130</f>
        <v>-1800</v>
      </c>
      <c r="AW130" s="398">
        <f t="shared" si="395"/>
        <v>-1800</v>
      </c>
      <c r="AX130" s="460">
        <f t="shared" si="458"/>
        <v>-1908</v>
      </c>
      <c r="AY130" s="349"/>
      <c r="BF130" s="1037"/>
      <c r="BG130" s="390"/>
      <c r="BH130" s="393"/>
      <c r="BI130" s="392">
        <f t="shared" ref="BI130:BI137" si="483">BH130-BG130</f>
        <v>0</v>
      </c>
      <c r="BJ130" s="1037"/>
      <c r="BK130" s="390">
        <v>300</v>
      </c>
      <c r="BL130" s="393"/>
      <c r="BM130" s="392">
        <f t="shared" ref="BM130:BM137" si="484">BL130-BK130</f>
        <v>-300</v>
      </c>
      <c r="BN130" s="1037"/>
      <c r="BO130" s="390">
        <v>370</v>
      </c>
      <c r="BP130" s="393"/>
      <c r="BQ130" s="392">
        <f t="shared" si="459"/>
        <v>-370</v>
      </c>
      <c r="BR130" s="399">
        <f>BF130+BJ130+BN130</f>
        <v>0</v>
      </c>
      <c r="BS130" s="396"/>
      <c r="BT130" s="529">
        <f>BG130+BK130+BO130</f>
        <v>670</v>
      </c>
      <c r="BU130" s="397">
        <f>BH130+BL130+BP130</f>
        <v>0</v>
      </c>
      <c r="BV130" s="438">
        <f t="shared" si="460"/>
        <v>0</v>
      </c>
      <c r="BW130" s="485"/>
      <c r="BX130" s="453">
        <f>BU130-BT130</f>
        <v>-670</v>
      </c>
      <c r="BY130" s="1037"/>
      <c r="BZ130" s="390">
        <v>380</v>
      </c>
      <c r="CA130" s="393"/>
      <c r="CB130" s="392">
        <f t="shared" ref="CB130:CB139" si="485">CA130-BZ130</f>
        <v>-380</v>
      </c>
      <c r="CC130" s="1037"/>
      <c r="CD130" s="390">
        <v>375</v>
      </c>
      <c r="CE130" s="393"/>
      <c r="CF130" s="392">
        <f t="shared" ref="CF130:CF139" si="486">CE130-CD130</f>
        <v>-375</v>
      </c>
      <c r="CG130" s="1037"/>
      <c r="CH130" s="390">
        <v>360</v>
      </c>
      <c r="CI130" s="393"/>
      <c r="CJ130" s="392">
        <f t="shared" si="461"/>
        <v>-360</v>
      </c>
      <c r="CK130" s="399">
        <f>BY130+CC130+CG130</f>
        <v>0</v>
      </c>
      <c r="CL130" s="396"/>
      <c r="CM130" s="529">
        <f>BZ130+CD130+CH130</f>
        <v>1115</v>
      </c>
      <c r="CN130" s="437">
        <f>CA130+CE130+CI130</f>
        <v>0</v>
      </c>
      <c r="CO130" s="530">
        <f t="shared" si="462"/>
        <v>0</v>
      </c>
      <c r="CP130" s="338"/>
      <c r="CQ130" s="453"/>
      <c r="CR130" s="399">
        <f>SUM(BR130,CK130)</f>
        <v>0</v>
      </c>
      <c r="CS130" s="964"/>
      <c r="CT130" s="442">
        <f>BT130+CM130</f>
        <v>1785</v>
      </c>
      <c r="CU130" s="443">
        <f>SUM(BU130,CN130)</f>
        <v>0</v>
      </c>
      <c r="CV130" s="459">
        <f t="shared" ref="CV130:CV139" si="487">CU130-CR130</f>
        <v>0</v>
      </c>
      <c r="CW130" s="459"/>
      <c r="CX130" s="460">
        <f t="shared" si="463"/>
        <v>-1785</v>
      </c>
      <c r="CY130" s="137"/>
      <c r="DD130" s="331">
        <v>363</v>
      </c>
      <c r="DE130" s="390">
        <v>360</v>
      </c>
      <c r="DF130" s="768"/>
      <c r="DG130" s="392">
        <f t="shared" si="464"/>
        <v>-360</v>
      </c>
      <c r="DH130" s="331">
        <v>363</v>
      </c>
      <c r="DI130" s="390">
        <v>350</v>
      </c>
      <c r="DJ130" s="768"/>
      <c r="DK130" s="392">
        <f t="shared" si="465"/>
        <v>-350</v>
      </c>
      <c r="DL130" s="331">
        <v>363</v>
      </c>
      <c r="DM130" s="390">
        <v>380</v>
      </c>
      <c r="DN130" s="768">
        <v>380</v>
      </c>
      <c r="DO130" s="392">
        <f t="shared" si="466"/>
        <v>0</v>
      </c>
      <c r="DP130" s="399">
        <f t="shared" si="467"/>
        <v>1089</v>
      </c>
      <c r="DQ130" s="529">
        <f t="shared" si="467"/>
        <v>1090</v>
      </c>
      <c r="DR130" s="437">
        <f t="shared" si="467"/>
        <v>380</v>
      </c>
      <c r="DS130" s="438">
        <f t="shared" si="468"/>
        <v>-709</v>
      </c>
      <c r="DT130" s="453">
        <f>DR130-DQ130</f>
        <v>-710</v>
      </c>
      <c r="DU130" s="331">
        <v>365</v>
      </c>
      <c r="DV130" s="390"/>
      <c r="DW130" s="768"/>
      <c r="DX130" s="392">
        <f t="shared" si="469"/>
        <v>0</v>
      </c>
      <c r="DY130" s="331">
        <v>365</v>
      </c>
      <c r="DZ130" s="390"/>
      <c r="EA130" s="768"/>
      <c r="EB130" s="392">
        <f t="shared" si="470"/>
        <v>0</v>
      </c>
      <c r="EC130" s="331">
        <v>365</v>
      </c>
      <c r="ED130" s="390"/>
      <c r="EE130" s="768"/>
      <c r="EF130" s="392">
        <f t="shared" si="471"/>
        <v>0</v>
      </c>
      <c r="EG130" s="399">
        <f t="shared" si="472"/>
        <v>1095</v>
      </c>
      <c r="EH130" s="529">
        <f t="shared" si="472"/>
        <v>0</v>
      </c>
      <c r="EI130" s="437">
        <f t="shared" si="472"/>
        <v>0</v>
      </c>
      <c r="EJ130" s="530">
        <f t="shared" si="473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380</v>
      </c>
      <c r="EO130" s="459">
        <f t="shared" ref="EO130:EO135" si="488">EN130-EL130</f>
        <v>-1804</v>
      </c>
      <c r="EP130" s="460">
        <f t="shared" si="474"/>
        <v>-710</v>
      </c>
      <c r="EQ130" s="137"/>
    </row>
    <row r="131" spans="1:152" s="351" customFormat="1" ht="20.100000000000001" customHeight="1">
      <c r="A131" s="388"/>
      <c r="B131" s="388"/>
      <c r="C131" s="389"/>
      <c r="D131" s="835" t="s">
        <v>82</v>
      </c>
      <c r="E131" s="840"/>
      <c r="F131" s="336">
        <f>F132/F130</f>
        <v>178.33199999999999</v>
      </c>
      <c r="G131" s="403">
        <f>G132/G130</f>
        <v>163.96166142118864</v>
      </c>
      <c r="H131" s="404" t="e">
        <f>H132/H130</f>
        <v>#DIV/0!</v>
      </c>
      <c r="I131" s="405" t="e">
        <f t="shared" si="475"/>
        <v>#DIV/0!</v>
      </c>
      <c r="J131" s="336">
        <f>J132/J130</f>
        <v>178.33199999999999</v>
      </c>
      <c r="K131" s="403">
        <f>K132/K130</f>
        <v>140.1875</v>
      </c>
      <c r="L131" s="1065" t="e">
        <f>L132/L130</f>
        <v>#DIV/0!</v>
      </c>
      <c r="M131" s="405" t="e">
        <f t="shared" si="476"/>
        <v>#DIV/0!</v>
      </c>
      <c r="N131" s="336">
        <f>N132/N130</f>
        <v>178.33199999999999</v>
      </c>
      <c r="O131" s="403">
        <f>O132/O130</f>
        <v>146.77061855670104</v>
      </c>
      <c r="P131" s="1065" t="e">
        <f>P132/P130</f>
        <v>#DIV/0!</v>
      </c>
      <c r="Q131" s="405" t="e">
        <f t="shared" si="477"/>
        <v>#DIV/0!</v>
      </c>
      <c r="R131" s="407">
        <f>R132/R130</f>
        <v>178.33199999999999</v>
      </c>
      <c r="S131" s="408">
        <f>S132/S130</f>
        <v>148.61000000000001</v>
      </c>
      <c r="T131" s="409">
        <f>T132/T130</f>
        <v>143.71546961325967</v>
      </c>
      <c r="U131" s="398" t="e">
        <f>U132/U130</f>
        <v>#DIV/0!</v>
      </c>
      <c r="V131" s="398" t="e">
        <f t="shared" si="478"/>
        <v>#DIV/0!</v>
      </c>
      <c r="W131" s="398" t="e">
        <f t="shared" si="393"/>
        <v>#DIV/0!</v>
      </c>
      <c r="X131" s="398" t="e">
        <f t="shared" si="479"/>
        <v>#DIV/0!</v>
      </c>
      <c r="Y131" s="336">
        <f>Y132/Y130</f>
        <v>127.38</v>
      </c>
      <c r="Z131" s="403">
        <f>Z132/Z130</f>
        <v>150.94747701149427</v>
      </c>
      <c r="AA131" s="1065" t="e">
        <f>AA132/AA130</f>
        <v>#DIV/0!</v>
      </c>
      <c r="AB131" s="405" t="e">
        <f t="shared" si="480"/>
        <v>#DIV/0!</v>
      </c>
      <c r="AC131" s="336">
        <f>AC132/AC130</f>
        <v>127.38</v>
      </c>
      <c r="AD131" s="403">
        <f>AD132/AD130</f>
        <v>155.79086882272728</v>
      </c>
      <c r="AE131" s="1065" t="e">
        <f>AE132/AE130</f>
        <v>#DIV/0!</v>
      </c>
      <c r="AF131" s="405" t="e">
        <f t="shared" si="481"/>
        <v>#DIV/0!</v>
      </c>
      <c r="AG131" s="336">
        <f>AG132/AG130</f>
        <v>127.38</v>
      </c>
      <c r="AH131" s="403">
        <f>AH132/AH130</f>
        <v>147.72727272727272</v>
      </c>
      <c r="AI131" s="1065" t="e">
        <f>AI132/AI130</f>
        <v>#DIV/0!</v>
      </c>
      <c r="AJ131" s="405" t="e">
        <f t="shared" si="456"/>
        <v>#DIV/0!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 t="e">
        <f>AN132/AN130</f>
        <v>#DIV/0!</v>
      </c>
      <c r="AO131" s="398" t="e">
        <f t="shared" si="457"/>
        <v>#DIV/0!</v>
      </c>
      <c r="AP131" s="398" t="e">
        <f t="shared" si="394"/>
        <v>#DIV/0!</v>
      </c>
      <c r="AQ131" s="398" t="e">
        <f>AN131-AM131</f>
        <v>#DIV/0!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148.46588367599583</v>
      </c>
      <c r="AU131" s="402" t="e">
        <f>AU132/AU130</f>
        <v>#DIV/0!</v>
      </c>
      <c r="AV131" s="402" t="e">
        <f t="shared" si="482"/>
        <v>#DIV/0!</v>
      </c>
      <c r="AW131" s="398" t="e">
        <f t="shared" si="395"/>
        <v>#DIV/0!</v>
      </c>
      <c r="AX131" s="402" t="e">
        <f t="shared" si="458"/>
        <v>#DIV/0!</v>
      </c>
      <c r="AY131" s="349"/>
      <c r="AZ131" s="350"/>
      <c r="BA131" s="350"/>
      <c r="BF131" s="1041" t="e">
        <f>BF132/BF130</f>
        <v>#DIV/0!</v>
      </c>
      <c r="BG131" s="403" t="e">
        <f>BG132/BG130</f>
        <v>#DIV/0!</v>
      </c>
      <c r="BH131" s="406" t="e">
        <f>BH132/BH130</f>
        <v>#DIV/0!</v>
      </c>
      <c r="BI131" s="405" t="e">
        <f t="shared" si="483"/>
        <v>#DIV/0!</v>
      </c>
      <c r="BJ131" s="1041" t="e">
        <f>BJ132/BJ130</f>
        <v>#DIV/0!</v>
      </c>
      <c r="BK131" s="403">
        <f>BK132/BK130</f>
        <v>170</v>
      </c>
      <c r="BL131" s="406" t="e">
        <f>BL132/BL130</f>
        <v>#DIV/0!</v>
      </c>
      <c r="BM131" s="405" t="e">
        <f t="shared" si="484"/>
        <v>#DIV/0!</v>
      </c>
      <c r="BN131" s="1041" t="e">
        <f>BN132/BN130</f>
        <v>#DIV/0!</v>
      </c>
      <c r="BO131" s="403">
        <f>BO132/BO130</f>
        <v>151.35135135135135</v>
      </c>
      <c r="BP131" s="406" t="e">
        <f>BP132/BP130</f>
        <v>#DIV/0!</v>
      </c>
      <c r="BQ131" s="405" t="e">
        <f t="shared" si="459"/>
        <v>#DIV/0!</v>
      </c>
      <c r="BR131" s="410" t="e">
        <f>BR132/BR130</f>
        <v>#DIV/0!</v>
      </c>
      <c r="BS131" s="409"/>
      <c r="BT131" s="409">
        <f>BT132/BT130</f>
        <v>159.70149253731344</v>
      </c>
      <c r="BU131" s="398" t="e">
        <f>BU132/BU130</f>
        <v>#DIV/0!</v>
      </c>
      <c r="BV131" s="398" t="e">
        <f t="shared" si="460"/>
        <v>#DIV/0!</v>
      </c>
      <c r="BW131" s="398"/>
      <c r="BX131" s="398" t="e">
        <f>BU131-BT131</f>
        <v>#DIV/0!</v>
      </c>
      <c r="BY131" s="1041" t="e">
        <f>BY132/BY130</f>
        <v>#DIV/0!</v>
      </c>
      <c r="BZ131" s="403">
        <f>BZ132/BZ130</f>
        <v>152.63157894736841</v>
      </c>
      <c r="CA131" s="406" t="e">
        <f>CA132/CA130</f>
        <v>#DIV/0!</v>
      </c>
      <c r="CB131" s="405" t="e">
        <f t="shared" si="485"/>
        <v>#DIV/0!</v>
      </c>
      <c r="CC131" s="1041" t="e">
        <f>CC132/CC130</f>
        <v>#DIV/0!</v>
      </c>
      <c r="CD131" s="403">
        <f>CD132/CD130</f>
        <v>154.66666666666666</v>
      </c>
      <c r="CE131" s="406" t="e">
        <f>CE132/CE130</f>
        <v>#DIV/0!</v>
      </c>
      <c r="CF131" s="405" t="e">
        <f t="shared" si="486"/>
        <v>#DIV/0!</v>
      </c>
      <c r="CG131" s="1041" t="e">
        <f>CG132/CG130</f>
        <v>#DIV/0!</v>
      </c>
      <c r="CH131" s="403">
        <f>CH132/CH130</f>
        <v>154.16666666666666</v>
      </c>
      <c r="CI131" s="406" t="e">
        <f>CI132/CI130</f>
        <v>#DIV/0!</v>
      </c>
      <c r="CJ131" s="405" t="e">
        <f t="shared" si="461"/>
        <v>#DIV/0!</v>
      </c>
      <c r="CK131" s="410" t="e">
        <f>CK132/CK130</f>
        <v>#DIV/0!</v>
      </c>
      <c r="CL131" s="409"/>
      <c r="CM131" s="409">
        <f>CM132/CM130</f>
        <v>153.81165919282512</v>
      </c>
      <c r="CN131" s="398" t="e">
        <f>CN132/CN130</f>
        <v>#DIV/0!</v>
      </c>
      <c r="CO131" s="398" t="e">
        <f t="shared" si="462"/>
        <v>#DIV/0!</v>
      </c>
      <c r="CP131" s="398"/>
      <c r="CQ131" s="398" t="e">
        <f>CN131-CM131</f>
        <v>#DIV/0!</v>
      </c>
      <c r="CR131" s="410" t="e">
        <f>CR132/CR130</f>
        <v>#DIV/0!</v>
      </c>
      <c r="CS131" s="409"/>
      <c r="CT131" s="412">
        <f>CT132/CT130</f>
        <v>156.02240896358543</v>
      </c>
      <c r="CU131" s="402" t="e">
        <f>CU132/CU130</f>
        <v>#DIV/0!</v>
      </c>
      <c r="CV131" s="402" t="e">
        <f t="shared" si="487"/>
        <v>#DIV/0!</v>
      </c>
      <c r="CW131" s="402"/>
      <c r="CX131" s="402" t="e">
        <f t="shared" si="463"/>
        <v>#DIV/0!</v>
      </c>
      <c r="CY131" s="137"/>
      <c r="CZ131" s="350"/>
      <c r="DD131" s="336">
        <f>DD132/DD130</f>
        <v>154.58677685950414</v>
      </c>
      <c r="DE131" s="403">
        <f>DE132/DE130</f>
        <v>155.55555555555554</v>
      </c>
      <c r="DF131" s="769" t="e">
        <f>DF132/DF130</f>
        <v>#DIV/0!</v>
      </c>
      <c r="DG131" s="405" t="e">
        <f t="shared" si="464"/>
        <v>#DIV/0!</v>
      </c>
      <c r="DH131" s="336">
        <f>DH132/DH130</f>
        <v>154.58677685950414</v>
      </c>
      <c r="DI131" s="403">
        <f>DI132/DI130</f>
        <v>155.71428571428572</v>
      </c>
      <c r="DJ131" s="769" t="e">
        <f>DJ132/DJ130</f>
        <v>#DIV/0!</v>
      </c>
      <c r="DK131" s="405" t="e">
        <f t="shared" si="465"/>
        <v>#DIV/0!</v>
      </c>
      <c r="DL131" s="336">
        <f>DL132/DL130</f>
        <v>154.58677685950414</v>
      </c>
      <c r="DM131" s="403">
        <f>DM132/DM130</f>
        <v>152.63157894736841</v>
      </c>
      <c r="DN131" s="769">
        <f>DN132/DN130</f>
        <v>152.63157894736841</v>
      </c>
      <c r="DO131" s="405">
        <f t="shared" si="466"/>
        <v>0</v>
      </c>
      <c r="DP131" s="410">
        <f>DP132/DP130</f>
        <v>154.58677685950414</v>
      </c>
      <c r="DQ131" s="409">
        <f>DQ132/DQ130</f>
        <v>154.58715596330276</v>
      </c>
      <c r="DR131" s="411">
        <f>DR132/DR130</f>
        <v>152.63157894736841</v>
      </c>
      <c r="DS131" s="411">
        <f t="shared" si="468"/>
        <v>-1.9551979121357306</v>
      </c>
      <c r="DT131" s="411">
        <f>DR131-DQ131</f>
        <v>-1.9555770159343524</v>
      </c>
      <c r="DU131" s="336">
        <f>DU132/DU130</f>
        <v>154.31506849315068</v>
      </c>
      <c r="DV131" s="403" t="e">
        <f>DV132/DV130</f>
        <v>#DIV/0!</v>
      </c>
      <c r="DW131" s="769" t="e">
        <f>DW132/DW130</f>
        <v>#DIV/0!</v>
      </c>
      <c r="DX131" s="405" t="e">
        <f t="shared" si="469"/>
        <v>#DIV/0!</v>
      </c>
      <c r="DY131" s="336">
        <f>DY132/DY130</f>
        <v>154.31506849315068</v>
      </c>
      <c r="DZ131" s="403" t="e">
        <f>DZ132/DZ130</f>
        <v>#DIV/0!</v>
      </c>
      <c r="EA131" s="769" t="e">
        <f>EA132/EA130</f>
        <v>#DIV/0!</v>
      </c>
      <c r="EB131" s="405" t="e">
        <f t="shared" si="470"/>
        <v>#DIV/0!</v>
      </c>
      <c r="EC131" s="336">
        <f>EC132/EC130</f>
        <v>154.31506849315068</v>
      </c>
      <c r="ED131" s="403" t="e">
        <f>ED132/ED130</f>
        <v>#DIV/0!</v>
      </c>
      <c r="EE131" s="769" t="e">
        <f>EE132/EE130</f>
        <v>#DIV/0!</v>
      </c>
      <c r="EF131" s="405" t="e">
        <f t="shared" si="471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473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17">
        <f>EN132/EN130</f>
        <v>152.63157894736841</v>
      </c>
      <c r="EO131" s="1017">
        <f t="shared" si="488"/>
        <v>-1.818970503181049</v>
      </c>
      <c r="EP131" s="1017">
        <f t="shared" si="474"/>
        <v>-1.9555770159343524</v>
      </c>
      <c r="EQ131" s="137"/>
      <c r="ER131" s="350"/>
      <c r="ES131" s="517"/>
      <c r="ET131" s="517"/>
      <c r="EU131" s="517"/>
      <c r="EV131" s="517"/>
    </row>
    <row r="132" spans="1:152" s="138" customFormat="1" ht="20.100000000000001" customHeight="1">
      <c r="A132" s="66"/>
      <c r="B132" s="66"/>
      <c r="C132" s="413"/>
      <c r="D132" s="66" t="s">
        <v>51</v>
      </c>
      <c r="E132" s="830"/>
      <c r="F132" s="264">
        <v>44583</v>
      </c>
      <c r="G132" s="414">
        <v>63453.162969999998</v>
      </c>
      <c r="H132" s="415"/>
      <c r="I132" s="418">
        <f t="shared" si="475"/>
        <v>-63453.162969999998</v>
      </c>
      <c r="J132" s="264">
        <v>44583</v>
      </c>
      <c r="K132" s="414">
        <v>47103</v>
      </c>
      <c r="L132" s="1066"/>
      <c r="M132" s="418">
        <f t="shared" si="476"/>
        <v>-47103</v>
      </c>
      <c r="N132" s="264">
        <v>44583</v>
      </c>
      <c r="O132" s="414">
        <v>56947</v>
      </c>
      <c r="P132" s="1066"/>
      <c r="Q132" s="418">
        <f t="shared" si="477"/>
        <v>-56947</v>
      </c>
      <c r="R132" s="419">
        <f>F132+J132+N132</f>
        <v>133749</v>
      </c>
      <c r="S132" s="420">
        <f>44583*3</f>
        <v>133749</v>
      </c>
      <c r="T132" s="131">
        <f>H132+K132+O132</f>
        <v>104050</v>
      </c>
      <c r="U132" s="133">
        <f>H132+L132+P132</f>
        <v>0</v>
      </c>
      <c r="V132" s="129">
        <f t="shared" si="478"/>
        <v>-133749</v>
      </c>
      <c r="W132" s="128">
        <f t="shared" si="393"/>
        <v>-133749</v>
      </c>
      <c r="X132" s="55">
        <f t="shared" si="479"/>
        <v>-104050</v>
      </c>
      <c r="Y132" s="264">
        <v>44583</v>
      </c>
      <c r="Z132" s="414">
        <v>52529.722000000002</v>
      </c>
      <c r="AA132" s="1066"/>
      <c r="AB132" s="418">
        <f t="shared" si="480"/>
        <v>-52529.722000000002</v>
      </c>
      <c r="AC132" s="264">
        <v>44583</v>
      </c>
      <c r="AD132" s="414">
        <v>61693.184053800003</v>
      </c>
      <c r="AE132" s="1066"/>
      <c r="AF132" s="418">
        <f t="shared" si="481"/>
        <v>-61693.184053800003</v>
      </c>
      <c r="AG132" s="264">
        <v>44583</v>
      </c>
      <c r="AH132" s="414">
        <v>65000</v>
      </c>
      <c r="AI132" s="1066"/>
      <c r="AJ132" s="418">
        <f t="shared" si="456"/>
        <v>-65000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0</v>
      </c>
      <c r="AO132" s="134">
        <f t="shared" si="457"/>
        <v>-133749</v>
      </c>
      <c r="AP132" s="128">
        <f t="shared" si="394"/>
        <v>-133749</v>
      </c>
      <c r="AQ132" s="241">
        <f>AN132-AM132</f>
        <v>-179222.90605380002</v>
      </c>
      <c r="AR132" s="130">
        <f>SUM(R132,AK132)</f>
        <v>267498</v>
      </c>
      <c r="AS132" s="132">
        <f>AL132+S132</f>
        <v>267498</v>
      </c>
      <c r="AT132" s="511">
        <f>T132+AM132</f>
        <v>283272.90605380002</v>
      </c>
      <c r="AU132" s="168">
        <f>SUM(U132,AN132)</f>
        <v>0</v>
      </c>
      <c r="AV132" s="169">
        <f t="shared" si="482"/>
        <v>-267498</v>
      </c>
      <c r="AW132" s="128">
        <f t="shared" si="395"/>
        <v>-267498</v>
      </c>
      <c r="AX132" s="362">
        <f t="shared" si="458"/>
        <v>-283272.90605380002</v>
      </c>
      <c r="AY132" s="137"/>
      <c r="BF132" s="1042"/>
      <c r="BG132" s="414"/>
      <c r="BH132" s="417"/>
      <c r="BI132" s="418">
        <f t="shared" si="483"/>
        <v>0</v>
      </c>
      <c r="BJ132" s="1042"/>
      <c r="BK132" s="414">
        <f>51000</f>
        <v>51000</v>
      </c>
      <c r="BL132" s="417"/>
      <c r="BM132" s="418">
        <f t="shared" si="484"/>
        <v>-51000</v>
      </c>
      <c r="BN132" s="1042"/>
      <c r="BO132" s="414">
        <f>56000</f>
        <v>56000</v>
      </c>
      <c r="BP132" s="417"/>
      <c r="BQ132" s="418">
        <f t="shared" si="459"/>
        <v>-56000</v>
      </c>
      <c r="BR132" s="130">
        <f>BF132+BJ132+BN132</f>
        <v>0</v>
      </c>
      <c r="BS132" s="131"/>
      <c r="BT132" s="134">
        <f>BG132+BK132+BO132</f>
        <v>107000</v>
      </c>
      <c r="BU132" s="133">
        <f>BH132+BL132+BP132</f>
        <v>0</v>
      </c>
      <c r="BV132" s="129">
        <f t="shared" si="460"/>
        <v>0</v>
      </c>
      <c r="BW132" s="240"/>
      <c r="BX132" s="241">
        <f>BU132-BT132</f>
        <v>-107000</v>
      </c>
      <c r="BY132" s="1042"/>
      <c r="BZ132" s="414">
        <f>58000</f>
        <v>58000</v>
      </c>
      <c r="CA132" s="417"/>
      <c r="CB132" s="418">
        <f t="shared" si="485"/>
        <v>-58000</v>
      </c>
      <c r="CC132" s="1042"/>
      <c r="CD132" s="414">
        <f>58000</f>
        <v>58000</v>
      </c>
      <c r="CE132" s="417"/>
      <c r="CF132" s="418">
        <f t="shared" si="486"/>
        <v>-58000</v>
      </c>
      <c r="CG132" s="1042"/>
      <c r="CH132" s="414">
        <f>55500</f>
        <v>55500</v>
      </c>
      <c r="CI132" s="417"/>
      <c r="CJ132" s="418">
        <f t="shared" si="461"/>
        <v>-55500</v>
      </c>
      <c r="CK132" s="130">
        <f>BY132+CC132+CG132</f>
        <v>0</v>
      </c>
      <c r="CL132" s="131"/>
      <c r="CM132" s="134">
        <f>BZ132+CD132+CH132</f>
        <v>171500</v>
      </c>
      <c r="CN132" s="133">
        <f>CA132+CE132+CI132</f>
        <v>0</v>
      </c>
      <c r="CO132" s="134">
        <f t="shared" si="462"/>
        <v>0</v>
      </c>
      <c r="CP132" s="70"/>
      <c r="CQ132" s="241">
        <f>CN132-CM132</f>
        <v>-171500</v>
      </c>
      <c r="CR132" s="130">
        <f>SUM(BR132,CK132)</f>
        <v>0</v>
      </c>
      <c r="CS132" s="540"/>
      <c r="CT132" s="511">
        <f>BT132+CM132</f>
        <v>278500</v>
      </c>
      <c r="CU132" s="168">
        <f>SUM(BU132,CN132)</f>
        <v>0</v>
      </c>
      <c r="CV132" s="169">
        <f t="shared" si="487"/>
        <v>0</v>
      </c>
      <c r="CW132" s="169"/>
      <c r="CX132" s="362">
        <f t="shared" si="463"/>
        <v>-278500</v>
      </c>
      <c r="CY132" s="137"/>
      <c r="DD132" s="264">
        <v>56115</v>
      </c>
      <c r="DE132" s="414">
        <v>56000</v>
      </c>
      <c r="DF132" s="770"/>
      <c r="DG132" s="418">
        <f t="shared" si="464"/>
        <v>-56000</v>
      </c>
      <c r="DH132" s="264">
        <v>56115</v>
      </c>
      <c r="DI132" s="414">
        <v>54500</v>
      </c>
      <c r="DJ132" s="770"/>
      <c r="DK132" s="418">
        <f t="shared" si="465"/>
        <v>-54500</v>
      </c>
      <c r="DL132" s="264">
        <v>56115</v>
      </c>
      <c r="DM132" s="414">
        <v>58000</v>
      </c>
      <c r="DN132" s="770">
        <v>58000</v>
      </c>
      <c r="DO132" s="418">
        <f t="shared" si="466"/>
        <v>0</v>
      </c>
      <c r="DP132" s="130">
        <f t="shared" ref="DP132:DR133" si="489">DD132+DH132+DL132</f>
        <v>168345</v>
      </c>
      <c r="DQ132" s="134">
        <f t="shared" si="489"/>
        <v>168500</v>
      </c>
      <c r="DR132" s="132">
        <f t="shared" si="489"/>
        <v>58000</v>
      </c>
      <c r="DS132" s="129">
        <f t="shared" si="468"/>
        <v>-110345</v>
      </c>
      <c r="DT132" s="241">
        <f>DR132-DQ132</f>
        <v>-110500</v>
      </c>
      <c r="DU132" s="264">
        <v>56325</v>
      </c>
      <c r="DV132" s="414"/>
      <c r="DW132" s="770"/>
      <c r="DX132" s="418">
        <f t="shared" si="469"/>
        <v>0</v>
      </c>
      <c r="DY132" s="264">
        <v>56325</v>
      </c>
      <c r="DZ132" s="414"/>
      <c r="EA132" s="770"/>
      <c r="EB132" s="418">
        <f t="shared" si="470"/>
        <v>0</v>
      </c>
      <c r="EC132" s="264">
        <v>56325</v>
      </c>
      <c r="ED132" s="414"/>
      <c r="EE132" s="770"/>
      <c r="EF132" s="418">
        <f t="shared" si="471"/>
        <v>0</v>
      </c>
      <c r="EG132" s="130">
        <f t="shared" ref="EG132:EI133" si="490">DU132+DY132+EC132</f>
        <v>168975</v>
      </c>
      <c r="EH132" s="134">
        <f t="shared" si="490"/>
        <v>0</v>
      </c>
      <c r="EI132" s="132">
        <f t="shared" si="490"/>
        <v>0</v>
      </c>
      <c r="EJ132" s="134">
        <f t="shared" si="473"/>
        <v>-168975</v>
      </c>
      <c r="EK132" s="241">
        <f>EI132-EH132</f>
        <v>0</v>
      </c>
      <c r="EL132" s="130">
        <f>SUM(DP132,EG132)</f>
        <v>337320</v>
      </c>
      <c r="EM132" s="686">
        <f>DQ132+EH132</f>
        <v>168500</v>
      </c>
      <c r="EN132" s="168">
        <f>SUM(DR132,EI132)</f>
        <v>58000</v>
      </c>
      <c r="EO132" s="169">
        <f t="shared" si="488"/>
        <v>-279320</v>
      </c>
      <c r="EP132" s="362">
        <f t="shared" si="474"/>
        <v>-110500</v>
      </c>
      <c r="EQ132" s="137"/>
    </row>
    <row r="133" spans="1:152" s="350" customFormat="1" ht="20.100000000000001" customHeight="1">
      <c r="A133" s="388"/>
      <c r="B133" s="388"/>
      <c r="C133" s="389"/>
      <c r="D133" s="834" t="s">
        <v>49</v>
      </c>
      <c r="E133" s="840"/>
      <c r="F133" s="336">
        <v>267</v>
      </c>
      <c r="G133" s="390">
        <v>486</v>
      </c>
      <c r="H133" s="391"/>
      <c r="I133" s="392">
        <f t="shared" si="475"/>
        <v>-486</v>
      </c>
      <c r="J133" s="336">
        <v>267</v>
      </c>
      <c r="K133" s="390">
        <v>461</v>
      </c>
      <c r="L133" s="1064"/>
      <c r="M133" s="392">
        <f t="shared" si="476"/>
        <v>-461</v>
      </c>
      <c r="N133" s="336">
        <v>267</v>
      </c>
      <c r="O133" s="390">
        <v>451</v>
      </c>
      <c r="P133" s="1064"/>
      <c r="Q133" s="392">
        <f t="shared" si="477"/>
        <v>-451</v>
      </c>
      <c r="R133" s="394">
        <f>F133+J133+N133</f>
        <v>801</v>
      </c>
      <c r="S133" s="395">
        <f>550*3</f>
        <v>1650</v>
      </c>
      <c r="T133" s="396">
        <f>H133+K133+O133</f>
        <v>912</v>
      </c>
      <c r="U133" s="398">
        <f>H133+L133+P133</f>
        <v>0</v>
      </c>
      <c r="V133" s="398">
        <f t="shared" si="478"/>
        <v>-801</v>
      </c>
      <c r="W133" s="398">
        <f t="shared" si="393"/>
        <v>-1650</v>
      </c>
      <c r="X133" s="398">
        <f t="shared" si="479"/>
        <v>-912</v>
      </c>
      <c r="Y133" s="336">
        <v>500</v>
      </c>
      <c r="Z133" s="390">
        <v>408</v>
      </c>
      <c r="AA133" s="1064"/>
      <c r="AB133" s="392">
        <f t="shared" si="480"/>
        <v>-408</v>
      </c>
      <c r="AC133" s="336">
        <v>500</v>
      </c>
      <c r="AD133" s="390">
        <v>547</v>
      </c>
      <c r="AE133" s="1064"/>
      <c r="AF133" s="392">
        <f t="shared" si="481"/>
        <v>-547</v>
      </c>
      <c r="AG133" s="336">
        <v>500</v>
      </c>
      <c r="AH133" s="390">
        <v>520</v>
      </c>
      <c r="AI133" s="1064"/>
      <c r="AJ133" s="392">
        <f t="shared" si="456"/>
        <v>-520</v>
      </c>
      <c r="AK133" s="410">
        <f>Y133+AC133+AG133</f>
        <v>1500</v>
      </c>
      <c r="AL133" s="395">
        <f>550*3</f>
        <v>1650</v>
      </c>
      <c r="AM133" s="529">
        <f>Z133+AD133+AH133</f>
        <v>1475</v>
      </c>
      <c r="AN133" s="398">
        <f>AA133+AE133+AI133</f>
        <v>0</v>
      </c>
      <c r="AO133" s="338">
        <f t="shared" si="457"/>
        <v>-1500</v>
      </c>
      <c r="AP133" s="398">
        <f t="shared" si="394"/>
        <v>-1650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2387</v>
      </c>
      <c r="AU133" s="443">
        <f>SUM(U133,AN133)</f>
        <v>0</v>
      </c>
      <c r="AV133" s="459">
        <f t="shared" si="482"/>
        <v>-2301</v>
      </c>
      <c r="AW133" s="398">
        <f t="shared" si="395"/>
        <v>-3300</v>
      </c>
      <c r="AX133" s="460">
        <f t="shared" si="458"/>
        <v>-2387</v>
      </c>
      <c r="AY133" s="349"/>
      <c r="BF133" s="1037"/>
      <c r="BG133" s="390"/>
      <c r="BH133" s="393"/>
      <c r="BI133" s="392">
        <f t="shared" si="483"/>
        <v>0</v>
      </c>
      <c r="BJ133" s="1037"/>
      <c r="BK133" s="390">
        <v>610</v>
      </c>
      <c r="BL133" s="393"/>
      <c r="BM133" s="392">
        <f t="shared" si="484"/>
        <v>-610</v>
      </c>
      <c r="BN133" s="1037"/>
      <c r="BO133" s="390">
        <v>635</v>
      </c>
      <c r="BP133" s="393"/>
      <c r="BQ133" s="392">
        <f t="shared" si="459"/>
        <v>-635</v>
      </c>
      <c r="BR133" s="410">
        <f>BF133+BJ133+BN133</f>
        <v>0</v>
      </c>
      <c r="BS133" s="409"/>
      <c r="BT133" s="529">
        <f>BG133+BK133+BO133</f>
        <v>1245</v>
      </c>
      <c r="BU133" s="398">
        <f>BH133+BL133+BP133</f>
        <v>0</v>
      </c>
      <c r="BV133" s="345">
        <f t="shared" si="460"/>
        <v>0</v>
      </c>
      <c r="BW133" s="485"/>
      <c r="BX133" s="440"/>
      <c r="BY133" s="1037"/>
      <c r="BZ133" s="390">
        <v>650</v>
      </c>
      <c r="CA133" s="393"/>
      <c r="CB133" s="392">
        <f t="shared" si="485"/>
        <v>-650</v>
      </c>
      <c r="CC133" s="1037"/>
      <c r="CD133" s="390">
        <v>640</v>
      </c>
      <c r="CE133" s="393"/>
      <c r="CF133" s="392">
        <f t="shared" si="486"/>
        <v>-640</v>
      </c>
      <c r="CG133" s="1037"/>
      <c r="CH133" s="390">
        <v>560</v>
      </c>
      <c r="CI133" s="393"/>
      <c r="CJ133" s="392">
        <f t="shared" si="461"/>
        <v>-560</v>
      </c>
      <c r="CK133" s="410">
        <f>BY133+CC133+CG133</f>
        <v>0</v>
      </c>
      <c r="CL133" s="409"/>
      <c r="CM133" s="529">
        <f>BZ133+CD133+CH133</f>
        <v>1850</v>
      </c>
      <c r="CN133" s="398">
        <f>CA133+CE133+CI133</f>
        <v>0</v>
      </c>
      <c r="CO133" s="338">
        <f t="shared" si="462"/>
        <v>0</v>
      </c>
      <c r="CP133" s="338"/>
      <c r="CQ133" s="440"/>
      <c r="CR133" s="399">
        <f>SUM(BR133,CK133)</f>
        <v>0</v>
      </c>
      <c r="CS133" s="964"/>
      <c r="CT133" s="442">
        <f>BT133+CM133</f>
        <v>3095</v>
      </c>
      <c r="CU133" s="443">
        <f>SUM(BU133,CN133)</f>
        <v>0</v>
      </c>
      <c r="CV133" s="459">
        <f t="shared" si="487"/>
        <v>0</v>
      </c>
      <c r="CW133" s="459"/>
      <c r="CX133" s="460">
        <f t="shared" si="463"/>
        <v>-3095</v>
      </c>
      <c r="CY133" s="137"/>
      <c r="DD133" s="331">
        <v>593.20000000000005</v>
      </c>
      <c r="DE133" s="390">
        <v>540</v>
      </c>
      <c r="DF133" s="768"/>
      <c r="DG133" s="392">
        <f t="shared" si="464"/>
        <v>-540</v>
      </c>
      <c r="DH133" s="331">
        <v>593.20000000000005</v>
      </c>
      <c r="DI133" s="390">
        <v>620</v>
      </c>
      <c r="DJ133" s="768"/>
      <c r="DK133" s="392">
        <f t="shared" si="465"/>
        <v>-620</v>
      </c>
      <c r="DL133" s="331">
        <v>593.20000000000005</v>
      </c>
      <c r="DM133" s="390">
        <v>620</v>
      </c>
      <c r="DN133" s="768">
        <v>620</v>
      </c>
      <c r="DO133" s="392">
        <f t="shared" si="466"/>
        <v>0</v>
      </c>
      <c r="DP133" s="410">
        <f t="shared" si="489"/>
        <v>1779.6000000000001</v>
      </c>
      <c r="DQ133" s="529">
        <f t="shared" si="489"/>
        <v>1780</v>
      </c>
      <c r="DR133" s="411">
        <f t="shared" si="489"/>
        <v>620</v>
      </c>
      <c r="DS133" s="345">
        <f t="shared" si="468"/>
        <v>-1159.6000000000001</v>
      </c>
      <c r="DT133" s="440"/>
      <c r="DU133" s="331">
        <v>636</v>
      </c>
      <c r="DV133" s="390"/>
      <c r="DW133" s="768"/>
      <c r="DX133" s="392">
        <f t="shared" si="469"/>
        <v>0</v>
      </c>
      <c r="DY133" s="331">
        <v>636</v>
      </c>
      <c r="DZ133" s="390"/>
      <c r="EA133" s="768"/>
      <c r="EB133" s="392">
        <f t="shared" si="470"/>
        <v>0</v>
      </c>
      <c r="EC133" s="331">
        <v>636</v>
      </c>
      <c r="ED133" s="390"/>
      <c r="EE133" s="768"/>
      <c r="EF133" s="392">
        <f t="shared" si="471"/>
        <v>0</v>
      </c>
      <c r="EG133" s="410">
        <f t="shared" si="490"/>
        <v>1908</v>
      </c>
      <c r="EH133" s="529">
        <f t="shared" si="490"/>
        <v>0</v>
      </c>
      <c r="EI133" s="411">
        <f t="shared" si="490"/>
        <v>0</v>
      </c>
      <c r="EJ133" s="338">
        <f t="shared" si="473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620</v>
      </c>
      <c r="EO133" s="459">
        <f t="shared" si="488"/>
        <v>-3067.6000000000004</v>
      </c>
      <c r="EP133" s="460">
        <f t="shared" si="474"/>
        <v>-1160</v>
      </c>
      <c r="EQ133" s="137"/>
    </row>
    <row r="134" spans="1:152" s="351" customFormat="1" ht="20.100000000000001" customHeight="1">
      <c r="A134" s="388"/>
      <c r="B134" s="388"/>
      <c r="C134" s="389"/>
      <c r="D134" s="835" t="s">
        <v>83</v>
      </c>
      <c r="E134" s="840"/>
      <c r="F134" s="336">
        <f>F135/F133</f>
        <v>192.88389513108615</v>
      </c>
      <c r="G134" s="403">
        <f>G135/G133</f>
        <v>164.06108230452676</v>
      </c>
      <c r="H134" s="404" t="e">
        <f>H135/H133</f>
        <v>#DIV/0!</v>
      </c>
      <c r="I134" s="405" t="e">
        <f t="shared" si="475"/>
        <v>#DIV/0!</v>
      </c>
      <c r="J134" s="336">
        <f>J135/J133</f>
        <v>192.88389513108615</v>
      </c>
      <c r="K134" s="403">
        <f>K135/K133</f>
        <v>157.14967462039044</v>
      </c>
      <c r="L134" s="1065" t="e">
        <f>L135/L133</f>
        <v>#DIV/0!</v>
      </c>
      <c r="M134" s="405" t="e">
        <f t="shared" si="476"/>
        <v>#DIV/0!</v>
      </c>
      <c r="N134" s="336">
        <f>N135/N133</f>
        <v>192.88389513108615</v>
      </c>
      <c r="O134" s="403">
        <f>O135/O133</f>
        <v>141.75299334811533</v>
      </c>
      <c r="P134" s="1065" t="e">
        <f>P135/P133</f>
        <v>#DIV/0!</v>
      </c>
      <c r="Q134" s="405" t="e">
        <f t="shared" si="477"/>
        <v>#DIV/0!</v>
      </c>
      <c r="R134" s="407">
        <f>R135/R133</f>
        <v>192.88389513108615</v>
      </c>
      <c r="S134" s="408">
        <f>S135/S133</f>
        <v>143.19454545454545</v>
      </c>
      <c r="T134" s="409">
        <f>T135/T133</f>
        <v>149.53574561403511</v>
      </c>
      <c r="U134" s="398" t="e">
        <f>U135/U133</f>
        <v>#DIV/0!</v>
      </c>
      <c r="V134" s="398" t="e">
        <f t="shared" si="478"/>
        <v>#DIV/0!</v>
      </c>
      <c r="W134" s="398" t="e">
        <f t="shared" si="393"/>
        <v>#DIV/0!</v>
      </c>
      <c r="X134" s="398" t="e">
        <f t="shared" si="479"/>
        <v>#DIV/0!</v>
      </c>
      <c r="Y134" s="336">
        <f>Y135/Y133</f>
        <v>147.666</v>
      </c>
      <c r="Z134" s="403">
        <f>Z135/Z133</f>
        <v>156.59643627450978</v>
      </c>
      <c r="AA134" s="1065" t="e">
        <f>AA135/AA133</f>
        <v>#DIV/0!</v>
      </c>
      <c r="AB134" s="405" t="e">
        <f t="shared" si="480"/>
        <v>#DIV/0!</v>
      </c>
      <c r="AC134" s="336">
        <f>AC135/AC133</f>
        <v>147.666</v>
      </c>
      <c r="AD134" s="403">
        <f>AD135/AD133</f>
        <v>147.19077158939672</v>
      </c>
      <c r="AE134" s="1065" t="e">
        <f>AE135/AE133</f>
        <v>#DIV/0!</v>
      </c>
      <c r="AF134" s="405" t="e">
        <f t="shared" si="481"/>
        <v>#DIV/0!</v>
      </c>
      <c r="AG134" s="336">
        <f>AG135/AG133</f>
        <v>147.666</v>
      </c>
      <c r="AH134" s="403">
        <f>AH135/AH133</f>
        <v>163.46153846153845</v>
      </c>
      <c r="AI134" s="1065" t="e">
        <f>AI135/AI133</f>
        <v>#DIV/0!</v>
      </c>
      <c r="AJ134" s="405" t="e">
        <f t="shared" si="456"/>
        <v>#DIV/0!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 t="e">
        <f>AN135/AN133</f>
        <v>#DIV/0!</v>
      </c>
      <c r="AO134" s="398" t="e">
        <f t="shared" si="457"/>
        <v>#DIV/0!</v>
      </c>
      <c r="AP134" s="398" t="e">
        <f t="shared" si="394"/>
        <v>#DIV/0!</v>
      </c>
      <c r="AQ134" s="398" t="e">
        <f>AN134-AM134</f>
        <v>#DIV/0!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153.23891833238375</v>
      </c>
      <c r="AU134" s="402" t="e">
        <f>AU135/AU133</f>
        <v>#DIV/0!</v>
      </c>
      <c r="AV134" s="402" t="e">
        <f t="shared" si="482"/>
        <v>#DIV/0!</v>
      </c>
      <c r="AW134" s="398" t="e">
        <f t="shared" si="395"/>
        <v>#DIV/0!</v>
      </c>
      <c r="AX134" s="402" t="e">
        <f t="shared" si="458"/>
        <v>#DIV/0!</v>
      </c>
      <c r="AY134" s="349"/>
      <c r="AZ134" s="350"/>
      <c r="BA134" s="350"/>
      <c r="BF134" s="1041" t="e">
        <f>BF135/BF133</f>
        <v>#DIV/0!</v>
      </c>
      <c r="BG134" s="403" t="e">
        <f>BG135/BG133</f>
        <v>#DIV/0!</v>
      </c>
      <c r="BH134" s="406" t="e">
        <f>BH135/BH133</f>
        <v>#DIV/0!</v>
      </c>
      <c r="BI134" s="405" t="e">
        <f t="shared" si="483"/>
        <v>#DIV/0!</v>
      </c>
      <c r="BJ134" s="1041" t="e">
        <f>BJ135/BJ133</f>
        <v>#DIV/0!</v>
      </c>
      <c r="BK134" s="403">
        <f>BK135/BK133</f>
        <v>167.21311475409837</v>
      </c>
      <c r="BL134" s="406" t="e">
        <f>BL135/BL133</f>
        <v>#DIV/0!</v>
      </c>
      <c r="BM134" s="405" t="e">
        <f t="shared" si="484"/>
        <v>#DIV/0!</v>
      </c>
      <c r="BN134" s="1041" t="e">
        <f>BN135/BN133</f>
        <v>#DIV/0!</v>
      </c>
      <c r="BO134" s="403">
        <f>BO135/BO133</f>
        <v>163.77952755905511</v>
      </c>
      <c r="BP134" s="406" t="e">
        <f>BP135/BP133</f>
        <v>#DIV/0!</v>
      </c>
      <c r="BQ134" s="405" t="e">
        <f t="shared" si="459"/>
        <v>#DIV/0!</v>
      </c>
      <c r="BR134" s="410" t="e">
        <f>BR135/BR133</f>
        <v>#DIV/0!</v>
      </c>
      <c r="BS134" s="409"/>
      <c r="BT134" s="409">
        <f>BT135/BT133</f>
        <v>165.46184738955824</v>
      </c>
      <c r="BU134" s="398" t="e">
        <f>BU135/BU133</f>
        <v>#DIV/0!</v>
      </c>
      <c r="BV134" s="398" t="e">
        <f t="shared" si="460"/>
        <v>#DIV/0!</v>
      </c>
      <c r="BW134" s="398"/>
      <c r="BX134" s="398" t="e">
        <f t="shared" ref="BX134:BX139" si="491">BU134-BT134</f>
        <v>#DIV/0!</v>
      </c>
      <c r="BY134" s="1041" t="e">
        <f>BY135/BY133</f>
        <v>#DIV/0!</v>
      </c>
      <c r="BZ134" s="403">
        <f>BZ135/BZ133</f>
        <v>164.61538461538461</v>
      </c>
      <c r="CA134" s="406" t="e">
        <f>CA135/CA133</f>
        <v>#DIV/0!</v>
      </c>
      <c r="CB134" s="405" t="e">
        <f t="shared" si="485"/>
        <v>#DIV/0!</v>
      </c>
      <c r="CC134" s="1041" t="e">
        <f>CC135/CC133</f>
        <v>#DIV/0!</v>
      </c>
      <c r="CD134" s="403">
        <f>CD135/CD133</f>
        <v>176.5625</v>
      </c>
      <c r="CE134" s="406" t="e">
        <f>CE135/CE133</f>
        <v>#DIV/0!</v>
      </c>
      <c r="CF134" s="405" t="e">
        <f t="shared" si="486"/>
        <v>#DIV/0!</v>
      </c>
      <c r="CG134" s="1041" t="e">
        <f>CG135/CG133</f>
        <v>#DIV/0!</v>
      </c>
      <c r="CH134" s="403">
        <f>CH135/CH133</f>
        <v>176.78571428571428</v>
      </c>
      <c r="CI134" s="406" t="e">
        <f>CI135/CI133</f>
        <v>#DIV/0!</v>
      </c>
      <c r="CJ134" s="405" t="e">
        <f t="shared" si="461"/>
        <v>#DIV/0!</v>
      </c>
      <c r="CK134" s="410" t="e">
        <f>CK135/CK133</f>
        <v>#DIV/0!</v>
      </c>
      <c r="CL134" s="409"/>
      <c r="CM134" s="409">
        <f>CM135/CM133</f>
        <v>172.43243243243242</v>
      </c>
      <c r="CN134" s="398" t="e">
        <f>CN135/CN133</f>
        <v>#DIV/0!</v>
      </c>
      <c r="CO134" s="398" t="e">
        <f t="shared" si="462"/>
        <v>#DIV/0!</v>
      </c>
      <c r="CP134" s="398"/>
      <c r="CQ134" s="398" t="e">
        <f>CN134-CM134</f>
        <v>#DIV/0!</v>
      </c>
      <c r="CR134" s="410" t="e">
        <f>CR135/CR133</f>
        <v>#DIV/0!</v>
      </c>
      <c r="CS134" s="409"/>
      <c r="CT134" s="412">
        <f>CT135/CT133</f>
        <v>169.62843295638126</v>
      </c>
      <c r="CU134" s="402" t="e">
        <f>CU135/CU133</f>
        <v>#DIV/0!</v>
      </c>
      <c r="CV134" s="402" t="e">
        <f t="shared" si="487"/>
        <v>#DIV/0!</v>
      </c>
      <c r="CW134" s="402"/>
      <c r="CX134" s="402" t="e">
        <f t="shared" si="463"/>
        <v>#DIV/0!</v>
      </c>
      <c r="CY134" s="137"/>
      <c r="CZ134" s="350"/>
      <c r="DD134" s="336">
        <f>DD135/DD133</f>
        <v>163.85704652730951</v>
      </c>
      <c r="DE134" s="403">
        <f>DE135/DE133</f>
        <v>161.11111111111111</v>
      </c>
      <c r="DF134" s="769" t="e">
        <f>DF135/DF133</f>
        <v>#DIV/0!</v>
      </c>
      <c r="DG134" s="405" t="e">
        <f t="shared" si="464"/>
        <v>#DIV/0!</v>
      </c>
      <c r="DH134" s="336">
        <f>DH135/DH133</f>
        <v>163.85704652730951</v>
      </c>
      <c r="DI134" s="403">
        <f>DI135/DI133</f>
        <v>165.32258064516128</v>
      </c>
      <c r="DJ134" s="769" t="e">
        <f>DJ135/DJ133</f>
        <v>#DIV/0!</v>
      </c>
      <c r="DK134" s="405" t="e">
        <f t="shared" si="465"/>
        <v>#DIV/0!</v>
      </c>
      <c r="DL134" s="336">
        <f>DL135/DL133</f>
        <v>163.85704652730951</v>
      </c>
      <c r="DM134" s="403">
        <f>DM135/DM133</f>
        <v>164.67741935483872</v>
      </c>
      <c r="DN134" s="769">
        <f>DN135/DN133</f>
        <v>164.67741935483872</v>
      </c>
      <c r="DO134" s="405">
        <f t="shared" si="466"/>
        <v>0</v>
      </c>
      <c r="DP134" s="410">
        <f>DP135/DP133</f>
        <v>163.85704652730951</v>
      </c>
      <c r="DQ134" s="409">
        <f>DQ135/DQ133</f>
        <v>163.82022471910113</v>
      </c>
      <c r="DR134" s="411">
        <f>DR135/DR133</f>
        <v>164.67741935483872</v>
      </c>
      <c r="DS134" s="411">
        <f t="shared" si="468"/>
        <v>0.82037282752921215</v>
      </c>
      <c r="DT134" s="411">
        <f>DR134-DQ134</f>
        <v>0.85719463573758503</v>
      </c>
      <c r="DU134" s="336">
        <f>DU135/DU133</f>
        <v>166.66666666666666</v>
      </c>
      <c r="DV134" s="403" t="e">
        <f>DV135/DV133</f>
        <v>#DIV/0!</v>
      </c>
      <c r="DW134" s="769" t="e">
        <f>DW135/DW133</f>
        <v>#DIV/0!</v>
      </c>
      <c r="DX134" s="405" t="e">
        <f t="shared" si="469"/>
        <v>#DIV/0!</v>
      </c>
      <c r="DY134" s="336">
        <f>DY135/DY133</f>
        <v>166.66666666666666</v>
      </c>
      <c r="DZ134" s="403" t="e">
        <f>DZ135/DZ133</f>
        <v>#DIV/0!</v>
      </c>
      <c r="EA134" s="769" t="e">
        <f>EA135/EA133</f>
        <v>#DIV/0!</v>
      </c>
      <c r="EB134" s="405" t="e">
        <f t="shared" si="470"/>
        <v>#DIV/0!</v>
      </c>
      <c r="EC134" s="336">
        <f>EC135/EC133</f>
        <v>166.66666666666666</v>
      </c>
      <c r="ED134" s="403" t="e">
        <f>ED135/ED133</f>
        <v>#DIV/0!</v>
      </c>
      <c r="EE134" s="769" t="e">
        <f>EE135/EE133</f>
        <v>#DIV/0!</v>
      </c>
      <c r="EF134" s="405" t="e">
        <f t="shared" si="471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473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17">
        <f>EN135/EN133</f>
        <v>164.67741935483872</v>
      </c>
      <c r="EO134" s="1017">
        <f t="shared" si="488"/>
        <v>-0.63335187848375085</v>
      </c>
      <c r="EP134" s="1017">
        <f t="shared" si="474"/>
        <v>0.85719463573758503</v>
      </c>
      <c r="EQ134" s="137"/>
      <c r="ER134" s="350"/>
      <c r="ES134" s="517"/>
      <c r="ET134" s="517"/>
      <c r="EU134" s="517"/>
      <c r="EV134" s="517"/>
    </row>
    <row r="135" spans="1:152" s="138" customFormat="1" ht="20.100000000000001" customHeight="1">
      <c r="A135" s="66"/>
      <c r="B135" s="66"/>
      <c r="C135" s="413"/>
      <c r="D135" s="837" t="s">
        <v>32</v>
      </c>
      <c r="E135" s="830"/>
      <c r="F135" s="264">
        <v>51500</v>
      </c>
      <c r="G135" s="414">
        <v>79733.686000000002</v>
      </c>
      <c r="H135" s="415"/>
      <c r="I135" s="418">
        <f t="shared" si="475"/>
        <v>-79733.686000000002</v>
      </c>
      <c r="J135" s="264">
        <v>51500</v>
      </c>
      <c r="K135" s="414">
        <v>72446</v>
      </c>
      <c r="L135" s="1066"/>
      <c r="M135" s="418">
        <f t="shared" si="476"/>
        <v>-72446</v>
      </c>
      <c r="N135" s="264">
        <v>51500</v>
      </c>
      <c r="O135" s="414">
        <f>O141-O132</f>
        <v>63930.600000000006</v>
      </c>
      <c r="P135" s="1066"/>
      <c r="Q135" s="418">
        <f t="shared" si="477"/>
        <v>-63930.600000000006</v>
      </c>
      <c r="R135" s="419">
        <f>F135+J135+N135</f>
        <v>154500</v>
      </c>
      <c r="S135" s="420">
        <f>78757*3</f>
        <v>236271</v>
      </c>
      <c r="T135" s="131">
        <f>H135+K135+O135</f>
        <v>136376.6</v>
      </c>
      <c r="U135" s="133">
        <f>H135+L135+P135</f>
        <v>0</v>
      </c>
      <c r="V135" s="129">
        <f t="shared" si="478"/>
        <v>-154500</v>
      </c>
      <c r="W135" s="128">
        <f t="shared" si="393"/>
        <v>-236271</v>
      </c>
      <c r="X135" s="55">
        <f t="shared" si="479"/>
        <v>-136376.6</v>
      </c>
      <c r="Y135" s="264">
        <v>73833</v>
      </c>
      <c r="Z135" s="414">
        <v>63891.345999999998</v>
      </c>
      <c r="AA135" s="1066"/>
      <c r="AB135" s="418">
        <f t="shared" si="480"/>
        <v>-63891.345999999998</v>
      </c>
      <c r="AC135" s="264">
        <v>73833</v>
      </c>
      <c r="AD135" s="414">
        <v>80513.3520594</v>
      </c>
      <c r="AE135" s="1066"/>
      <c r="AF135" s="418">
        <f t="shared" si="481"/>
        <v>-80513.3520594</v>
      </c>
      <c r="AG135" s="264">
        <v>73833</v>
      </c>
      <c r="AH135" s="414">
        <v>85000</v>
      </c>
      <c r="AI135" s="1066"/>
      <c r="AJ135" s="418">
        <f t="shared" si="456"/>
        <v>-85000</v>
      </c>
      <c r="AK135" s="130">
        <f>Y135+AC135+AG135</f>
        <v>221499</v>
      </c>
      <c r="AL135" s="420">
        <f>78757*3</f>
        <v>236271</v>
      </c>
      <c r="AM135" s="128">
        <f t="shared" ref="AM135:AN138" si="492">Z135+AD135+AH135</f>
        <v>229404.69805939999</v>
      </c>
      <c r="AN135" s="133">
        <f t="shared" si="492"/>
        <v>0</v>
      </c>
      <c r="AO135" s="134">
        <f t="shared" si="457"/>
        <v>-221499</v>
      </c>
      <c r="AP135" s="128">
        <f t="shared" si="394"/>
        <v>-236271</v>
      </c>
      <c r="AQ135" s="55">
        <f>AN135-AM135</f>
        <v>-229404.69805939999</v>
      </c>
      <c r="AR135" s="130">
        <f>SUM(R135,AK135)</f>
        <v>375999</v>
      </c>
      <c r="AS135" s="132">
        <f>AL135+S135</f>
        <v>472542</v>
      </c>
      <c r="AT135" s="511">
        <f>T135+AM135</f>
        <v>365781.2980594</v>
      </c>
      <c r="AU135" s="168">
        <f>SUM(U135,AN135)</f>
        <v>0</v>
      </c>
      <c r="AV135" s="169">
        <f t="shared" si="482"/>
        <v>-375999</v>
      </c>
      <c r="AW135" s="128">
        <f t="shared" si="395"/>
        <v>-472542</v>
      </c>
      <c r="AX135" s="362">
        <f t="shared" si="458"/>
        <v>-365781.2980594</v>
      </c>
      <c r="AY135" s="897"/>
      <c r="AZ135" s="898"/>
      <c r="BA135" s="898"/>
      <c r="BB135" s="898"/>
      <c r="BC135" s="898"/>
      <c r="BD135" s="898"/>
      <c r="BE135" s="898"/>
      <c r="BF135" s="1042"/>
      <c r="BG135" s="414"/>
      <c r="BH135" s="417"/>
      <c r="BI135" s="418">
        <f t="shared" si="483"/>
        <v>0</v>
      </c>
      <c r="BJ135" s="1042"/>
      <c r="BK135" s="414">
        <f>102000</f>
        <v>102000</v>
      </c>
      <c r="BL135" s="417"/>
      <c r="BM135" s="418">
        <f t="shared" si="484"/>
        <v>-102000</v>
      </c>
      <c r="BN135" s="1042"/>
      <c r="BO135" s="414">
        <f>104000</f>
        <v>104000</v>
      </c>
      <c r="BP135" s="417"/>
      <c r="BQ135" s="418">
        <f t="shared" si="459"/>
        <v>-104000</v>
      </c>
      <c r="BR135" s="130">
        <f>BF135+BJ135+BN135</f>
        <v>0</v>
      </c>
      <c r="BS135" s="131"/>
      <c r="BT135" s="128">
        <f t="shared" ref="BT135:BU138" si="493">BG135+BK135+BO135</f>
        <v>206000</v>
      </c>
      <c r="BU135" s="133">
        <f t="shared" si="493"/>
        <v>0</v>
      </c>
      <c r="BV135" s="129">
        <f t="shared" si="460"/>
        <v>0</v>
      </c>
      <c r="BW135" s="128"/>
      <c r="BX135" s="55">
        <f t="shared" si="491"/>
        <v>-206000</v>
      </c>
      <c r="BY135" s="1042"/>
      <c r="BZ135" s="414">
        <f>107000</f>
        <v>107000</v>
      </c>
      <c r="CA135" s="417"/>
      <c r="CB135" s="418">
        <f t="shared" si="485"/>
        <v>-107000</v>
      </c>
      <c r="CC135" s="1042"/>
      <c r="CD135" s="414">
        <f>113000</f>
        <v>113000</v>
      </c>
      <c r="CE135" s="417"/>
      <c r="CF135" s="418">
        <f t="shared" si="486"/>
        <v>-113000</v>
      </c>
      <c r="CG135" s="1042"/>
      <c r="CH135" s="414">
        <f>99000</f>
        <v>99000</v>
      </c>
      <c r="CI135" s="417"/>
      <c r="CJ135" s="418">
        <f t="shared" si="461"/>
        <v>-99000</v>
      </c>
      <c r="CK135" s="130">
        <f>BY135+CC135+CG135</f>
        <v>0</v>
      </c>
      <c r="CL135" s="131"/>
      <c r="CM135" s="128">
        <f t="shared" ref="CM135:CN138" si="494">BZ135+CD135+CH135</f>
        <v>319000</v>
      </c>
      <c r="CN135" s="133">
        <f t="shared" si="494"/>
        <v>0</v>
      </c>
      <c r="CO135" s="134">
        <f t="shared" si="462"/>
        <v>0</v>
      </c>
      <c r="CP135" s="134"/>
      <c r="CQ135" s="55">
        <f>CN135-CM135</f>
        <v>-319000</v>
      </c>
      <c r="CR135" s="130">
        <f>SUM(BR135,CK135)</f>
        <v>0</v>
      </c>
      <c r="CS135" s="540"/>
      <c r="CT135" s="511">
        <f>BT135+CM135</f>
        <v>525000</v>
      </c>
      <c r="CU135" s="168">
        <f>SUM(BU135,CN135)</f>
        <v>0</v>
      </c>
      <c r="CV135" s="169">
        <f t="shared" si="487"/>
        <v>0</v>
      </c>
      <c r="CW135" s="169"/>
      <c r="CX135" s="362">
        <f t="shared" si="463"/>
        <v>-525000</v>
      </c>
      <c r="CY135" s="137"/>
      <c r="DD135" s="264">
        <v>97200</v>
      </c>
      <c r="DE135" s="414">
        <v>87000</v>
      </c>
      <c r="DF135" s="770"/>
      <c r="DG135" s="418">
        <f t="shared" si="464"/>
        <v>-87000</v>
      </c>
      <c r="DH135" s="264">
        <v>97200</v>
      </c>
      <c r="DI135" s="414">
        <v>102500</v>
      </c>
      <c r="DJ135" s="770"/>
      <c r="DK135" s="418">
        <f t="shared" si="465"/>
        <v>-102500</v>
      </c>
      <c r="DL135" s="264">
        <v>97200</v>
      </c>
      <c r="DM135" s="414">
        <v>102100</v>
      </c>
      <c r="DN135" s="770">
        <v>102100</v>
      </c>
      <c r="DO135" s="418">
        <f t="shared" si="466"/>
        <v>0</v>
      </c>
      <c r="DP135" s="130">
        <f>DD135+DH135+DL135</f>
        <v>291600</v>
      </c>
      <c r="DQ135" s="128">
        <f>DE135+DI135+DM135</f>
        <v>291600</v>
      </c>
      <c r="DR135" s="132">
        <f>DF135+DJ135+DN135</f>
        <v>102100</v>
      </c>
      <c r="DS135" s="129">
        <f t="shared" si="468"/>
        <v>-189500</v>
      </c>
      <c r="DT135" s="55">
        <f>DR135-DQ135</f>
        <v>-189500</v>
      </c>
      <c r="DU135" s="264">
        <v>106000</v>
      </c>
      <c r="DV135" s="414"/>
      <c r="DW135" s="770"/>
      <c r="DX135" s="418">
        <f t="shared" si="469"/>
        <v>0</v>
      </c>
      <c r="DY135" s="264">
        <v>106000</v>
      </c>
      <c r="DZ135" s="414"/>
      <c r="EA135" s="770"/>
      <c r="EB135" s="418">
        <f t="shared" si="470"/>
        <v>0</v>
      </c>
      <c r="EC135" s="264">
        <v>106000</v>
      </c>
      <c r="ED135" s="414"/>
      <c r="EE135" s="770"/>
      <c r="EF135" s="418">
        <f t="shared" si="471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473"/>
        <v>-318000</v>
      </c>
      <c r="EK135" s="55">
        <f>EI135-EH135</f>
        <v>0</v>
      </c>
      <c r="EL135" s="130">
        <f>SUM(DP135,EG135)</f>
        <v>609600</v>
      </c>
      <c r="EM135" s="686">
        <f>DQ135+EH135</f>
        <v>291600</v>
      </c>
      <c r="EN135" s="168">
        <f>SUM(DR135,EI135)</f>
        <v>102100</v>
      </c>
      <c r="EO135" s="169">
        <f t="shared" si="488"/>
        <v>-507500</v>
      </c>
      <c r="EP135" s="362">
        <f t="shared" si="474"/>
        <v>-189500</v>
      </c>
      <c r="EQ135" s="137"/>
    </row>
    <row r="136" spans="1:152" s="350" customFormat="1" ht="20.100000000000001" customHeight="1">
      <c r="A136" s="913"/>
      <c r="B136" s="913"/>
      <c r="C136" s="914"/>
      <c r="D136" s="915"/>
      <c r="E136" s="918" t="s">
        <v>157</v>
      </c>
      <c r="F136" s="919"/>
      <c r="G136" s="920"/>
      <c r="H136" s="929"/>
      <c r="I136" s="921"/>
      <c r="J136" s="919"/>
      <c r="K136" s="920"/>
      <c r="L136" s="1075"/>
      <c r="M136" s="921"/>
      <c r="N136" s="919"/>
      <c r="O136" s="920"/>
      <c r="P136" s="1075"/>
      <c r="Q136" s="921"/>
      <c r="R136" s="922"/>
      <c r="S136" s="923"/>
      <c r="T136" s="924"/>
      <c r="U136" s="925"/>
      <c r="V136" s="926"/>
      <c r="W136" s="927"/>
      <c r="X136" s="928"/>
      <c r="Y136" s="919"/>
      <c r="Z136" s="920"/>
      <c r="AA136" s="1075"/>
      <c r="AB136" s="921"/>
      <c r="AC136" s="919"/>
      <c r="AD136" s="920"/>
      <c r="AE136" s="1075"/>
      <c r="AF136" s="921"/>
      <c r="AG136" s="919"/>
      <c r="AH136" s="920"/>
      <c r="AI136" s="1075"/>
      <c r="AJ136" s="405"/>
      <c r="AK136" s="410"/>
      <c r="AL136" s="923"/>
      <c r="AM136" s="927"/>
      <c r="AN136" s="398"/>
      <c r="AO136" s="338"/>
      <c r="AP136" s="927"/>
      <c r="AQ136" s="928"/>
      <c r="AR136" s="930"/>
      <c r="AS136" s="931"/>
      <c r="AT136" s="932"/>
      <c r="AU136" s="933"/>
      <c r="AV136" s="934"/>
      <c r="AW136" s="927"/>
      <c r="AX136" s="935"/>
      <c r="AY136" s="349"/>
      <c r="BF136" s="1037"/>
      <c r="BG136" s="390"/>
      <c r="BH136" s="393"/>
      <c r="BI136" s="392">
        <f t="shared" si="483"/>
        <v>0</v>
      </c>
      <c r="BJ136" s="1037"/>
      <c r="BK136" s="390">
        <v>130</v>
      </c>
      <c r="BL136" s="393"/>
      <c r="BM136" s="392"/>
      <c r="BN136" s="1037"/>
      <c r="BO136" s="390">
        <v>180</v>
      </c>
      <c r="BP136" s="393"/>
      <c r="BQ136" s="392"/>
      <c r="BR136" s="399">
        <f>BF136+BJ136+BN136</f>
        <v>0</v>
      </c>
      <c r="BS136" s="396"/>
      <c r="BT136" s="439">
        <f t="shared" si="493"/>
        <v>310</v>
      </c>
      <c r="BU136" s="397">
        <f t="shared" si="493"/>
        <v>0</v>
      </c>
      <c r="BV136" s="438">
        <f>BU136-BR136</f>
        <v>0</v>
      </c>
      <c r="BW136" s="439"/>
      <c r="BX136" s="440">
        <f t="shared" si="491"/>
        <v>-310</v>
      </c>
      <c r="BY136" s="1037"/>
      <c r="BZ136" s="390">
        <v>280</v>
      </c>
      <c r="CA136" s="393"/>
      <c r="CB136" s="392"/>
      <c r="CC136" s="1037"/>
      <c r="CD136" s="390">
        <v>280</v>
      </c>
      <c r="CE136" s="393"/>
      <c r="CF136" s="392"/>
      <c r="CG136" s="1037"/>
      <c r="CH136" s="390">
        <v>235</v>
      </c>
      <c r="CI136" s="393"/>
      <c r="CJ136" s="392"/>
      <c r="CK136" s="399">
        <f>BY136+CC136+CG136</f>
        <v>0</v>
      </c>
      <c r="CL136" s="396"/>
      <c r="CM136" s="439">
        <f t="shared" si="494"/>
        <v>795</v>
      </c>
      <c r="CN136" s="397">
        <f t="shared" si="494"/>
        <v>0</v>
      </c>
      <c r="CO136" s="936">
        <f>CN136-CK136</f>
        <v>0</v>
      </c>
      <c r="CP136" s="451"/>
      <c r="CQ136" s="440"/>
      <c r="CR136" s="399">
        <f>SUM(BR136,CK136)</f>
        <v>0</v>
      </c>
      <c r="CS136" s="964"/>
      <c r="CT136" s="937">
        <f>BT136+CM136</f>
        <v>1105</v>
      </c>
      <c r="CU136" s="443">
        <f>SUM(BU136,CN136)</f>
        <v>0</v>
      </c>
      <c r="CV136" s="459">
        <f>CU136-CR136</f>
        <v>0</v>
      </c>
      <c r="CW136" s="459"/>
      <c r="CX136" s="460"/>
      <c r="CY136" s="349"/>
      <c r="DD136" s="331"/>
      <c r="DE136" s="390"/>
      <c r="DF136" s="768"/>
      <c r="DG136" s="392"/>
      <c r="DH136" s="331"/>
      <c r="DI136" s="390"/>
      <c r="DJ136" s="768"/>
      <c r="DK136" s="392"/>
      <c r="DL136" s="331"/>
      <c r="DM136" s="390"/>
      <c r="DN136" s="768"/>
      <c r="DO136" s="392"/>
      <c r="DP136" s="399"/>
      <c r="DQ136" s="439"/>
      <c r="DR136" s="437"/>
      <c r="DS136" s="438"/>
      <c r="DT136" s="440"/>
      <c r="DU136" s="331"/>
      <c r="DV136" s="390"/>
      <c r="DW136" s="768"/>
      <c r="DX136" s="392"/>
      <c r="DY136" s="331"/>
      <c r="DZ136" s="390"/>
      <c r="EA136" s="768"/>
      <c r="EB136" s="392"/>
      <c r="EC136" s="331"/>
      <c r="ED136" s="390"/>
      <c r="EE136" s="768"/>
      <c r="EF136" s="392"/>
      <c r="EG136" s="399"/>
      <c r="EH136" s="439"/>
      <c r="EI136" s="437"/>
      <c r="EJ136" s="936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92"/>
      <c r="D137" s="281"/>
      <c r="E137" s="900" t="s">
        <v>156</v>
      </c>
      <c r="F137" s="423"/>
      <c r="G137" s="424"/>
      <c r="H137" s="425"/>
      <c r="I137" s="426">
        <f t="shared" si="475"/>
        <v>0</v>
      </c>
      <c r="J137" s="423"/>
      <c r="K137" s="424"/>
      <c r="L137" s="1057"/>
      <c r="M137" s="426">
        <f t="shared" si="476"/>
        <v>0</v>
      </c>
      <c r="N137" s="423"/>
      <c r="O137" s="424"/>
      <c r="P137" s="1057"/>
      <c r="Q137" s="426">
        <f t="shared" si="477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478"/>
        <v>0</v>
      </c>
      <c r="W137" s="231">
        <f t="shared" si="393"/>
        <v>0</v>
      </c>
      <c r="X137" s="232">
        <f t="shared" si="479"/>
        <v>0</v>
      </c>
      <c r="Y137" s="423"/>
      <c r="Z137" s="424"/>
      <c r="AA137" s="1057"/>
      <c r="AB137" s="426">
        <f t="shared" si="480"/>
        <v>0</v>
      </c>
      <c r="AC137" s="423"/>
      <c r="AD137" s="424"/>
      <c r="AE137" s="1057"/>
      <c r="AF137" s="426">
        <f t="shared" si="481"/>
        <v>0</v>
      </c>
      <c r="AG137" s="423"/>
      <c r="AH137" s="424"/>
      <c r="AI137" s="1057"/>
      <c r="AJ137" s="319">
        <f t="shared" si="456"/>
        <v>0</v>
      </c>
      <c r="AK137" s="531">
        <f>Y137+AC137+AG137</f>
        <v>0</v>
      </c>
      <c r="AL137" s="429"/>
      <c r="AM137" s="141">
        <f t="shared" si="492"/>
        <v>0</v>
      </c>
      <c r="AN137" s="430">
        <f t="shared" si="492"/>
        <v>0</v>
      </c>
      <c r="AO137" s="233">
        <f t="shared" si="457"/>
        <v>0</v>
      </c>
      <c r="AP137" s="231">
        <f t="shared" si="394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2">
        <f>SUM(U137,AN137)</f>
        <v>0</v>
      </c>
      <c r="AV137" s="533">
        <f t="shared" si="482"/>
        <v>0</v>
      </c>
      <c r="AW137" s="231">
        <f t="shared" si="395"/>
        <v>0</v>
      </c>
      <c r="AX137" s="534">
        <f t="shared" si="458"/>
        <v>0</v>
      </c>
      <c r="AY137" s="535"/>
      <c r="AZ137" s="756"/>
      <c r="BA137" s="435"/>
      <c r="BF137" s="1043"/>
      <c r="BG137" s="887"/>
      <c r="BH137" s="890"/>
      <c r="BI137" s="895">
        <f t="shared" si="483"/>
        <v>0</v>
      </c>
      <c r="BJ137" s="1043"/>
      <c r="BK137" s="887">
        <v>11650</v>
      </c>
      <c r="BL137" s="890"/>
      <c r="BM137" s="895">
        <f t="shared" si="484"/>
        <v>-11650</v>
      </c>
      <c r="BN137" s="1043"/>
      <c r="BO137" s="887">
        <f>11900+4200</f>
        <v>16100</v>
      </c>
      <c r="BP137" s="890"/>
      <c r="BQ137" s="895">
        <f t="shared" si="459"/>
        <v>-16100</v>
      </c>
      <c r="BR137" s="431">
        <f>BF137+BJ137+BN137</f>
        <v>0</v>
      </c>
      <c r="BS137" s="941"/>
      <c r="BT137" s="128">
        <f t="shared" si="493"/>
        <v>27750</v>
      </c>
      <c r="BU137" s="432">
        <f t="shared" si="493"/>
        <v>0</v>
      </c>
      <c r="BV137" s="323">
        <f t="shared" si="460"/>
        <v>0</v>
      </c>
      <c r="BW137" s="817"/>
      <c r="BX137" s="244">
        <f t="shared" si="491"/>
        <v>-27750</v>
      </c>
      <c r="BY137" s="1043"/>
      <c r="BZ137" s="887">
        <v>25800</v>
      </c>
      <c r="CA137" s="890"/>
      <c r="CB137" s="895">
        <f t="shared" si="485"/>
        <v>-25800</v>
      </c>
      <c r="CC137" s="1043"/>
      <c r="CD137" s="887">
        <v>25800</v>
      </c>
      <c r="CE137" s="890"/>
      <c r="CF137" s="895">
        <f t="shared" si="486"/>
        <v>-25800</v>
      </c>
      <c r="CG137" s="1043"/>
      <c r="CH137" s="887">
        <v>21075</v>
      </c>
      <c r="CI137" s="890"/>
      <c r="CJ137" s="895">
        <f t="shared" si="461"/>
        <v>-21075</v>
      </c>
      <c r="CK137" s="431">
        <f>BY137+CC137+CG137</f>
        <v>0</v>
      </c>
      <c r="CL137" s="941"/>
      <c r="CM137" s="128">
        <f t="shared" si="494"/>
        <v>72675</v>
      </c>
      <c r="CN137" s="432">
        <f t="shared" si="494"/>
        <v>0</v>
      </c>
      <c r="CO137" s="51">
        <f t="shared" si="462"/>
        <v>0</v>
      </c>
      <c r="CP137" s="51"/>
      <c r="CQ137" s="244">
        <f>CN137-CM137</f>
        <v>-72675</v>
      </c>
      <c r="CR137" s="130">
        <f>SUM(BR137,CK137)</f>
        <v>0</v>
      </c>
      <c r="CS137" s="540"/>
      <c r="CT137" s="433">
        <f>BT137+CM137</f>
        <v>100425</v>
      </c>
      <c r="CU137" s="532">
        <f>SUM(BU137,CN137)</f>
        <v>0</v>
      </c>
      <c r="CV137" s="533">
        <f t="shared" si="487"/>
        <v>0</v>
      </c>
      <c r="CW137" s="977"/>
      <c r="CX137" s="901">
        <f t="shared" si="463"/>
        <v>-100425</v>
      </c>
      <c r="CY137" s="137"/>
      <c r="CZ137" s="435"/>
      <c r="DD137" s="889"/>
      <c r="DE137" s="887"/>
      <c r="DF137" s="894"/>
      <c r="DG137" s="895">
        <f>DF137-DE137</f>
        <v>0</v>
      </c>
      <c r="DH137" s="889"/>
      <c r="DI137" s="887"/>
      <c r="DJ137" s="894"/>
      <c r="DK137" s="895">
        <f>DJ137-DI137</f>
        <v>0</v>
      </c>
      <c r="DL137" s="889"/>
      <c r="DM137" s="887"/>
      <c r="DN137" s="894"/>
      <c r="DO137" s="895">
        <f>DN137-DM137</f>
        <v>0</v>
      </c>
      <c r="DP137" s="431">
        <f t="shared" ref="DP137:DR138" si="495">DD137+DH137+DL137</f>
        <v>0</v>
      </c>
      <c r="DQ137" s="128">
        <f t="shared" si="495"/>
        <v>0</v>
      </c>
      <c r="DR137" s="432">
        <f t="shared" si="495"/>
        <v>0</v>
      </c>
      <c r="DS137" s="323">
        <f>DR137-DP137</f>
        <v>0</v>
      </c>
      <c r="DT137" s="244">
        <f>DR137-DQ137</f>
        <v>0</v>
      </c>
      <c r="DU137" s="889"/>
      <c r="DV137" s="887"/>
      <c r="DW137" s="894"/>
      <c r="DX137" s="895">
        <f>DW137-DV137</f>
        <v>0</v>
      </c>
      <c r="DY137" s="889"/>
      <c r="DZ137" s="887"/>
      <c r="EA137" s="894"/>
      <c r="EB137" s="895">
        <f>EA137-DZ137</f>
        <v>0</v>
      </c>
      <c r="EC137" s="889"/>
      <c r="ED137" s="887"/>
      <c r="EE137" s="894"/>
      <c r="EF137" s="895">
        <f>EE137-ED137</f>
        <v>0</v>
      </c>
      <c r="EG137" s="431">
        <f t="shared" ref="EG137:EI138" si="496">DU137+DY137+EC137</f>
        <v>0</v>
      </c>
      <c r="EH137" s="128">
        <f t="shared" si="496"/>
        <v>0</v>
      </c>
      <c r="EI137" s="432">
        <f t="shared" si="496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86">
        <f>DQ137+EH137</f>
        <v>0</v>
      </c>
      <c r="EN137" s="628">
        <f>SUM(DR137,EI137)</f>
        <v>0</v>
      </c>
      <c r="EO137" s="1018">
        <f>EN137-EL137</f>
        <v>0</v>
      </c>
      <c r="EP137" s="1019">
        <f>EN137-EM137</f>
        <v>0</v>
      </c>
      <c r="EQ137" s="137"/>
      <c r="ER137" s="435"/>
      <c r="ES137" s="1013"/>
      <c r="ET137" s="1013"/>
      <c r="EU137" s="1013"/>
      <c r="EV137" s="1013"/>
    </row>
    <row r="138" spans="1:152" s="350" customFormat="1" ht="20.100000000000001" customHeight="1">
      <c r="A138" s="388"/>
      <c r="B138" s="66" t="s">
        <v>48</v>
      </c>
      <c r="C138" s="536"/>
      <c r="D138" s="536"/>
      <c r="E138" s="537"/>
      <c r="F138" s="331">
        <f>F130+F133</f>
        <v>517</v>
      </c>
      <c r="G138" s="390">
        <f>G130+G133</f>
        <v>873</v>
      </c>
      <c r="H138" s="391">
        <f>H130+H133</f>
        <v>0</v>
      </c>
      <c r="I138" s="392">
        <f>H138-G138</f>
        <v>-873</v>
      </c>
      <c r="J138" s="331">
        <f>J130+J133</f>
        <v>517</v>
      </c>
      <c r="K138" s="390">
        <f>K130+K133</f>
        <v>797</v>
      </c>
      <c r="L138" s="1064">
        <f>L130+L133</f>
        <v>0</v>
      </c>
      <c r="M138" s="392">
        <f>L138-K138</f>
        <v>-797</v>
      </c>
      <c r="N138" s="331">
        <f>N130+N133</f>
        <v>517</v>
      </c>
      <c r="O138" s="390">
        <f>O130+O133</f>
        <v>839</v>
      </c>
      <c r="P138" s="1064">
        <f>P130+P133</f>
        <v>0</v>
      </c>
      <c r="Q138" s="392">
        <f>P138-O138</f>
        <v>-839</v>
      </c>
      <c r="R138" s="394">
        <f>F138+J138+N138</f>
        <v>1551</v>
      </c>
      <c r="S138" s="395">
        <f>S130+S133</f>
        <v>2550</v>
      </c>
      <c r="T138" s="396">
        <f>H138+K138+O138</f>
        <v>1636</v>
      </c>
      <c r="U138" s="437">
        <f>H138+L138+P138</f>
        <v>0</v>
      </c>
      <c r="V138" s="438">
        <f t="shared" si="478"/>
        <v>-1551</v>
      </c>
      <c r="W138" s="439">
        <f t="shared" si="393"/>
        <v>-2550</v>
      </c>
      <c r="X138" s="440">
        <f t="shared" si="479"/>
        <v>-1636</v>
      </c>
      <c r="Y138" s="331">
        <f>Y130+Y133</f>
        <v>850</v>
      </c>
      <c r="Z138" s="390">
        <f>Z130+Z133</f>
        <v>756</v>
      </c>
      <c r="AA138" s="1064">
        <f>AA130+AA133</f>
        <v>0</v>
      </c>
      <c r="AB138" s="392">
        <f t="shared" si="480"/>
        <v>-756</v>
      </c>
      <c r="AC138" s="331">
        <f>AC130+AC133</f>
        <v>850</v>
      </c>
      <c r="AD138" s="390">
        <f>AD130+AD133</f>
        <v>943</v>
      </c>
      <c r="AE138" s="1064">
        <f>AE130+AE133</f>
        <v>0</v>
      </c>
      <c r="AF138" s="392">
        <f>AE138-AD138</f>
        <v>-943</v>
      </c>
      <c r="AG138" s="331">
        <f>AG130+AG133</f>
        <v>850</v>
      </c>
      <c r="AH138" s="390">
        <f>AH130+AH133</f>
        <v>960</v>
      </c>
      <c r="AI138" s="1064">
        <f>AI130+AI133</f>
        <v>0</v>
      </c>
      <c r="AJ138" s="392">
        <f t="shared" si="456"/>
        <v>-960</v>
      </c>
      <c r="AK138" s="399">
        <f>Y138+AC138+AG138</f>
        <v>2550</v>
      </c>
      <c r="AL138" s="395">
        <f>AL130+AL133</f>
        <v>2550</v>
      </c>
      <c r="AM138" s="439">
        <f t="shared" si="492"/>
        <v>2659</v>
      </c>
      <c r="AN138" s="437">
        <f t="shared" si="492"/>
        <v>0</v>
      </c>
      <c r="AO138" s="441">
        <f t="shared" si="457"/>
        <v>-2550</v>
      </c>
      <c r="AP138" s="439">
        <f t="shared" si="394"/>
        <v>-2550</v>
      </c>
      <c r="AQ138" s="440">
        <f>AN138-AM138</f>
        <v>-2659</v>
      </c>
      <c r="AR138" s="287">
        <f>SUM(R138,AK138)</f>
        <v>4101</v>
      </c>
      <c r="AS138" s="437">
        <f>AS130+AS133</f>
        <v>5100</v>
      </c>
      <c r="AT138" s="442">
        <f>T138+AM138</f>
        <v>4295</v>
      </c>
      <c r="AU138" s="443">
        <f>SUM(U138,AN138)</f>
        <v>0</v>
      </c>
      <c r="AV138" s="459">
        <f t="shared" si="482"/>
        <v>-4101</v>
      </c>
      <c r="AW138" s="439">
        <f t="shared" si="395"/>
        <v>-5100</v>
      </c>
      <c r="AX138" s="460">
        <f t="shared" si="458"/>
        <v>-4295</v>
      </c>
      <c r="AY138" s="349"/>
      <c r="BF138" s="1041">
        <f>BF130+BF133</f>
        <v>0</v>
      </c>
      <c r="BG138" s="390">
        <f>BG130+BG133</f>
        <v>0</v>
      </c>
      <c r="BH138" s="393">
        <f>BH130+BH133</f>
        <v>0</v>
      </c>
      <c r="BI138" s="392">
        <f>BH138-BG138</f>
        <v>0</v>
      </c>
      <c r="BJ138" s="1041">
        <f>BJ130+BJ133</f>
        <v>0</v>
      </c>
      <c r="BK138" s="390">
        <f>BK130+BK133</f>
        <v>910</v>
      </c>
      <c r="BL138" s="393">
        <f>BL130+BL133</f>
        <v>0</v>
      </c>
      <c r="BM138" s="392">
        <f>BL138-BK138</f>
        <v>-910</v>
      </c>
      <c r="BN138" s="1041">
        <f>BN130+BN133</f>
        <v>0</v>
      </c>
      <c r="BO138" s="390">
        <f>BO130+BO133</f>
        <v>1005</v>
      </c>
      <c r="BP138" s="393">
        <f>BP130+BP133</f>
        <v>0</v>
      </c>
      <c r="BQ138" s="392">
        <f>BP138-BO138</f>
        <v>-1005</v>
      </c>
      <c r="BR138" s="399">
        <f>BF138+BJ138+BN138</f>
        <v>0</v>
      </c>
      <c r="BS138" s="396"/>
      <c r="BT138" s="439">
        <f t="shared" si="493"/>
        <v>1915</v>
      </c>
      <c r="BU138" s="437">
        <f t="shared" si="493"/>
        <v>0</v>
      </c>
      <c r="BV138" s="438">
        <f t="shared" si="460"/>
        <v>0</v>
      </c>
      <c r="BW138" s="439"/>
      <c r="BX138" s="440">
        <f t="shared" si="491"/>
        <v>-1915</v>
      </c>
      <c r="BY138" s="1041">
        <f>BY130+BY133</f>
        <v>0</v>
      </c>
      <c r="BZ138" s="390">
        <f>BZ130+BZ133</f>
        <v>1030</v>
      </c>
      <c r="CA138" s="393">
        <f>CA130+CA133</f>
        <v>0</v>
      </c>
      <c r="CB138" s="392">
        <f t="shared" si="485"/>
        <v>-1030</v>
      </c>
      <c r="CC138" s="1041">
        <f>CC130+CC133</f>
        <v>0</v>
      </c>
      <c r="CD138" s="390">
        <f>CD130+CD133</f>
        <v>1015</v>
      </c>
      <c r="CE138" s="393">
        <f>CE130+CE133</f>
        <v>0</v>
      </c>
      <c r="CF138" s="392">
        <f t="shared" si="486"/>
        <v>-1015</v>
      </c>
      <c r="CG138" s="1041">
        <f>CG130+CG133</f>
        <v>0</v>
      </c>
      <c r="CH138" s="390">
        <f>CH130+CH133</f>
        <v>920</v>
      </c>
      <c r="CI138" s="393">
        <f>CI130+CI133</f>
        <v>0</v>
      </c>
      <c r="CJ138" s="392">
        <f t="shared" si="461"/>
        <v>-920</v>
      </c>
      <c r="CK138" s="399">
        <f>BY138+CC138+CG138</f>
        <v>0</v>
      </c>
      <c r="CL138" s="396"/>
      <c r="CM138" s="439">
        <f t="shared" si="494"/>
        <v>2965</v>
      </c>
      <c r="CN138" s="437">
        <f t="shared" si="494"/>
        <v>0</v>
      </c>
      <c r="CO138" s="441">
        <f t="shared" si="462"/>
        <v>0</v>
      </c>
      <c r="CP138" s="451"/>
      <c r="CQ138" s="440">
        <f>CN138-CM138</f>
        <v>-2965</v>
      </c>
      <c r="CR138" s="287">
        <f>SUM(BR138,CK138)</f>
        <v>0</v>
      </c>
      <c r="CS138" s="541"/>
      <c r="CT138" s="442">
        <f>BT138+CM138</f>
        <v>4880</v>
      </c>
      <c r="CU138" s="443">
        <f>SUM(BU138,CN138)</f>
        <v>0</v>
      </c>
      <c r="CV138" s="459">
        <f t="shared" si="487"/>
        <v>0</v>
      </c>
      <c r="CW138" s="459"/>
      <c r="CX138" s="460">
        <f t="shared" si="463"/>
        <v>-4880</v>
      </c>
      <c r="CY138" s="137"/>
      <c r="DD138" s="336">
        <f>DD130+DD133</f>
        <v>956.2</v>
      </c>
      <c r="DE138" s="390">
        <f>DE130+DE133</f>
        <v>900</v>
      </c>
      <c r="DF138" s="768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68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68">
        <f>DN130+DN133</f>
        <v>1000</v>
      </c>
      <c r="DO138" s="392">
        <f>DN138-DM138</f>
        <v>0</v>
      </c>
      <c r="DP138" s="399">
        <f t="shared" si="495"/>
        <v>2868.6000000000004</v>
      </c>
      <c r="DQ138" s="439">
        <f t="shared" si="495"/>
        <v>2870</v>
      </c>
      <c r="DR138" s="437">
        <f t="shared" si="495"/>
        <v>1000</v>
      </c>
      <c r="DS138" s="438">
        <f>DR138-DP138</f>
        <v>-1868.6000000000004</v>
      </c>
      <c r="DT138" s="440">
        <f>DR138-DQ138</f>
        <v>-1870</v>
      </c>
      <c r="DU138" s="336">
        <f>DU130+DU133</f>
        <v>1001</v>
      </c>
      <c r="DV138" s="390">
        <f>DV130+DV133</f>
        <v>0</v>
      </c>
      <c r="DW138" s="768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68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68">
        <f>EE130+EE133</f>
        <v>0</v>
      </c>
      <c r="EF138" s="392">
        <f>EE138-ED138</f>
        <v>0</v>
      </c>
      <c r="EG138" s="399">
        <f t="shared" si="496"/>
        <v>3003</v>
      </c>
      <c r="EH138" s="439">
        <f t="shared" si="496"/>
        <v>0</v>
      </c>
      <c r="EI138" s="437">
        <f t="shared" si="496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1000</v>
      </c>
      <c r="EO138" s="459">
        <f>EN138-EL138</f>
        <v>-4871.6000000000004</v>
      </c>
      <c r="EP138" s="460">
        <f>EN138-EM138</f>
        <v>-1870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87"/>
      <c r="E139" s="788"/>
      <c r="F139" s="336">
        <f>F141/F138</f>
        <v>185.84719535783367</v>
      </c>
      <c r="G139" s="403">
        <f>G141/G138</f>
        <v>164.01700912943872</v>
      </c>
      <c r="H139" s="404" t="e">
        <f>H141/H138</f>
        <v>#DIV/0!</v>
      </c>
      <c r="I139" s="405" t="e">
        <f>H139-G139</f>
        <v>#DIV/0!</v>
      </c>
      <c r="J139" s="336">
        <f>J141/J138</f>
        <v>185.84719535783367</v>
      </c>
      <c r="K139" s="403">
        <f>K141/K138</f>
        <v>149.99874529485569</v>
      </c>
      <c r="L139" s="1065" t="e">
        <f>L141/L138</f>
        <v>#DIV/0!</v>
      </c>
      <c r="M139" s="405" t="e">
        <f>L139-K139</f>
        <v>#DIV/0!</v>
      </c>
      <c r="N139" s="336">
        <f>N141/N138</f>
        <v>185.84719535783367</v>
      </c>
      <c r="O139" s="403">
        <f>O141/O138</f>
        <v>144.07342073897499</v>
      </c>
      <c r="P139" s="1065" t="e">
        <f>P141/P138</f>
        <v>#DIV/0!</v>
      </c>
      <c r="Q139" s="405" t="e">
        <f>P139-O139</f>
        <v>#DIV/0!</v>
      </c>
      <c r="R139" s="407">
        <f>R141/R138</f>
        <v>185.84719535783367</v>
      </c>
      <c r="S139" s="408">
        <f>S141/S138</f>
        <v>145.10588235294117</v>
      </c>
      <c r="T139" s="409">
        <f>T141/T138</f>
        <v>146.96002444987775</v>
      </c>
      <c r="U139" s="398" t="e">
        <f>U141/U138</f>
        <v>#DIV/0!</v>
      </c>
      <c r="V139" s="398" t="e">
        <f t="shared" si="478"/>
        <v>#DIV/0!</v>
      </c>
      <c r="W139" s="398" t="e">
        <f t="shared" si="393"/>
        <v>#DIV/0!</v>
      </c>
      <c r="X139" s="398" t="e">
        <f t="shared" si="479"/>
        <v>#DIV/0!</v>
      </c>
      <c r="Y139" s="336">
        <f>Y141/Y138</f>
        <v>139.31294117647059</v>
      </c>
      <c r="Z139" s="403">
        <f>Z141/Z138</f>
        <v>153.99612169312169</v>
      </c>
      <c r="AA139" s="1065" t="e">
        <f>AA141/AA138</f>
        <v>#DIV/0!</v>
      </c>
      <c r="AB139" s="405" t="e">
        <f t="shared" si="480"/>
        <v>#DIV/0!</v>
      </c>
      <c r="AC139" s="336">
        <f>AC141/AC138</f>
        <v>139.31294117647059</v>
      </c>
      <c r="AD139" s="403">
        <f>AD141/AD138</f>
        <v>150.80226523138919</v>
      </c>
      <c r="AE139" s="1065" t="e">
        <f>AE141/AE138</f>
        <v>#DIV/0!</v>
      </c>
      <c r="AF139" s="405" t="e">
        <f>AE139-AD139</f>
        <v>#DIV/0!</v>
      </c>
      <c r="AG139" s="336">
        <f>AG141/AG138</f>
        <v>139.31294117647059</v>
      </c>
      <c r="AH139" s="403">
        <f>AH141/AH138</f>
        <v>156.25</v>
      </c>
      <c r="AI139" s="1065" t="e">
        <f>AI141/AI138</f>
        <v>#DIV/0!</v>
      </c>
      <c r="AJ139" s="405" t="e">
        <f t="shared" si="456"/>
        <v>#DIV/0!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 t="e">
        <f>AN141/AN138</f>
        <v>#DIV/0!</v>
      </c>
      <c r="AO139" s="398" t="e">
        <f t="shared" si="457"/>
        <v>#DIV/0!</v>
      </c>
      <c r="AP139" s="398" t="e">
        <f t="shared" si="394"/>
        <v>#DIV/0!</v>
      </c>
      <c r="AQ139" s="398" t="e">
        <f>AN139-AM139</f>
        <v>#DIV/0!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151.11855741867288</v>
      </c>
      <c r="AU139" s="402" t="e">
        <f>AU141/AU138</f>
        <v>#DIV/0!</v>
      </c>
      <c r="AV139" s="402" t="e">
        <f t="shared" si="482"/>
        <v>#DIV/0!</v>
      </c>
      <c r="AW139" s="398" t="e">
        <f t="shared" si="395"/>
        <v>#DIV/0!</v>
      </c>
      <c r="AX139" s="538" t="e">
        <f t="shared" si="458"/>
        <v>#DIV/0!</v>
      </c>
      <c r="AY139" s="349"/>
      <c r="BB139" s="351"/>
      <c r="BC139" s="351"/>
      <c r="BD139" s="351"/>
      <c r="BE139" s="351"/>
      <c r="BF139" s="1041" t="e">
        <f>BF141/BF138</f>
        <v>#DIV/0!</v>
      </c>
      <c r="BG139" s="403" t="e">
        <f>BG141/BG138</f>
        <v>#DIV/0!</v>
      </c>
      <c r="BH139" s="406" t="e">
        <f>BH141/BH138</f>
        <v>#DIV/0!</v>
      </c>
      <c r="BI139" s="405" t="e">
        <f>BH139-BG139</f>
        <v>#DIV/0!</v>
      </c>
      <c r="BJ139" s="1041" t="e">
        <f>BJ141/BJ138</f>
        <v>#DIV/0!</v>
      </c>
      <c r="BK139" s="403">
        <f>BK141/BK138</f>
        <v>168.13186813186815</v>
      </c>
      <c r="BL139" s="406" t="e">
        <f>BL141/BL138</f>
        <v>#DIV/0!</v>
      </c>
      <c r="BM139" s="405" t="e">
        <f>BL139-BK139</f>
        <v>#DIV/0!</v>
      </c>
      <c r="BN139" s="1041" t="e">
        <f>BN141/BN138</f>
        <v>#DIV/0!</v>
      </c>
      <c r="BO139" s="403">
        <f>BO141/BO138</f>
        <v>159.20398009950247</v>
      </c>
      <c r="BP139" s="406" t="e">
        <f>BP141/BP138</f>
        <v>#DIV/0!</v>
      </c>
      <c r="BQ139" s="405" t="e">
        <f>BP139-BO139</f>
        <v>#DIV/0!</v>
      </c>
      <c r="BR139" s="410" t="e">
        <f>BR141/BR138</f>
        <v>#DIV/0!</v>
      </c>
      <c r="BS139" s="409"/>
      <c r="BT139" s="409">
        <f>BT141/BT138</f>
        <v>163.44647519582244</v>
      </c>
      <c r="BU139" s="398" t="e">
        <f>BU141/BU138</f>
        <v>#DIV/0!</v>
      </c>
      <c r="BV139" s="398" t="e">
        <f t="shared" si="460"/>
        <v>#DIV/0!</v>
      </c>
      <c r="BW139" s="398"/>
      <c r="BX139" s="398" t="e">
        <f t="shared" si="491"/>
        <v>#DIV/0!</v>
      </c>
      <c r="BY139" s="1041" t="e">
        <f>BY141/BY138</f>
        <v>#DIV/0!</v>
      </c>
      <c r="BZ139" s="403">
        <f>BZ141/BZ138</f>
        <v>160.19417475728156</v>
      </c>
      <c r="CA139" s="406" t="e">
        <f>CA141/CA138</f>
        <v>#DIV/0!</v>
      </c>
      <c r="CB139" s="405" t="e">
        <f t="shared" si="485"/>
        <v>#DIV/0!</v>
      </c>
      <c r="CC139" s="1041" t="e">
        <f>CC141/CC138</f>
        <v>#DIV/0!</v>
      </c>
      <c r="CD139" s="403">
        <f>CD141/CD138</f>
        <v>168.4729064039409</v>
      </c>
      <c r="CE139" s="406" t="e">
        <f>CE141/CE138</f>
        <v>#DIV/0!</v>
      </c>
      <c r="CF139" s="405" t="e">
        <f t="shared" si="486"/>
        <v>#DIV/0!</v>
      </c>
      <c r="CG139" s="1041" t="e">
        <f>CG141/CG138</f>
        <v>#DIV/0!</v>
      </c>
      <c r="CH139" s="403">
        <f>CH141/CH138</f>
        <v>167.93478260869566</v>
      </c>
      <c r="CI139" s="406" t="e">
        <f>CI141/CI138</f>
        <v>#DIV/0!</v>
      </c>
      <c r="CJ139" s="405" t="e">
        <f t="shared" si="461"/>
        <v>#DIV/0!</v>
      </c>
      <c r="CK139" s="410" t="e">
        <f>CK141/CK138</f>
        <v>#DIV/0!</v>
      </c>
      <c r="CL139" s="409"/>
      <c r="CM139" s="409">
        <f>CM141/CM138</f>
        <v>165.43001686340642</v>
      </c>
      <c r="CN139" s="398" t="e">
        <f>CN141/CN138</f>
        <v>#DIV/0!</v>
      </c>
      <c r="CO139" s="398" t="e">
        <f t="shared" si="462"/>
        <v>#DIV/0!</v>
      </c>
      <c r="CP139" s="398"/>
      <c r="CQ139" s="398" t="e">
        <f>CN139-CM139</f>
        <v>#DIV/0!</v>
      </c>
      <c r="CR139" s="410" t="e">
        <f>CR141/CR138</f>
        <v>#DIV/0!</v>
      </c>
      <c r="CS139" s="409"/>
      <c r="CT139" s="412">
        <f>CT141/CT138</f>
        <v>164.65163934426229</v>
      </c>
      <c r="CU139" s="402" t="e">
        <f>CU141/CU138</f>
        <v>#DIV/0!</v>
      </c>
      <c r="CV139" s="402" t="e">
        <f t="shared" si="487"/>
        <v>#DIV/0!</v>
      </c>
      <c r="CW139" s="976"/>
      <c r="CX139" s="538" t="e">
        <f t="shared" si="463"/>
        <v>#DIV/0!</v>
      </c>
      <c r="CY139" s="137"/>
      <c r="DA139" s="351"/>
      <c r="DB139" s="351"/>
      <c r="DC139" s="351"/>
      <c r="DD139" s="336">
        <f>DD141/DD138</f>
        <v>160.33779544028445</v>
      </c>
      <c r="DE139" s="403">
        <f>DE141/DE138</f>
        <v>158.88888888888889</v>
      </c>
      <c r="DF139" s="769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69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69">
        <f>DN141/DN138</f>
        <v>160.1</v>
      </c>
      <c r="DO139" s="405">
        <f>DN139-DM139</f>
        <v>0</v>
      </c>
      <c r="DP139" s="410">
        <f>DP141/DP138</f>
        <v>160.33779544028445</v>
      </c>
      <c r="DQ139" s="409">
        <f>DQ141/DQ138</f>
        <v>160.31358885017423</v>
      </c>
      <c r="DR139" s="411">
        <f>DR141/DR138</f>
        <v>160.1</v>
      </c>
      <c r="DS139" s="411">
        <f>DR139-DP139</f>
        <v>-0.23779544028445798</v>
      </c>
      <c r="DT139" s="411">
        <f>DR139-DQ139</f>
        <v>-0.2135888501742329</v>
      </c>
      <c r="DU139" s="336">
        <f>DU141/DU138</f>
        <v>162.16283716283715</v>
      </c>
      <c r="DV139" s="403" t="e">
        <f>DV141/DV138</f>
        <v>#DIV/0!</v>
      </c>
      <c r="DW139" s="769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69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69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17">
        <f>EN141/EN138</f>
        <v>160.1</v>
      </c>
      <c r="EO139" s="1017">
        <f>EN139-EL139</f>
        <v>-1.1712037604741283</v>
      </c>
      <c r="EP139" s="1020">
        <f>EN139-EM139</f>
        <v>-0.2135888501742329</v>
      </c>
      <c r="EQ139" s="137"/>
      <c r="ES139" s="517"/>
      <c r="ET139" s="517"/>
      <c r="EU139" s="517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376"/>
      <c r="I140" s="377">
        <f>H141/G141</f>
        <v>0</v>
      </c>
      <c r="J140" s="374"/>
      <c r="K140" s="375"/>
      <c r="L140" s="1062"/>
      <c r="M140" s="377">
        <f>L141/K141</f>
        <v>0</v>
      </c>
      <c r="N140" s="374"/>
      <c r="O140" s="375"/>
      <c r="P140" s="1062"/>
      <c r="Q140" s="377">
        <f>P141/O141</f>
        <v>0</v>
      </c>
      <c r="R140" s="379"/>
      <c r="S140" s="380"/>
      <c r="T140" s="381"/>
      <c r="U140" s="100"/>
      <c r="V140" s="339">
        <f>U141/R141</f>
        <v>0</v>
      </c>
      <c r="W140" s="161">
        <f>U141/S141</f>
        <v>0</v>
      </c>
      <c r="X140" s="80">
        <f>U141/T141</f>
        <v>0</v>
      </c>
      <c r="Y140" s="374"/>
      <c r="Z140" s="375"/>
      <c r="AA140" s="1062"/>
      <c r="AB140" s="377">
        <f>AA141/Z141</f>
        <v>0</v>
      </c>
      <c r="AC140" s="374"/>
      <c r="AD140" s="375"/>
      <c r="AE140" s="1062"/>
      <c r="AF140" s="382">
        <f>AE141/AD141</f>
        <v>0</v>
      </c>
      <c r="AG140" s="374"/>
      <c r="AH140" s="375"/>
      <c r="AI140" s="1062"/>
      <c r="AJ140" s="470">
        <f>AI141/AH141</f>
        <v>0</v>
      </c>
      <c r="AK140" s="287"/>
      <c r="AL140" s="380"/>
      <c r="AM140" s="539"/>
      <c r="AN140" s="81"/>
      <c r="AO140" s="343">
        <f>AN141/AK141</f>
        <v>0</v>
      </c>
      <c r="AP140" s="340">
        <f>AN141/AL141</f>
        <v>0</v>
      </c>
      <c r="AQ140" s="256">
        <f>AN141/AM141</f>
        <v>0</v>
      </c>
      <c r="AR140" s="204"/>
      <c r="AS140" s="383"/>
      <c r="AT140" s="209"/>
      <c r="AU140" s="162"/>
      <c r="AV140" s="343">
        <f>AU141/AR141</f>
        <v>0</v>
      </c>
      <c r="AW140" s="161">
        <f>AU141/AS141</f>
        <v>0</v>
      </c>
      <c r="AX140" s="384">
        <f>AU141/AT141</f>
        <v>0</v>
      </c>
      <c r="AY140" s="137"/>
      <c r="AZ140" s="138"/>
      <c r="BA140" s="5"/>
      <c r="BF140" s="1040"/>
      <c r="BG140" s="375"/>
      <c r="BH140" s="378"/>
      <c r="BI140" s="377" t="e">
        <f>BH141/BG141</f>
        <v>#DIV/0!</v>
      </c>
      <c r="BJ140" s="1040"/>
      <c r="BK140" s="375"/>
      <c r="BL140" s="378"/>
      <c r="BM140" s="377">
        <f>BL141/BK141</f>
        <v>0</v>
      </c>
      <c r="BN140" s="1040"/>
      <c r="BO140" s="375"/>
      <c r="BP140" s="378"/>
      <c r="BQ140" s="470">
        <f>BP141/BO141</f>
        <v>0</v>
      </c>
      <c r="BR140" s="287"/>
      <c r="BS140" s="381"/>
      <c r="BT140" s="539"/>
      <c r="BU140" s="81"/>
      <c r="BV140" s="339" t="e">
        <f>BU141/BR141</f>
        <v>#DIV/0!</v>
      </c>
      <c r="BW140" s="340"/>
      <c r="BX140" s="80">
        <f>BU141/BT141</f>
        <v>0</v>
      </c>
      <c r="BY140" s="1040"/>
      <c r="BZ140" s="375"/>
      <c r="CA140" s="378"/>
      <c r="CB140" s="470">
        <f>CA141/BZ141</f>
        <v>0</v>
      </c>
      <c r="CC140" s="1040"/>
      <c r="CD140" s="375"/>
      <c r="CE140" s="378"/>
      <c r="CF140" s="470">
        <f>CE141/CD141</f>
        <v>0</v>
      </c>
      <c r="CG140" s="1040"/>
      <c r="CH140" s="375"/>
      <c r="CI140" s="378"/>
      <c r="CJ140" s="470">
        <f>CI141/CH141</f>
        <v>0</v>
      </c>
      <c r="CK140" s="287"/>
      <c r="CL140" s="381"/>
      <c r="CM140" s="539"/>
      <c r="CN140" s="81"/>
      <c r="CO140" s="343" t="e">
        <f>CN141/CK141</f>
        <v>#DIV/0!</v>
      </c>
      <c r="CP140" s="343"/>
      <c r="CQ140" s="256">
        <f>CN141/CM141</f>
        <v>0</v>
      </c>
      <c r="CR140" s="204"/>
      <c r="CS140" s="956"/>
      <c r="CT140" s="209"/>
      <c r="CU140" s="162"/>
      <c r="CV140" s="343" t="e">
        <f>CU141/CR141</f>
        <v>#DIV/0!</v>
      </c>
      <c r="CW140" s="343"/>
      <c r="CX140" s="384">
        <f>CU141/CT141</f>
        <v>0</v>
      </c>
      <c r="CY140" s="137"/>
      <c r="CZ140" s="5"/>
      <c r="DD140" s="374"/>
      <c r="DE140" s="375"/>
      <c r="DF140" s="766"/>
      <c r="DG140" s="377">
        <f>DF141/DE141</f>
        <v>0</v>
      </c>
      <c r="DH140" s="374"/>
      <c r="DI140" s="375"/>
      <c r="DJ140" s="766"/>
      <c r="DK140" s="377">
        <f>DJ141/DI141</f>
        <v>0</v>
      </c>
      <c r="DL140" s="374"/>
      <c r="DM140" s="375"/>
      <c r="DN140" s="766"/>
      <c r="DO140" s="470">
        <f>DN141/DM141</f>
        <v>1</v>
      </c>
      <c r="DP140" s="287"/>
      <c r="DQ140" s="539"/>
      <c r="DR140" s="81"/>
      <c r="DS140" s="339">
        <f>DR141/DP141</f>
        <v>0.34808509713117874</v>
      </c>
      <c r="DT140" s="88">
        <f>DR141/DQ141</f>
        <v>0.34796783307976525</v>
      </c>
      <c r="DU140" s="374"/>
      <c r="DV140" s="375"/>
      <c r="DW140" s="766"/>
      <c r="DX140" s="470" t="e">
        <f>DW141/DV141</f>
        <v>#DIV/0!</v>
      </c>
      <c r="DY140" s="374"/>
      <c r="DZ140" s="375"/>
      <c r="EA140" s="766"/>
      <c r="EB140" s="470" t="e">
        <f>EA141/DZ141</f>
        <v>#DIV/0!</v>
      </c>
      <c r="EC140" s="374"/>
      <c r="ED140" s="375"/>
      <c r="EE140" s="766"/>
      <c r="EF140" s="470" t="e">
        <f>EE141/ED141</f>
        <v>#DIV/0!</v>
      </c>
      <c r="EG140" s="287"/>
      <c r="EH140" s="539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0.16907447302834452</v>
      </c>
      <c r="EP140" s="516">
        <f>EN141/EM141</f>
        <v>0.34796783307976525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357">
        <f>H132+H135+H137</f>
        <v>0</v>
      </c>
      <c r="I141" s="358">
        <f>H141-G141</f>
        <v>-143186.84896999999</v>
      </c>
      <c r="J141" s="355">
        <f>J132+J135+J137</f>
        <v>96083</v>
      </c>
      <c r="K141" s="448">
        <f>K132+K135+K137</f>
        <v>119549</v>
      </c>
      <c r="L141" s="1060">
        <f>L132+L135+L137</f>
        <v>0</v>
      </c>
      <c r="M141" s="358">
        <f>L141-K141</f>
        <v>-119549</v>
      </c>
      <c r="N141" s="355">
        <f>N132+N135+N137</f>
        <v>96083</v>
      </c>
      <c r="O141" s="448">
        <v>120877.6</v>
      </c>
      <c r="P141" s="1060">
        <f>P132+P135+P137</f>
        <v>0</v>
      </c>
      <c r="Q141" s="358">
        <f>P141-O141</f>
        <v>-120877.6</v>
      </c>
      <c r="R141" s="360">
        <f>F141+J141+N141</f>
        <v>288249</v>
      </c>
      <c r="S141" s="361">
        <f>S132+S135+S137</f>
        <v>370020</v>
      </c>
      <c r="T141" s="112">
        <f>H141+K141+O141</f>
        <v>240426.6</v>
      </c>
      <c r="U141" s="114">
        <f>H141+L141+P141</f>
        <v>0</v>
      </c>
      <c r="V141" s="110">
        <f>U141-R141</f>
        <v>-288249</v>
      </c>
      <c r="W141" s="108">
        <f t="shared" si="393"/>
        <v>-370020</v>
      </c>
      <c r="X141" s="117">
        <f>U141-T141</f>
        <v>-240426.6</v>
      </c>
      <c r="Y141" s="355">
        <f>Y132+Y135+Y137</f>
        <v>118416</v>
      </c>
      <c r="Z141" s="448">
        <f>Z132+Z135+Z137</f>
        <v>116421.068</v>
      </c>
      <c r="AA141" s="1060">
        <f>AA132+AA135+AA137</f>
        <v>0</v>
      </c>
      <c r="AB141" s="358">
        <f>AA141-Z141</f>
        <v>-116421.068</v>
      </c>
      <c r="AC141" s="355">
        <f>AC132+AC135+AC137</f>
        <v>118416</v>
      </c>
      <c r="AD141" s="448">
        <f>AD132+AD135+AD137</f>
        <v>142206.53611320001</v>
      </c>
      <c r="AE141" s="1060">
        <f>AE132+AE135+AE137</f>
        <v>0</v>
      </c>
      <c r="AF141" s="358">
        <f>AE141-AD141</f>
        <v>-142206.53611320001</v>
      </c>
      <c r="AG141" s="355">
        <f>AG132+AG135+AG137</f>
        <v>118416</v>
      </c>
      <c r="AH141" s="448">
        <f>AH132+AH135+AH137</f>
        <v>150000</v>
      </c>
      <c r="AI141" s="1060">
        <f>AI132+AI135+AI137</f>
        <v>0</v>
      </c>
      <c r="AJ141" s="358">
        <f>AI141-AH141</f>
        <v>-150000</v>
      </c>
      <c r="AK141" s="111">
        <f>AK135+AK132+AK137</f>
        <v>355248</v>
      </c>
      <c r="AL141" s="361">
        <f>AL132+AL135+AL137</f>
        <v>370020</v>
      </c>
      <c r="AM141" s="186">
        <f t="shared" ref="AM141:AN143" si="497">Z141+AD141+AH141</f>
        <v>408627.60411319998</v>
      </c>
      <c r="AN141" s="114">
        <f t="shared" si="497"/>
        <v>0</v>
      </c>
      <c r="AO141" s="186">
        <f>AN141-AK141</f>
        <v>-355248</v>
      </c>
      <c r="AP141" s="108">
        <f t="shared" si="394"/>
        <v>-370020</v>
      </c>
      <c r="AQ141" s="55">
        <f>AN141-AM141</f>
        <v>-408627.60411319998</v>
      </c>
      <c r="AR141" s="130">
        <f>SUM(R141,AK141)</f>
        <v>643497</v>
      </c>
      <c r="AS141" s="113">
        <f>AS132+AS135+AS137</f>
        <v>740040</v>
      </c>
      <c r="AT141" s="511">
        <f>T141+AM141</f>
        <v>649054.20411319996</v>
      </c>
      <c r="AU141" s="120">
        <f>AU135+AU132+AU137</f>
        <v>0</v>
      </c>
      <c r="AV141" s="186">
        <f>AU141-AR141</f>
        <v>-643497</v>
      </c>
      <c r="AW141" s="108">
        <f t="shared" si="395"/>
        <v>-740040</v>
      </c>
      <c r="AX141" s="362">
        <f>AU141-AT141</f>
        <v>-649054.20411319996</v>
      </c>
      <c r="AY141" s="137">
        <f>AR141/6</f>
        <v>107249.5</v>
      </c>
      <c r="AZ141" s="97">
        <f>AS141/6</f>
        <v>123340</v>
      </c>
      <c r="BA141" s="138">
        <f>AU141/6</f>
        <v>0</v>
      </c>
      <c r="BB141" s="363">
        <f>BA141/AY141</f>
        <v>0</v>
      </c>
      <c r="BC141" s="6">
        <f>BA141-AY141</f>
        <v>-107249.5</v>
      </c>
      <c r="BD141" s="98">
        <f>BA141-AZ141</f>
        <v>-123340</v>
      </c>
      <c r="BE141" s="6">
        <f>AX141/6</f>
        <v>-108175.70068553333</v>
      </c>
      <c r="BF141" s="1038">
        <f>BF132+BF135</f>
        <v>0</v>
      </c>
      <c r="BG141" s="448">
        <f>BG132+BG135</f>
        <v>0</v>
      </c>
      <c r="BH141" s="359">
        <f>BH132+BH135</f>
        <v>0</v>
      </c>
      <c r="BI141" s="358">
        <f>BH141-BG141</f>
        <v>0</v>
      </c>
      <c r="BJ141" s="1038">
        <f>BJ132+BJ135</f>
        <v>0</v>
      </c>
      <c r="BK141" s="448">
        <f>BK132+BK135</f>
        <v>153000</v>
      </c>
      <c r="BL141" s="359">
        <f>BL132+BL135</f>
        <v>0</v>
      </c>
      <c r="BM141" s="358">
        <f>BL141-BK141</f>
        <v>-153000</v>
      </c>
      <c r="BN141" s="1038">
        <f>BN132+BN135</f>
        <v>0</v>
      </c>
      <c r="BO141" s="448">
        <f>BO132+BO135</f>
        <v>160000</v>
      </c>
      <c r="BP141" s="359">
        <f>BP132+BP135</f>
        <v>0</v>
      </c>
      <c r="BQ141" s="358">
        <f>BP141-BO141</f>
        <v>-160000</v>
      </c>
      <c r="BR141" s="111">
        <f>BR132+BR135</f>
        <v>0</v>
      </c>
      <c r="BS141" s="112"/>
      <c r="BT141" s="186">
        <f>BG141+BK141+BO141</f>
        <v>313000</v>
      </c>
      <c r="BU141" s="114">
        <f>BH141+BL141+BP141</f>
        <v>0</v>
      </c>
      <c r="BV141" s="110">
        <f>BU141-BR141</f>
        <v>0</v>
      </c>
      <c r="BW141" s="108"/>
      <c r="BX141" s="117">
        <f>BU141-BT141</f>
        <v>-313000</v>
      </c>
      <c r="BY141" s="1038">
        <f>BY132+BY135</f>
        <v>0</v>
      </c>
      <c r="BZ141" s="448">
        <f>BZ132+BZ135</f>
        <v>165000</v>
      </c>
      <c r="CA141" s="359">
        <f>CA132+CA135</f>
        <v>0</v>
      </c>
      <c r="CB141" s="358">
        <f>CA141-BZ141</f>
        <v>-165000</v>
      </c>
      <c r="CC141" s="1038">
        <f>CC132+CC135</f>
        <v>0</v>
      </c>
      <c r="CD141" s="448">
        <f>CD132+CD135</f>
        <v>171000</v>
      </c>
      <c r="CE141" s="359">
        <f>CE132+CE135</f>
        <v>0</v>
      </c>
      <c r="CF141" s="358">
        <f>CE141-CD141</f>
        <v>-171000</v>
      </c>
      <c r="CG141" s="1038">
        <f>CG132+CG135</f>
        <v>0</v>
      </c>
      <c r="CH141" s="448">
        <f>CH132+CH135</f>
        <v>154500</v>
      </c>
      <c r="CI141" s="359">
        <f>CI132+CI135</f>
        <v>0</v>
      </c>
      <c r="CJ141" s="358">
        <f>CI141-CH141</f>
        <v>-154500</v>
      </c>
      <c r="CK141" s="111">
        <f>CK132+CK135</f>
        <v>0</v>
      </c>
      <c r="CL141" s="112"/>
      <c r="CM141" s="186">
        <f>BZ141+CD141+CH141</f>
        <v>490500</v>
      </c>
      <c r="CN141" s="114">
        <f>CA141+CE141+CI141</f>
        <v>0</v>
      </c>
      <c r="CO141" s="186">
        <f>CN141-CK141</f>
        <v>0</v>
      </c>
      <c r="CP141" s="186"/>
      <c r="CQ141" s="55">
        <f>CN141-CM141</f>
        <v>-490500</v>
      </c>
      <c r="CR141" s="130">
        <f>SUM(BR141,CK141)</f>
        <v>0</v>
      </c>
      <c r="CS141" s="540"/>
      <c r="CT141" s="511">
        <f>BT141+CM141</f>
        <v>803500</v>
      </c>
      <c r="CU141" s="120">
        <f>CU135+CU132</f>
        <v>0</v>
      </c>
      <c r="CV141" s="186">
        <f>CU141-CR141</f>
        <v>0</v>
      </c>
      <c r="CW141" s="186"/>
      <c r="CX141" s="362">
        <f>CU141-CT141</f>
        <v>-803500</v>
      </c>
      <c r="CY141" s="137">
        <f t="shared" ref="CY141:CY146" si="498">CR141/6</f>
        <v>0</v>
      </c>
      <c r="CZ141" s="138">
        <f>CU141/6</f>
        <v>0</v>
      </c>
      <c r="DA141" s="363" t="e">
        <f>CZ141/CY141</f>
        <v>#DIV/0!</v>
      </c>
      <c r="DB141" s="6">
        <f>CZ141-CY141</f>
        <v>0</v>
      </c>
      <c r="DC141" s="6">
        <f>CX141/6</f>
        <v>-133916.66666666666</v>
      </c>
      <c r="DD141" s="355">
        <f>DD132+DD135+DD137</f>
        <v>153315</v>
      </c>
      <c r="DE141" s="448">
        <f>DE132+DE135+DE137</f>
        <v>143000</v>
      </c>
      <c r="DF141" s="764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64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64">
        <f>DN132+DN135+DN137</f>
        <v>160100</v>
      </c>
      <c r="DO141" s="358">
        <f>DN141-DM141</f>
        <v>0</v>
      </c>
      <c r="DP141" s="111">
        <f>DP135+DP132+DP137</f>
        <v>459945</v>
      </c>
      <c r="DQ141" s="186">
        <f>DE141+DI141+DM141</f>
        <v>460100</v>
      </c>
      <c r="DR141" s="113">
        <f>DF141+DJ141+DN141</f>
        <v>160100</v>
      </c>
      <c r="DS141" s="110">
        <f>DR141-DP141</f>
        <v>-299845</v>
      </c>
      <c r="DT141" s="117">
        <f>DR141-DQ141</f>
        <v>-300000</v>
      </c>
      <c r="DU141" s="355">
        <f>DU132+DU135+DU137</f>
        <v>162325</v>
      </c>
      <c r="DV141" s="448">
        <f>DV132+DV135+DV137</f>
        <v>0</v>
      </c>
      <c r="DW141" s="764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64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64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499">DV141+DZ141+ED141</f>
        <v>0</v>
      </c>
      <c r="EI141" s="113">
        <f t="shared" si="499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86">
        <f>DQ141+EH141</f>
        <v>460100</v>
      </c>
      <c r="EN141" s="187">
        <f>EN135+EN132+EN137</f>
        <v>160100</v>
      </c>
      <c r="EO141" s="186">
        <f>EN141-EL141</f>
        <v>-786820</v>
      </c>
      <c r="EP141" s="362">
        <f>EN141-EM141</f>
        <v>-300000</v>
      </c>
      <c r="EQ141" s="137">
        <f t="shared" ref="EQ141:EQ146" si="500">EL141/6</f>
        <v>157820</v>
      </c>
      <c r="ER141" s="138">
        <f>EN141/6</f>
        <v>26683.333333333332</v>
      </c>
      <c r="ES141" s="363">
        <f>ER141/EQ141</f>
        <v>0.16907447302834452</v>
      </c>
      <c r="ET141" s="5">
        <f>ER141-EQ141</f>
        <v>-131136.66666666666</v>
      </c>
      <c r="EU141" s="5">
        <f>EP141/6</f>
        <v>-50000</v>
      </c>
      <c r="EV141" s="97"/>
    </row>
    <row r="142" spans="1:152" s="261" customFormat="1" ht="20.100000000000001" hidden="1" customHeight="1">
      <c r="A142" s="184"/>
      <c r="B142" s="449"/>
      <c r="C142" s="450"/>
      <c r="D142" s="836" t="s">
        <v>69</v>
      </c>
      <c r="E142" s="841"/>
      <c r="F142" s="331">
        <v>0</v>
      </c>
      <c r="G142" s="403"/>
      <c r="H142" s="404"/>
      <c r="I142" s="405">
        <f>H142-G142</f>
        <v>0</v>
      </c>
      <c r="J142" s="331">
        <v>0</v>
      </c>
      <c r="K142" s="403"/>
      <c r="L142" s="1065"/>
      <c r="M142" s="405">
        <f>L142-K142</f>
        <v>0</v>
      </c>
      <c r="N142" s="331">
        <v>0</v>
      </c>
      <c r="O142" s="403"/>
      <c r="P142" s="1065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393"/>
        <v>0</v>
      </c>
      <c r="X142" s="453">
        <f>U142-T142</f>
        <v>0</v>
      </c>
      <c r="Y142" s="331">
        <v>4</v>
      </c>
      <c r="Z142" s="403"/>
      <c r="AA142" s="1065"/>
      <c r="AB142" s="405">
        <f>AA142-Z142</f>
        <v>0</v>
      </c>
      <c r="AC142" s="336">
        <v>4</v>
      </c>
      <c r="AD142" s="403"/>
      <c r="AE142" s="1065"/>
      <c r="AF142" s="405">
        <f>AE142-AD142</f>
        <v>0</v>
      </c>
      <c r="AG142" s="336">
        <v>4</v>
      </c>
      <c r="AH142" s="403"/>
      <c r="AI142" s="1065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497"/>
        <v>0</v>
      </c>
      <c r="AN142" s="398">
        <f t="shared" si="497"/>
        <v>0</v>
      </c>
      <c r="AO142" s="338">
        <f>AN142-AK142</f>
        <v>-12</v>
      </c>
      <c r="AP142" s="485">
        <f t="shared" si="394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395"/>
        <v>-12</v>
      </c>
      <c r="AX142" s="445">
        <f>AU142-AT142</f>
        <v>0</v>
      </c>
      <c r="AY142" s="137"/>
      <c r="AZ142" s="138"/>
      <c r="BA142" s="138"/>
      <c r="BF142" s="1041"/>
      <c r="BG142" s="403"/>
      <c r="BH142" s="406"/>
      <c r="BI142" s="405">
        <f>BH142-BG142</f>
        <v>0</v>
      </c>
      <c r="BJ142" s="1041"/>
      <c r="BK142" s="403"/>
      <c r="BL142" s="406"/>
      <c r="BM142" s="405">
        <f>BL142-BK142</f>
        <v>0</v>
      </c>
      <c r="BN142" s="1041"/>
      <c r="BO142" s="403"/>
      <c r="BP142" s="406"/>
      <c r="BQ142" s="405">
        <f>BP142-BO142</f>
        <v>0</v>
      </c>
      <c r="BR142" s="410">
        <f>BF142+BJ142+BN142</f>
        <v>0</v>
      </c>
      <c r="BS142" s="409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1041"/>
      <c r="BZ142" s="403"/>
      <c r="CA142" s="406"/>
      <c r="CB142" s="405">
        <f>CA142-BZ142</f>
        <v>0</v>
      </c>
      <c r="CC142" s="1041"/>
      <c r="CD142" s="403"/>
      <c r="CE142" s="406"/>
      <c r="CF142" s="405">
        <f>CE142-CD142</f>
        <v>0</v>
      </c>
      <c r="CG142" s="1041"/>
      <c r="CH142" s="403"/>
      <c r="CI142" s="406"/>
      <c r="CJ142" s="405">
        <f>CI142-CH142</f>
        <v>0</v>
      </c>
      <c r="CK142" s="410">
        <f>BY142+CC142+CG142</f>
        <v>0</v>
      </c>
      <c r="CL142" s="409"/>
      <c r="CM142" s="409">
        <f t="shared" ref="CM142:CN143" si="501">BZ142+CD142+CH142</f>
        <v>0</v>
      </c>
      <c r="CN142" s="398">
        <f t="shared" si="501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63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498"/>
        <v>0</v>
      </c>
      <c r="CZ142" s="138"/>
      <c r="DD142" s="336"/>
      <c r="DE142" s="403"/>
      <c r="DF142" s="769"/>
      <c r="DG142" s="405">
        <f>DF142-DE142</f>
        <v>0</v>
      </c>
      <c r="DH142" s="336"/>
      <c r="DI142" s="403"/>
      <c r="DJ142" s="769"/>
      <c r="DK142" s="405">
        <f>DJ142-DI142</f>
        <v>0</v>
      </c>
      <c r="DL142" s="336"/>
      <c r="DM142" s="403"/>
      <c r="DN142" s="769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69"/>
      <c r="DX142" s="405">
        <f>DW142-DV142</f>
        <v>0</v>
      </c>
      <c r="DY142" s="336"/>
      <c r="DZ142" s="403"/>
      <c r="EA142" s="769"/>
      <c r="EB142" s="405">
        <f>EA142-DZ142</f>
        <v>0</v>
      </c>
      <c r="EC142" s="336"/>
      <c r="ED142" s="403"/>
      <c r="EE142" s="769"/>
      <c r="EF142" s="405">
        <f>EE142-ED142</f>
        <v>0</v>
      </c>
      <c r="EG142" s="410">
        <f>DU142+DY142+EC142</f>
        <v>0</v>
      </c>
      <c r="EH142" s="409">
        <f t="shared" si="499"/>
        <v>0</v>
      </c>
      <c r="EI142" s="411">
        <f t="shared" si="499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17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500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37" t="s">
        <v>71</v>
      </c>
      <c r="E143" s="830"/>
      <c r="F143" s="264">
        <v>483</v>
      </c>
      <c r="G143" s="414"/>
      <c r="H143" s="415"/>
      <c r="I143" s="418">
        <f>H143-G143</f>
        <v>0</v>
      </c>
      <c r="J143" s="264">
        <v>483</v>
      </c>
      <c r="K143" s="414"/>
      <c r="L143" s="1066"/>
      <c r="M143" s="418">
        <f>L143-K143</f>
        <v>0</v>
      </c>
      <c r="N143" s="264">
        <v>483</v>
      </c>
      <c r="O143" s="414"/>
      <c r="P143" s="1066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393"/>
        <v>-1449</v>
      </c>
      <c r="X143" s="55">
        <f>U143-T143</f>
        <v>0</v>
      </c>
      <c r="Y143" s="264">
        <v>1743</v>
      </c>
      <c r="Z143" s="414"/>
      <c r="AA143" s="1066"/>
      <c r="AB143" s="418">
        <f>AA143-Z143</f>
        <v>0</v>
      </c>
      <c r="AC143" s="264">
        <v>1743</v>
      </c>
      <c r="AD143" s="414"/>
      <c r="AE143" s="1066"/>
      <c r="AF143" s="418">
        <f>AE143-AD143</f>
        <v>0</v>
      </c>
      <c r="AG143" s="264">
        <v>1743</v>
      </c>
      <c r="AH143" s="414"/>
      <c r="AI143" s="1066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497"/>
        <v>0</v>
      </c>
      <c r="AN143" s="133">
        <f t="shared" si="497"/>
        <v>0</v>
      </c>
      <c r="AO143" s="134">
        <f>AN143-AK143</f>
        <v>-5229</v>
      </c>
      <c r="AP143" s="128">
        <f t="shared" si="394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395"/>
        <v>-6678</v>
      </c>
      <c r="AX143" s="362">
        <f>AU143-AT143</f>
        <v>0</v>
      </c>
      <c r="AY143" s="137"/>
      <c r="AZ143" s="138"/>
      <c r="BA143" s="138"/>
      <c r="BF143" s="1042"/>
      <c r="BG143" s="414"/>
      <c r="BH143" s="417"/>
      <c r="BI143" s="418">
        <f>BH143-BG143</f>
        <v>0</v>
      </c>
      <c r="BJ143" s="1042"/>
      <c r="BK143" s="414"/>
      <c r="BL143" s="417"/>
      <c r="BM143" s="418">
        <f>BL143-BK143</f>
        <v>0</v>
      </c>
      <c r="BN143" s="1042"/>
      <c r="BO143" s="414"/>
      <c r="BP143" s="417"/>
      <c r="BQ143" s="418">
        <f>BP143-BO143</f>
        <v>0</v>
      </c>
      <c r="BR143" s="130">
        <f>BF143+BJ143+BN143</f>
        <v>0</v>
      </c>
      <c r="BS143" s="131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1042"/>
      <c r="BZ143" s="414"/>
      <c r="CA143" s="417"/>
      <c r="CB143" s="418">
        <f>CA143-BZ143</f>
        <v>0</v>
      </c>
      <c r="CC143" s="1042"/>
      <c r="CD143" s="414"/>
      <c r="CE143" s="417"/>
      <c r="CF143" s="418">
        <f>CE143-CD143</f>
        <v>0</v>
      </c>
      <c r="CG143" s="1042"/>
      <c r="CH143" s="414"/>
      <c r="CI143" s="417"/>
      <c r="CJ143" s="418">
        <f>CI143-CH143</f>
        <v>0</v>
      </c>
      <c r="CK143" s="130">
        <f>BY143+CC143+CG143</f>
        <v>0</v>
      </c>
      <c r="CL143" s="131"/>
      <c r="CM143" s="131">
        <f t="shared" si="501"/>
        <v>0</v>
      </c>
      <c r="CN143" s="133">
        <f t="shared" si="501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40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498"/>
        <v>0</v>
      </c>
      <c r="CZ143" s="138"/>
      <c r="DD143" s="264"/>
      <c r="DE143" s="414"/>
      <c r="DF143" s="770"/>
      <c r="DG143" s="418">
        <f>DF143-DE143</f>
        <v>0</v>
      </c>
      <c r="DH143" s="264"/>
      <c r="DI143" s="414"/>
      <c r="DJ143" s="770"/>
      <c r="DK143" s="418">
        <f>DJ143-DI143</f>
        <v>0</v>
      </c>
      <c r="DL143" s="264"/>
      <c r="DM143" s="414"/>
      <c r="DN143" s="770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70"/>
      <c r="DX143" s="418">
        <f>DW143-DV143</f>
        <v>0</v>
      </c>
      <c r="DY143" s="264"/>
      <c r="DZ143" s="414"/>
      <c r="EA143" s="770"/>
      <c r="EB143" s="418">
        <f>EA143-DZ143</f>
        <v>0</v>
      </c>
      <c r="EC143" s="264"/>
      <c r="ED143" s="414"/>
      <c r="EE143" s="770"/>
      <c r="EF143" s="418">
        <f>EE143-ED143</f>
        <v>0</v>
      </c>
      <c r="EG143" s="130">
        <f>DU143+DY143+EC143</f>
        <v>0</v>
      </c>
      <c r="EH143" s="131">
        <f t="shared" si="499"/>
        <v>0</v>
      </c>
      <c r="EI143" s="132">
        <f t="shared" si="499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500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7"/>
      <c r="F144" s="331"/>
      <c r="G144" s="403"/>
      <c r="H144" s="404"/>
      <c r="I144" s="405"/>
      <c r="J144" s="331"/>
      <c r="K144" s="403"/>
      <c r="L144" s="1065"/>
      <c r="M144" s="405"/>
      <c r="N144" s="331"/>
      <c r="O144" s="403"/>
      <c r="P144" s="1065"/>
      <c r="Q144" s="405"/>
      <c r="R144" s="407"/>
      <c r="S144" s="408"/>
      <c r="T144" s="396"/>
      <c r="U144" s="397"/>
      <c r="V144" s="438"/>
      <c r="W144" s="439">
        <f t="shared" si="393"/>
        <v>0</v>
      </c>
      <c r="X144" s="440"/>
      <c r="Y144" s="331"/>
      <c r="Z144" s="403"/>
      <c r="AA144" s="1065"/>
      <c r="AB144" s="405"/>
      <c r="AC144" s="336"/>
      <c r="AD144" s="403"/>
      <c r="AE144" s="1065"/>
      <c r="AF144" s="405"/>
      <c r="AG144" s="336"/>
      <c r="AH144" s="403"/>
      <c r="AI144" s="1065"/>
      <c r="AJ144" s="405"/>
      <c r="AK144" s="399"/>
      <c r="AL144" s="408"/>
      <c r="AM144" s="400"/>
      <c r="AN144" s="397"/>
      <c r="AO144" s="441"/>
      <c r="AP144" s="439">
        <f t="shared" si="394"/>
        <v>0</v>
      </c>
      <c r="AQ144" s="440"/>
      <c r="AR144" s="399"/>
      <c r="AS144" s="411"/>
      <c r="AT144" s="442"/>
      <c r="AU144" s="466"/>
      <c r="AV144" s="459"/>
      <c r="AW144" s="439">
        <f t="shared" si="395"/>
        <v>0</v>
      </c>
      <c r="AX144" s="460"/>
      <c r="AY144" s="137"/>
      <c r="AZ144" s="138"/>
      <c r="BA144" s="138"/>
      <c r="BF144" s="1041"/>
      <c r="BG144" s="403"/>
      <c r="BH144" s="406"/>
      <c r="BI144" s="405"/>
      <c r="BJ144" s="1041"/>
      <c r="BK144" s="403"/>
      <c r="BL144" s="406"/>
      <c r="BM144" s="405"/>
      <c r="BN144" s="1041"/>
      <c r="BO144" s="403"/>
      <c r="BP144" s="406"/>
      <c r="BQ144" s="405"/>
      <c r="BR144" s="410"/>
      <c r="BS144" s="409"/>
      <c r="BT144" s="529"/>
      <c r="BU144" s="397"/>
      <c r="BV144" s="438"/>
      <c r="BW144" s="439"/>
      <c r="BX144" s="440"/>
      <c r="BY144" s="1041"/>
      <c r="BZ144" s="403"/>
      <c r="CA144" s="406"/>
      <c r="CB144" s="405"/>
      <c r="CC144" s="1041"/>
      <c r="CD144" s="403"/>
      <c r="CE144" s="406"/>
      <c r="CF144" s="405"/>
      <c r="CG144" s="1041"/>
      <c r="CH144" s="403"/>
      <c r="CI144" s="406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64"/>
      <c r="CT144" s="442"/>
      <c r="CU144" s="466"/>
      <c r="CV144" s="459"/>
      <c r="CW144" s="459"/>
      <c r="CX144" s="460"/>
      <c r="CY144" s="137">
        <f t="shared" si="498"/>
        <v>0</v>
      </c>
      <c r="CZ144" s="138"/>
      <c r="DD144" s="336"/>
      <c r="DE144" s="403"/>
      <c r="DF144" s="769"/>
      <c r="DG144" s="405"/>
      <c r="DH144" s="336"/>
      <c r="DI144" s="403"/>
      <c r="DJ144" s="769"/>
      <c r="DK144" s="405"/>
      <c r="DL144" s="336"/>
      <c r="DM144" s="403"/>
      <c r="DN144" s="769"/>
      <c r="DO144" s="405"/>
      <c r="DP144" s="410"/>
      <c r="DQ144" s="529"/>
      <c r="DR144" s="437"/>
      <c r="DS144" s="438"/>
      <c r="DT144" s="440"/>
      <c r="DU144" s="336"/>
      <c r="DV144" s="403"/>
      <c r="DW144" s="769"/>
      <c r="DX144" s="405"/>
      <c r="DY144" s="336"/>
      <c r="DZ144" s="403"/>
      <c r="EA144" s="769"/>
      <c r="EB144" s="405"/>
      <c r="EC144" s="336"/>
      <c r="ED144" s="403"/>
      <c r="EE144" s="769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500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37" t="s">
        <v>72</v>
      </c>
      <c r="E145" s="830"/>
      <c r="F145" s="264">
        <v>2431</v>
      </c>
      <c r="G145" s="414"/>
      <c r="H145" s="415"/>
      <c r="I145" s="418">
        <f>H145-G145</f>
        <v>0</v>
      </c>
      <c r="J145" s="264">
        <v>2431</v>
      </c>
      <c r="K145" s="414"/>
      <c r="L145" s="1066"/>
      <c r="M145" s="418">
        <f>L145-K145</f>
        <v>0</v>
      </c>
      <c r="N145" s="264">
        <v>2431</v>
      </c>
      <c r="O145" s="414"/>
      <c r="P145" s="1066"/>
      <c r="Q145" s="418">
        <f>P145-O145</f>
        <v>0</v>
      </c>
      <c r="R145" s="419">
        <f>F145+J145+N145</f>
        <v>7293</v>
      </c>
      <c r="S145" s="420">
        <v>7293</v>
      </c>
      <c r="T145" s="540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393"/>
        <v>-7293</v>
      </c>
      <c r="X145" s="55">
        <f>U145-T145</f>
        <v>0</v>
      </c>
      <c r="Y145" s="264">
        <v>0</v>
      </c>
      <c r="Z145" s="414"/>
      <c r="AA145" s="1066"/>
      <c r="AB145" s="418">
        <f>AA145-Z145</f>
        <v>0</v>
      </c>
      <c r="AC145" s="264">
        <v>0</v>
      </c>
      <c r="AD145" s="414"/>
      <c r="AE145" s="1066"/>
      <c r="AF145" s="418">
        <f>AE145-AD145</f>
        <v>0</v>
      </c>
      <c r="AG145" s="264">
        <v>0</v>
      </c>
      <c r="AH145" s="414"/>
      <c r="AI145" s="1066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394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395"/>
        <v>-7293</v>
      </c>
      <c r="AX145" s="362">
        <f>AU145-AT145</f>
        <v>0</v>
      </c>
      <c r="AY145" s="137"/>
      <c r="AZ145" s="138"/>
      <c r="BA145" s="138"/>
      <c r="BF145" s="1042"/>
      <c r="BG145" s="414"/>
      <c r="BH145" s="417"/>
      <c r="BI145" s="418">
        <f>BH145-BG145</f>
        <v>0</v>
      </c>
      <c r="BJ145" s="1042"/>
      <c r="BK145" s="414"/>
      <c r="BL145" s="417"/>
      <c r="BM145" s="418">
        <f>BL145-BK145</f>
        <v>0</v>
      </c>
      <c r="BN145" s="1042"/>
      <c r="BO145" s="414"/>
      <c r="BP145" s="417"/>
      <c r="BQ145" s="418">
        <f>BP145-BO145</f>
        <v>0</v>
      </c>
      <c r="BR145" s="419">
        <f>BF145+BJ145+BN145</f>
        <v>0</v>
      </c>
      <c r="BS145" s="131"/>
      <c r="BT145" s="132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1042"/>
      <c r="BZ145" s="414"/>
      <c r="CA145" s="417"/>
      <c r="CB145" s="418">
        <f>CA145-BZ145</f>
        <v>0</v>
      </c>
      <c r="CC145" s="1042"/>
      <c r="CD145" s="414"/>
      <c r="CE145" s="417"/>
      <c r="CF145" s="418">
        <f>CE145-CD145</f>
        <v>0</v>
      </c>
      <c r="CG145" s="1042"/>
      <c r="CH145" s="414"/>
      <c r="CI145" s="417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40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498"/>
        <v>0</v>
      </c>
      <c r="CZ145" s="138"/>
      <c r="DD145" s="264"/>
      <c r="DE145" s="414"/>
      <c r="DF145" s="770"/>
      <c r="DG145" s="418">
        <f>DF145-DE145</f>
        <v>0</v>
      </c>
      <c r="DH145" s="264"/>
      <c r="DI145" s="414"/>
      <c r="DJ145" s="770"/>
      <c r="DK145" s="418">
        <f>DJ145-DI145</f>
        <v>0</v>
      </c>
      <c r="DL145" s="264"/>
      <c r="DM145" s="414"/>
      <c r="DN145" s="770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70"/>
      <c r="DX145" s="418">
        <f>DW145-DV145</f>
        <v>0</v>
      </c>
      <c r="DY145" s="264"/>
      <c r="DZ145" s="414"/>
      <c r="EA145" s="770"/>
      <c r="EB145" s="418">
        <f>EA145-DZ145</f>
        <v>0</v>
      </c>
      <c r="EC145" s="264"/>
      <c r="ED145" s="414"/>
      <c r="EE145" s="770"/>
      <c r="EF145" s="418">
        <f>EE145-ED145</f>
        <v>0</v>
      </c>
      <c r="EG145" s="130">
        <f t="shared" ref="EG145:EI146" si="502">DU145+DY145+EC145</f>
        <v>0</v>
      </c>
      <c r="EH145" s="131">
        <f t="shared" si="502"/>
        <v>0</v>
      </c>
      <c r="EI145" s="132">
        <f t="shared" si="502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500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21" t="s">
        <v>43</v>
      </c>
      <c r="E146" s="464"/>
      <c r="F146" s="331">
        <f>F142+F144</f>
        <v>0</v>
      </c>
      <c r="G146" s="403">
        <f>G144+G142</f>
        <v>0</v>
      </c>
      <c r="H146" s="404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1065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1065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30">
        <f>H146+K146+O146</f>
        <v>0</v>
      </c>
      <c r="U146" s="345">
        <f>H146+L146+P146</f>
        <v>0</v>
      </c>
      <c r="V146" s="345">
        <f>U146-R146</f>
        <v>0</v>
      </c>
      <c r="W146" s="438">
        <f t="shared" si="393"/>
        <v>0</v>
      </c>
      <c r="X146" s="453">
        <f>U146-T146</f>
        <v>0</v>
      </c>
      <c r="Y146" s="331">
        <f>Y142+Y144</f>
        <v>4</v>
      </c>
      <c r="Z146" s="403">
        <f>Z144+Z142</f>
        <v>0</v>
      </c>
      <c r="AA146" s="1065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1065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1065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394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395"/>
        <v>-12</v>
      </c>
      <c r="AX146" s="460">
        <f>AU146-AT146</f>
        <v>0</v>
      </c>
      <c r="AY146" s="349"/>
      <c r="AZ146" s="350"/>
      <c r="BA146" s="350"/>
      <c r="BF146" s="1041">
        <f>BF144+BF142</f>
        <v>0</v>
      </c>
      <c r="BG146" s="403">
        <f>BG144+BG142</f>
        <v>0</v>
      </c>
      <c r="BH146" s="406">
        <f>BH144+BH142</f>
        <v>0</v>
      </c>
      <c r="BI146" s="392">
        <f>BH146-BG146</f>
        <v>0</v>
      </c>
      <c r="BJ146" s="1041">
        <f>BJ144+BJ142</f>
        <v>0</v>
      </c>
      <c r="BK146" s="403">
        <f>BK144+BK142</f>
        <v>0</v>
      </c>
      <c r="BL146" s="406">
        <f>BL144+BL142</f>
        <v>0</v>
      </c>
      <c r="BM146" s="508">
        <f>BL146-BK146</f>
        <v>0</v>
      </c>
      <c r="BN146" s="1041">
        <f>BN144+BN142</f>
        <v>0</v>
      </c>
      <c r="BO146" s="403">
        <f>BO144+BO142</f>
        <v>0</v>
      </c>
      <c r="BP146" s="406">
        <f>BP144+BP142</f>
        <v>0</v>
      </c>
      <c r="BQ146" s="508">
        <f>BP146-BO146</f>
        <v>0</v>
      </c>
      <c r="BR146" s="336">
        <f>BR142+BR144</f>
        <v>0</v>
      </c>
      <c r="BS146" s="338"/>
      <c r="BT146" s="43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1041">
        <f>BY144+BY142</f>
        <v>0</v>
      </c>
      <c r="BZ146" s="403">
        <f>BZ144+BZ142</f>
        <v>0</v>
      </c>
      <c r="CA146" s="406">
        <f>CA144+CA142</f>
        <v>0</v>
      </c>
      <c r="CB146" s="508">
        <f>CA146-BZ146</f>
        <v>0</v>
      </c>
      <c r="CC146" s="1041">
        <f>CC144+CC142</f>
        <v>0</v>
      </c>
      <c r="CD146" s="403">
        <f>CD144+CD142</f>
        <v>0</v>
      </c>
      <c r="CE146" s="406">
        <f>CE144+CE142</f>
        <v>0</v>
      </c>
      <c r="CF146" s="508">
        <f>CE146-CD146</f>
        <v>0</v>
      </c>
      <c r="CG146" s="1041">
        <f>CG144+CG142</f>
        <v>0</v>
      </c>
      <c r="CH146" s="403">
        <f>CH144+CH142</f>
        <v>0</v>
      </c>
      <c r="CI146" s="406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63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498"/>
        <v>0</v>
      </c>
      <c r="CZ146" s="350"/>
      <c r="DD146" s="336">
        <f>DD142+DD144</f>
        <v>0</v>
      </c>
      <c r="DE146" s="403">
        <f>DE144+DE142</f>
        <v>0</v>
      </c>
      <c r="DF146" s="769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69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69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69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69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69">
        <f>EE144+EE142</f>
        <v>0</v>
      </c>
      <c r="EF146" s="508">
        <f>EE146-ED146</f>
        <v>0</v>
      </c>
      <c r="EG146" s="410">
        <f t="shared" si="502"/>
        <v>0</v>
      </c>
      <c r="EH146" s="441">
        <f t="shared" si="502"/>
        <v>0</v>
      </c>
      <c r="EI146" s="345">
        <f t="shared" si="502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500"/>
        <v>0</v>
      </c>
      <c r="ER146" s="350"/>
      <c r="ES146" s="517"/>
      <c r="ET146" s="517"/>
      <c r="EU146" s="517"/>
      <c r="EV146" s="517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376"/>
      <c r="I147" s="377">
        <f>H148/G148</f>
        <v>0</v>
      </c>
      <c r="J147" s="336"/>
      <c r="K147" s="375"/>
      <c r="L147" s="1062"/>
      <c r="M147" s="377">
        <f>L148/K148</f>
        <v>0</v>
      </c>
      <c r="N147" s="336"/>
      <c r="O147" s="375"/>
      <c r="P147" s="1062"/>
      <c r="Q147" s="377">
        <f>P148/O148</f>
        <v>0</v>
      </c>
      <c r="R147" s="374"/>
      <c r="S147" s="490"/>
      <c r="T147" s="541"/>
      <c r="U147" s="156"/>
      <c r="V147" s="339">
        <f>U148/R148</f>
        <v>0</v>
      </c>
      <c r="W147" s="161">
        <f>U148/S148</f>
        <v>0</v>
      </c>
      <c r="X147" s="80">
        <f>U148/T148</f>
        <v>0</v>
      </c>
      <c r="Y147" s="336"/>
      <c r="Z147" s="375"/>
      <c r="AA147" s="1062"/>
      <c r="AB147" s="377">
        <f>AA148/Z148</f>
        <v>0</v>
      </c>
      <c r="AC147" s="374"/>
      <c r="AD147" s="375"/>
      <c r="AE147" s="1062"/>
      <c r="AF147" s="470">
        <f>AE148/AD148</f>
        <v>0</v>
      </c>
      <c r="AG147" s="374"/>
      <c r="AH147" s="375"/>
      <c r="AI147" s="1062"/>
      <c r="AJ147" s="470">
        <f>AI148/AH148</f>
        <v>0</v>
      </c>
      <c r="AK147" s="287"/>
      <c r="AL147" s="490"/>
      <c r="AM147" s="381"/>
      <c r="AN147" s="156"/>
      <c r="AO147" s="343">
        <f>AN148/AK148</f>
        <v>0</v>
      </c>
      <c r="AP147" s="340">
        <f>AN148/AL148</f>
        <v>0</v>
      </c>
      <c r="AQ147" s="256">
        <f>AN148/AM148</f>
        <v>0</v>
      </c>
      <c r="AR147" s="204"/>
      <c r="AS147" s="239"/>
      <c r="AT147" s="209"/>
      <c r="AU147" s="162"/>
      <c r="AV147" s="343">
        <f>AU148/AR148</f>
        <v>0</v>
      </c>
      <c r="AW147" s="161">
        <f>AU148/AS148</f>
        <v>0</v>
      </c>
      <c r="AX147" s="384">
        <f>AU148/AT148</f>
        <v>0</v>
      </c>
      <c r="AY147" s="137"/>
      <c r="AZ147" s="138"/>
      <c r="BA147" s="5"/>
      <c r="BF147" s="1040"/>
      <c r="BG147" s="375"/>
      <c r="BH147" s="378"/>
      <c r="BI147" s="377" t="e">
        <f>BH148/BG148</f>
        <v>#DIV/0!</v>
      </c>
      <c r="BJ147" s="1040"/>
      <c r="BK147" s="375"/>
      <c r="BL147" s="378"/>
      <c r="BM147" s="377">
        <f>BL148/BK148</f>
        <v>0</v>
      </c>
      <c r="BN147" s="1040"/>
      <c r="BO147" s="375"/>
      <c r="BP147" s="378"/>
      <c r="BQ147" s="470">
        <f>BP148/BO148</f>
        <v>0</v>
      </c>
      <c r="BR147" s="374"/>
      <c r="BS147" s="70"/>
      <c r="BT147" s="383"/>
      <c r="BU147" s="156"/>
      <c r="BV147" s="339" t="e">
        <f>BU148/BR148</f>
        <v>#DIV/0!</v>
      </c>
      <c r="BW147" s="340"/>
      <c r="BX147" s="80">
        <f>BU148/BT148</f>
        <v>0</v>
      </c>
      <c r="BY147" s="1040"/>
      <c r="BZ147" s="375"/>
      <c r="CA147" s="378"/>
      <c r="CB147" s="470">
        <f>CA148/BZ148</f>
        <v>0</v>
      </c>
      <c r="CC147" s="1040"/>
      <c r="CD147" s="375"/>
      <c r="CE147" s="378"/>
      <c r="CF147" s="470">
        <f>CE148/CD148</f>
        <v>0</v>
      </c>
      <c r="CG147" s="1040"/>
      <c r="CH147" s="375"/>
      <c r="CI147" s="378"/>
      <c r="CJ147" s="470" t="e">
        <f>CI148/CH148</f>
        <v>#DIV/0!</v>
      </c>
      <c r="CK147" s="287"/>
      <c r="CL147" s="381"/>
      <c r="CM147" s="381"/>
      <c r="CN147" s="156"/>
      <c r="CO147" s="343" t="e">
        <f>CN148/CK148</f>
        <v>#DIV/0!</v>
      </c>
      <c r="CP147" s="343"/>
      <c r="CQ147" s="256">
        <f>CN148/CM148</f>
        <v>0</v>
      </c>
      <c r="CR147" s="204"/>
      <c r="CS147" s="956"/>
      <c r="CT147" s="209"/>
      <c r="CU147" s="162"/>
      <c r="CV147" s="343" t="e">
        <f>CU148/CR148</f>
        <v>#DIV/0!</v>
      </c>
      <c r="CW147" s="343"/>
      <c r="CX147" s="384">
        <f>CU148/CT148</f>
        <v>0</v>
      </c>
      <c r="CY147" s="137"/>
      <c r="CZ147" s="5"/>
      <c r="DD147" s="374"/>
      <c r="DE147" s="375"/>
      <c r="DF147" s="766"/>
      <c r="DG147" s="377">
        <f>DF148/DE148</f>
        <v>0</v>
      </c>
      <c r="DH147" s="374"/>
      <c r="DI147" s="375"/>
      <c r="DJ147" s="766"/>
      <c r="DK147" s="377" t="e">
        <f>DJ148/DI148</f>
        <v>#DIV/0!</v>
      </c>
      <c r="DL147" s="374"/>
      <c r="DM147" s="375"/>
      <c r="DN147" s="766"/>
      <c r="DO147" s="470">
        <f>DN148/DM148</f>
        <v>1</v>
      </c>
      <c r="DP147" s="374"/>
      <c r="DQ147" s="383"/>
      <c r="DR147" s="156"/>
      <c r="DS147" s="339">
        <f>DR148/DP148</f>
        <v>0.2817086643169025</v>
      </c>
      <c r="DT147" s="88">
        <f>DR148/DQ148</f>
        <v>0.50889497092028746</v>
      </c>
      <c r="DU147" s="374"/>
      <c r="DV147" s="375"/>
      <c r="DW147" s="766"/>
      <c r="DX147" s="470" t="e">
        <f>DW148/DV148</f>
        <v>#DIV/0!</v>
      </c>
      <c r="DY147" s="374"/>
      <c r="DZ147" s="375"/>
      <c r="EA147" s="766"/>
      <c r="EB147" s="470" t="e">
        <f>EA148/DZ148</f>
        <v>#DIV/0!</v>
      </c>
      <c r="EC147" s="374"/>
      <c r="ED147" s="375"/>
      <c r="EE147" s="766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0.22753346080305928</v>
      </c>
      <c r="EP147" s="516">
        <f>EN148/EM148</f>
        <v>0.50889497092028746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357">
        <v>0</v>
      </c>
      <c r="I148" s="358">
        <f>H148-G148</f>
        <v>-1679.74</v>
      </c>
      <c r="J148" s="355">
        <f>J143+J145</f>
        <v>2914</v>
      </c>
      <c r="K148" s="448">
        <v>1881.5139999999999</v>
      </c>
      <c r="L148" s="1060">
        <v>0</v>
      </c>
      <c r="M148" s="358">
        <f>L148-K148</f>
        <v>-1881.5139999999999</v>
      </c>
      <c r="N148" s="355">
        <f>N143+N145</f>
        <v>2914</v>
      </c>
      <c r="O148" s="448">
        <v>682.4</v>
      </c>
      <c r="P148" s="1060">
        <v>0</v>
      </c>
      <c r="Q148" s="358">
        <f>P148-O148</f>
        <v>-682.4</v>
      </c>
      <c r="R148" s="355">
        <f>R143+R145</f>
        <v>8742</v>
      </c>
      <c r="S148" s="542">
        <v>8742</v>
      </c>
      <c r="T148" s="543">
        <f>H148+K148+O148</f>
        <v>2563.9139999999998</v>
      </c>
      <c r="U148" s="110">
        <f>H148+L148+P148</f>
        <v>0</v>
      </c>
      <c r="V148" s="110">
        <f>U148-R148</f>
        <v>-8742</v>
      </c>
      <c r="W148" s="108">
        <f t="shared" si="393"/>
        <v>-8742</v>
      </c>
      <c r="X148" s="117">
        <f>U148-T148</f>
        <v>-2563.9139999999998</v>
      </c>
      <c r="Y148" s="355">
        <f>Y143+Y145</f>
        <v>1743</v>
      </c>
      <c r="Z148" s="448">
        <v>6488.08</v>
      </c>
      <c r="AA148" s="1060">
        <v>0</v>
      </c>
      <c r="AB148" s="358">
        <f>AA148-Z148</f>
        <v>-6488.08</v>
      </c>
      <c r="AC148" s="355">
        <f>AC143+AC145</f>
        <v>1743</v>
      </c>
      <c r="AD148" s="448">
        <v>5540.5</v>
      </c>
      <c r="AE148" s="1060">
        <v>0</v>
      </c>
      <c r="AF148" s="358">
        <f>AE148-AD148</f>
        <v>-5540.5</v>
      </c>
      <c r="AG148" s="355">
        <f>AG143+AG145</f>
        <v>1743</v>
      </c>
      <c r="AH148" s="448">
        <v>5167.8</v>
      </c>
      <c r="AI148" s="1060">
        <v>0</v>
      </c>
      <c r="AJ148" s="358">
        <f>AI148-AH148</f>
        <v>-5167.8</v>
      </c>
      <c r="AK148" s="111">
        <f>Y148+AC148+AG148</f>
        <v>5229</v>
      </c>
      <c r="AL148" s="542">
        <v>5229</v>
      </c>
      <c r="AM148" s="108">
        <f>Z148+AD148+AH148</f>
        <v>17196.38</v>
      </c>
      <c r="AN148" s="110">
        <f>AA148+AE148+AI148</f>
        <v>0</v>
      </c>
      <c r="AO148" s="186">
        <f>AN148-AK148</f>
        <v>-5229</v>
      </c>
      <c r="AP148" s="108">
        <f t="shared" si="394"/>
        <v>-5229</v>
      </c>
      <c r="AQ148" s="55">
        <f>AN148-AM148</f>
        <v>-17196.38</v>
      </c>
      <c r="AR148" s="130">
        <f>SUM(R148,AK148)</f>
        <v>13971</v>
      </c>
      <c r="AS148" s="110">
        <f>AS143+AS145</f>
        <v>13971</v>
      </c>
      <c r="AT148" s="511">
        <f>T148+AM148</f>
        <v>19760.294000000002</v>
      </c>
      <c r="AU148" s="187">
        <f>SUM(U148,AN148)</f>
        <v>0</v>
      </c>
      <c r="AV148" s="186">
        <f>AU148-AR148</f>
        <v>-13971</v>
      </c>
      <c r="AW148" s="108">
        <f t="shared" si="395"/>
        <v>-13971</v>
      </c>
      <c r="AX148" s="362">
        <f>AU148-AT148</f>
        <v>-19760.294000000002</v>
      </c>
      <c r="AY148" s="137">
        <f>AR148/6</f>
        <v>2328.5</v>
      </c>
      <c r="AZ148" s="97">
        <f>AS148/6</f>
        <v>2328.5</v>
      </c>
      <c r="BA148" s="138">
        <f>AU148/6</f>
        <v>0</v>
      </c>
      <c r="BB148" s="363">
        <f>BA148/AY148</f>
        <v>0</v>
      </c>
      <c r="BC148" s="6">
        <f>BA148-AY148</f>
        <v>-2328.5</v>
      </c>
      <c r="BD148" s="98">
        <f>BA148-AZ148</f>
        <v>-2328.5</v>
      </c>
      <c r="BE148" s="6">
        <f>AX148/6</f>
        <v>-3293.3823333333335</v>
      </c>
      <c r="BF148" s="1038"/>
      <c r="BG148" s="448"/>
      <c r="BH148" s="359"/>
      <c r="BI148" s="358">
        <f>BH148-BG148</f>
        <v>0</v>
      </c>
      <c r="BJ148" s="1038"/>
      <c r="BK148" s="448">
        <v>99</v>
      </c>
      <c r="BL148" s="359"/>
      <c r="BM148" s="358">
        <f>BL148-BK148</f>
        <v>-99</v>
      </c>
      <c r="BN148" s="1038"/>
      <c r="BO148" s="448">
        <v>5355</v>
      </c>
      <c r="BP148" s="359"/>
      <c r="BQ148" s="358">
        <f>BP148-BO148</f>
        <v>-5355</v>
      </c>
      <c r="BR148" s="355">
        <f>BF148+BJ148+BN148</f>
        <v>0</v>
      </c>
      <c r="BS148" s="186"/>
      <c r="BT148" s="110">
        <f>BG148+BK148+BO148</f>
        <v>5454</v>
      </c>
      <c r="BU148" s="110">
        <f>BH148+BL148+BP148</f>
        <v>0</v>
      </c>
      <c r="BV148" s="110">
        <f>BU148-BR148</f>
        <v>0</v>
      </c>
      <c r="BW148" s="108"/>
      <c r="BX148" s="117">
        <f>BU148-BT148</f>
        <v>-5454</v>
      </c>
      <c r="BY148" s="1038"/>
      <c r="BZ148" s="448">
        <v>24078.241999999998</v>
      </c>
      <c r="CA148" s="359"/>
      <c r="CB148" s="358">
        <f>CA148-BZ148</f>
        <v>-24078.241999999998</v>
      </c>
      <c r="CC148" s="1038"/>
      <c r="CD148" s="448">
        <v>4525.5619999999999</v>
      </c>
      <c r="CE148" s="359"/>
      <c r="CF148" s="358">
        <f>CE148-CD148</f>
        <v>-4525.5619999999999</v>
      </c>
      <c r="CG148" s="1038"/>
      <c r="CH148" s="448"/>
      <c r="CI148" s="359"/>
      <c r="CJ148" s="358">
        <f>CI148-CH148</f>
        <v>0</v>
      </c>
      <c r="CK148" s="111">
        <f>BY148+CC148+CG148</f>
        <v>0</v>
      </c>
      <c r="CL148" s="112"/>
      <c r="CM148" s="108">
        <f>BZ148+CD148+CH148</f>
        <v>28603.803999999996</v>
      </c>
      <c r="CN148" s="110">
        <f>CA148+CE148+CI148</f>
        <v>0</v>
      </c>
      <c r="CO148" s="186">
        <f>CN148-CK148</f>
        <v>0</v>
      </c>
      <c r="CP148" s="186"/>
      <c r="CQ148" s="55">
        <f>CN148-CM148</f>
        <v>-28603.803999999996</v>
      </c>
      <c r="CR148" s="130">
        <f>SUM(BR148,CK148)</f>
        <v>0</v>
      </c>
      <c r="CS148" s="540"/>
      <c r="CT148" s="511">
        <f>BT148+CM148</f>
        <v>34057.803999999996</v>
      </c>
      <c r="CU148" s="187">
        <f>SUM(BU148,CN148)</f>
        <v>0</v>
      </c>
      <c r="CV148" s="186">
        <f>CU148-CR148</f>
        <v>0</v>
      </c>
      <c r="CW148" s="186"/>
      <c r="CX148" s="362">
        <f>CU148-CT148</f>
        <v>-34057.803999999996</v>
      </c>
      <c r="CY148" s="137">
        <f>CR148/6</f>
        <v>0</v>
      </c>
      <c r="CZ148" s="138">
        <f>CU148/6</f>
        <v>0</v>
      </c>
      <c r="DA148" s="363" t="e">
        <f>CZ148/CY148</f>
        <v>#DIV/0!</v>
      </c>
      <c r="DB148" s="6">
        <f>CZ148-CY148</f>
        <v>0</v>
      </c>
      <c r="DC148" s="6">
        <f>CX148/6</f>
        <v>-5676.3006666666661</v>
      </c>
      <c r="DD148" s="355">
        <v>0</v>
      </c>
      <c r="DE148" s="448">
        <v>5167.8</v>
      </c>
      <c r="DF148" s="764"/>
      <c r="DG148" s="358">
        <f>DF148-DE148</f>
        <v>-5167.8</v>
      </c>
      <c r="DH148" s="355">
        <f>DH143+DH145</f>
        <v>0</v>
      </c>
      <c r="DI148" s="448">
        <v>0</v>
      </c>
      <c r="DJ148" s="764"/>
      <c r="DK148" s="358">
        <f>DJ148-DI148</f>
        <v>0</v>
      </c>
      <c r="DL148" s="355">
        <v>19009</v>
      </c>
      <c r="DM148" s="448">
        <v>5355</v>
      </c>
      <c r="DN148" s="764">
        <v>5355</v>
      </c>
      <c r="DO148" s="358">
        <f>DN148-DM148</f>
        <v>0</v>
      </c>
      <c r="DP148" s="355">
        <f>DD148+DH148+DL148</f>
        <v>19009</v>
      </c>
      <c r="DQ148" s="110">
        <f>DE148+DI148+DM148</f>
        <v>10522.8</v>
      </c>
      <c r="DR148" s="110">
        <f>DF148+DJ148+DN148</f>
        <v>5355</v>
      </c>
      <c r="DS148" s="110">
        <f>DR148-DP148</f>
        <v>-13654</v>
      </c>
      <c r="DT148" s="117">
        <f>DR148-DQ148</f>
        <v>-5167.7999999999993</v>
      </c>
      <c r="DU148" s="355">
        <f>DU143+DU145</f>
        <v>0</v>
      </c>
      <c r="DV148" s="448">
        <f>DV143+DV145</f>
        <v>0</v>
      </c>
      <c r="DW148" s="764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64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64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86">
        <f>DQ148+EH148</f>
        <v>10522.8</v>
      </c>
      <c r="EN148" s="187">
        <f>SUM(DR148,EI148)</f>
        <v>5355</v>
      </c>
      <c r="EO148" s="186">
        <f>EN148-EL148</f>
        <v>-18180</v>
      </c>
      <c r="EP148" s="362">
        <f>EN148-EM148</f>
        <v>-5167.7999999999993</v>
      </c>
      <c r="EQ148" s="137">
        <f>EL148/6</f>
        <v>3922.5</v>
      </c>
      <c r="ER148" s="138">
        <f>EN148/6</f>
        <v>892.5</v>
      </c>
      <c r="ES148" s="363">
        <f>ER148/EQ148</f>
        <v>0.22753346080305928</v>
      </c>
      <c r="ET148" s="5">
        <f>ER148-EQ148</f>
        <v>-3030</v>
      </c>
      <c r="EU148" s="5">
        <f>EP148/6</f>
        <v>-861.29999999999984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474"/>
      <c r="I149" s="377">
        <f>H150/G150</f>
        <v>0</v>
      </c>
      <c r="J149" s="269"/>
      <c r="K149" s="473"/>
      <c r="L149" s="1069"/>
      <c r="M149" s="377">
        <f>L150/K150</f>
        <v>0</v>
      </c>
      <c r="N149" s="269"/>
      <c r="O149" s="473"/>
      <c r="P149" s="1069"/>
      <c r="Q149" s="377">
        <f>P150/O150</f>
        <v>0</v>
      </c>
      <c r="R149" s="269"/>
      <c r="S149" s="476"/>
      <c r="T149" s="477"/>
      <c r="U149" s="84"/>
      <c r="V149" s="339">
        <f>U150/R150</f>
        <v>0</v>
      </c>
      <c r="W149" s="86">
        <f>U150/S150</f>
        <v>0</v>
      </c>
      <c r="X149" s="80">
        <f>U150/T150</f>
        <v>0</v>
      </c>
      <c r="Y149" s="269"/>
      <c r="Z149" s="473"/>
      <c r="AA149" s="1069"/>
      <c r="AB149" s="377">
        <f>AA150/Z150</f>
        <v>0</v>
      </c>
      <c r="AC149" s="269"/>
      <c r="AD149" s="473"/>
      <c r="AE149" s="1069"/>
      <c r="AF149" s="514">
        <f>AE150/AD150</f>
        <v>0</v>
      </c>
      <c r="AG149" s="269"/>
      <c r="AH149" s="473"/>
      <c r="AI149" s="1069"/>
      <c r="AJ149" s="514">
        <f>AI150/AH150</f>
        <v>0</v>
      </c>
      <c r="AK149" s="46"/>
      <c r="AL149" s="476"/>
      <c r="AM149" s="49"/>
      <c r="AN149" s="84"/>
      <c r="AO149" s="343">
        <f>AN150/AK150</f>
        <v>0</v>
      </c>
      <c r="AP149" s="340">
        <f>AN150/AL150</f>
        <v>0</v>
      </c>
      <c r="AQ149" s="203">
        <f>AN150/AM150</f>
        <v>0</v>
      </c>
      <c r="AR149" s="479"/>
      <c r="AS149" s="197"/>
      <c r="AT149" s="480"/>
      <c r="AU149" s="162"/>
      <c r="AV149" s="343">
        <f>AU150/AR150</f>
        <v>0</v>
      </c>
      <c r="AW149" s="86">
        <f>AU150/AS150</f>
        <v>0</v>
      </c>
      <c r="AX149" s="206">
        <f>AU150/AT150</f>
        <v>0</v>
      </c>
      <c r="AY149" s="137"/>
      <c r="AZ149" s="138"/>
      <c r="BA149" s="138"/>
      <c r="BF149" s="1036"/>
      <c r="BG149" s="473"/>
      <c r="BH149" s="475"/>
      <c r="BI149" s="377" t="e">
        <f>BH150/BG150</f>
        <v>#DIV/0!</v>
      </c>
      <c r="BJ149" s="1036"/>
      <c r="BK149" s="473"/>
      <c r="BL149" s="475"/>
      <c r="BM149" s="377">
        <f>BL150/BK150</f>
        <v>0</v>
      </c>
      <c r="BN149" s="1036"/>
      <c r="BO149" s="473"/>
      <c r="BP149" s="475"/>
      <c r="BQ149" s="514">
        <f>BP150/BO150</f>
        <v>0</v>
      </c>
      <c r="BR149" s="46"/>
      <c r="BS149" s="477"/>
      <c r="BT149" s="49"/>
      <c r="BU149" s="84"/>
      <c r="BV149" s="339" t="e">
        <f>BU150/BR150</f>
        <v>#DIV/0!</v>
      </c>
      <c r="BW149" s="340"/>
      <c r="BX149" s="80">
        <f>BU150/BT150</f>
        <v>0</v>
      </c>
      <c r="BY149" s="1036"/>
      <c r="BZ149" s="473"/>
      <c r="CA149" s="475"/>
      <c r="CB149" s="514">
        <f>CA150/BZ150</f>
        <v>0</v>
      </c>
      <c r="CC149" s="1036"/>
      <c r="CD149" s="473"/>
      <c r="CE149" s="475"/>
      <c r="CF149" s="514">
        <f>CE150/CD150</f>
        <v>0</v>
      </c>
      <c r="CG149" s="1036"/>
      <c r="CH149" s="473"/>
      <c r="CI149" s="475"/>
      <c r="CJ149" s="514">
        <f>CI150/CH150</f>
        <v>0</v>
      </c>
      <c r="CK149" s="46"/>
      <c r="CL149" s="477"/>
      <c r="CM149" s="49"/>
      <c r="CN149" s="84"/>
      <c r="CO149" s="343" t="e">
        <f>CN150/CK150</f>
        <v>#DIV/0!</v>
      </c>
      <c r="CP149" s="343"/>
      <c r="CQ149" s="203">
        <f>CN150/CM150</f>
        <v>0</v>
      </c>
      <c r="CR149" s="479"/>
      <c r="CS149" s="965"/>
      <c r="CT149" s="480"/>
      <c r="CU149" s="162"/>
      <c r="CV149" s="343" t="e">
        <f>CU150/CR150</f>
        <v>#DIV/0!</v>
      </c>
      <c r="CW149" s="343"/>
      <c r="CX149" s="206">
        <f>CU150/CT150</f>
        <v>0</v>
      </c>
      <c r="CY149" s="137"/>
      <c r="CZ149" s="138"/>
      <c r="DD149" s="269"/>
      <c r="DE149" s="473"/>
      <c r="DF149" s="772"/>
      <c r="DG149" s="377">
        <f>DF150/DE150</f>
        <v>0</v>
      </c>
      <c r="DH149" s="269"/>
      <c r="DI149" s="473"/>
      <c r="DJ149" s="772"/>
      <c r="DK149" s="377">
        <f>DJ150/DI150</f>
        <v>0</v>
      </c>
      <c r="DL149" s="269"/>
      <c r="DM149" s="473"/>
      <c r="DN149" s="772"/>
      <c r="DO149" s="514">
        <f>DN150/DM150</f>
        <v>1</v>
      </c>
      <c r="DP149" s="46"/>
      <c r="DQ149" s="49"/>
      <c r="DR149" s="525"/>
      <c r="DS149" s="339">
        <f>DR150/DP150</f>
        <v>0.3838420764028514</v>
      </c>
      <c r="DT149" s="88">
        <f>DR150/DQ150</f>
        <v>0.35169988276670572</v>
      </c>
      <c r="DU149" s="269"/>
      <c r="DV149" s="473"/>
      <c r="DW149" s="772"/>
      <c r="DX149" s="514" t="e">
        <f>DW150/DV150</f>
        <v>#DIV/0!</v>
      </c>
      <c r="DY149" s="269"/>
      <c r="DZ149" s="473"/>
      <c r="EA149" s="772"/>
      <c r="EB149" s="514" t="e">
        <f>EA150/DZ150</f>
        <v>#DIV/0!</v>
      </c>
      <c r="EC149" s="269"/>
      <c r="ED149" s="473"/>
      <c r="EE149" s="772"/>
      <c r="EF149" s="514" t="e">
        <f>EE150/ED150</f>
        <v>#DIV/0!</v>
      </c>
      <c r="EG149" s="46"/>
      <c r="EH149" s="49"/>
      <c r="EI149" s="525"/>
      <c r="EJ149" s="343">
        <f>EI150/EG150</f>
        <v>0</v>
      </c>
      <c r="EK149" s="202" t="e">
        <f>EI150/EH150</f>
        <v>#DIV/0!</v>
      </c>
      <c r="EL149" s="46"/>
      <c r="EM149" s="710"/>
      <c r="EN149" s="180"/>
      <c r="EO149" s="343">
        <f>EN150/EL150</f>
        <v>0.18932564010097366</v>
      </c>
      <c r="EP149" s="609">
        <f>EN150/EM150</f>
        <v>0.35169988276670572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357"/>
      <c r="I150" s="358">
        <f>H150-G150</f>
        <v>-1695.518</v>
      </c>
      <c r="J150" s="355">
        <v>1417</v>
      </c>
      <c r="K150" s="448">
        <v>2074</v>
      </c>
      <c r="L150" s="1060"/>
      <c r="M150" s="358">
        <f>L150-K150</f>
        <v>-2074</v>
      </c>
      <c r="N150" s="355">
        <v>1585</v>
      </c>
      <c r="O150" s="448">
        <v>1729.77</v>
      </c>
      <c r="P150" s="1060"/>
      <c r="Q150" s="358">
        <f>P150-O150</f>
        <v>-1729.77</v>
      </c>
      <c r="R150" s="360">
        <f>F150+J150+N150</f>
        <v>4419</v>
      </c>
      <c r="S150" s="361">
        <v>4419</v>
      </c>
      <c r="T150" s="186">
        <f>H150+K150+O150</f>
        <v>3803.77</v>
      </c>
      <c r="U150" s="114">
        <f>H150+L150+P150</f>
        <v>0</v>
      </c>
      <c r="V150" s="110">
        <f>U150-R150</f>
        <v>-4419</v>
      </c>
      <c r="W150" s="108">
        <f t="shared" si="393"/>
        <v>-4419</v>
      </c>
      <c r="X150" s="117">
        <f>U150-T150</f>
        <v>-3803.77</v>
      </c>
      <c r="Y150" s="355">
        <v>1651</v>
      </c>
      <c r="Z150" s="448">
        <v>1693.3330000000001</v>
      </c>
      <c r="AA150" s="1060"/>
      <c r="AB150" s="358">
        <f>AA150-Z150</f>
        <v>-1693.3330000000001</v>
      </c>
      <c r="AC150" s="355">
        <v>1639</v>
      </c>
      <c r="AD150" s="448">
        <v>1781.6</v>
      </c>
      <c r="AE150" s="1060"/>
      <c r="AF150" s="358">
        <f>AE150-AD150</f>
        <v>-1781.6</v>
      </c>
      <c r="AG150" s="355">
        <v>1557</v>
      </c>
      <c r="AH150" s="448">
        <v>1656</v>
      </c>
      <c r="AI150" s="1060"/>
      <c r="AJ150" s="358">
        <f>AI150-AH150</f>
        <v>-1656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0</v>
      </c>
      <c r="AO150" s="186">
        <f>AN150-AK150</f>
        <v>-4847</v>
      </c>
      <c r="AP150" s="108">
        <f t="shared" si="394"/>
        <v>-4847</v>
      </c>
      <c r="AQ150" s="55">
        <f>AN150-AM150</f>
        <v>-5130.933</v>
      </c>
      <c r="AR150" s="130">
        <f>SUM(R150,AK150)</f>
        <v>9266</v>
      </c>
      <c r="AS150" s="132">
        <f>AL150+S150</f>
        <v>9266</v>
      </c>
      <c r="AT150" s="511">
        <f>T150+AM150</f>
        <v>8934.7029999999995</v>
      </c>
      <c r="AU150" s="120">
        <f>SUM(U150,AN150)</f>
        <v>0</v>
      </c>
      <c r="AV150" s="186">
        <f>AU150-AR150</f>
        <v>-9266</v>
      </c>
      <c r="AW150" s="108">
        <f t="shared" si="395"/>
        <v>-9266</v>
      </c>
      <c r="AX150" s="362">
        <f>AU150-AT150</f>
        <v>-8934.7029999999995</v>
      </c>
      <c r="AY150" s="137">
        <f>AR150/6</f>
        <v>1544.3333333333333</v>
      </c>
      <c r="AZ150" s="97">
        <f>AS150/6</f>
        <v>1544.3333333333333</v>
      </c>
      <c r="BA150" s="138">
        <f>AU150/6</f>
        <v>0</v>
      </c>
      <c r="BB150" s="482">
        <f>BA150/AY150</f>
        <v>0</v>
      </c>
      <c r="BC150" s="6">
        <f>BA150-AY150</f>
        <v>-1544.3333333333333</v>
      </c>
      <c r="BD150" s="98">
        <f>BA150-AZ150</f>
        <v>-1544.3333333333333</v>
      </c>
      <c r="BE150" s="6">
        <f>AX150/6</f>
        <v>-1489.1171666666667</v>
      </c>
      <c r="BF150" s="1038"/>
      <c r="BG150" s="448"/>
      <c r="BH150" s="359"/>
      <c r="BI150" s="358">
        <f>BH150-BG150</f>
        <v>0</v>
      </c>
      <c r="BJ150" s="1038"/>
      <c r="BK150" s="448">
        <v>1706</v>
      </c>
      <c r="BL150" s="359"/>
      <c r="BM150" s="358">
        <f>BL150-BK150</f>
        <v>-1706</v>
      </c>
      <c r="BN150" s="1038"/>
      <c r="BO150" s="448">
        <v>2100</v>
      </c>
      <c r="BP150" s="359"/>
      <c r="BQ150" s="358">
        <f>BP150-BO150</f>
        <v>-2100</v>
      </c>
      <c r="BR150" s="111">
        <f>BF150+BJ150+BN150</f>
        <v>0</v>
      </c>
      <c r="BS150" s="112"/>
      <c r="BT150" s="186">
        <f>BG150+BK150+BO150</f>
        <v>3806</v>
      </c>
      <c r="BU150" s="114">
        <f>BH150+BL150+BP150</f>
        <v>0</v>
      </c>
      <c r="BV150" s="110">
        <f>BU150-BR150</f>
        <v>0</v>
      </c>
      <c r="BW150" s="108"/>
      <c r="BX150" s="117">
        <f>BU150-BT150</f>
        <v>-3806</v>
      </c>
      <c r="BY150" s="1038"/>
      <c r="BZ150" s="448">
        <v>1938</v>
      </c>
      <c r="CA150" s="359"/>
      <c r="CB150" s="358">
        <f>CA150-BZ150</f>
        <v>-1938</v>
      </c>
      <c r="CC150" s="1038"/>
      <c r="CD150" s="448">
        <v>2118</v>
      </c>
      <c r="CE150" s="359"/>
      <c r="CF150" s="358">
        <f>CE150-CD150</f>
        <v>-2118</v>
      </c>
      <c r="CG150" s="1038"/>
      <c r="CH150" s="448">
        <v>1565</v>
      </c>
      <c r="CI150" s="359"/>
      <c r="CJ150" s="358">
        <f>CI150-CH150</f>
        <v>-1565</v>
      </c>
      <c r="CK150" s="111">
        <f>BY150+CC150+CG150</f>
        <v>0</v>
      </c>
      <c r="CL150" s="112"/>
      <c r="CM150" s="186">
        <f>BZ150+CD150+CH150</f>
        <v>5621</v>
      </c>
      <c r="CN150" s="114">
        <f>CA150+CE150+CI150</f>
        <v>0</v>
      </c>
      <c r="CO150" s="186">
        <f>CN150-CK150</f>
        <v>0</v>
      </c>
      <c r="CP150" s="186"/>
      <c r="CQ150" s="55">
        <f>CN150-CM150</f>
        <v>-5621</v>
      </c>
      <c r="CR150" s="130">
        <f>SUM(BR150,CK150)</f>
        <v>0</v>
      </c>
      <c r="CS150" s="540"/>
      <c r="CT150" s="511">
        <f>BT150+CM150</f>
        <v>9427</v>
      </c>
      <c r="CU150" s="120">
        <f>SUM(BU150,CN150)</f>
        <v>0</v>
      </c>
      <c r="CV150" s="186">
        <f>CU150-CR150</f>
        <v>0</v>
      </c>
      <c r="CW150" s="186"/>
      <c r="CX150" s="362">
        <f>CU150-CT150</f>
        <v>-9427</v>
      </c>
      <c r="CY150" s="137">
        <f>CR150/6</f>
        <v>0</v>
      </c>
      <c r="CZ150" s="138">
        <f>CU150/6</f>
        <v>0</v>
      </c>
      <c r="DA150" s="482" t="e">
        <f>CZ150/CY150</f>
        <v>#DIV/0!</v>
      </c>
      <c r="DB150" s="6">
        <f>CZ150-CY150</f>
        <v>0</v>
      </c>
      <c r="DC150" s="6">
        <f>CX150/6</f>
        <v>-1571.1666666666667</v>
      </c>
      <c r="DD150" s="355">
        <v>1916</v>
      </c>
      <c r="DE150" s="448">
        <v>2165</v>
      </c>
      <c r="DF150" s="764"/>
      <c r="DG150" s="358">
        <f>DF150-DE150</f>
        <v>-2165</v>
      </c>
      <c r="DH150" s="355">
        <v>1706</v>
      </c>
      <c r="DI150" s="448">
        <v>1706</v>
      </c>
      <c r="DJ150" s="764"/>
      <c r="DK150" s="358">
        <f>DJ150-DI150</f>
        <v>-1706</v>
      </c>
      <c r="DL150" s="355">
        <v>1849</v>
      </c>
      <c r="DM150" s="448">
        <v>2100</v>
      </c>
      <c r="DN150" s="764">
        <v>2100</v>
      </c>
      <c r="DO150" s="358">
        <f>DN150-DM150</f>
        <v>0</v>
      </c>
      <c r="DP150" s="111">
        <f>DD150+DH150+DL150</f>
        <v>5471</v>
      </c>
      <c r="DQ150" s="186">
        <f>DE150+DI150+DM150</f>
        <v>5971</v>
      </c>
      <c r="DR150" s="113">
        <f>DF150+DJ150+DN150</f>
        <v>2100</v>
      </c>
      <c r="DS150" s="110">
        <f>DR150-DP150</f>
        <v>-3371</v>
      </c>
      <c r="DT150" s="117">
        <f>DR150-DQ150</f>
        <v>-3871</v>
      </c>
      <c r="DU150" s="355">
        <v>1938</v>
      </c>
      <c r="DV150" s="448"/>
      <c r="DW150" s="764"/>
      <c r="DX150" s="358">
        <f>DW150-DV150</f>
        <v>0</v>
      </c>
      <c r="DY150" s="355">
        <v>2118</v>
      </c>
      <c r="DZ150" s="448"/>
      <c r="EA150" s="764"/>
      <c r="EB150" s="358">
        <f>EA150-DZ150</f>
        <v>0</v>
      </c>
      <c r="EC150" s="355">
        <v>1565</v>
      </c>
      <c r="ED150" s="448"/>
      <c r="EE150" s="764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86">
        <f>DQ150+EH150</f>
        <v>5971</v>
      </c>
      <c r="EN150" s="187">
        <f>SUM(DR150,EI150)</f>
        <v>2100</v>
      </c>
      <c r="EO150" s="186">
        <f>EN150-EL150</f>
        <v>-8992</v>
      </c>
      <c r="EP150" s="362">
        <f>EN150-EM150</f>
        <v>-3871</v>
      </c>
      <c r="EQ150" s="137">
        <f>EL150/6</f>
        <v>1848.6666666666667</v>
      </c>
      <c r="ER150" s="138">
        <f>EN150/6</f>
        <v>350</v>
      </c>
      <c r="ES150" s="1021">
        <f>ER150/EQ150</f>
        <v>0.18932564010097366</v>
      </c>
      <c r="ET150" s="5">
        <f>ER150-EQ150</f>
        <v>-1498.6666666666667</v>
      </c>
      <c r="EU150" s="5">
        <f>EP150/6</f>
        <v>-645.16666666666663</v>
      </c>
      <c r="EV150" s="633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404"/>
      <c r="I151" s="405"/>
      <c r="J151" s="336"/>
      <c r="K151" s="403"/>
      <c r="L151" s="1065"/>
      <c r="M151" s="405"/>
      <c r="N151" s="336"/>
      <c r="O151" s="403">
        <v>1</v>
      </c>
      <c r="P151" s="1065"/>
      <c r="Q151" s="405"/>
      <c r="R151" s="407"/>
      <c r="S151" s="408"/>
      <c r="T151" s="409"/>
      <c r="U151" s="398"/>
      <c r="V151" s="345"/>
      <c r="W151" s="438">
        <f t="shared" si="393"/>
        <v>0</v>
      </c>
      <c r="X151" s="453"/>
      <c r="Y151" s="336"/>
      <c r="Z151" s="403"/>
      <c r="AA151" s="1065"/>
      <c r="AB151" s="405"/>
      <c r="AC151" s="336"/>
      <c r="AD151" s="403">
        <v>7</v>
      </c>
      <c r="AE151" s="1065"/>
      <c r="AF151" s="405"/>
      <c r="AG151" s="336"/>
      <c r="AH151" s="403"/>
      <c r="AI151" s="1065"/>
      <c r="AJ151" s="405"/>
      <c r="AK151" s="410"/>
      <c r="AL151" s="408"/>
      <c r="AM151" s="409"/>
      <c r="AN151" s="398"/>
      <c r="AO151" s="338"/>
      <c r="AP151" s="485">
        <f t="shared" si="394"/>
        <v>0</v>
      </c>
      <c r="AQ151" s="453"/>
      <c r="AR151" s="486"/>
      <c r="AS151" s="411"/>
      <c r="AT151" s="487"/>
      <c r="AU151" s="402"/>
      <c r="AV151" s="455"/>
      <c r="AW151" s="438">
        <f t="shared" si="395"/>
        <v>0</v>
      </c>
      <c r="AX151" s="445"/>
      <c r="AY151" s="349"/>
      <c r="AZ151" s="350"/>
      <c r="BA151" s="350"/>
      <c r="BB151" s="488"/>
      <c r="BF151" s="1041"/>
      <c r="BG151" s="403"/>
      <c r="BH151" s="406"/>
      <c r="BI151" s="405"/>
      <c r="BJ151" s="1041"/>
      <c r="BK151" s="403"/>
      <c r="BL151" s="406"/>
      <c r="BM151" s="405"/>
      <c r="BN151" s="1041"/>
      <c r="BO151" s="403"/>
      <c r="BP151" s="406"/>
      <c r="BQ151" s="405"/>
      <c r="BR151" s="410"/>
      <c r="BS151" s="409"/>
      <c r="BT151" s="409"/>
      <c r="BU151" s="398"/>
      <c r="BV151" s="345"/>
      <c r="BW151" s="485"/>
      <c r="BX151" s="453"/>
      <c r="BY151" s="1041"/>
      <c r="BZ151" s="403"/>
      <c r="CA151" s="406"/>
      <c r="CB151" s="405"/>
      <c r="CC151" s="1041"/>
      <c r="CD151" s="403"/>
      <c r="CE151" s="406"/>
      <c r="CF151" s="405"/>
      <c r="CG151" s="1041"/>
      <c r="CH151" s="403"/>
      <c r="CI151" s="406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66"/>
      <c r="CT151" s="487"/>
      <c r="CU151" s="402"/>
      <c r="CV151" s="455"/>
      <c r="CW151" s="455"/>
      <c r="CX151" s="445"/>
      <c r="CY151" s="137"/>
      <c r="CZ151" s="350"/>
      <c r="DA151" s="488"/>
      <c r="DD151" s="336"/>
      <c r="DE151" s="403"/>
      <c r="DF151" s="769"/>
      <c r="DG151" s="405"/>
      <c r="DH151" s="336"/>
      <c r="DI151" s="403"/>
      <c r="DJ151" s="769"/>
      <c r="DK151" s="405"/>
      <c r="DL151" s="336"/>
      <c r="DM151" s="403"/>
      <c r="DN151" s="769"/>
      <c r="DO151" s="405"/>
      <c r="DP151" s="410"/>
      <c r="DQ151" s="409"/>
      <c r="DR151" s="411"/>
      <c r="DS151" s="345"/>
      <c r="DT151" s="453"/>
      <c r="DU151" s="336"/>
      <c r="DV151" s="403"/>
      <c r="DW151" s="769"/>
      <c r="DX151" s="405"/>
      <c r="DY151" s="336"/>
      <c r="DZ151" s="403"/>
      <c r="EA151" s="769"/>
      <c r="EB151" s="405"/>
      <c r="EC151" s="336"/>
      <c r="ED151" s="403"/>
      <c r="EE151" s="769"/>
      <c r="EF151" s="405"/>
      <c r="EG151" s="410"/>
      <c r="EH151" s="409"/>
      <c r="EI151" s="411"/>
      <c r="EJ151" s="338"/>
      <c r="EK151" s="453"/>
      <c r="EL151" s="410"/>
      <c r="EM151" s="401"/>
      <c r="EN151" s="1017"/>
      <c r="EO151" s="455"/>
      <c r="EP151" s="445"/>
      <c r="EQ151" s="137"/>
      <c r="ER151" s="350"/>
      <c r="ES151" s="564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376"/>
      <c r="I152" s="377">
        <f>H153/G153</f>
        <v>0</v>
      </c>
      <c r="J152" s="374"/>
      <c r="K152" s="375"/>
      <c r="L152" s="1062"/>
      <c r="M152" s="377" t="e">
        <f>L153/K153</f>
        <v>#DIV/0!</v>
      </c>
      <c r="N152" s="374"/>
      <c r="O152" s="375"/>
      <c r="P152" s="1062"/>
      <c r="Q152" s="377">
        <f>P153/O153</f>
        <v>0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0</v>
      </c>
      <c r="Y152" s="374"/>
      <c r="Z152" s="375"/>
      <c r="AA152" s="1062"/>
      <c r="AB152" s="377" t="e">
        <f>AA153/Z153</f>
        <v>#DIV/0!</v>
      </c>
      <c r="AC152" s="374"/>
      <c r="AD152" s="375"/>
      <c r="AE152" s="1062"/>
      <c r="AF152" s="470">
        <f>AE153/AD153</f>
        <v>0</v>
      </c>
      <c r="AG152" s="374"/>
      <c r="AH152" s="375"/>
      <c r="AI152" s="1062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0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0</v>
      </c>
      <c r="AY152" s="137"/>
      <c r="AZ152" s="138"/>
      <c r="BA152" s="138"/>
      <c r="BF152" s="1040"/>
      <c r="BG152" s="375"/>
      <c r="BH152" s="378"/>
      <c r="BI152" s="377" t="e">
        <f>BH153/BG153</f>
        <v>#DIV/0!</v>
      </c>
      <c r="BJ152" s="1040"/>
      <c r="BK152" s="375"/>
      <c r="BL152" s="378"/>
      <c r="BM152" s="377">
        <f>BL153/BK153</f>
        <v>0</v>
      </c>
      <c r="BN152" s="1040"/>
      <c r="BO152" s="375"/>
      <c r="BP152" s="378"/>
      <c r="BQ152" s="470" t="e">
        <f>BP153/BO153</f>
        <v>#DIV/0!</v>
      </c>
      <c r="BR152" s="69"/>
      <c r="BS152" s="70"/>
      <c r="BT152" s="240"/>
      <c r="BU152" s="100"/>
      <c r="BV152" s="339" t="e">
        <f>BU153/BR153</f>
        <v>#DIV/0!</v>
      </c>
      <c r="BW152" s="340"/>
      <c r="BX152" s="80">
        <f>BU153/BT153</f>
        <v>0</v>
      </c>
      <c r="BY152" s="1040"/>
      <c r="BZ152" s="375"/>
      <c r="CA152" s="378"/>
      <c r="CB152" s="470" t="e">
        <f>CA153/BZ153</f>
        <v>#DIV/0!</v>
      </c>
      <c r="CC152" s="1040"/>
      <c r="CD152" s="375"/>
      <c r="CE152" s="378"/>
      <c r="CF152" s="470" t="e">
        <f>CE153/CD153</f>
        <v>#DIV/0!</v>
      </c>
      <c r="CG152" s="1040"/>
      <c r="CH152" s="375"/>
      <c r="CI152" s="37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65"/>
      <c r="CT152" s="480"/>
      <c r="CU152" s="162"/>
      <c r="CV152" s="343" t="e">
        <f>CU153/CR153</f>
        <v>#DIV/0!</v>
      </c>
      <c r="CW152" s="343"/>
      <c r="CX152" s="384">
        <f>CU153/CT153</f>
        <v>0</v>
      </c>
      <c r="CY152" s="137"/>
      <c r="CZ152" s="138"/>
      <c r="DD152" s="374"/>
      <c r="DE152" s="375"/>
      <c r="DF152" s="766"/>
      <c r="DG152" s="377" t="e">
        <f>DF153/DE153</f>
        <v>#DIV/0!</v>
      </c>
      <c r="DH152" s="374"/>
      <c r="DI152" s="375"/>
      <c r="DJ152" s="766"/>
      <c r="DK152" s="377" t="e">
        <f>DJ153/DI153</f>
        <v>#DIV/0!</v>
      </c>
      <c r="DL152" s="374"/>
      <c r="DM152" s="375"/>
      <c r="DN152" s="766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66"/>
      <c r="DX152" s="470" t="e">
        <f>DW153/DV153</f>
        <v>#DIV/0!</v>
      </c>
      <c r="DY152" s="374"/>
      <c r="DZ152" s="375"/>
      <c r="EA152" s="766"/>
      <c r="EB152" s="470" t="e">
        <f>EA153/DZ153</f>
        <v>#DIV/0!</v>
      </c>
      <c r="EC152" s="374"/>
      <c r="ED152" s="375"/>
      <c r="EE152" s="766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10"/>
      <c r="EN152" s="180"/>
      <c r="EO152" s="343" t="e">
        <f>EN153/EL153</f>
        <v>#DIV/0!</v>
      </c>
      <c r="EP152" s="516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357">
        <v>0</v>
      </c>
      <c r="I153" s="358">
        <f>H153-G153</f>
        <v>-140</v>
      </c>
      <c r="J153" s="355"/>
      <c r="K153" s="448">
        <v>0</v>
      </c>
      <c r="L153" s="1060">
        <v>0</v>
      </c>
      <c r="M153" s="358">
        <f>L153-K153</f>
        <v>0</v>
      </c>
      <c r="N153" s="355"/>
      <c r="O153" s="448">
        <v>15</v>
      </c>
      <c r="P153" s="1060">
        <v>0</v>
      </c>
      <c r="Q153" s="358">
        <f>P153-O153</f>
        <v>-15</v>
      </c>
      <c r="R153" s="360">
        <f>F153+J153+N153</f>
        <v>0</v>
      </c>
      <c r="S153" s="361">
        <v>0</v>
      </c>
      <c r="T153" s="186">
        <f>H153+K153+O153</f>
        <v>15</v>
      </c>
      <c r="U153" s="114">
        <f>H153+L153+P153</f>
        <v>0</v>
      </c>
      <c r="V153" s="110">
        <f>U153-R153</f>
        <v>0</v>
      </c>
      <c r="W153" s="108">
        <f t="shared" si="393"/>
        <v>0</v>
      </c>
      <c r="X153" s="117">
        <f>U153-T153</f>
        <v>-15</v>
      </c>
      <c r="Y153" s="355"/>
      <c r="Z153" s="448">
        <v>0</v>
      </c>
      <c r="AA153" s="1060">
        <v>0</v>
      </c>
      <c r="AB153" s="358">
        <f>AA153-Z153</f>
        <v>0</v>
      </c>
      <c r="AC153" s="355"/>
      <c r="AD153" s="448">
        <v>210</v>
      </c>
      <c r="AE153" s="1060">
        <v>0</v>
      </c>
      <c r="AF153" s="358">
        <f>AE153-AD153</f>
        <v>-210</v>
      </c>
      <c r="AG153" s="355"/>
      <c r="AH153" s="448">
        <v>0</v>
      </c>
      <c r="AI153" s="1060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0</v>
      </c>
      <c r="AO153" s="186">
        <f>AN153-AK153</f>
        <v>0</v>
      </c>
      <c r="AP153" s="108">
        <f t="shared" si="394"/>
        <v>0</v>
      </c>
      <c r="AQ153" s="55">
        <f>AN153-AM153</f>
        <v>-210</v>
      </c>
      <c r="AR153" s="130">
        <f>SUM(R153,AK153)</f>
        <v>0</v>
      </c>
      <c r="AS153" s="132">
        <f>AL153+S153</f>
        <v>0</v>
      </c>
      <c r="AT153" s="511">
        <f>T153+AM153</f>
        <v>225</v>
      </c>
      <c r="AU153" s="120">
        <f>SUM(U153,AN153)</f>
        <v>0</v>
      </c>
      <c r="AV153" s="186">
        <f>AU153-AR153</f>
        <v>0</v>
      </c>
      <c r="AW153" s="108">
        <f t="shared" si="395"/>
        <v>0</v>
      </c>
      <c r="AX153" s="362">
        <f>AU153-AT153</f>
        <v>-225</v>
      </c>
      <c r="AY153" s="137">
        <f>AR153/6</f>
        <v>0</v>
      </c>
      <c r="AZ153" s="97">
        <f>AS153/6</f>
        <v>0</v>
      </c>
      <c r="BA153" s="138">
        <f>AU153/6</f>
        <v>0</v>
      </c>
      <c r="BB153" s="482" t="e">
        <f>BA153/AY153</f>
        <v>#DIV/0!</v>
      </c>
      <c r="BC153" s="6">
        <f>BA153-AY153</f>
        <v>0</v>
      </c>
      <c r="BD153" s="98">
        <f>BA153-AZ153</f>
        <v>0</v>
      </c>
      <c r="BE153" s="6">
        <f>AX153/6</f>
        <v>-37.5</v>
      </c>
      <c r="BF153" s="1038"/>
      <c r="BG153" s="448"/>
      <c r="BH153" s="359"/>
      <c r="BI153" s="358">
        <f>BH153-BG153</f>
        <v>0</v>
      </c>
      <c r="BJ153" s="1038"/>
      <c r="BK153" s="448">
        <v>255</v>
      </c>
      <c r="BL153" s="359"/>
      <c r="BM153" s="358">
        <f>BL153-BK153</f>
        <v>-255</v>
      </c>
      <c r="BN153" s="1038"/>
      <c r="BO153" s="448">
        <v>0</v>
      </c>
      <c r="BP153" s="359">
        <v>0</v>
      </c>
      <c r="BQ153" s="358">
        <f>BP153-BO153</f>
        <v>0</v>
      </c>
      <c r="BR153" s="111">
        <f>BF153+BJ153+BN153</f>
        <v>0</v>
      </c>
      <c r="BS153" s="112"/>
      <c r="BT153" s="186">
        <f>BG153+BK153+BO153</f>
        <v>255</v>
      </c>
      <c r="BU153" s="114">
        <f>BH153+BL153+BP153</f>
        <v>0</v>
      </c>
      <c r="BV153" s="110">
        <f>BU153-BR153</f>
        <v>0</v>
      </c>
      <c r="BW153" s="108"/>
      <c r="BX153" s="117">
        <f>BU153-BT153</f>
        <v>-255</v>
      </c>
      <c r="BY153" s="1038"/>
      <c r="BZ153" s="448">
        <v>0</v>
      </c>
      <c r="CA153" s="359"/>
      <c r="CB153" s="358">
        <f>CA153-BZ153</f>
        <v>0</v>
      </c>
      <c r="CC153" s="1038"/>
      <c r="CD153" s="448">
        <v>0</v>
      </c>
      <c r="CE153" s="359"/>
      <c r="CF153" s="358">
        <f>CE153-CD153</f>
        <v>0</v>
      </c>
      <c r="CG153" s="1038"/>
      <c r="CH153" s="448">
        <v>0</v>
      </c>
      <c r="CI153" s="359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40"/>
      <c r="CT153" s="511">
        <f>BT153+CM153</f>
        <v>255</v>
      </c>
      <c r="CU153" s="120">
        <f>SUM(BU153,CN153)</f>
        <v>0</v>
      </c>
      <c r="CV153" s="186">
        <f>CU153-CR153</f>
        <v>0</v>
      </c>
      <c r="CW153" s="186"/>
      <c r="CX153" s="362">
        <f>CU153-CT153</f>
        <v>-255</v>
      </c>
      <c r="CY153" s="137">
        <f>CR153/6</f>
        <v>0</v>
      </c>
      <c r="CZ153" s="138">
        <f>CU153/6</f>
        <v>0</v>
      </c>
      <c r="DA153" s="482" t="e">
        <f>CZ153/CY153</f>
        <v>#DIV/0!</v>
      </c>
      <c r="DB153" s="6">
        <f>CZ153-CY153</f>
        <v>0</v>
      </c>
      <c r="DC153" s="6">
        <f>CX153/6</f>
        <v>-42.5</v>
      </c>
      <c r="DD153" s="355"/>
      <c r="DE153" s="448"/>
      <c r="DF153" s="764"/>
      <c r="DG153" s="358">
        <f>DF153-DE153</f>
        <v>0</v>
      </c>
      <c r="DH153" s="355"/>
      <c r="DI153" s="448"/>
      <c r="DJ153" s="764"/>
      <c r="DK153" s="358">
        <f>DJ153-DI153</f>
        <v>0</v>
      </c>
      <c r="DL153" s="355"/>
      <c r="DM153" s="448"/>
      <c r="DN153" s="764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64"/>
      <c r="DX153" s="358">
        <f>DW153-DV153</f>
        <v>0</v>
      </c>
      <c r="DY153" s="355"/>
      <c r="DZ153" s="448"/>
      <c r="EA153" s="764"/>
      <c r="EB153" s="358">
        <f>EA153-DZ153</f>
        <v>0</v>
      </c>
      <c r="EC153" s="355"/>
      <c r="ED153" s="448"/>
      <c r="EE153" s="764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8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21" t="e">
        <f>ER153/EQ153</f>
        <v>#DIV/0!</v>
      </c>
      <c r="ET153" s="5">
        <f>ER153-EQ153</f>
        <v>0</v>
      </c>
      <c r="EU153" s="5">
        <f>EP153/6</f>
        <v>0</v>
      </c>
      <c r="EV153" s="633"/>
    </row>
    <row r="154" spans="1:152" s="995" customFormat="1" ht="20.100000000000001" customHeight="1">
      <c r="A154" s="522"/>
      <c r="B154" s="329" t="s">
        <v>155</v>
      </c>
      <c r="C154" s="981"/>
      <c r="D154" s="572"/>
      <c r="E154" s="573"/>
      <c r="F154" s="982"/>
      <c r="G154" s="983"/>
      <c r="H154" s="993"/>
      <c r="I154" s="985"/>
      <c r="J154" s="982"/>
      <c r="K154" s="983"/>
      <c r="L154" s="1070"/>
      <c r="M154" s="985"/>
      <c r="N154" s="982"/>
      <c r="O154" s="983"/>
      <c r="P154" s="1070"/>
      <c r="Q154" s="985"/>
      <c r="R154" s="986"/>
      <c r="S154" s="987"/>
      <c r="T154" s="988"/>
      <c r="U154" s="989"/>
      <c r="V154" s="990"/>
      <c r="W154" s="991"/>
      <c r="X154" s="992"/>
      <c r="Y154" s="982"/>
      <c r="Z154" s="983"/>
      <c r="AA154" s="1070"/>
      <c r="AB154" s="985"/>
      <c r="AC154" s="982"/>
      <c r="AD154" s="983"/>
      <c r="AE154" s="1070"/>
      <c r="AF154" s="985"/>
      <c r="AG154" s="982"/>
      <c r="AH154" s="983"/>
      <c r="AI154" s="1070"/>
      <c r="AJ154" s="985"/>
      <c r="AK154" s="994"/>
      <c r="AL154" s="987"/>
      <c r="AM154" s="988"/>
      <c r="AN154" s="989"/>
      <c r="AO154" s="988"/>
      <c r="AP154" s="991"/>
      <c r="AQ154" s="453"/>
      <c r="AR154" s="410"/>
      <c r="AS154" s="411"/>
      <c r="AT154" s="487"/>
      <c r="AU154" s="454"/>
      <c r="AV154" s="988"/>
      <c r="AW154" s="991"/>
      <c r="AX154" s="445"/>
      <c r="AY154" s="349"/>
      <c r="AZ154" s="590"/>
      <c r="BA154" s="350"/>
      <c r="BB154" s="488"/>
      <c r="BC154" s="489"/>
      <c r="BE154" s="489"/>
      <c r="BF154" s="1044"/>
      <c r="BG154" s="983"/>
      <c r="BH154" s="996"/>
      <c r="BI154" s="985"/>
      <c r="BJ154" s="1044"/>
      <c r="BK154" s="983">
        <v>200</v>
      </c>
      <c r="BL154" s="996"/>
      <c r="BM154" s="985"/>
      <c r="BN154" s="1044"/>
      <c r="BO154" s="983">
        <v>200</v>
      </c>
      <c r="BP154" s="996"/>
      <c r="BQ154" s="985"/>
      <c r="BR154" s="994"/>
      <c r="BS154" s="997"/>
      <c r="BT154" s="988"/>
      <c r="BU154" s="989"/>
      <c r="BV154" s="990"/>
      <c r="BW154" s="991"/>
      <c r="BX154" s="992"/>
      <c r="BY154" s="1044"/>
      <c r="BZ154" s="983">
        <v>200</v>
      </c>
      <c r="CA154" s="996"/>
      <c r="CB154" s="985"/>
      <c r="CC154" s="1044"/>
      <c r="CD154" s="983">
        <v>192</v>
      </c>
      <c r="CE154" s="996"/>
      <c r="CF154" s="985"/>
      <c r="CG154" s="1044"/>
      <c r="CH154" s="983">
        <v>116</v>
      </c>
      <c r="CI154" s="996"/>
      <c r="CJ154" s="985"/>
      <c r="CK154" s="994"/>
      <c r="CL154" s="997"/>
      <c r="CM154" s="988"/>
      <c r="CN154" s="989"/>
      <c r="CO154" s="988"/>
      <c r="CP154" s="988"/>
      <c r="CQ154" s="453"/>
      <c r="CR154" s="410"/>
      <c r="CS154" s="963"/>
      <c r="CT154" s="487"/>
      <c r="CU154" s="454"/>
      <c r="CV154" s="988"/>
      <c r="CW154" s="988"/>
      <c r="CX154" s="445"/>
      <c r="CY154" s="349"/>
      <c r="CZ154" s="350"/>
      <c r="DA154" s="488"/>
      <c r="DB154" s="489"/>
      <c r="DC154" s="489"/>
      <c r="DD154" s="982"/>
      <c r="DE154" s="983"/>
      <c r="DF154" s="984"/>
      <c r="DG154" s="985"/>
      <c r="DH154" s="982"/>
      <c r="DI154" s="983"/>
      <c r="DJ154" s="984"/>
      <c r="DK154" s="985"/>
      <c r="DL154" s="982"/>
      <c r="DM154" s="983"/>
      <c r="DN154" s="984"/>
      <c r="DO154" s="985"/>
      <c r="DP154" s="994"/>
      <c r="DQ154" s="988"/>
      <c r="DR154" s="1022"/>
      <c r="DS154" s="990"/>
      <c r="DT154" s="992"/>
      <c r="DU154" s="982"/>
      <c r="DV154" s="983"/>
      <c r="DW154" s="984"/>
      <c r="DX154" s="985"/>
      <c r="DY154" s="982"/>
      <c r="DZ154" s="983"/>
      <c r="EA154" s="984"/>
      <c r="EB154" s="985"/>
      <c r="EC154" s="982"/>
      <c r="ED154" s="983"/>
      <c r="EE154" s="984"/>
      <c r="EF154" s="985"/>
      <c r="EG154" s="994"/>
      <c r="EH154" s="988"/>
      <c r="EI154" s="1022"/>
      <c r="EJ154" s="988"/>
      <c r="EK154" s="453"/>
      <c r="EL154" s="410"/>
      <c r="EM154" s="401"/>
      <c r="EN154" s="1016"/>
      <c r="EO154" s="988"/>
      <c r="EP154" s="445"/>
      <c r="EQ154" s="349"/>
      <c r="ER154" s="350"/>
      <c r="ES154" s="564"/>
      <c r="ET154" s="350"/>
      <c r="EU154" s="350"/>
      <c r="EV154" s="590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376"/>
      <c r="I155" s="377" t="e">
        <f>H156/G156</f>
        <v>#DIV/0!</v>
      </c>
      <c r="J155" s="374"/>
      <c r="K155" s="375"/>
      <c r="L155" s="1062"/>
      <c r="M155" s="377" t="e">
        <f>L156/K156</f>
        <v>#DIV/0!</v>
      </c>
      <c r="N155" s="374"/>
      <c r="O155" s="375"/>
      <c r="P155" s="1062"/>
      <c r="Q155" s="377">
        <f>P156/O156</f>
        <v>0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0</v>
      </c>
      <c r="Y155" s="374"/>
      <c r="Z155" s="375"/>
      <c r="AA155" s="1062"/>
      <c r="AB155" s="377">
        <f>AA156/Z156</f>
        <v>0</v>
      </c>
      <c r="AC155" s="374"/>
      <c r="AD155" s="375"/>
      <c r="AE155" s="1062"/>
      <c r="AF155" s="470">
        <f>AE156/AD156</f>
        <v>0</v>
      </c>
      <c r="AG155" s="374"/>
      <c r="AH155" s="375"/>
      <c r="AI155" s="1062"/>
      <c r="AJ155" s="470">
        <f>AI156/AH156</f>
        <v>0</v>
      </c>
      <c r="AK155" s="69"/>
      <c r="AL155" s="490"/>
      <c r="AM155" s="240"/>
      <c r="AN155" s="100"/>
      <c r="AO155" s="343">
        <f>AN156/AK156</f>
        <v>0</v>
      </c>
      <c r="AP155" s="340">
        <f>AN156/AL156</f>
        <v>0</v>
      </c>
      <c r="AQ155" s="256">
        <f>AN156/AM156</f>
        <v>0</v>
      </c>
      <c r="AR155" s="237"/>
      <c r="AS155" s="239"/>
      <c r="AT155" s="480"/>
      <c r="AU155" s="162"/>
      <c r="AV155" s="343">
        <f>AU156/AR156</f>
        <v>0</v>
      </c>
      <c r="AW155" s="161">
        <f>AU156/AS156</f>
        <v>0</v>
      </c>
      <c r="AX155" s="384">
        <f>AU156/AT156</f>
        <v>0</v>
      </c>
      <c r="AY155" s="137"/>
      <c r="AZ155" s="138"/>
      <c r="BA155" s="138"/>
      <c r="BF155" s="1040"/>
      <c r="BG155" s="375"/>
      <c r="BH155" s="378"/>
      <c r="BI155" s="377" t="e">
        <f>BH156/BG156</f>
        <v>#DIV/0!</v>
      </c>
      <c r="BJ155" s="1040"/>
      <c r="BK155" s="375"/>
      <c r="BL155" s="378"/>
      <c r="BM155" s="377">
        <f>BL156/BK156</f>
        <v>0</v>
      </c>
      <c r="BN155" s="1040"/>
      <c r="BO155" s="375"/>
      <c r="BP155" s="378"/>
      <c r="BQ155" s="470">
        <f>BP156/BO156</f>
        <v>0</v>
      </c>
      <c r="BR155" s="69"/>
      <c r="BS155" s="70"/>
      <c r="BT155" s="240"/>
      <c r="BU155" s="100"/>
      <c r="BV155" s="339" t="e">
        <f>BU156/BR156</f>
        <v>#DIV/0!</v>
      </c>
      <c r="BW155" s="340"/>
      <c r="BX155" s="80">
        <f>BU156/BT156</f>
        <v>0</v>
      </c>
      <c r="BY155" s="1040"/>
      <c r="BZ155" s="375"/>
      <c r="CA155" s="378"/>
      <c r="CB155" s="470">
        <f>CA156/BZ156</f>
        <v>0</v>
      </c>
      <c r="CC155" s="1040"/>
      <c r="CD155" s="375"/>
      <c r="CE155" s="378"/>
      <c r="CF155" s="470">
        <f>CE156/CD156</f>
        <v>0</v>
      </c>
      <c r="CG155" s="1040"/>
      <c r="CH155" s="375"/>
      <c r="CI155" s="378"/>
      <c r="CJ155" s="470">
        <f>CI156/CH156</f>
        <v>0</v>
      </c>
      <c r="CK155" s="69"/>
      <c r="CL155" s="70"/>
      <c r="CM155" s="240"/>
      <c r="CN155" s="100"/>
      <c r="CO155" s="343" t="e">
        <f>CN156/CK156</f>
        <v>#DIV/0!</v>
      </c>
      <c r="CP155" s="343"/>
      <c r="CQ155" s="256">
        <f>CN156/CM156</f>
        <v>0</v>
      </c>
      <c r="CR155" s="237"/>
      <c r="CS155" s="965"/>
      <c r="CT155" s="480"/>
      <c r="CU155" s="162"/>
      <c r="CV155" s="343" t="e">
        <f>CU156/CR156</f>
        <v>#DIV/0!</v>
      </c>
      <c r="CW155" s="343"/>
      <c r="CX155" s="384">
        <f>CU156/CT156</f>
        <v>0</v>
      </c>
      <c r="CY155" s="137"/>
      <c r="CZ155" s="138"/>
      <c r="DD155" s="374"/>
      <c r="DE155" s="375"/>
      <c r="DF155" s="766"/>
      <c r="DG155" s="377">
        <f>DF156/DE156</f>
        <v>0</v>
      </c>
      <c r="DH155" s="374"/>
      <c r="DI155" s="375"/>
      <c r="DJ155" s="766"/>
      <c r="DK155" s="377">
        <f>DJ156/DI156</f>
        <v>0</v>
      </c>
      <c r="DL155" s="374"/>
      <c r="DM155" s="375"/>
      <c r="DN155" s="766"/>
      <c r="DO155" s="470">
        <f>DN156/DM156</f>
        <v>1</v>
      </c>
      <c r="DP155" s="69"/>
      <c r="DQ155" s="240"/>
      <c r="DR155" s="81"/>
      <c r="DS155" s="339">
        <f>DR156/DP156</f>
        <v>0.43378995433789952</v>
      </c>
      <c r="DT155" s="88">
        <f>DR156/DQ156</f>
        <v>0.43378995433789952</v>
      </c>
      <c r="DU155" s="374"/>
      <c r="DV155" s="375"/>
      <c r="DW155" s="766"/>
      <c r="DX155" s="470" t="e">
        <f>DW156/DV156</f>
        <v>#DIV/0!</v>
      </c>
      <c r="DY155" s="374"/>
      <c r="DZ155" s="375"/>
      <c r="EA155" s="766"/>
      <c r="EB155" s="470" t="e">
        <f>EA156/DZ156</f>
        <v>#DIV/0!</v>
      </c>
      <c r="EC155" s="374"/>
      <c r="ED155" s="375"/>
      <c r="EE155" s="766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10"/>
      <c r="EN155" s="180"/>
      <c r="EO155" s="343">
        <f>EN156/EL156</f>
        <v>0.2076048951048951</v>
      </c>
      <c r="EP155" s="516">
        <f>EN156/EM156</f>
        <v>0.43378995433789952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357"/>
      <c r="I156" s="358">
        <f>H156-G156</f>
        <v>0</v>
      </c>
      <c r="J156" s="355">
        <v>0</v>
      </c>
      <c r="K156" s="448">
        <v>0</v>
      </c>
      <c r="L156" s="1060"/>
      <c r="M156" s="358">
        <f>L156-K156</f>
        <v>0</v>
      </c>
      <c r="N156" s="355">
        <v>0</v>
      </c>
      <c r="O156" s="448">
        <v>288.60000000000002</v>
      </c>
      <c r="P156" s="1060"/>
      <c r="Q156" s="358">
        <f>P156-O156</f>
        <v>-288.60000000000002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0</v>
      </c>
      <c r="V156" s="110">
        <f>U156-R156</f>
        <v>0</v>
      </c>
      <c r="W156" s="108">
        <f t="shared" si="393"/>
        <v>0</v>
      </c>
      <c r="X156" s="117">
        <f>U156-T156</f>
        <v>-288.60000000000002</v>
      </c>
      <c r="Y156" s="355">
        <v>662</v>
      </c>
      <c r="Z156" s="448">
        <v>176.4</v>
      </c>
      <c r="AA156" s="1060"/>
      <c r="AB156" s="358">
        <f>AA156-Z156</f>
        <v>-176.4</v>
      </c>
      <c r="AC156" s="355">
        <v>662</v>
      </c>
      <c r="AD156" s="448">
        <v>1273</v>
      </c>
      <c r="AE156" s="1060"/>
      <c r="AF156" s="358">
        <f>AE156-AD156</f>
        <v>-1273</v>
      </c>
      <c r="AG156" s="355">
        <v>662</v>
      </c>
      <c r="AH156" s="448">
        <v>1500</v>
      </c>
      <c r="AI156" s="1060"/>
      <c r="AJ156" s="358">
        <f>AI156-AH156</f>
        <v>-1500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0</v>
      </c>
      <c r="AO156" s="186">
        <f>AN156-AK156</f>
        <v>-1986</v>
      </c>
      <c r="AP156" s="108">
        <f t="shared" si="394"/>
        <v>-1986</v>
      </c>
      <c r="AQ156" s="55">
        <f>AN156-AM156</f>
        <v>-2949.4</v>
      </c>
      <c r="AR156" s="130">
        <f>SUM(R156,AK156)</f>
        <v>1986</v>
      </c>
      <c r="AS156" s="132">
        <f>AL156+S156</f>
        <v>1986</v>
      </c>
      <c r="AT156" s="511">
        <f>T156+AM156</f>
        <v>3238</v>
      </c>
      <c r="AU156" s="120">
        <f>SUM(U156,AN156)</f>
        <v>0</v>
      </c>
      <c r="AV156" s="186">
        <f>AU156-AR156</f>
        <v>-1986</v>
      </c>
      <c r="AW156" s="108">
        <f t="shared" si="395"/>
        <v>-1986</v>
      </c>
      <c r="AX156" s="362">
        <f>AU156-AT156</f>
        <v>-3238</v>
      </c>
      <c r="AY156" s="137">
        <f>AR156/6</f>
        <v>331</v>
      </c>
      <c r="AZ156" s="97">
        <f>AS156/6</f>
        <v>331</v>
      </c>
      <c r="BA156" s="138">
        <f>AU156/6</f>
        <v>0</v>
      </c>
      <c r="BB156" s="482">
        <f>BA156/AY156</f>
        <v>0</v>
      </c>
      <c r="BC156" s="6">
        <f>BA156-AY156</f>
        <v>-331</v>
      </c>
      <c r="BD156" s="98">
        <f>BA156-AZ156</f>
        <v>-331</v>
      </c>
      <c r="BE156" s="6">
        <f>AX156/6</f>
        <v>-539.66666666666663</v>
      </c>
      <c r="BF156" s="1038"/>
      <c r="BG156" s="448"/>
      <c r="BH156" s="359"/>
      <c r="BI156" s="358">
        <f>BH156-BG156</f>
        <v>0</v>
      </c>
      <c r="BJ156" s="1038"/>
      <c r="BK156" s="448">
        <v>19000</v>
      </c>
      <c r="BL156" s="359"/>
      <c r="BM156" s="358">
        <f>BL156-BK156</f>
        <v>-19000</v>
      </c>
      <c r="BN156" s="1038"/>
      <c r="BO156" s="448">
        <v>19000</v>
      </c>
      <c r="BP156" s="359"/>
      <c r="BQ156" s="358">
        <f>BP156-BO156</f>
        <v>-19000</v>
      </c>
      <c r="BR156" s="111">
        <f>BF156+BJ156+BN156</f>
        <v>0</v>
      </c>
      <c r="BS156" s="112"/>
      <c r="BT156" s="186">
        <f>BG156+BK156+BO156</f>
        <v>38000</v>
      </c>
      <c r="BU156" s="114">
        <f>BH156+BL156+BP156</f>
        <v>0</v>
      </c>
      <c r="BV156" s="110">
        <f>BU156-BR156</f>
        <v>0</v>
      </c>
      <c r="BW156" s="108"/>
      <c r="BX156" s="117">
        <f>BU156-BT156</f>
        <v>-38000</v>
      </c>
      <c r="BY156" s="1038"/>
      <c r="BZ156" s="448">
        <v>19000</v>
      </c>
      <c r="CA156" s="359"/>
      <c r="CB156" s="358">
        <f>CA156-BZ156</f>
        <v>-19000</v>
      </c>
      <c r="CC156" s="1038"/>
      <c r="CD156" s="448">
        <v>17880</v>
      </c>
      <c r="CE156" s="359"/>
      <c r="CF156" s="358">
        <f>CE156-CD156</f>
        <v>-17880</v>
      </c>
      <c r="CG156" s="1038"/>
      <c r="CH156" s="448">
        <v>10840</v>
      </c>
      <c r="CI156" s="359"/>
      <c r="CJ156" s="358">
        <f>CI156-CH156</f>
        <v>-10840</v>
      </c>
      <c r="CK156" s="111">
        <f>BY156+CC156+CG156</f>
        <v>0</v>
      </c>
      <c r="CL156" s="112"/>
      <c r="CM156" s="186">
        <f>BZ156+CD156+CH156</f>
        <v>47720</v>
      </c>
      <c r="CN156" s="114">
        <f>CA156+CE156+CI156</f>
        <v>0</v>
      </c>
      <c r="CO156" s="186">
        <f>CN156-CK156</f>
        <v>0</v>
      </c>
      <c r="CP156" s="186"/>
      <c r="CQ156" s="55">
        <f>CN156-CM156</f>
        <v>-47720</v>
      </c>
      <c r="CR156" s="130">
        <f>SUM(BR156,CK156)</f>
        <v>0</v>
      </c>
      <c r="CS156" s="540"/>
      <c r="CT156" s="511">
        <f>BT156+CM156</f>
        <v>85720</v>
      </c>
      <c r="CU156" s="120">
        <f>SUM(BU156,CN156)</f>
        <v>0</v>
      </c>
      <c r="CV156" s="186">
        <f>CU156-CR156</f>
        <v>0</v>
      </c>
      <c r="CW156" s="186"/>
      <c r="CX156" s="362">
        <f>CU156-CT156</f>
        <v>-85720</v>
      </c>
      <c r="CY156" s="137">
        <f>CR156/6</f>
        <v>0</v>
      </c>
      <c r="CZ156" s="138">
        <f>CU156/6</f>
        <v>0</v>
      </c>
      <c r="DA156" s="482" t="e">
        <f>CZ156/CY156</f>
        <v>#DIV/0!</v>
      </c>
      <c r="DB156" s="6">
        <f>CZ156-CY156</f>
        <v>0</v>
      </c>
      <c r="DC156" s="6">
        <f>CX156/6</f>
        <v>-14286.666666666666</v>
      </c>
      <c r="DD156" s="355">
        <v>5800</v>
      </c>
      <c r="DE156" s="448">
        <v>5800</v>
      </c>
      <c r="DF156" s="764"/>
      <c r="DG156" s="358">
        <f>DF156-DE156</f>
        <v>-5800</v>
      </c>
      <c r="DH156" s="355">
        <v>19000</v>
      </c>
      <c r="DI156" s="448">
        <v>19000</v>
      </c>
      <c r="DJ156" s="764"/>
      <c r="DK156" s="358">
        <f>DJ156-DI156</f>
        <v>-19000</v>
      </c>
      <c r="DL156" s="355">
        <v>19000</v>
      </c>
      <c r="DM156" s="448">
        <v>19000</v>
      </c>
      <c r="DN156" s="764">
        <v>19000</v>
      </c>
      <c r="DO156" s="358">
        <f>DN156-DM156</f>
        <v>0</v>
      </c>
      <c r="DP156" s="111">
        <f>DD156+DH156+DL156</f>
        <v>43800</v>
      </c>
      <c r="DQ156" s="186">
        <f>DE156+DI156+DM156</f>
        <v>43800</v>
      </c>
      <c r="DR156" s="113">
        <f>DF156+DJ156+DN156</f>
        <v>19000</v>
      </c>
      <c r="DS156" s="110">
        <f>DR156-DP156</f>
        <v>-24800</v>
      </c>
      <c r="DT156" s="117">
        <f>DR156-DQ156</f>
        <v>-24800</v>
      </c>
      <c r="DU156" s="355">
        <v>19000</v>
      </c>
      <c r="DV156" s="448"/>
      <c r="DW156" s="764"/>
      <c r="DX156" s="358">
        <f>DW156-DV156</f>
        <v>0</v>
      </c>
      <c r="DY156" s="355">
        <v>17880</v>
      </c>
      <c r="DZ156" s="448"/>
      <c r="EA156" s="764"/>
      <c r="EB156" s="358">
        <f>EA156-DZ156</f>
        <v>0</v>
      </c>
      <c r="EC156" s="355">
        <v>10840</v>
      </c>
      <c r="ED156" s="448"/>
      <c r="EE156" s="764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86">
        <f>DQ156+EH156</f>
        <v>43800</v>
      </c>
      <c r="EN156" s="187">
        <f>SUM(DR156,EI156)</f>
        <v>19000</v>
      </c>
      <c r="EO156" s="186">
        <f>EN156-EL156</f>
        <v>-72520</v>
      </c>
      <c r="EP156" s="362">
        <f>EN156-EM156</f>
        <v>-24800</v>
      </c>
      <c r="EQ156" s="137">
        <f>EL156/6</f>
        <v>15253.333333333334</v>
      </c>
      <c r="ER156" s="138">
        <f>EN156/6</f>
        <v>3166.6666666666665</v>
      </c>
      <c r="ES156" s="1021">
        <f>ER156/EQ156</f>
        <v>0.20760489510489508</v>
      </c>
      <c r="ET156" s="5">
        <f>ER156-EQ156</f>
        <v>-12086.666666666668</v>
      </c>
      <c r="EU156" s="5">
        <f>EP156/6</f>
        <v>-4133.333333333333</v>
      </c>
      <c r="EV156" s="633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474"/>
      <c r="I157" s="377">
        <f>H158/G158</f>
        <v>0</v>
      </c>
      <c r="J157" s="374"/>
      <c r="K157" s="473"/>
      <c r="L157" s="1069"/>
      <c r="M157" s="377">
        <f>L158/K158</f>
        <v>0</v>
      </c>
      <c r="N157" s="374"/>
      <c r="O157" s="473"/>
      <c r="P157" s="1069"/>
      <c r="Q157" s="377">
        <f>P158/O158</f>
        <v>0</v>
      </c>
      <c r="R157" s="544"/>
      <c r="S157" s="545"/>
      <c r="T157" s="199"/>
      <c r="U157" s="201"/>
      <c r="V157" s="339">
        <f>U158/R158</f>
        <v>0</v>
      </c>
      <c r="W157" s="86">
        <f>U158/S158</f>
        <v>0</v>
      </c>
      <c r="X157" s="80">
        <f>U158/T158</f>
        <v>0</v>
      </c>
      <c r="Y157" s="374"/>
      <c r="Z157" s="473"/>
      <c r="AA157" s="1069"/>
      <c r="AB157" s="377">
        <f>AA158/Z158</f>
        <v>0</v>
      </c>
      <c r="AC157" s="374"/>
      <c r="AD157" s="473"/>
      <c r="AE157" s="1069"/>
      <c r="AF157" s="341">
        <f>AE158/AD158</f>
        <v>0</v>
      </c>
      <c r="AG157" s="374"/>
      <c r="AH157" s="473"/>
      <c r="AI157" s="1069"/>
      <c r="AJ157" s="341">
        <f>AI158/AH158</f>
        <v>0</v>
      </c>
      <c r="AK157" s="546"/>
      <c r="AL157" s="545"/>
      <c r="AM157" s="207"/>
      <c r="AN157" s="201"/>
      <c r="AO157" s="343">
        <f>AN158/AK158</f>
        <v>0</v>
      </c>
      <c r="AP157" s="340">
        <f>AN158/AL158</f>
        <v>0</v>
      </c>
      <c r="AQ157" s="203">
        <f>AN158/AM158</f>
        <v>0</v>
      </c>
      <c r="AR157" s="204"/>
      <c r="AS157" s="200"/>
      <c r="AT157" s="209"/>
      <c r="AU157" s="162"/>
      <c r="AV157" s="343">
        <f>AU158/AR158</f>
        <v>0</v>
      </c>
      <c r="AW157" s="86">
        <f>AU158/AS158</f>
        <v>0</v>
      </c>
      <c r="AX157" s="206">
        <f>AU158/AT158</f>
        <v>0</v>
      </c>
      <c r="AY157" s="137"/>
      <c r="AZ157" s="138"/>
      <c r="BA157" s="138"/>
      <c r="BF157" s="1040"/>
      <c r="BG157" s="473"/>
      <c r="BH157" s="475"/>
      <c r="BI157" s="377" t="e">
        <f>BH158/BG158</f>
        <v>#DIV/0!</v>
      </c>
      <c r="BJ157" s="1040"/>
      <c r="BK157" s="473"/>
      <c r="BL157" s="475"/>
      <c r="BM157" s="377">
        <f>BL158/BK158</f>
        <v>0</v>
      </c>
      <c r="BN157" s="1040"/>
      <c r="BO157" s="473"/>
      <c r="BP157" s="475"/>
      <c r="BQ157" s="341">
        <f>BP158/BO158</f>
        <v>0</v>
      </c>
      <c r="BR157" s="546"/>
      <c r="BS157" s="199"/>
      <c r="BT157" s="207"/>
      <c r="BU157" s="201"/>
      <c r="BV157" s="339" t="e">
        <f>BU158/BR158</f>
        <v>#DIV/0!</v>
      </c>
      <c r="BW157" s="340"/>
      <c r="BX157" s="80">
        <f>BU158/BT158</f>
        <v>1.321808653028203E-3</v>
      </c>
      <c r="BY157" s="1040"/>
      <c r="BZ157" s="473"/>
      <c r="CA157" s="475"/>
      <c r="CB157" s="341">
        <f>CA158/BZ158</f>
        <v>0</v>
      </c>
      <c r="CC157" s="1040"/>
      <c r="CD157" s="473"/>
      <c r="CE157" s="475"/>
      <c r="CF157" s="341">
        <f>CE158/CD158</f>
        <v>0</v>
      </c>
      <c r="CG157" s="1040"/>
      <c r="CH157" s="473"/>
      <c r="CI157" s="475"/>
      <c r="CJ157" s="341">
        <f>CI158/CH158</f>
        <v>0</v>
      </c>
      <c r="CK157" s="546"/>
      <c r="CL157" s="199"/>
      <c r="CM157" s="207"/>
      <c r="CN157" s="201"/>
      <c r="CO157" s="343" t="e">
        <f>CN158/CK158</f>
        <v>#DIV/0!</v>
      </c>
      <c r="CP157" s="343"/>
      <c r="CQ157" s="203">
        <f>CN158/CM158</f>
        <v>0</v>
      </c>
      <c r="CR157" s="204"/>
      <c r="CS157" s="956"/>
      <c r="CT157" s="209"/>
      <c r="CU157" s="162"/>
      <c r="CV157" s="343" t="e">
        <f>CU158/CR158</f>
        <v>#DIV/0!</v>
      </c>
      <c r="CW157" s="343"/>
      <c r="CX157" s="206">
        <f>CU158/CT158</f>
        <v>5.0195182816286472E-4</v>
      </c>
      <c r="CY157" s="137"/>
      <c r="CZ157" s="138"/>
      <c r="DD157" s="374"/>
      <c r="DE157" s="473"/>
      <c r="DF157" s="772"/>
      <c r="DG157" s="377">
        <f>DF158/DE158</f>
        <v>0</v>
      </c>
      <c r="DH157" s="374"/>
      <c r="DI157" s="473"/>
      <c r="DJ157" s="772"/>
      <c r="DK157" s="377">
        <f>DJ158/DI158</f>
        <v>0</v>
      </c>
      <c r="DL157" s="374"/>
      <c r="DM157" s="473"/>
      <c r="DN157" s="772"/>
      <c r="DO157" s="341">
        <f>DN158/DM158</f>
        <v>1</v>
      </c>
      <c r="DP157" s="546"/>
      <c r="DQ157" s="207"/>
      <c r="DR157" s="176"/>
      <c r="DS157" s="339">
        <f>DR158/DP158</f>
        <v>0.33119429590017824</v>
      </c>
      <c r="DT157" s="88">
        <f>DR158/DQ158</f>
        <v>0.33313319720792717</v>
      </c>
      <c r="DU157" s="374"/>
      <c r="DV157" s="473"/>
      <c r="DW157" s="772"/>
      <c r="DX157" s="341" t="e">
        <f>DW158/DV158</f>
        <v>#DIV/0!</v>
      </c>
      <c r="DY157" s="374"/>
      <c r="DZ157" s="473"/>
      <c r="EA157" s="772"/>
      <c r="EB157" s="341" t="e">
        <f>EA158/DZ158</f>
        <v>#DIV/0!</v>
      </c>
      <c r="EC157" s="374"/>
      <c r="ED157" s="473"/>
      <c r="EE157" s="772"/>
      <c r="EF157" s="341" t="e">
        <f>EE158/ED158</f>
        <v>#DIV/0!</v>
      </c>
      <c r="EG157" s="546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0.17445466674911617</v>
      </c>
      <c r="EP157" s="609">
        <f>EN158/EM158</f>
        <v>0.33313319720792717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494">
        <f t="shared" ref="H158" si="503">H122+H129+H150+H141+H148+H153+H156</f>
        <v>0</v>
      </c>
      <c r="I158" s="495">
        <f>H158-G158</f>
        <v>-487534.98130999994</v>
      </c>
      <c r="J158" s="492">
        <f>J122+J129+J150+J141+J148+J153+J156</f>
        <v>379114</v>
      </c>
      <c r="K158" s="493">
        <f>K122+K129+K150+K141+K148+K153+K156</f>
        <v>485792.54842000001</v>
      </c>
      <c r="L158" s="1071">
        <f t="shared" ref="L158" si="504">L122+L129+L150+L141+L148+L153+L156</f>
        <v>0</v>
      </c>
      <c r="M158" s="495">
        <f>L158-K158</f>
        <v>-485792.54842000001</v>
      </c>
      <c r="N158" s="492">
        <f>N122+N129+N150+N141+N148+N153+N156</f>
        <v>379982</v>
      </c>
      <c r="O158" s="493">
        <f>O122+O129+O150+O141+O148+O153+O156</f>
        <v>419336.36623000004</v>
      </c>
      <c r="P158" s="1071">
        <f t="shared" ref="P158" si="505">P122+P129+P150+P141+P148+P153+P156</f>
        <v>0</v>
      </c>
      <c r="Q158" s="495">
        <f>P158-O158</f>
        <v>-419336.36623000004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905128.91464999993</v>
      </c>
      <c r="U158" s="213">
        <f>U122+U129+U150+U141+U148+U153+U156</f>
        <v>0</v>
      </c>
      <c r="V158" s="213">
        <f>V122+V129+V150+V141+V148+V153+V156</f>
        <v>-1110310</v>
      </c>
      <c r="W158" s="211">
        <f t="shared" si="393"/>
        <v>-1265781</v>
      </c>
      <c r="X158" s="216">
        <f t="shared" ref="X158:AO158" si="506">X122+X129+X150+X141+X148+X153+X156</f>
        <v>-905128.91464999993</v>
      </c>
      <c r="Y158" s="492">
        <f t="shared" si="506"/>
        <v>371872</v>
      </c>
      <c r="Z158" s="493">
        <f t="shared" si="506"/>
        <v>438555.15927999996</v>
      </c>
      <c r="AA158" s="1071">
        <f t="shared" si="506"/>
        <v>0</v>
      </c>
      <c r="AB158" s="495">
        <f t="shared" si="506"/>
        <v>-438555.15927999996</v>
      </c>
      <c r="AC158" s="492">
        <f t="shared" si="506"/>
        <v>368960</v>
      </c>
      <c r="AD158" s="493">
        <f t="shared" si="506"/>
        <v>475625.59742319997</v>
      </c>
      <c r="AE158" s="1071">
        <f t="shared" ref="AE158" si="507">AE122+AE129+AE150+AE141+AE148+AE153+AE156</f>
        <v>0</v>
      </c>
      <c r="AF158" s="495">
        <f t="shared" si="506"/>
        <v>-475625.59742319997</v>
      </c>
      <c r="AG158" s="492">
        <f t="shared" si="506"/>
        <v>345378</v>
      </c>
      <c r="AH158" s="493">
        <f t="shared" si="506"/>
        <v>490123.8</v>
      </c>
      <c r="AI158" s="1071">
        <f t="shared" si="506"/>
        <v>0</v>
      </c>
      <c r="AJ158" s="495">
        <f t="shared" si="506"/>
        <v>-490123.8</v>
      </c>
      <c r="AK158" s="210">
        <f t="shared" si="506"/>
        <v>1086210</v>
      </c>
      <c r="AL158" s="497">
        <f t="shared" si="506"/>
        <v>1130282</v>
      </c>
      <c r="AM158" s="215">
        <f t="shared" si="506"/>
        <v>1404304.5567031996</v>
      </c>
      <c r="AN158" s="213">
        <f t="shared" si="506"/>
        <v>0</v>
      </c>
      <c r="AO158" s="215">
        <f t="shared" si="506"/>
        <v>-1086210</v>
      </c>
      <c r="AP158" s="211">
        <f t="shared" si="394"/>
        <v>-1130282</v>
      </c>
      <c r="AQ158" s="499">
        <f t="shared" ref="AQ158:AV158" si="508">AQ122+AQ129+AQ150+AQ141+AQ148+AQ153+AQ156</f>
        <v>-1404304.5567031996</v>
      </c>
      <c r="AR158" s="500">
        <f t="shared" si="508"/>
        <v>2196520</v>
      </c>
      <c r="AS158" s="213">
        <f t="shared" si="508"/>
        <v>2396063</v>
      </c>
      <c r="AT158" s="501">
        <f t="shared" si="508"/>
        <v>2309433.4713531998</v>
      </c>
      <c r="AU158" s="293">
        <f t="shared" si="508"/>
        <v>0</v>
      </c>
      <c r="AV158" s="217">
        <f t="shared" si="508"/>
        <v>-2196520</v>
      </c>
      <c r="AW158" s="211">
        <f t="shared" si="395"/>
        <v>-2396063</v>
      </c>
      <c r="AX158" s="502">
        <f>AX122+AX129+AX150+AX141+AX148+AX153+AX156</f>
        <v>-2309433.4713531998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0</v>
      </c>
      <c r="BB158" s="363">
        <f>BA158/AY158</f>
        <v>0</v>
      </c>
      <c r="BC158" s="6">
        <f>BA158-AY158</f>
        <v>-366086.66666666669</v>
      </c>
      <c r="BD158" s="98">
        <f>BA158-AZ158</f>
        <v>-399343.83333333331</v>
      </c>
      <c r="BE158" s="6">
        <f>AX158/6</f>
        <v>-384905.57855886663</v>
      </c>
      <c r="BF158" s="1045">
        <f>BF122+BF129+BF150+BF141+BF148+BF153+BF156</f>
        <v>0</v>
      </c>
      <c r="BG158" s="493">
        <f>BG122+BG129+BG150+BG141+BG148+BG153+BG156</f>
        <v>0</v>
      </c>
      <c r="BH158" s="496">
        <f>BH122+BH129+BH150+BH141+BH148+BH153+BH156</f>
        <v>1111</v>
      </c>
      <c r="BI158" s="495">
        <f>BH158-BG158</f>
        <v>1111</v>
      </c>
      <c r="BJ158" s="1045">
        <f>BJ122+BJ129+BJ150+BJ141+BJ148+BJ153+BJ156</f>
        <v>0</v>
      </c>
      <c r="BK158" s="493">
        <f>BK122+BK129+BK150+BK141+BK148+BK153+BK156</f>
        <v>389560</v>
      </c>
      <c r="BL158" s="496">
        <f>BL122+BL129+BL150+BL141+BL148+BL153+BL156</f>
        <v>0</v>
      </c>
      <c r="BM158" s="495">
        <f>BL158-BK158</f>
        <v>-389560</v>
      </c>
      <c r="BN158" s="1045">
        <f>BN122+BN129+BN150+BN141+BN148+BN153+BN156</f>
        <v>0</v>
      </c>
      <c r="BO158" s="493">
        <f>BO122+BO129+BO150+BO141+BO148+BO153+BO156</f>
        <v>450955</v>
      </c>
      <c r="BP158" s="496">
        <f>BP122+BP129+BP150+BP141+BP148+BP153+BP156</f>
        <v>0</v>
      </c>
      <c r="BQ158" s="495">
        <f>BP158-BO158</f>
        <v>-450955</v>
      </c>
      <c r="BR158" s="210">
        <f t="shared" ref="BR158:CX158" si="509">BR122+BR129+BR150+BR141+BR148+BR153+BR156</f>
        <v>0</v>
      </c>
      <c r="BS158" s="215"/>
      <c r="BT158" s="215">
        <f t="shared" si="509"/>
        <v>840515</v>
      </c>
      <c r="BU158" s="213">
        <f t="shared" si="509"/>
        <v>1111</v>
      </c>
      <c r="BV158" s="213">
        <f t="shared" si="509"/>
        <v>1111</v>
      </c>
      <c r="BW158" s="211"/>
      <c r="BX158" s="216">
        <f t="shared" si="509"/>
        <v>-839404</v>
      </c>
      <c r="BY158" s="1045">
        <f>BY122+BY129+BY150+BY141+BY148+BY153+BY156</f>
        <v>0</v>
      </c>
      <c r="BZ158" s="493">
        <f t="shared" ref="BZ158" si="510">BZ122+BZ129+BZ150+BZ141+BZ148+BZ153+BZ156</f>
        <v>521016.24199999997</v>
      </c>
      <c r="CA158" s="496">
        <f t="shared" si="509"/>
        <v>0</v>
      </c>
      <c r="CB158" s="495">
        <f t="shared" si="509"/>
        <v>-521016.24199999997</v>
      </c>
      <c r="CC158" s="1045">
        <f>CC122+CC129+CC150+CC141+CC148+CC153+CC156</f>
        <v>0</v>
      </c>
      <c r="CD158" s="493">
        <f t="shared" ref="CD158" si="511">CD122+CD129+CD150+CD141+CD148+CD153+CD156</f>
        <v>493523.56199999998</v>
      </c>
      <c r="CE158" s="496">
        <f t="shared" si="509"/>
        <v>0</v>
      </c>
      <c r="CF158" s="495">
        <f t="shared" si="509"/>
        <v>-493523.56199999998</v>
      </c>
      <c r="CG158" s="1045">
        <f>CG122+CG129+CG150+CG141+CG148+CG153+CG156</f>
        <v>0</v>
      </c>
      <c r="CH158" s="493">
        <f t="shared" ref="CH158" si="512">CH122+CH129+CH150+CH141+CH148+CH153+CH156</f>
        <v>358305</v>
      </c>
      <c r="CI158" s="496">
        <f t="shared" si="509"/>
        <v>0</v>
      </c>
      <c r="CJ158" s="495">
        <f t="shared" si="509"/>
        <v>-358305</v>
      </c>
      <c r="CK158" s="210">
        <f t="shared" si="509"/>
        <v>0</v>
      </c>
      <c r="CL158" s="215"/>
      <c r="CM158" s="215">
        <f t="shared" si="509"/>
        <v>1372844.804</v>
      </c>
      <c r="CN158" s="213">
        <f t="shared" si="509"/>
        <v>0</v>
      </c>
      <c r="CO158" s="215">
        <f t="shared" si="509"/>
        <v>0</v>
      </c>
      <c r="CP158" s="215"/>
      <c r="CQ158" s="499">
        <f t="shared" si="509"/>
        <v>-1372844.804</v>
      </c>
      <c r="CR158" s="500">
        <f t="shared" si="509"/>
        <v>0</v>
      </c>
      <c r="CS158" s="967"/>
      <c r="CT158" s="501">
        <f t="shared" si="509"/>
        <v>2213359.804</v>
      </c>
      <c r="CU158" s="293">
        <f>CU122+CU129+CU150+CU141+CU148+CU153+CU156</f>
        <v>1111</v>
      </c>
      <c r="CV158" s="217">
        <f t="shared" si="509"/>
        <v>1111</v>
      </c>
      <c r="CW158" s="217"/>
      <c r="CX158" s="502">
        <f t="shared" si="509"/>
        <v>-2212248.804</v>
      </c>
      <c r="CY158" s="137">
        <f>CR158/6</f>
        <v>0</v>
      </c>
      <c r="CZ158" s="138">
        <f>CZ122+CZ129+CZ150+CZ141+CZ148+CZ153+CZ156</f>
        <v>185.16666666666666</v>
      </c>
      <c r="DA158" s="363" t="e">
        <f>CZ158/CY158</f>
        <v>#DIV/0!</v>
      </c>
      <c r="DB158" s="6">
        <f>CZ158-CY158</f>
        <v>185.16666666666666</v>
      </c>
      <c r="DC158" s="6">
        <f>CX158/6</f>
        <v>-368708.13400000002</v>
      </c>
      <c r="DD158" s="492">
        <f>DD122+DD129+DD150+DD141+DD148+DD153+DD156</f>
        <v>511281</v>
      </c>
      <c r="DE158" s="493">
        <f>DE122+DE129+DE150+DE141+DE148+DE153+DE156</f>
        <v>506332.8</v>
      </c>
      <c r="DF158" s="773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73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73">
        <f>DN122+DN129+DN150+DN141+DN148+DN153+DN156</f>
        <v>459855</v>
      </c>
      <c r="DO158" s="495">
        <f>DN158-DM158</f>
        <v>0</v>
      </c>
      <c r="DP158" s="210">
        <f t="shared" ref="DP158:EP158" si="513">DP122+DP129+DP150+DP141+DP148+DP153+DP156</f>
        <v>1388475</v>
      </c>
      <c r="DQ158" s="215">
        <f t="shared" si="513"/>
        <v>1380393.8</v>
      </c>
      <c r="DR158" s="213">
        <f t="shared" si="513"/>
        <v>459855</v>
      </c>
      <c r="DS158" s="213">
        <f t="shared" si="513"/>
        <v>-928620</v>
      </c>
      <c r="DT158" s="216">
        <f t="shared" si="513"/>
        <v>-920538.8</v>
      </c>
      <c r="DU158" s="492">
        <f t="shared" si="513"/>
        <v>456403</v>
      </c>
      <c r="DV158" s="493">
        <f t="shared" si="513"/>
        <v>0</v>
      </c>
      <c r="DW158" s="773">
        <f t="shared" si="513"/>
        <v>0</v>
      </c>
      <c r="DX158" s="495">
        <f t="shared" si="513"/>
        <v>0</v>
      </c>
      <c r="DY158" s="492">
        <f t="shared" si="513"/>
        <v>415299</v>
      </c>
      <c r="DZ158" s="493">
        <f t="shared" si="513"/>
        <v>0</v>
      </c>
      <c r="EA158" s="773">
        <f t="shared" si="513"/>
        <v>0</v>
      </c>
      <c r="EB158" s="495">
        <f t="shared" si="513"/>
        <v>0</v>
      </c>
      <c r="EC158" s="492">
        <f t="shared" si="513"/>
        <v>375780</v>
      </c>
      <c r="ED158" s="493">
        <f t="shared" si="513"/>
        <v>0</v>
      </c>
      <c r="EE158" s="773">
        <f t="shared" si="513"/>
        <v>0</v>
      </c>
      <c r="EF158" s="495">
        <f t="shared" si="513"/>
        <v>0</v>
      </c>
      <c r="EG158" s="210">
        <f t="shared" si="513"/>
        <v>1247482</v>
      </c>
      <c r="EH158" s="215">
        <f t="shared" si="513"/>
        <v>0</v>
      </c>
      <c r="EI158" s="213">
        <f t="shared" si="513"/>
        <v>0</v>
      </c>
      <c r="EJ158" s="215">
        <f t="shared" si="513"/>
        <v>-1247482</v>
      </c>
      <c r="EK158" s="499">
        <f t="shared" si="513"/>
        <v>0</v>
      </c>
      <c r="EL158" s="712">
        <f t="shared" si="513"/>
        <v>2635957</v>
      </c>
      <c r="EM158" s="716">
        <f t="shared" si="513"/>
        <v>1380393.8</v>
      </c>
      <c r="EN158" s="717">
        <f t="shared" si="513"/>
        <v>459855</v>
      </c>
      <c r="EO158" s="1023">
        <f t="shared" si="513"/>
        <v>-2176102</v>
      </c>
      <c r="EP158" s="502">
        <f t="shared" si="513"/>
        <v>-920538.8</v>
      </c>
      <c r="EQ158" s="137">
        <f>EL158/6</f>
        <v>439326.16666666669</v>
      </c>
      <c r="ER158" s="138">
        <f>ER122+ER129+ER150+ER141+ER148+ER153+ER156</f>
        <v>76642.5</v>
      </c>
      <c r="ES158" s="363">
        <f>ER158/EQ158</f>
        <v>0.17445466674911617</v>
      </c>
      <c r="ET158" s="5">
        <f>ER158-EQ158</f>
        <v>-362683.66666666669</v>
      </c>
      <c r="EU158" s="5">
        <f>EP158/6</f>
        <v>-153423.13333333333</v>
      </c>
      <c r="EV158" s="633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301709.63821666664</v>
      </c>
      <c r="U159" s="10">
        <f>U158/3</f>
        <v>0</v>
      </c>
      <c r="V159" s="10">
        <f>V158/3</f>
        <v>-370103.33333333331</v>
      </c>
      <c r="W159" s="10"/>
      <c r="X159" s="10">
        <f>X158/3</f>
        <v>-301709.63821666664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0</v>
      </c>
      <c r="AO159" s="10">
        <f>AO158/3</f>
        <v>-362070</v>
      </c>
      <c r="AP159" s="10"/>
      <c r="AQ159" s="10">
        <f>AQ158/3</f>
        <v>-468101.51890106656</v>
      </c>
      <c r="AR159" s="3">
        <f>AR158/6</f>
        <v>366086.66666666669</v>
      </c>
      <c r="AS159" s="219"/>
      <c r="AT159" s="3">
        <f>AT158/6</f>
        <v>384905.57855886663</v>
      </c>
      <c r="AU159" s="3">
        <f>AU158/6</f>
        <v>0</v>
      </c>
      <c r="AV159" s="3">
        <f>AV158/6</f>
        <v>-366086.66666666669</v>
      </c>
      <c r="AW159" s="10"/>
      <c r="AX159" s="3">
        <f>AX158/6</f>
        <v>-384905.57855886663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0</v>
      </c>
      <c r="BS159" s="10"/>
      <c r="BT159" s="10">
        <f>BT158/3</f>
        <v>280171.66666666669</v>
      </c>
      <c r="BU159" s="10">
        <f>BU158/3</f>
        <v>370.33333333333331</v>
      </c>
      <c r="BV159" s="10">
        <f>BV158/3</f>
        <v>370.33333333333331</v>
      </c>
      <c r="BW159" s="10"/>
      <c r="BX159" s="10">
        <f>BX158/3</f>
        <v>-279801.33333333331</v>
      </c>
      <c r="BZ159" s="296"/>
      <c r="CA159" s="296"/>
      <c r="CD159" s="296"/>
      <c r="CE159" s="296"/>
      <c r="CH159" s="296"/>
      <c r="CI159" s="296"/>
      <c r="CK159" s="10">
        <f>CK158/3</f>
        <v>0</v>
      </c>
      <c r="CL159" s="10"/>
      <c r="CM159" s="10">
        <f>CM158/3</f>
        <v>457614.93466666667</v>
      </c>
      <c r="CN159" s="10">
        <f>CN158/3</f>
        <v>0</v>
      </c>
      <c r="CO159" s="10">
        <f>CO158/3</f>
        <v>0</v>
      </c>
      <c r="CP159" s="10"/>
      <c r="CQ159" s="10">
        <f>CQ158/3</f>
        <v>-457614.93466666667</v>
      </c>
      <c r="CR159" s="3">
        <f>CR158/6</f>
        <v>0</v>
      </c>
      <c r="CT159" s="3">
        <f>CT158/6</f>
        <v>368893.30066666665</v>
      </c>
      <c r="CU159" s="3">
        <f>CU158/6</f>
        <v>185.16666666666666</v>
      </c>
      <c r="CV159" s="3">
        <f>CV158/6</f>
        <v>185.16666666666666</v>
      </c>
      <c r="CW159" s="3"/>
      <c r="CX159" s="3">
        <f>CX158/6</f>
        <v>-368708.13400000002</v>
      </c>
      <c r="CY159" s="5"/>
      <c r="CZ159" s="5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153285</v>
      </c>
      <c r="DS159" s="219">
        <f>DS158/3</f>
        <v>-309540</v>
      </c>
      <c r="DT159" s="219">
        <f>DT158/3</f>
        <v>-306846.26666666666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76642.5</v>
      </c>
      <c r="EO159" s="2">
        <f>EO158/6</f>
        <v>-362683.66666666669</v>
      </c>
      <c r="EP159" s="2">
        <f>EP158/6</f>
        <v>-153423.13333333333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84">
        <f ca="1">NOW()</f>
        <v>43122.592829398149</v>
      </c>
      <c r="BC160" s="1084"/>
      <c r="BD160" s="1084"/>
      <c r="BE160" s="1084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84"/>
      <c r="DA160" s="1084"/>
      <c r="DB160" s="1084"/>
      <c r="DC160" s="1084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24"/>
      <c r="EP160" s="14" t="s">
        <v>60</v>
      </c>
      <c r="EQ160" s="5"/>
      <c r="ER160" s="5"/>
      <c r="ES160" s="5"/>
      <c r="ET160" s="1084">
        <f ca="1">NOW()</f>
        <v>43122.592829398149</v>
      </c>
      <c r="EU160" s="1084"/>
      <c r="EV160" s="5"/>
    </row>
    <row r="161" spans="1:152" s="20" customFormat="1" ht="20.100000000000001" customHeight="1" thickBot="1">
      <c r="A161" s="15"/>
      <c r="B161" s="16"/>
      <c r="C161" s="16"/>
      <c r="D161" s="823"/>
      <c r="E161" s="17"/>
      <c r="F161" s="1088" t="str">
        <f>F3</f>
        <v>17/3</v>
      </c>
      <c r="G161" s="1086"/>
      <c r="H161" s="1086"/>
      <c r="I161" s="1087">
        <v>0</v>
      </c>
      <c r="J161" s="1088" t="str">
        <f>J3</f>
        <v>17/4</v>
      </c>
      <c r="K161" s="1085"/>
      <c r="L161" s="1086"/>
      <c r="M161" s="1087">
        <v>0</v>
      </c>
      <c r="N161" s="1088" t="str">
        <f>N3</f>
        <v>17/5</v>
      </c>
      <c r="O161" s="1085"/>
      <c r="P161" s="1086"/>
      <c r="Q161" s="1087">
        <v>0</v>
      </c>
      <c r="R161" s="1088" t="str">
        <f>R3</f>
        <v>17/3-17/5累計</v>
      </c>
      <c r="S161" s="1085"/>
      <c r="T161" s="1085"/>
      <c r="U161" s="1086"/>
      <c r="V161" s="1085"/>
      <c r="W161" s="1085"/>
      <c r="X161" s="1087"/>
      <c r="Y161" s="1088" t="str">
        <f>Y3</f>
        <v>17/6</v>
      </c>
      <c r="Z161" s="1085"/>
      <c r="AA161" s="1086"/>
      <c r="AB161" s="1087">
        <v>0</v>
      </c>
      <c r="AC161" s="1088" t="str">
        <f>AC3</f>
        <v>17/7</v>
      </c>
      <c r="AD161" s="1085"/>
      <c r="AE161" s="1086"/>
      <c r="AF161" s="1087">
        <v>0</v>
      </c>
      <c r="AG161" s="1088" t="str">
        <f>AG3</f>
        <v>17/8</v>
      </c>
      <c r="AH161" s="1085"/>
      <c r="AI161" s="1086"/>
      <c r="AJ161" s="1087">
        <v>0</v>
      </c>
      <c r="AK161" s="1088" t="str">
        <f>AK3</f>
        <v>17/6-17/8累計</v>
      </c>
      <c r="AL161" s="1085"/>
      <c r="AM161" s="1085"/>
      <c r="AN161" s="1086"/>
      <c r="AO161" s="1085"/>
      <c r="AP161" s="1085"/>
      <c r="AQ161" s="1087"/>
      <c r="AR161" s="1096" t="str">
        <f>AR3</f>
        <v>17/上(17/3-17/8)累計</v>
      </c>
      <c r="AS161" s="1097"/>
      <c r="AT161" s="1097"/>
      <c r="AU161" s="1097"/>
      <c r="AV161" s="1097"/>
      <c r="AW161" s="1097"/>
      <c r="AX161" s="1098"/>
      <c r="AY161" s="18"/>
      <c r="AZ161" s="754"/>
      <c r="BA161" s="19"/>
      <c r="BF161" s="1088" t="str">
        <f>BF3</f>
        <v>17/9</v>
      </c>
      <c r="BG161" s="1086"/>
      <c r="BH161" s="1086"/>
      <c r="BI161" s="1087">
        <v>0</v>
      </c>
      <c r="BJ161" s="1088" t="str">
        <f>BJ3</f>
        <v>17/10</v>
      </c>
      <c r="BK161" s="1085"/>
      <c r="BL161" s="1086"/>
      <c r="BM161" s="1087">
        <v>0</v>
      </c>
      <c r="BN161" s="1088" t="str">
        <f>BN3</f>
        <v>17/11</v>
      </c>
      <c r="BO161" s="1085"/>
      <c r="BP161" s="1086"/>
      <c r="BQ161" s="1087">
        <v>0</v>
      </c>
      <c r="BR161" s="1088" t="str">
        <f>BR3</f>
        <v>17/9-17/11累計</v>
      </c>
      <c r="BS161" s="1085"/>
      <c r="BT161" s="1085"/>
      <c r="BU161" s="1086"/>
      <c r="BV161" s="1085"/>
      <c r="BW161" s="1085"/>
      <c r="BX161" s="1087"/>
      <c r="BY161" s="1088" t="str">
        <f>BY3</f>
        <v>17/12</v>
      </c>
      <c r="BZ161" s="1085"/>
      <c r="CA161" s="1086"/>
      <c r="CB161" s="1087">
        <v>0</v>
      </c>
      <c r="CC161" s="1088" t="str">
        <f>CC3</f>
        <v>18/1</v>
      </c>
      <c r="CD161" s="1085"/>
      <c r="CE161" s="1086"/>
      <c r="CF161" s="1087">
        <v>0</v>
      </c>
      <c r="CG161" s="1088" t="str">
        <f>CG3</f>
        <v>18/2</v>
      </c>
      <c r="CH161" s="1085"/>
      <c r="CI161" s="1086"/>
      <c r="CJ161" s="1087">
        <v>0</v>
      </c>
      <c r="CK161" s="1088" t="str">
        <f>CK3</f>
        <v>17/12-18/2累計</v>
      </c>
      <c r="CL161" s="1085"/>
      <c r="CM161" s="1085"/>
      <c r="CN161" s="1086"/>
      <c r="CO161" s="1085"/>
      <c r="CP161" s="1085"/>
      <c r="CQ161" s="1087"/>
      <c r="CR161" s="1096" t="str">
        <f>CR3</f>
        <v>17/下(17/12-18/2)累計</v>
      </c>
      <c r="CS161" s="1097"/>
      <c r="CT161" s="1097"/>
      <c r="CU161" s="1097"/>
      <c r="CV161" s="1097"/>
      <c r="CW161" s="1097"/>
      <c r="CX161" s="1098"/>
      <c r="CY161" s="18"/>
      <c r="CZ161" s="19"/>
      <c r="DB161" s="1000"/>
      <c r="DC161" s="909"/>
      <c r="DD161" s="1085" t="str">
        <f>DD3</f>
        <v>18/3</v>
      </c>
      <c r="DE161" s="1086"/>
      <c r="DF161" s="1086"/>
      <c r="DG161" s="1087">
        <v>0</v>
      </c>
      <c r="DH161" s="1088" t="str">
        <f>DH3</f>
        <v>18/4</v>
      </c>
      <c r="DI161" s="1085"/>
      <c r="DJ161" s="1086"/>
      <c r="DK161" s="1087">
        <v>0</v>
      </c>
      <c r="DL161" s="1088" t="str">
        <f>DL3</f>
        <v>18/5</v>
      </c>
      <c r="DM161" s="1085"/>
      <c r="DN161" s="1086"/>
      <c r="DO161" s="1087">
        <v>0</v>
      </c>
      <c r="DP161" s="1088" t="str">
        <f>DP3</f>
        <v>18/3-18/5累計</v>
      </c>
      <c r="DQ161" s="1085"/>
      <c r="DR161" s="1086"/>
      <c r="DS161" s="1085"/>
      <c r="DT161" s="1087"/>
      <c r="DU161" s="1088" t="str">
        <f>DU3</f>
        <v>18/6</v>
      </c>
      <c r="DV161" s="1085"/>
      <c r="DW161" s="1086"/>
      <c r="DX161" s="1087">
        <v>0</v>
      </c>
      <c r="DY161" s="1088" t="str">
        <f>DY3</f>
        <v>18/7</v>
      </c>
      <c r="DZ161" s="1085"/>
      <c r="EA161" s="1086"/>
      <c r="EB161" s="1087">
        <v>0</v>
      </c>
      <c r="EC161" s="1088" t="str">
        <f>EC3</f>
        <v>18/8</v>
      </c>
      <c r="ED161" s="1085"/>
      <c r="EE161" s="1086"/>
      <c r="EF161" s="1087">
        <v>0</v>
      </c>
      <c r="EG161" s="1088" t="str">
        <f>EG3</f>
        <v>18/6-18/8累計</v>
      </c>
      <c r="EH161" s="1085"/>
      <c r="EI161" s="1086"/>
      <c r="EJ161" s="1085"/>
      <c r="EK161" s="1087"/>
      <c r="EL161" s="1091" t="str">
        <f>EL3</f>
        <v>18/下(18/6-18/8)累計</v>
      </c>
      <c r="EM161" s="1092"/>
      <c r="EN161" s="1092"/>
      <c r="EO161" s="1092"/>
      <c r="EP161" s="1093"/>
      <c r="EQ161" s="18"/>
      <c r="ER161" s="19"/>
      <c r="ES161" s="19"/>
      <c r="ET161" s="19"/>
      <c r="EU161" s="19"/>
      <c r="EV161" s="1007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前回計画</v>
      </c>
      <c r="H162" s="306" t="str">
        <f>H4</f>
        <v>実績</v>
      </c>
      <c r="I162" s="505" t="s">
        <v>18</v>
      </c>
      <c r="J162" s="503" t="s">
        <v>0</v>
      </c>
      <c r="K162" s="305" t="str">
        <f>K4</f>
        <v>前回計画</v>
      </c>
      <c r="L162" s="1055" t="str">
        <f>L4</f>
        <v>今回計画</v>
      </c>
      <c r="M162" s="505" t="s">
        <v>18</v>
      </c>
      <c r="N162" s="503" t="s">
        <v>0</v>
      </c>
      <c r="O162" s="305" t="str">
        <f>O4</f>
        <v>前回計画</v>
      </c>
      <c r="P162" s="1055" t="str">
        <f>P4</f>
        <v>今回計画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305" t="str">
        <f>Z4</f>
        <v>前回計画</v>
      </c>
      <c r="AA162" s="1055" t="str">
        <f>AA4</f>
        <v>今回計画</v>
      </c>
      <c r="AB162" s="505" t="s">
        <v>18</v>
      </c>
      <c r="AC162" s="503" t="s">
        <v>0</v>
      </c>
      <c r="AD162" s="305" t="str">
        <f>AD4</f>
        <v>前回計画</v>
      </c>
      <c r="AE162" s="1055" t="str">
        <f>AE4</f>
        <v>今回計画</v>
      </c>
      <c r="AF162" s="505" t="s">
        <v>18</v>
      </c>
      <c r="AG162" s="503" t="s">
        <v>0</v>
      </c>
      <c r="AH162" s="305" t="str">
        <f>AH4</f>
        <v>前回計画</v>
      </c>
      <c r="AI162" s="1055" t="str">
        <f>AI4</f>
        <v>今回計画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1046" t="s">
        <v>0</v>
      </c>
      <c r="BG162" s="305" t="str">
        <f>BG4</f>
        <v>前回計画</v>
      </c>
      <c r="BH162" s="308" t="str">
        <f>BH4</f>
        <v>今回計画</v>
      </c>
      <c r="BI162" s="505" t="s">
        <v>18</v>
      </c>
      <c r="BJ162" s="1046" t="s">
        <v>0</v>
      </c>
      <c r="BK162" s="305" t="str">
        <f>BK4</f>
        <v>前回計画</v>
      </c>
      <c r="BL162" s="308" t="str">
        <f>BL4</f>
        <v>今回計画</v>
      </c>
      <c r="BM162" s="505" t="s">
        <v>18</v>
      </c>
      <c r="BN162" s="1046" t="s">
        <v>0</v>
      </c>
      <c r="BO162" s="305" t="str">
        <f>BO4</f>
        <v>前回計画</v>
      </c>
      <c r="BP162" s="308" t="str">
        <f>BP4</f>
        <v>今回計画</v>
      </c>
      <c r="BQ162" s="504" t="s">
        <v>18</v>
      </c>
      <c r="BR162" s="24" t="str">
        <f>BR4</f>
        <v>レビュー</v>
      </c>
      <c r="BS162" s="34"/>
      <c r="BT162" s="34" t="s">
        <v>85</v>
      </c>
      <c r="BU162" s="31" t="str">
        <f>BU4</f>
        <v>今回見通</v>
      </c>
      <c r="BV162" s="30" t="str">
        <f>BV4</f>
        <v>レビュー差異</v>
      </c>
      <c r="BW162" s="32"/>
      <c r="BX162" s="27" t="s">
        <v>86</v>
      </c>
      <c r="BY162" s="1046" t="s">
        <v>0</v>
      </c>
      <c r="BZ162" s="305" t="str">
        <f>BZ4</f>
        <v>前回計画</v>
      </c>
      <c r="CA162" s="308" t="str">
        <f>CA4</f>
        <v>今回計画</v>
      </c>
      <c r="CB162" s="505" t="s">
        <v>18</v>
      </c>
      <c r="CC162" s="1046" t="s">
        <v>0</v>
      </c>
      <c r="CD162" s="305" t="str">
        <f>CD4</f>
        <v>前回計画</v>
      </c>
      <c r="CE162" s="308" t="str">
        <f>CE4</f>
        <v>今回計画</v>
      </c>
      <c r="CF162" s="505" t="s">
        <v>18</v>
      </c>
      <c r="CG162" s="1046" t="s">
        <v>0</v>
      </c>
      <c r="CH162" s="305" t="str">
        <f>CH4</f>
        <v>前回計画</v>
      </c>
      <c r="CI162" s="30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46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B162" s="6" t="s">
        <v>74</v>
      </c>
      <c r="DC162" s="6" t="s">
        <v>75</v>
      </c>
      <c r="DD162" s="503" t="s">
        <v>0</v>
      </c>
      <c r="DE162" s="305" t="str">
        <f>DE4</f>
        <v>計画</v>
      </c>
      <c r="DF162" s="76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6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61" t="str">
        <f>DN4</f>
        <v>今回計画</v>
      </c>
      <c r="DO162" s="505" t="s">
        <v>18</v>
      </c>
      <c r="DP162" s="1008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6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6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61" t="str">
        <f>EE4</f>
        <v>今回計画</v>
      </c>
      <c r="EF162" s="505" t="s">
        <v>18</v>
      </c>
      <c r="EG162" s="1008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25" t="s">
        <v>44</v>
      </c>
      <c r="EN162" s="1010" t="str">
        <f>EN4</f>
        <v>今回見通</v>
      </c>
      <c r="EO162" s="1011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12"/>
      <c r="ET162" s="5" t="s">
        <v>74</v>
      </c>
      <c r="EU162" s="5" t="s">
        <v>75</v>
      </c>
      <c r="EV162" s="1012"/>
    </row>
    <row r="163" spans="1:152" s="564" customFormat="1" ht="20.100000000000001" customHeight="1">
      <c r="A163" s="547"/>
      <c r="B163" s="548"/>
      <c r="C163" s="1111" t="s">
        <v>27</v>
      </c>
      <c r="D163" s="1102"/>
      <c r="E163" s="793"/>
      <c r="F163" s="549">
        <v>0.05</v>
      </c>
      <c r="G163" s="550">
        <f>G164/G5</f>
        <v>0.10382385371095937</v>
      </c>
      <c r="H163" s="857">
        <v>0.08</v>
      </c>
      <c r="I163" s="551"/>
      <c r="J163" s="549">
        <v>0.05</v>
      </c>
      <c r="K163" s="550">
        <v>4.5701172513556897E-2</v>
      </c>
      <c r="L163" s="1076"/>
      <c r="M163" s="551"/>
      <c r="N163" s="549">
        <v>0.05</v>
      </c>
      <c r="O163" s="550">
        <v>6.2558778174663612E-2</v>
      </c>
      <c r="P163" s="1076">
        <v>0.01</v>
      </c>
      <c r="Q163" s="551"/>
      <c r="R163" s="549">
        <f>R164/R5</f>
        <v>0.05</v>
      </c>
      <c r="S163" s="553">
        <v>0.05</v>
      </c>
      <c r="T163" s="554">
        <f>T164/T5</f>
        <v>5.6493983216361843E-2</v>
      </c>
      <c r="U163" s="555">
        <f>U164/U5</f>
        <v>3.7901918976545844E-2</v>
      </c>
      <c r="V163" s="555"/>
      <c r="W163" s="556"/>
      <c r="X163" s="277"/>
      <c r="Y163" s="549">
        <v>0.05</v>
      </c>
      <c r="Z163" s="550">
        <v>4.1520000000000001E-2</v>
      </c>
      <c r="AA163" s="1076"/>
      <c r="AB163" s="551"/>
      <c r="AC163" s="549">
        <v>0.05</v>
      </c>
      <c r="AD163" s="550">
        <v>4.6995035671661835E-2</v>
      </c>
      <c r="AE163" s="1076"/>
      <c r="AF163" s="551"/>
      <c r="AG163" s="549">
        <v>0.05</v>
      </c>
      <c r="AH163" s="550">
        <v>0.05</v>
      </c>
      <c r="AI163" s="1076"/>
      <c r="AJ163" s="551"/>
      <c r="AK163" s="557">
        <f>AK164/AK5</f>
        <v>4.9999999999999996E-2</v>
      </c>
      <c r="AL163" s="553">
        <v>0.05</v>
      </c>
      <c r="AM163" s="558">
        <f>AM164/AM5</f>
        <v>4.5871684068552861E-2</v>
      </c>
      <c r="AN163" s="555">
        <f>AN164/AN5</f>
        <v>0</v>
      </c>
      <c r="AO163" s="558"/>
      <c r="AP163" s="556"/>
      <c r="AQ163" s="277"/>
      <c r="AR163" s="557">
        <f>AR164/AR5</f>
        <v>4.9999999999999996E-2</v>
      </c>
      <c r="AS163" s="555">
        <f>AS164/AS5</f>
        <v>0.05</v>
      </c>
      <c r="AT163" s="559">
        <f>AT164/AT5</f>
        <v>5.0042779223224407E-2</v>
      </c>
      <c r="AU163" s="560">
        <f>AU164/AU5</f>
        <v>8.7808733451886986E-3</v>
      </c>
      <c r="AV163" s="561"/>
      <c r="AW163" s="555"/>
      <c r="AX163" s="384"/>
      <c r="AY163" s="562"/>
      <c r="AZ163" s="563"/>
      <c r="BA163" s="563"/>
      <c r="BF163" s="1048"/>
      <c r="BG163" s="550"/>
      <c r="BH163" s="552">
        <v>0.01</v>
      </c>
      <c r="BI163" s="551"/>
      <c r="BJ163" s="1048"/>
      <c r="BK163" s="550">
        <v>0.05</v>
      </c>
      <c r="BL163" s="552"/>
      <c r="BM163" s="551"/>
      <c r="BN163" s="1048"/>
      <c r="BO163" s="550">
        <v>0.05</v>
      </c>
      <c r="BP163" s="552"/>
      <c r="BQ163" s="551"/>
      <c r="BR163" s="549" t="e">
        <f>BR164/BR5</f>
        <v>#DIV/0!</v>
      </c>
      <c r="BS163" s="558"/>
      <c r="BT163" s="555">
        <f>BT164/BT5</f>
        <v>5.000000000000001E-2</v>
      </c>
      <c r="BU163" s="555">
        <f>BU164/BU5</f>
        <v>0.01</v>
      </c>
      <c r="BV163" s="555"/>
      <c r="BW163" s="556"/>
      <c r="BX163" s="277"/>
      <c r="BY163" s="1048"/>
      <c r="BZ163" s="550">
        <v>0.05</v>
      </c>
      <c r="CA163" s="552"/>
      <c r="CB163" s="551"/>
      <c r="CC163" s="1048"/>
      <c r="CD163" s="550">
        <v>0.05</v>
      </c>
      <c r="CE163" s="552"/>
      <c r="CF163" s="551"/>
      <c r="CG163" s="1048"/>
      <c r="CH163" s="550">
        <v>0.05</v>
      </c>
      <c r="CI163" s="552"/>
      <c r="CJ163" s="551"/>
      <c r="CK163" s="557" t="e">
        <f>CK164/CK5</f>
        <v>#DIV/0!</v>
      </c>
      <c r="CL163" s="558"/>
      <c r="CM163" s="565">
        <f>CM164/CM5</f>
        <v>0.05</v>
      </c>
      <c r="CN163" s="555" t="e">
        <f>CN164/CN5</f>
        <v>#DIV/0!</v>
      </c>
      <c r="CO163" s="565"/>
      <c r="CP163" s="558"/>
      <c r="CQ163" s="277"/>
      <c r="CR163" s="557" t="e">
        <f>CR164/CR5</f>
        <v>#DIV/0!</v>
      </c>
      <c r="CS163" s="558"/>
      <c r="CT163" s="559">
        <f>CT164/CT5</f>
        <v>4.9999999999999996E-2</v>
      </c>
      <c r="CU163" s="560">
        <f>CU164/CU5</f>
        <v>0.01</v>
      </c>
      <c r="CV163" s="561"/>
      <c r="CW163" s="561"/>
      <c r="CX163" s="384">
        <f>CU164/CT164</f>
        <v>8.0807272727272728E-2</v>
      </c>
      <c r="CY163" s="562"/>
      <c r="CZ163" s="563"/>
      <c r="DD163" s="549">
        <v>0.05</v>
      </c>
      <c r="DE163" s="550">
        <v>0.05</v>
      </c>
      <c r="DF163" s="777"/>
      <c r="DG163" s="551"/>
      <c r="DH163" s="549">
        <v>0.05</v>
      </c>
      <c r="DI163" s="550">
        <v>0.05</v>
      </c>
      <c r="DJ163" s="777"/>
      <c r="DK163" s="551"/>
      <c r="DL163" s="549">
        <v>0.05</v>
      </c>
      <c r="DM163" s="550">
        <v>0.05</v>
      </c>
      <c r="DN163" s="777"/>
      <c r="DO163" s="551"/>
      <c r="DP163" s="549">
        <f>DP164/DP5</f>
        <v>0.05</v>
      </c>
      <c r="DQ163" s="555">
        <f>DQ164/DQ5</f>
        <v>4.9999999999999996E-2</v>
      </c>
      <c r="DR163" s="555" t="e">
        <f>DR164/DR5</f>
        <v>#DIV/0!</v>
      </c>
      <c r="DS163" s="555"/>
      <c r="DT163" s="277"/>
      <c r="DU163" s="549">
        <v>0.05</v>
      </c>
      <c r="DV163" s="550"/>
      <c r="DW163" s="777"/>
      <c r="DX163" s="551"/>
      <c r="DY163" s="549">
        <v>5.0900000000000001E-2</v>
      </c>
      <c r="DZ163" s="550"/>
      <c r="EA163" s="777"/>
      <c r="EB163" s="551"/>
      <c r="EC163" s="549">
        <v>0.05</v>
      </c>
      <c r="ED163" s="550"/>
      <c r="EE163" s="777"/>
      <c r="EF163" s="551"/>
      <c r="EG163" s="557">
        <f>EG164/EG5</f>
        <v>4.9996732026143791E-2</v>
      </c>
      <c r="EH163" s="565" t="e">
        <f>EH164/EH5</f>
        <v>#DIV/0!</v>
      </c>
      <c r="EI163" s="555" t="e">
        <f>EI164/EI5</f>
        <v>#DIV/0!</v>
      </c>
      <c r="EJ163" s="565"/>
      <c r="EK163" s="277"/>
      <c r="EL163" s="557">
        <f>EL164/EL5</f>
        <v>4.999862258953168E-2</v>
      </c>
      <c r="EM163" s="559">
        <f>EM164/EM5</f>
        <v>4.9999999999999996E-2</v>
      </c>
      <c r="EN163" s="560" t="e">
        <f>EN164/EN5</f>
        <v>#DIV/0!</v>
      </c>
      <c r="EO163" s="561"/>
      <c r="EP163" s="516">
        <f>EN164/EM164</f>
        <v>0</v>
      </c>
      <c r="EQ163" s="562"/>
      <c r="ER163" s="563"/>
    </row>
    <row r="164" spans="1:152" s="5" customFormat="1" ht="20.100000000000001" customHeight="1">
      <c r="A164" s="66"/>
      <c r="B164" s="67"/>
      <c r="C164" s="1103" t="s">
        <v>56</v>
      </c>
      <c r="D164" s="1104"/>
      <c r="E164" s="788"/>
      <c r="F164" s="374">
        <f>F163*F5</f>
        <v>299.14529914529919</v>
      </c>
      <c r="G164" s="461">
        <v>1585.39912</v>
      </c>
      <c r="H164" s="462">
        <f>H163*H5</f>
        <v>75.96581196581198</v>
      </c>
      <c r="I164" s="418">
        <f>H164-G164</f>
        <v>-1509.433308034188</v>
      </c>
      <c r="J164" s="374">
        <f>J163*J5</f>
        <v>329.0598290598291</v>
      </c>
      <c r="K164" s="461">
        <f>K163*K5</f>
        <v>264.86429048044789</v>
      </c>
      <c r="L164" s="1058">
        <f>L163*L5</f>
        <v>0</v>
      </c>
      <c r="M164" s="418">
        <f>L164-K164</f>
        <v>-264.86429048044789</v>
      </c>
      <c r="N164" s="374">
        <f>N163*N5</f>
        <v>358.97435897435901</v>
      </c>
      <c r="O164" s="461">
        <f>O163*O5</f>
        <v>414.97322855860199</v>
      </c>
      <c r="P164" s="1058">
        <f>P163*P5</f>
        <v>0</v>
      </c>
      <c r="Q164" s="418">
        <f>P164-O164</f>
        <v>-414.97322855860199</v>
      </c>
      <c r="R164" s="264">
        <f>F164+J164+N164</f>
        <v>987.1794871794873</v>
      </c>
      <c r="S164" s="566">
        <f>S163*S5</f>
        <v>987.1794871794873</v>
      </c>
      <c r="T164" s="567">
        <f>H164+K164+O164</f>
        <v>755.80333100486177</v>
      </c>
      <c r="U164" s="129">
        <f>H164+L164+P164</f>
        <v>75.96581196581198</v>
      </c>
      <c r="V164" s="129">
        <f>U164-R164</f>
        <v>-911.21367521367529</v>
      </c>
      <c r="W164" s="128">
        <f>U164-S164</f>
        <v>-911.21367521367529</v>
      </c>
      <c r="X164" s="55">
        <f>U164-T164</f>
        <v>-679.83751903904977</v>
      </c>
      <c r="Y164" s="374">
        <f>Y163*Y5</f>
        <v>358.97435897435901</v>
      </c>
      <c r="Z164" s="461">
        <f>Z163*Z5</f>
        <v>328.19324591589742</v>
      </c>
      <c r="AA164" s="1058">
        <f>AA163*AA5</f>
        <v>0</v>
      </c>
      <c r="AB164" s="418">
        <f>AA164-Z164</f>
        <v>-328.19324591589742</v>
      </c>
      <c r="AC164" s="374">
        <f>AC163*AC5</f>
        <v>358.97435897435901</v>
      </c>
      <c r="AD164" s="461">
        <f>AD163*AD5</f>
        <v>287.63897052618364</v>
      </c>
      <c r="AE164" s="1058">
        <f>AE163*AE5</f>
        <v>0</v>
      </c>
      <c r="AF164" s="418">
        <f>AE164-AD164</f>
        <v>-287.63897052618364</v>
      </c>
      <c r="AG164" s="374">
        <f>AG163*AG5</f>
        <v>333.33333333333337</v>
      </c>
      <c r="AH164" s="461">
        <f>AH163*AH5</f>
        <v>333.33333333333337</v>
      </c>
      <c r="AI164" s="1058">
        <f>AI163*AI5</f>
        <v>0</v>
      </c>
      <c r="AJ164" s="418">
        <f>AI164-AH164</f>
        <v>-333.33333333333337</v>
      </c>
      <c r="AK164" s="127">
        <f>Y164+AC164+AG164</f>
        <v>1051.2820512820513</v>
      </c>
      <c r="AL164" s="566">
        <f>AL163*AL5</f>
        <v>1051.2820512820515</v>
      </c>
      <c r="AM164" s="134">
        <f>Z164+AD164+AH164</f>
        <v>949.16554977541443</v>
      </c>
      <c r="AN164" s="129">
        <f>AA164+AE164+AI164</f>
        <v>0</v>
      </c>
      <c r="AO164" s="134">
        <f>AN164-AK164</f>
        <v>-1051.2820512820513</v>
      </c>
      <c r="AP164" s="128">
        <f>AN164-AL164</f>
        <v>-1051.2820512820515</v>
      </c>
      <c r="AQ164" s="55">
        <f>AN164-AM164</f>
        <v>-949.16554977541443</v>
      </c>
      <c r="AR164" s="69">
        <f>SUM(R164,AK164)</f>
        <v>2038.4615384615386</v>
      </c>
      <c r="AS164" s="129">
        <f>SUM(S164,AL164)</f>
        <v>2038.4615384615388</v>
      </c>
      <c r="AT164" s="511">
        <f>T164+AM164</f>
        <v>1704.9688807802763</v>
      </c>
      <c r="AU164" s="568">
        <f>SUM(U164,AN164)</f>
        <v>75.96581196581198</v>
      </c>
      <c r="AV164" s="169">
        <f>AU164-AR164</f>
        <v>-1962.4957264957266</v>
      </c>
      <c r="AW164" s="129">
        <f>AU164-AS164</f>
        <v>-1962.4957264957268</v>
      </c>
      <c r="AX164" s="362">
        <f>AU164-AT164</f>
        <v>-1629.0030688144643</v>
      </c>
      <c r="AY164" s="74"/>
      <c r="AZ164" s="75"/>
      <c r="BA164" s="75"/>
      <c r="BF164" s="1040">
        <f t="shared" ref="BF164:BG164" si="514">BF163*BF5</f>
        <v>0</v>
      </c>
      <c r="BG164" s="461">
        <f t="shared" si="514"/>
        <v>0</v>
      </c>
      <c r="BH164" s="463">
        <f>BH163*BH5</f>
        <v>94.96581196581198</v>
      </c>
      <c r="BI164" s="418">
        <f>BH164-BG164</f>
        <v>94.96581196581198</v>
      </c>
      <c r="BJ164" s="1040">
        <f t="shared" ref="BJ164" si="515">BJ163*BJ5</f>
        <v>0</v>
      </c>
      <c r="BK164" s="461">
        <f>BK163*BK5</f>
        <v>235.04273504273507</v>
      </c>
      <c r="BL164" s="463">
        <f>BL163*BL5</f>
        <v>0</v>
      </c>
      <c r="BM164" s="418">
        <f>BL164-BK164</f>
        <v>-235.04273504273507</v>
      </c>
      <c r="BN164" s="1040">
        <f t="shared" ref="BN164" si="516">BN163*BN5</f>
        <v>0</v>
      </c>
      <c r="BO164" s="461">
        <f>BO163*BO5</f>
        <v>256.41025641025647</v>
      </c>
      <c r="BP164" s="463">
        <f>BP163*BP5</f>
        <v>0</v>
      </c>
      <c r="BQ164" s="418">
        <f>BP164-BO164</f>
        <v>-256.41025641025647</v>
      </c>
      <c r="BR164" s="264">
        <f>BF164+BJ164+BN164</f>
        <v>0</v>
      </c>
      <c r="BS164" s="134"/>
      <c r="BT164" s="129">
        <f>BG164+BK164+BO164</f>
        <v>491.45299145299157</v>
      </c>
      <c r="BU164" s="129">
        <f>BH164+BL164+BP164</f>
        <v>94.96581196581198</v>
      </c>
      <c r="BV164" s="129">
        <f>BU164-BR164</f>
        <v>94.96581196581198</v>
      </c>
      <c r="BW164" s="128"/>
      <c r="BX164" s="55">
        <f>BU164-BT164</f>
        <v>-396.48717948717956</v>
      </c>
      <c r="BY164" s="1040">
        <f t="shared" ref="BY164" si="517">BY163*BY5</f>
        <v>0</v>
      </c>
      <c r="BZ164" s="461">
        <f>BZ163*BZ5</f>
        <v>299.14529914529919</v>
      </c>
      <c r="CA164" s="463">
        <f>CA163*CA5</f>
        <v>0</v>
      </c>
      <c r="CB164" s="418">
        <f>CA164-BZ164</f>
        <v>-299.14529914529919</v>
      </c>
      <c r="CC164" s="1040">
        <f t="shared" ref="CC164" si="518">CC163*CC5</f>
        <v>0</v>
      </c>
      <c r="CD164" s="461">
        <f>CD163*CD5</f>
        <v>213.67521367521368</v>
      </c>
      <c r="CE164" s="463">
        <f>CE163*CE5</f>
        <v>0</v>
      </c>
      <c r="CF164" s="418">
        <f>CE164-CD164</f>
        <v>-213.67521367521368</v>
      </c>
      <c r="CG164" s="1040">
        <f t="shared" ref="CG164" si="519">CG163*CG5</f>
        <v>0</v>
      </c>
      <c r="CH164" s="461">
        <f>CH163*CH5</f>
        <v>170.94017094017096</v>
      </c>
      <c r="CI164" s="463">
        <f>CI163*CI5</f>
        <v>0</v>
      </c>
      <c r="CJ164" s="418">
        <f>CI164-CH164</f>
        <v>-170.94017094017096</v>
      </c>
      <c r="CK164" s="127">
        <f>BY164+CC164+CG164</f>
        <v>0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0</v>
      </c>
      <c r="CP164" s="134"/>
      <c r="CQ164" s="55">
        <f>CN164-CM164</f>
        <v>-683.76068376068383</v>
      </c>
      <c r="CR164" s="69">
        <f>SUM(BR164,CK164)</f>
        <v>0</v>
      </c>
      <c r="CS164" s="970"/>
      <c r="CT164" s="511">
        <f>BT164+CM164</f>
        <v>1175.2136752136753</v>
      </c>
      <c r="CU164" s="568">
        <f>SUM(BU164,CN164)</f>
        <v>94.96581196581198</v>
      </c>
      <c r="CV164" s="169">
        <f>CU164-CR164</f>
        <v>94.96581196581198</v>
      </c>
      <c r="CW164" s="169"/>
      <c r="CX164" s="362">
        <f>CU164-CT164</f>
        <v>-1080.2478632478633</v>
      </c>
      <c r="CY164" s="74"/>
      <c r="CZ164" s="75"/>
      <c r="DD164" s="374">
        <f>DD163*DD5</f>
        <v>350.42735042735046</v>
      </c>
      <c r="DE164" s="461">
        <f>DE163*DE5</f>
        <v>0</v>
      </c>
      <c r="DF164" s="771">
        <f>DF163*DF5</f>
        <v>0</v>
      </c>
      <c r="DG164" s="418">
        <f>DF164-DE164</f>
        <v>0</v>
      </c>
      <c r="DH164" s="374">
        <f>DH163*DH5</f>
        <v>277.77777777777777</v>
      </c>
      <c r="DI164" s="461">
        <f>DI163*DI5</f>
        <v>0</v>
      </c>
      <c r="DJ164" s="771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71">
        <f>DN163*DN5</f>
        <v>0</v>
      </c>
      <c r="DO164" s="418">
        <f>DN164-DM164</f>
        <v>-269.23076923076923</v>
      </c>
      <c r="DP164" s="264">
        <f>DD164+DH164+DL164</f>
        <v>897.43589743589746</v>
      </c>
      <c r="DQ164" s="129">
        <f>DE164+DI164+DM164</f>
        <v>269.23076923076923</v>
      </c>
      <c r="DR164" s="129">
        <f>DF164+DJ164+DN164</f>
        <v>0</v>
      </c>
      <c r="DS164" s="129">
        <f>DR164-DP164</f>
        <v>-897.43589743589746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71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71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71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1551.2393162393164</v>
      </c>
      <c r="EM164" s="686">
        <f>DQ164+EH164</f>
        <v>269.23076923076923</v>
      </c>
      <c r="EN164" s="568">
        <f>SUM(DR164,EI164)</f>
        <v>0</v>
      </c>
      <c r="EO164" s="169">
        <f>EN164-EL164</f>
        <v>-1551.2393162393164</v>
      </c>
      <c r="EP164" s="362">
        <f>EN164-EM164</f>
        <v>-269.23076923076923</v>
      </c>
      <c r="EQ164" s="74"/>
      <c r="ER164" s="75"/>
    </row>
    <row r="165" spans="1:152" s="564" customFormat="1" ht="20.100000000000001" customHeight="1">
      <c r="A165" s="792"/>
      <c r="B165" s="569"/>
      <c r="C165" s="850"/>
      <c r="D165" s="849" t="s">
        <v>27</v>
      </c>
      <c r="E165" s="793"/>
      <c r="F165" s="549">
        <v>0.18</v>
      </c>
      <c r="G165" s="550"/>
      <c r="H165" s="857">
        <v>0.16</v>
      </c>
      <c r="I165" s="551"/>
      <c r="J165" s="549">
        <v>0.18</v>
      </c>
      <c r="K165" s="550">
        <v>0.13002983041305821</v>
      </c>
      <c r="L165" s="1076"/>
      <c r="M165" s="551"/>
      <c r="N165" s="549">
        <v>0.18</v>
      </c>
      <c r="O165" s="550">
        <v>0.14783042674779295</v>
      </c>
      <c r="P165" s="1076">
        <v>0.02</v>
      </c>
      <c r="Q165" s="551"/>
      <c r="R165" s="549">
        <f>R166/R6</f>
        <v>0.18</v>
      </c>
      <c r="S165" s="553">
        <v>0.18</v>
      </c>
      <c r="T165" s="554">
        <f>T166/T6</f>
        <v>0.15323628405521927</v>
      </c>
      <c r="U165" s="555">
        <f>U166/U6</f>
        <v>0.10284061324848136</v>
      </c>
      <c r="V165" s="555"/>
      <c r="W165" s="556"/>
      <c r="X165" s="277"/>
      <c r="Y165" s="549">
        <v>0.18</v>
      </c>
      <c r="Z165" s="550">
        <v>0.14449999999999999</v>
      </c>
      <c r="AA165" s="1076"/>
      <c r="AB165" s="551"/>
      <c r="AC165" s="549">
        <v>0.18</v>
      </c>
      <c r="AD165" s="550">
        <v>0.13996070044842138</v>
      </c>
      <c r="AE165" s="1076"/>
      <c r="AF165" s="551"/>
      <c r="AG165" s="549">
        <v>0.18</v>
      </c>
      <c r="AH165" s="550">
        <v>0.15</v>
      </c>
      <c r="AI165" s="1076"/>
      <c r="AJ165" s="551"/>
      <c r="AK165" s="557">
        <f>AK166/AK6</f>
        <v>0.18</v>
      </c>
      <c r="AL165" s="553">
        <v>0.18</v>
      </c>
      <c r="AM165" s="558">
        <f>AM166/AM6</f>
        <v>0.14616730616557072</v>
      </c>
      <c r="AN165" s="555">
        <f>AN166/AN6</f>
        <v>0</v>
      </c>
      <c r="AO165" s="558"/>
      <c r="AP165" s="556"/>
      <c r="AQ165" s="277"/>
      <c r="AR165" s="557">
        <f>AR166/AR6</f>
        <v>0.17999999999999997</v>
      </c>
      <c r="AS165" s="555">
        <f>AS166/AS6</f>
        <v>0.18000000000000002</v>
      </c>
      <c r="AT165" s="560">
        <f>AT166/AT6</f>
        <v>0.14722363919876727</v>
      </c>
      <c r="AU165" s="560">
        <f>AU166/AU6</f>
        <v>2.8798703928716082E-2</v>
      </c>
      <c r="AV165" s="561"/>
      <c r="AW165" s="555"/>
      <c r="AX165" s="384"/>
      <c r="AY165" s="562"/>
      <c r="AZ165" s="563"/>
      <c r="BA165" s="563"/>
      <c r="BF165" s="1048"/>
      <c r="BG165" s="550"/>
      <c r="BH165" s="552">
        <v>0.02</v>
      </c>
      <c r="BI165" s="551"/>
      <c r="BJ165" s="1048"/>
      <c r="BK165" s="550">
        <v>0.23999999999999996</v>
      </c>
      <c r="BL165" s="552"/>
      <c r="BM165" s="551"/>
      <c r="BN165" s="1048"/>
      <c r="BO165" s="550">
        <v>0.24199999999999999</v>
      </c>
      <c r="BP165" s="552"/>
      <c r="BQ165" s="551"/>
      <c r="BR165" s="549" t="e">
        <f>BR166/BR6</f>
        <v>#DIV/0!</v>
      </c>
      <c r="BS165" s="558"/>
      <c r="BT165" s="555">
        <f>BT166/BT6</f>
        <v>0.24111111111111111</v>
      </c>
      <c r="BU165" s="555">
        <f>BU166/BU6</f>
        <v>0.02</v>
      </c>
      <c r="BV165" s="555"/>
      <c r="BW165" s="556"/>
      <c r="BX165" s="277"/>
      <c r="BY165" s="1048"/>
      <c r="BZ165" s="550">
        <v>0.23599999999999999</v>
      </c>
      <c r="CA165" s="552"/>
      <c r="CB165" s="551"/>
      <c r="CC165" s="1048"/>
      <c r="CD165" s="550">
        <v>0.23799999999999999</v>
      </c>
      <c r="CE165" s="552"/>
      <c r="CF165" s="551"/>
      <c r="CG165" s="1048"/>
      <c r="CH165" s="550">
        <v>0.23699999999999999</v>
      </c>
      <c r="CI165" s="552"/>
      <c r="CJ165" s="551"/>
      <c r="CK165" s="557" t="e">
        <f>CK166/CK6</f>
        <v>#DIV/0!</v>
      </c>
      <c r="CL165" s="558"/>
      <c r="CM165" s="565">
        <f>CM166/CM6</f>
        <v>0.23691489361702128</v>
      </c>
      <c r="CN165" s="555" t="e">
        <f>CN166/CN6</f>
        <v>#DIV/0!</v>
      </c>
      <c r="CO165" s="565"/>
      <c r="CP165" s="558"/>
      <c r="CQ165" s="277"/>
      <c r="CR165" s="557" t="e">
        <f>CR166/CR6</f>
        <v>#DIV/0!</v>
      </c>
      <c r="CS165" s="554"/>
      <c r="CT165" s="560">
        <f>CT166/CT6</f>
        <v>0.23844594594594595</v>
      </c>
      <c r="CU165" s="560">
        <f>CU166/CU6</f>
        <v>0.02</v>
      </c>
      <c r="CV165" s="561"/>
      <c r="CW165" s="561"/>
      <c r="CX165" s="384">
        <f>CU166/CT166</f>
        <v>2.5187871918390482E-2</v>
      </c>
      <c r="CY165" s="562"/>
      <c r="CZ165" s="563"/>
      <c r="DD165" s="549">
        <v>0.25009999999999999</v>
      </c>
      <c r="DE165" s="550">
        <v>0.193</v>
      </c>
      <c r="DF165" s="777"/>
      <c r="DG165" s="551"/>
      <c r="DH165" s="549">
        <v>0.25330000000000003</v>
      </c>
      <c r="DI165" s="550">
        <v>0.254</v>
      </c>
      <c r="DJ165" s="777"/>
      <c r="DK165" s="551"/>
      <c r="DL165" s="549">
        <v>0.25240000000000001</v>
      </c>
      <c r="DM165" s="550">
        <v>0.252</v>
      </c>
      <c r="DN165" s="777"/>
      <c r="DO165" s="551"/>
      <c r="DP165" s="549">
        <f>DP166/DP6</f>
        <v>0.2519780487804878</v>
      </c>
      <c r="DQ165" s="555">
        <f>DQ166/DQ6</f>
        <v>0.25299999999999995</v>
      </c>
      <c r="DR165" s="555" t="e">
        <f>DR166/DR6</f>
        <v>#DIV/0!</v>
      </c>
      <c r="DS165" s="555"/>
      <c r="DT165" s="277"/>
      <c r="DU165" s="549">
        <v>0.252</v>
      </c>
      <c r="DV165" s="550"/>
      <c r="DW165" s="777"/>
      <c r="DX165" s="551"/>
      <c r="DY165" s="549">
        <v>0.252</v>
      </c>
      <c r="DZ165" s="550"/>
      <c r="EA165" s="777"/>
      <c r="EB165" s="551"/>
      <c r="EC165" s="549">
        <v>0.247</v>
      </c>
      <c r="ED165" s="550"/>
      <c r="EE165" s="777"/>
      <c r="EF165" s="551"/>
      <c r="EG165" s="557">
        <f>EG166/EG6</f>
        <v>0.25097119341563789</v>
      </c>
      <c r="EH165" s="565" t="e">
        <f>EH166/EH6</f>
        <v>#DIV/0!</v>
      </c>
      <c r="EI165" s="555" t="e">
        <f>EI166/EI6</f>
        <v>#DIV/0!</v>
      </c>
      <c r="EJ165" s="565"/>
      <c r="EK165" s="277"/>
      <c r="EL165" s="557">
        <f>EL166/EL6</f>
        <v>0.25153360581289741</v>
      </c>
      <c r="EM165" s="560">
        <f>EM166/EM6</f>
        <v>0.25299999999999995</v>
      </c>
      <c r="EN165" s="560" t="e">
        <f>EN166/EN6</f>
        <v>#DIV/0!</v>
      </c>
      <c r="EO165" s="561"/>
      <c r="EP165" s="516">
        <f>EN166/EM166</f>
        <v>0</v>
      </c>
      <c r="EQ165" s="562"/>
      <c r="ER165" s="563"/>
    </row>
    <row r="166" spans="1:152" s="5" customFormat="1" ht="20.100000000000001" customHeight="1">
      <c r="A166" s="66"/>
      <c r="B166" s="67"/>
      <c r="C166" s="67"/>
      <c r="D166" s="819" t="s">
        <v>125</v>
      </c>
      <c r="E166" s="786"/>
      <c r="F166" s="374">
        <f>F165*F6</f>
        <v>846.15384615384619</v>
      </c>
      <c r="G166" s="461">
        <f>G165*G6</f>
        <v>0</v>
      </c>
      <c r="H166" s="462">
        <f>H165*H6</f>
        <v>303.86324786324792</v>
      </c>
      <c r="I166" s="418">
        <f>H166-G166</f>
        <v>303.86324786324792</v>
      </c>
      <c r="J166" s="374">
        <f>J165*J6</f>
        <v>1392.3076923076924</v>
      </c>
      <c r="K166" s="461">
        <f>K165*K6</f>
        <v>19.083489093920555</v>
      </c>
      <c r="L166" s="1058">
        <f>L165*L6</f>
        <v>0</v>
      </c>
      <c r="M166" s="418">
        <f>L166-K166</f>
        <v>-19.083489093920555</v>
      </c>
      <c r="N166" s="374">
        <f>N165*N6</f>
        <v>1392.3076923076924</v>
      </c>
      <c r="O166" s="461">
        <f>O165*O6</f>
        <v>258.13428919184679</v>
      </c>
      <c r="P166" s="1058">
        <f>P165*P6</f>
        <v>0</v>
      </c>
      <c r="Q166" s="418">
        <f>P166-O166</f>
        <v>-258.13428919184679</v>
      </c>
      <c r="R166" s="264">
        <f>F166+J166+N166</f>
        <v>3630.7692307692309</v>
      </c>
      <c r="S166" s="566">
        <f>S165*S6</f>
        <v>4870.7692307692314</v>
      </c>
      <c r="T166" s="567">
        <f>H166+K166+O166</f>
        <v>581.08102614901532</v>
      </c>
      <c r="U166" s="129">
        <f>H166+L166+P166</f>
        <v>303.86324786324792</v>
      </c>
      <c r="V166" s="129">
        <f>U166-R166</f>
        <v>-3326.9059829059829</v>
      </c>
      <c r="W166" s="128">
        <f>U166-S166</f>
        <v>-4566.9059829059834</v>
      </c>
      <c r="X166" s="55">
        <f>U166-T166</f>
        <v>-277.21777828576739</v>
      </c>
      <c r="Y166" s="374">
        <f>Y165*Y6</f>
        <v>2784.6153846153848</v>
      </c>
      <c r="Z166" s="461">
        <f>Z165*Z6</f>
        <v>850.208852991453</v>
      </c>
      <c r="AA166" s="1058">
        <f>AA165*AA6</f>
        <v>0</v>
      </c>
      <c r="AB166" s="418">
        <f>AA166-Z166</f>
        <v>-850.208852991453</v>
      </c>
      <c r="AC166" s="374">
        <f>AC165*AC6</f>
        <v>3200</v>
      </c>
      <c r="AD166" s="461">
        <f>AD165*AD6</f>
        <v>702.15914849273122</v>
      </c>
      <c r="AE166" s="1058">
        <f>AE165*AE6</f>
        <v>0</v>
      </c>
      <c r="AF166" s="418">
        <f>AE166-AD166</f>
        <v>-702.15914849273122</v>
      </c>
      <c r="AG166" s="374">
        <f>AG165*AG6</f>
        <v>3646.1538461538462</v>
      </c>
      <c r="AH166" s="461">
        <f>AH165*AH6</f>
        <v>1602.5641025641025</v>
      </c>
      <c r="AI166" s="1058">
        <f>AI165*AI6</f>
        <v>0</v>
      </c>
      <c r="AJ166" s="418">
        <f>AI166-AH166</f>
        <v>-1602.5641025641025</v>
      </c>
      <c r="AK166" s="127">
        <f>Y166+AC166+AG166</f>
        <v>9630.7692307692305</v>
      </c>
      <c r="AL166" s="566">
        <f>AL165*AL6</f>
        <v>11384.615384615385</v>
      </c>
      <c r="AM166" s="134">
        <f>Z166+AD166+AH166</f>
        <v>3154.9321040482869</v>
      </c>
      <c r="AN166" s="129">
        <f>AA166+AE166+AI166</f>
        <v>0</v>
      </c>
      <c r="AO166" s="134">
        <f>AN166-AK166</f>
        <v>-9630.7692307692305</v>
      </c>
      <c r="AP166" s="128">
        <f>AN166-AL166</f>
        <v>-11384.615384615385</v>
      </c>
      <c r="AQ166" s="55">
        <f>AN166-AM166</f>
        <v>-3154.9321040482869</v>
      </c>
      <c r="AR166" s="127">
        <f>SUM(R166,AK166)</f>
        <v>13261.538461538461</v>
      </c>
      <c r="AS166" s="129">
        <f>SUM(S166,AL166)</f>
        <v>16255.384615384617</v>
      </c>
      <c r="AT166" s="511">
        <f>T166+AM166</f>
        <v>3736.0131301973024</v>
      </c>
      <c r="AU166" s="568">
        <f>SUM(U166,AN166)</f>
        <v>303.86324786324792</v>
      </c>
      <c r="AV166" s="169">
        <f>AU166-AR166</f>
        <v>-12957.675213675213</v>
      </c>
      <c r="AW166" s="129">
        <f>AU166-AS166</f>
        <v>-15951.521367521369</v>
      </c>
      <c r="AX166" s="362">
        <f>AU166-AT166</f>
        <v>-3432.1498823340544</v>
      </c>
      <c r="AY166" s="74"/>
      <c r="AZ166" s="75"/>
      <c r="BA166" s="75"/>
      <c r="BF166" s="1040">
        <f t="shared" ref="BF166:BG166" si="520">BF165*BF6</f>
        <v>0</v>
      </c>
      <c r="BG166" s="461">
        <f t="shared" si="520"/>
        <v>0</v>
      </c>
      <c r="BH166" s="463">
        <f>BH165*BH6</f>
        <v>379.86324786324792</v>
      </c>
      <c r="BI166" s="418">
        <f>BH166-BG166</f>
        <v>379.86324786324792</v>
      </c>
      <c r="BJ166" s="1040">
        <f t="shared" ref="BJ166" si="521">BJ165*BJ6</f>
        <v>0</v>
      </c>
      <c r="BK166" s="461">
        <f>BK165*BK6</f>
        <v>2461.5384615384614</v>
      </c>
      <c r="BL166" s="463">
        <f>BL165*BL6</f>
        <v>0</v>
      </c>
      <c r="BM166" s="418">
        <f>BL166-BK166</f>
        <v>-2461.5384615384614</v>
      </c>
      <c r="BN166" s="1040">
        <f t="shared" ref="BN166" si="522">BN165*BN6</f>
        <v>0</v>
      </c>
      <c r="BO166" s="461">
        <f>BO165*BO6</f>
        <v>3102.564102564103</v>
      </c>
      <c r="BP166" s="463">
        <f>BP165*BP6</f>
        <v>0</v>
      </c>
      <c r="BQ166" s="418">
        <f>BP166-BO166</f>
        <v>-3102.564102564103</v>
      </c>
      <c r="BR166" s="264">
        <f>BF166+BJ166+BN166</f>
        <v>0</v>
      </c>
      <c r="BS166" s="134"/>
      <c r="BT166" s="129">
        <f>BG166+BK166+BO166</f>
        <v>5564.1025641025644</v>
      </c>
      <c r="BU166" s="129">
        <f>BH166+BL166+BP166</f>
        <v>379.86324786324792</v>
      </c>
      <c r="BV166" s="129">
        <f>BU166-BR166</f>
        <v>379.86324786324792</v>
      </c>
      <c r="BW166" s="128"/>
      <c r="BX166" s="55">
        <f>BU166-BT166</f>
        <v>-5184.2393162393164</v>
      </c>
      <c r="BY166" s="1040">
        <f t="shared" ref="BY166" si="523">BY165*BY6</f>
        <v>0</v>
      </c>
      <c r="BZ166" s="461">
        <f>BZ165*BZ6</f>
        <v>4034.1880341880337</v>
      </c>
      <c r="CA166" s="463">
        <f>CA165*CA6</f>
        <v>0</v>
      </c>
      <c r="CB166" s="418">
        <f>CA166-BZ166</f>
        <v>-4034.1880341880337</v>
      </c>
      <c r="CC166" s="1040">
        <f t="shared" ref="CC166" si="524">CC165*CC6</f>
        <v>0</v>
      </c>
      <c r="CD166" s="461">
        <f>CD165*CD6</f>
        <v>3254.7008547008545</v>
      </c>
      <c r="CE166" s="463">
        <f>CE165*CE6</f>
        <v>0</v>
      </c>
      <c r="CF166" s="418">
        <f>CE166-CD166</f>
        <v>-3254.7008547008545</v>
      </c>
      <c r="CG166" s="1040">
        <f t="shared" ref="CG166" si="525">CG165*CG6</f>
        <v>0</v>
      </c>
      <c r="CH166" s="461">
        <f>CH165*CH6</f>
        <v>2228.2051282051284</v>
      </c>
      <c r="CI166" s="463">
        <f>CI165*CI6</f>
        <v>0</v>
      </c>
      <c r="CJ166" s="418">
        <f>CI166-CH166</f>
        <v>-2228.2051282051284</v>
      </c>
      <c r="CK166" s="127">
        <f>BY166+CC166+CG166</f>
        <v>0</v>
      </c>
      <c r="CL166" s="134"/>
      <c r="CM166" s="134">
        <f>BZ166+CD166+CH166</f>
        <v>9517.0940170940175</v>
      </c>
      <c r="CN166" s="129">
        <f>CA166+CE166+CI166</f>
        <v>0</v>
      </c>
      <c r="CO166" s="134">
        <f>CN166-CK166</f>
        <v>0</v>
      </c>
      <c r="CP166" s="134"/>
      <c r="CQ166" s="55">
        <f>CN166-CM166</f>
        <v>-9517.0940170940175</v>
      </c>
      <c r="CR166" s="127">
        <f>SUM(BR166,CK166)</f>
        <v>0</v>
      </c>
      <c r="CS166" s="567"/>
      <c r="CT166" s="511">
        <f>BT166+CM166</f>
        <v>15081.196581196582</v>
      </c>
      <c r="CU166" s="568">
        <f>SUM(BU166,CN166)</f>
        <v>379.86324786324792</v>
      </c>
      <c r="CV166" s="169">
        <f>CU166-CR166</f>
        <v>379.86324786324792</v>
      </c>
      <c r="CW166" s="169"/>
      <c r="CX166" s="362">
        <f>CU166-CT166</f>
        <v>-14701.333333333334</v>
      </c>
      <c r="CY166" s="74"/>
      <c r="CZ166" s="75"/>
      <c r="DD166" s="374">
        <f>DD165*DD6</f>
        <v>4168.333333333333</v>
      </c>
      <c r="DE166" s="461">
        <f>DE165*DE6</f>
        <v>0</v>
      </c>
      <c r="DF166" s="771">
        <f>DF165*DF6</f>
        <v>0</v>
      </c>
      <c r="DG166" s="418">
        <f>DF166-DE166</f>
        <v>0</v>
      </c>
      <c r="DH166" s="374">
        <f>DH165*DH6</f>
        <v>4546.4102564102568</v>
      </c>
      <c r="DI166" s="461">
        <f>DI165*DI6</f>
        <v>4558.9743589743593</v>
      </c>
      <c r="DJ166" s="771">
        <f>DJ165*DJ6</f>
        <v>0</v>
      </c>
      <c r="DK166" s="418">
        <f>DJ166-DI166</f>
        <v>-4558.9743589743593</v>
      </c>
      <c r="DL166" s="374">
        <f>DL165*DL6</f>
        <v>4530.2564102564102</v>
      </c>
      <c r="DM166" s="461">
        <f>DM165*DM6</f>
        <v>4523.0769230769229</v>
      </c>
      <c r="DN166" s="771">
        <f>DN165*DN6</f>
        <v>0</v>
      </c>
      <c r="DO166" s="418">
        <f>DN166-DM166</f>
        <v>-4523.0769230769229</v>
      </c>
      <c r="DP166" s="264">
        <f>DD166+DH166+DL166</f>
        <v>13245</v>
      </c>
      <c r="DQ166" s="129">
        <f>DE166+DI166+DM166</f>
        <v>9082.0512820512813</v>
      </c>
      <c r="DR166" s="129">
        <f>DF166+DJ166+DN166</f>
        <v>0</v>
      </c>
      <c r="DS166" s="129">
        <f>DR166-DP166</f>
        <v>-13245</v>
      </c>
      <c r="DT166" s="55">
        <f>DR166-DQ166</f>
        <v>-9082.0512820512813</v>
      </c>
      <c r="DU166" s="374">
        <f>DU165*DU6</f>
        <v>4867.6923076923076</v>
      </c>
      <c r="DV166" s="461">
        <f>DV165*DV6</f>
        <v>0</v>
      </c>
      <c r="DW166" s="771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71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71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23669.957264957266</v>
      </c>
      <c r="EM166" s="686">
        <f>DQ166+EH166</f>
        <v>9082.0512820512813</v>
      </c>
      <c r="EN166" s="568">
        <f>SUM(DR166,EI166)</f>
        <v>0</v>
      </c>
      <c r="EO166" s="169">
        <f>EN166-EL166</f>
        <v>-23669.957264957266</v>
      </c>
      <c r="EP166" s="362">
        <f>EN166-EM166</f>
        <v>-9082.0512820512813</v>
      </c>
      <c r="EQ166" s="74"/>
      <c r="ER166" s="75"/>
    </row>
    <row r="167" spans="1:152" s="564" customFormat="1" ht="20.100000000000001" customHeight="1">
      <c r="A167" s="547"/>
      <c r="B167" s="569"/>
      <c r="C167" s="851"/>
      <c r="D167" s="849" t="s">
        <v>27</v>
      </c>
      <c r="E167" s="793"/>
      <c r="F167" s="549">
        <v>0.17899999999999999</v>
      </c>
      <c r="G167" s="550"/>
      <c r="H167" s="857">
        <v>0.12</v>
      </c>
      <c r="I167" s="551"/>
      <c r="J167" s="549">
        <v>0.17899999999999999</v>
      </c>
      <c r="K167" s="550"/>
      <c r="L167" s="1076"/>
      <c r="M167" s="551"/>
      <c r="N167" s="549">
        <v>0.17899999999999999</v>
      </c>
      <c r="O167" s="550">
        <v>0.2201646245332263</v>
      </c>
      <c r="P167" s="1076">
        <v>0.03</v>
      </c>
      <c r="Q167" s="551"/>
      <c r="R167" s="549">
        <f>R168/R7</f>
        <v>0.17900000000000002</v>
      </c>
      <c r="S167" s="553">
        <v>0.17899999999999999</v>
      </c>
      <c r="T167" s="554">
        <f>T168/T7</f>
        <v>0.12115496417483772</v>
      </c>
      <c r="U167" s="555">
        <f>U168/U7</f>
        <v>0.11999999999999998</v>
      </c>
      <c r="V167" s="555"/>
      <c r="W167" s="556"/>
      <c r="X167" s="277"/>
      <c r="Y167" s="549">
        <v>0.17899999999999999</v>
      </c>
      <c r="Z167" s="550">
        <v>0.20760000000000001</v>
      </c>
      <c r="AA167" s="1076"/>
      <c r="AB167" s="551"/>
      <c r="AC167" s="549">
        <v>0.17899999999999999</v>
      </c>
      <c r="AD167" s="550">
        <v>0.23766015611846811</v>
      </c>
      <c r="AE167" s="1076"/>
      <c r="AF167" s="551"/>
      <c r="AG167" s="549">
        <v>0.17899999999999999</v>
      </c>
      <c r="AH167" s="550">
        <v>0.21299999999999999</v>
      </c>
      <c r="AI167" s="1076"/>
      <c r="AJ167" s="551"/>
      <c r="AK167" s="557">
        <f>AK168/AK7</f>
        <v>0.17899999999999999</v>
      </c>
      <c r="AL167" s="553">
        <v>0.17899999999999999</v>
      </c>
      <c r="AM167" s="558">
        <f>AM168/AM7</f>
        <v>0.21559132429278138</v>
      </c>
      <c r="AN167" s="555">
        <f>AN168/AN7</f>
        <v>0</v>
      </c>
      <c r="AO167" s="558"/>
      <c r="AP167" s="556"/>
      <c r="AQ167" s="277"/>
      <c r="AR167" s="557">
        <f>AR168/AR7</f>
        <v>0.17899999999999999</v>
      </c>
      <c r="AS167" s="555">
        <f>AS168/AS7</f>
        <v>0.17899999999999996</v>
      </c>
      <c r="AT167" s="560">
        <f>AT168/AT7</f>
        <v>0.17673409542868992</v>
      </c>
      <c r="AU167" s="560">
        <f>AU168/AU7</f>
        <v>3.8706305887817897E-3</v>
      </c>
      <c r="AV167" s="561"/>
      <c r="AW167" s="555"/>
      <c r="AX167" s="384"/>
      <c r="AY167" s="562"/>
      <c r="AZ167" s="563"/>
      <c r="BA167" s="563"/>
      <c r="BF167" s="1048"/>
      <c r="BG167" s="550"/>
      <c r="BH167" s="552">
        <v>0.03</v>
      </c>
      <c r="BI167" s="551"/>
      <c r="BJ167" s="1048"/>
      <c r="BK167" s="550">
        <v>0.20769230769230773</v>
      </c>
      <c r="BL167" s="552"/>
      <c r="BM167" s="551"/>
      <c r="BN167" s="1048"/>
      <c r="BO167" s="550">
        <v>0.188</v>
      </c>
      <c r="BP167" s="552"/>
      <c r="BQ167" s="551"/>
      <c r="BR167" s="549" t="e">
        <f>BR168/BR7</f>
        <v>#DIV/0!</v>
      </c>
      <c r="BS167" s="558"/>
      <c r="BT167" s="555">
        <f>BT168/BT7</f>
        <v>0.19599999999999998</v>
      </c>
      <c r="BU167" s="555" t="e">
        <f>BU168/BU7</f>
        <v>#DIV/0!</v>
      </c>
      <c r="BV167" s="555"/>
      <c r="BW167" s="556"/>
      <c r="BX167" s="277"/>
      <c r="BY167" s="1048"/>
      <c r="BZ167" s="550">
        <v>0.18</v>
      </c>
      <c r="CA167" s="552"/>
      <c r="CB167" s="551"/>
      <c r="CC167" s="1048"/>
      <c r="CD167" s="550">
        <v>0.18</v>
      </c>
      <c r="CE167" s="552"/>
      <c r="CF167" s="551"/>
      <c r="CG167" s="1048"/>
      <c r="CH167" s="550">
        <v>0.18</v>
      </c>
      <c r="CI167" s="552"/>
      <c r="CJ167" s="551"/>
      <c r="CK167" s="557" t="e">
        <f>CK168/CK7</f>
        <v>#DIV/0!</v>
      </c>
      <c r="CL167" s="558"/>
      <c r="CM167" s="555">
        <f>CM168/CM7</f>
        <v>0.18</v>
      </c>
      <c r="CN167" s="555" t="e">
        <f>CN168/CN7</f>
        <v>#DIV/0!</v>
      </c>
      <c r="CO167" s="565"/>
      <c r="CP167" s="558"/>
      <c r="CQ167" s="277"/>
      <c r="CR167" s="557" t="e">
        <f>CR168/CR7</f>
        <v>#DIV/0!</v>
      </c>
      <c r="CS167" s="554"/>
      <c r="CT167" s="560">
        <f>CT168/CT7</f>
        <v>0.18517171717171718</v>
      </c>
      <c r="CU167" s="555" t="e">
        <f>CU168/CU7</f>
        <v>#DIV/0!</v>
      </c>
      <c r="CV167" s="555"/>
      <c r="CW167" s="561"/>
      <c r="CX167" s="384">
        <f>CU168/CT168</f>
        <v>0</v>
      </c>
      <c r="CY167" s="562"/>
      <c r="CZ167" s="563"/>
      <c r="DD167" s="549">
        <v>0.18</v>
      </c>
      <c r="DE167" s="550">
        <v>0.18</v>
      </c>
      <c r="DF167" s="777"/>
      <c r="DG167" s="551"/>
      <c r="DH167" s="549">
        <v>0.18</v>
      </c>
      <c r="DI167" s="550">
        <v>0.18</v>
      </c>
      <c r="DJ167" s="777"/>
      <c r="DK167" s="551"/>
      <c r="DL167" s="549">
        <v>0.18</v>
      </c>
      <c r="DM167" s="550">
        <v>0.18</v>
      </c>
      <c r="DN167" s="777"/>
      <c r="DO167" s="551"/>
      <c r="DP167" s="549">
        <f>DP168/DP7</f>
        <v>0.18</v>
      </c>
      <c r="DQ167" s="555" t="e">
        <f>DQ168/#REF!</f>
        <v>#REF!</v>
      </c>
      <c r="DR167" s="555" t="e">
        <f>DR168/DR7</f>
        <v>#DIV/0!</v>
      </c>
      <c r="DS167" s="555"/>
      <c r="DT167" s="277"/>
      <c r="DU167" s="549">
        <v>0.18</v>
      </c>
      <c r="DV167" s="550"/>
      <c r="DW167" s="777"/>
      <c r="DX167" s="551"/>
      <c r="DY167" s="549">
        <v>0.18</v>
      </c>
      <c r="DZ167" s="550"/>
      <c r="EA167" s="777"/>
      <c r="EB167" s="551"/>
      <c r="EC167" s="549">
        <v>0.18</v>
      </c>
      <c r="ED167" s="550"/>
      <c r="EE167" s="777"/>
      <c r="EF167" s="551"/>
      <c r="EG167" s="557">
        <f>EG168/EG7</f>
        <v>0.17999999999999997</v>
      </c>
      <c r="EH167" s="565" t="e">
        <f>EH168/#REF!</f>
        <v>#REF!</v>
      </c>
      <c r="EI167" s="555" t="e">
        <f>EI168/#REF!</f>
        <v>#REF!</v>
      </c>
      <c r="EJ167" s="565"/>
      <c r="EK167" s="277"/>
      <c r="EL167" s="557">
        <f>EL168/EL7</f>
        <v>0.18</v>
      </c>
      <c r="EM167" s="560" t="e">
        <f>EM168/#REF!</f>
        <v>#REF!</v>
      </c>
      <c r="EN167" s="560" t="e">
        <f>EN168/#REF!</f>
        <v>#REF!</v>
      </c>
      <c r="EO167" s="561"/>
      <c r="EP167" s="516" t="e">
        <f>EN168/EM168</f>
        <v>#REF!</v>
      </c>
      <c r="EQ167" s="562"/>
      <c r="ER167" s="563"/>
    </row>
    <row r="168" spans="1:152" s="5" customFormat="1" ht="20.100000000000001" customHeight="1">
      <c r="A168" s="66"/>
      <c r="B168" s="67"/>
      <c r="C168" s="67"/>
      <c r="D168" s="819" t="s">
        <v>126</v>
      </c>
      <c r="E168" s="786"/>
      <c r="F168" s="374">
        <f>F167*F7</f>
        <v>590.54700854700855</v>
      </c>
      <c r="G168" s="461">
        <f>G167*G7</f>
        <v>0</v>
      </c>
      <c r="H168" s="462">
        <f>H167*H7</f>
        <v>341.84615384615381</v>
      </c>
      <c r="I168" s="418">
        <f>H168-G168</f>
        <v>341.84615384615381</v>
      </c>
      <c r="J168" s="374">
        <f>J167*J7</f>
        <v>711.41025641025647</v>
      </c>
      <c r="K168" s="461">
        <f>K167*K7</f>
        <v>0</v>
      </c>
      <c r="L168" s="1058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1058">
        <f>P167*P7</f>
        <v>0</v>
      </c>
      <c r="Q168" s="418">
        <f>P168-O168</f>
        <v>-7.3162398306425978</v>
      </c>
      <c r="R168" s="264">
        <f>F168+J168+N168</f>
        <v>2013.3675213675215</v>
      </c>
      <c r="S168" s="566">
        <f>S167*S7</f>
        <v>2631.4529914529912</v>
      </c>
      <c r="T168" s="567">
        <f>H168+K168+O168</f>
        <v>349.1623936767964</v>
      </c>
      <c r="U168" s="129">
        <f>H168+L168+P168</f>
        <v>341.84615384615381</v>
      </c>
      <c r="V168" s="129">
        <f>U168-R168</f>
        <v>-1671.5213675213677</v>
      </c>
      <c r="W168" s="128">
        <f>U168-S168</f>
        <v>-2289.6068376068374</v>
      </c>
      <c r="X168" s="55">
        <f>U168-T168</f>
        <v>-7.3162398306425871</v>
      </c>
      <c r="Y168" s="374">
        <f>Y167*Y7</f>
        <v>1162.7350427350427</v>
      </c>
      <c r="Z168" s="461">
        <f>Z167*Z7</f>
        <v>46.017822564102566</v>
      </c>
      <c r="AA168" s="1058">
        <f>AA167*AA7</f>
        <v>0</v>
      </c>
      <c r="AB168" s="418">
        <f>AA168-Z168</f>
        <v>-46.017822564102566</v>
      </c>
      <c r="AC168" s="374">
        <f>AC167*AC7</f>
        <v>1407.5213675213674</v>
      </c>
      <c r="AD168" s="461">
        <f>AD167*AD7</f>
        <v>114.48170971562034</v>
      </c>
      <c r="AE168" s="1058">
        <f>AE167*AE7</f>
        <v>0</v>
      </c>
      <c r="AF168" s="418">
        <f>AE168-AD168</f>
        <v>-114.48170971562034</v>
      </c>
      <c r="AG168" s="374">
        <f>AG167*AG7</f>
        <v>1649.2478632478633</v>
      </c>
      <c r="AH168" s="461">
        <f>AH167*AH7</f>
        <v>728.20512820512818</v>
      </c>
      <c r="AI168" s="1058">
        <f>AI167*AI7</f>
        <v>0</v>
      </c>
      <c r="AJ168" s="418">
        <f>AI168-AH168</f>
        <v>-728.20512820512818</v>
      </c>
      <c r="AK168" s="127">
        <f>Y168+AC168+AG168</f>
        <v>4219.5042735042734</v>
      </c>
      <c r="AL168" s="566">
        <f>AL167*AL7</f>
        <v>6119.6581196581192</v>
      </c>
      <c r="AM168" s="134">
        <f>Z168+AD168+AH168</f>
        <v>888.70466048485105</v>
      </c>
      <c r="AN168" s="129">
        <f>AA168+AE168+AI168</f>
        <v>0</v>
      </c>
      <c r="AO168" s="134">
        <f>AN168-AK168</f>
        <v>-4219.5042735042734</v>
      </c>
      <c r="AP168" s="128">
        <f>AN168-AL168</f>
        <v>-6119.6581196581192</v>
      </c>
      <c r="AQ168" s="55">
        <f>AN168-AM168</f>
        <v>-888.70466048485105</v>
      </c>
      <c r="AR168" s="127">
        <f>SUM(R168,AK168)</f>
        <v>6232.8717948717949</v>
      </c>
      <c r="AS168" s="129">
        <f>SUM(S168,AL168)</f>
        <v>8751.1111111111095</v>
      </c>
      <c r="AT168" s="511">
        <f>T168+AM168</f>
        <v>1237.8670541616475</v>
      </c>
      <c r="AU168" s="568">
        <f>SUM(U168,AN168)</f>
        <v>341.84615384615381</v>
      </c>
      <c r="AV168" s="169">
        <f>AU168-AR168</f>
        <v>-5891.0256410256407</v>
      </c>
      <c r="AW168" s="129">
        <f>AU168-AS168</f>
        <v>-8409.2649572649552</v>
      </c>
      <c r="AX168" s="362">
        <f>AU168-AT168</f>
        <v>-896.02090031549369</v>
      </c>
      <c r="AY168" s="74"/>
      <c r="AZ168" s="75"/>
      <c r="BA168" s="75"/>
      <c r="BF168" s="1040">
        <f t="shared" ref="BF168:BG168" si="526">BF167*BF7</f>
        <v>0</v>
      </c>
      <c r="BG168" s="461">
        <f t="shared" si="526"/>
        <v>0</v>
      </c>
      <c r="BH168" s="463">
        <f>BH167*BH7</f>
        <v>0</v>
      </c>
      <c r="BI168" s="418">
        <f>BH168-BG168</f>
        <v>0</v>
      </c>
      <c r="BJ168" s="1040">
        <f t="shared" ref="BJ168" si="527">BJ167*BJ7</f>
        <v>0</v>
      </c>
      <c r="BK168" s="461">
        <f>BK167*BK7</f>
        <v>230.7692307692308</v>
      </c>
      <c r="BL168" s="463">
        <f>BL167*BL7</f>
        <v>0</v>
      </c>
      <c r="BM168" s="418">
        <f>BL168-BK168</f>
        <v>-230.7692307692308</v>
      </c>
      <c r="BN168" s="1040">
        <f t="shared" ref="BN168" si="528">BN167*BN7</f>
        <v>0</v>
      </c>
      <c r="BO168" s="461">
        <f>BO167*BO7</f>
        <v>305.29914529914532</v>
      </c>
      <c r="BP168" s="463">
        <f>BP167*BP7</f>
        <v>0</v>
      </c>
      <c r="BQ168" s="418">
        <f>BP168-BO168</f>
        <v>-305.29914529914532</v>
      </c>
      <c r="BR168" s="264">
        <f>BF168+BJ168+BN168</f>
        <v>0</v>
      </c>
      <c r="BS168" s="134"/>
      <c r="BT168" s="129">
        <f>BG168+BK168+BO168</f>
        <v>536.0683760683761</v>
      </c>
      <c r="BU168" s="129">
        <f>BH168+BL168+BP168</f>
        <v>0</v>
      </c>
      <c r="BV168" s="129">
        <f>BU168-BR168</f>
        <v>0</v>
      </c>
      <c r="BW168" s="128"/>
      <c r="BX168" s="55">
        <f>BU168-BT168</f>
        <v>-536.0683760683761</v>
      </c>
      <c r="BY168" s="1040">
        <f t="shared" ref="BY168" si="529">BY167*BY7</f>
        <v>0</v>
      </c>
      <c r="BZ168" s="461">
        <f>BZ167*BZ7</f>
        <v>384.61538461538458</v>
      </c>
      <c r="CA168" s="463">
        <f>CA167*CA7</f>
        <v>0</v>
      </c>
      <c r="CB168" s="418">
        <f>CA168-BZ168</f>
        <v>-384.61538461538458</v>
      </c>
      <c r="CC168" s="1040">
        <f t="shared" ref="CC168" si="530">CC167*CC7</f>
        <v>0</v>
      </c>
      <c r="CD168" s="461">
        <f>CD167*CD7</f>
        <v>384.61538461538458</v>
      </c>
      <c r="CE168" s="463">
        <f>CE167*CE7</f>
        <v>0</v>
      </c>
      <c r="CF168" s="418">
        <f>CE168-CD168</f>
        <v>-384.61538461538458</v>
      </c>
      <c r="CG168" s="1040">
        <f t="shared" ref="CG168" si="531">CG167*CG7</f>
        <v>0</v>
      </c>
      <c r="CH168" s="461">
        <f>CH167*CH7</f>
        <v>261.53846153846155</v>
      </c>
      <c r="CI168" s="463">
        <f>CI167*CI7</f>
        <v>0</v>
      </c>
      <c r="CJ168" s="418">
        <f>CI168-CH168</f>
        <v>-261.53846153846155</v>
      </c>
      <c r="CK168" s="127">
        <f>BY168+CC168+CG168</f>
        <v>0</v>
      </c>
      <c r="CL168" s="134"/>
      <c r="CM168" s="134">
        <f>BZ168+CD168+CH168</f>
        <v>1030.7692307692307</v>
      </c>
      <c r="CN168" s="129">
        <f>CA168+CE168+CI168</f>
        <v>0</v>
      </c>
      <c r="CO168" s="134">
        <f>CN168-CK168</f>
        <v>0</v>
      </c>
      <c r="CP168" s="134"/>
      <c r="CQ168" s="55">
        <f>CN168-CM168</f>
        <v>-1030.7692307692307</v>
      </c>
      <c r="CR168" s="127">
        <f>SUM(BR168,CK168)</f>
        <v>0</v>
      </c>
      <c r="CS168" s="567"/>
      <c r="CT168" s="511">
        <f>BT168+CM168</f>
        <v>1566.8376068376069</v>
      </c>
      <c r="CU168" s="568">
        <f>SUM(BU168,CN168)</f>
        <v>0</v>
      </c>
      <c r="CV168" s="169">
        <f>CU168-CR168</f>
        <v>0</v>
      </c>
      <c r="CW168" s="169"/>
      <c r="CX168" s="362">
        <f>CU168-CT168</f>
        <v>-1566.8376068376069</v>
      </c>
      <c r="CY168" s="74"/>
      <c r="CZ168" s="75"/>
      <c r="DD168" s="374">
        <f>DD167*DD7</f>
        <v>1076.9230769230769</v>
      </c>
      <c r="DE168" s="461">
        <f>DE167*DE7</f>
        <v>0</v>
      </c>
      <c r="DF168" s="771">
        <f>DF167*DF7</f>
        <v>0</v>
      </c>
      <c r="DG168" s="418">
        <f>DF168-DE168</f>
        <v>0</v>
      </c>
      <c r="DH168" s="374">
        <f>DH167*DH7</f>
        <v>1384.6153846153845</v>
      </c>
      <c r="DI168" s="461">
        <f>DI167*DI7</f>
        <v>1384.6153846153845</v>
      </c>
      <c r="DJ168" s="771">
        <f>DJ167*DJ7</f>
        <v>0</v>
      </c>
      <c r="DK168" s="418">
        <f>DJ168-DI168</f>
        <v>-1384.6153846153845</v>
      </c>
      <c r="DL168" s="374">
        <f>DL167*DL7</f>
        <v>1369.2307692307693</v>
      </c>
      <c r="DM168" s="461">
        <f>DM167*DM7</f>
        <v>1384.6153846153845</v>
      </c>
      <c r="DN168" s="771">
        <f>DN167*DN7</f>
        <v>0</v>
      </c>
      <c r="DO168" s="418">
        <f>DN168-DM168</f>
        <v>-1384.6153846153845</v>
      </c>
      <c r="DP168" s="264">
        <f>DD168+DH168+DL168</f>
        <v>3830.7692307692305</v>
      </c>
      <c r="DQ168" s="129">
        <f>DE168+DI168+DM168</f>
        <v>2769.2307692307691</v>
      </c>
      <c r="DR168" s="129">
        <f>DF168+DJ168+DN168</f>
        <v>0</v>
      </c>
      <c r="DS168" s="129">
        <f>DR168-DP168</f>
        <v>-3830.7692307692305</v>
      </c>
      <c r="DT168" s="55">
        <f>DR168-DQ168</f>
        <v>-2769.2307692307691</v>
      </c>
      <c r="DU168" s="374">
        <f>DU167*DU7</f>
        <v>1384.6153846153845</v>
      </c>
      <c r="DV168" s="461" t="e">
        <f>DV167*#REF!</f>
        <v>#REF!</v>
      </c>
      <c r="DW168" s="771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71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71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6969.2307692307686</v>
      </c>
      <c r="EM168" s="686" t="e">
        <f>DQ168+EH168</f>
        <v>#REF!</v>
      </c>
      <c r="EN168" s="568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4" customFormat="1" ht="20.100000000000001" customHeight="1">
      <c r="A169" s="792"/>
      <c r="B169" s="569"/>
      <c r="C169" s="1101" t="s">
        <v>27</v>
      </c>
      <c r="D169" s="1102"/>
      <c r="E169" s="793"/>
      <c r="F169" s="549">
        <v>0.13800000000000001</v>
      </c>
      <c r="G169" s="550">
        <f>G170/G8</f>
        <v>0.12230284268113335</v>
      </c>
      <c r="H169" s="857"/>
      <c r="I169" s="551"/>
      <c r="J169" s="549">
        <v>0.13800000000000001</v>
      </c>
      <c r="K169" s="550">
        <v>0.12054210373717705</v>
      </c>
      <c r="L169" s="1076"/>
      <c r="M169" s="551"/>
      <c r="N169" s="549">
        <v>0.13800000000000001</v>
      </c>
      <c r="O169" s="550">
        <v>0.11991157412916453</v>
      </c>
      <c r="P169" s="1076">
        <v>0.04</v>
      </c>
      <c r="Q169" s="551"/>
      <c r="R169" s="549">
        <f>R170/R8</f>
        <v>0.13800000000000004</v>
      </c>
      <c r="S169" s="553">
        <v>0.14442869999999999</v>
      </c>
      <c r="T169" s="554">
        <f>T170/T8</f>
        <v>0.11714726550949288</v>
      </c>
      <c r="U169" s="555">
        <f>U170/U8</f>
        <v>0</v>
      </c>
      <c r="V169" s="555"/>
      <c r="W169" s="556"/>
      <c r="X169" s="277"/>
      <c r="Y169" s="549">
        <v>0.14399999999999999</v>
      </c>
      <c r="Z169" s="550">
        <v>0.12667</v>
      </c>
      <c r="AA169" s="1076"/>
      <c r="AB169" s="551"/>
      <c r="AC169" s="549">
        <v>0.14399999999999999</v>
      </c>
      <c r="AD169" s="550">
        <v>0.12380250211185709</v>
      </c>
      <c r="AE169" s="1076"/>
      <c r="AF169" s="551"/>
      <c r="AG169" s="549">
        <v>0.14399999999999999</v>
      </c>
      <c r="AH169" s="550">
        <v>0.13</v>
      </c>
      <c r="AI169" s="1076"/>
      <c r="AJ169" s="551"/>
      <c r="AK169" s="557">
        <f>AK170/AK8</f>
        <v>0.14400000000000002</v>
      </c>
      <c r="AL169" s="553">
        <v>0.14442869999999999</v>
      </c>
      <c r="AM169" s="558">
        <f>AM170/AM8</f>
        <v>0.12675078165390086</v>
      </c>
      <c r="AN169" s="555" t="e">
        <f>AN170/AN8</f>
        <v>#DIV/0!</v>
      </c>
      <c r="AO169" s="558"/>
      <c r="AP169" s="556"/>
      <c r="AQ169" s="277"/>
      <c r="AR169" s="557">
        <f>AR170/AR8</f>
        <v>0.14119427402862988</v>
      </c>
      <c r="AS169" s="555">
        <f>AS170/AS8</f>
        <v>0.14442869999999999</v>
      </c>
      <c r="AT169" s="560">
        <f>AT170/AT8</f>
        <v>0.12296862580865132</v>
      </c>
      <c r="AU169" s="560">
        <f>AU170/AU8</f>
        <v>0</v>
      </c>
      <c r="AV169" s="561"/>
      <c r="AW169" s="555"/>
      <c r="AX169" s="384"/>
      <c r="AY169" s="562"/>
      <c r="AZ169" s="563"/>
      <c r="BA169" s="563"/>
      <c r="BF169" s="1048"/>
      <c r="BG169" s="550"/>
      <c r="BH169" s="552"/>
      <c r="BI169" s="551"/>
      <c r="BJ169" s="1048"/>
      <c r="BK169" s="550">
        <v>0.1496397590361446</v>
      </c>
      <c r="BL169" s="552"/>
      <c r="BM169" s="551"/>
      <c r="BN169" s="1048"/>
      <c r="BO169" s="550">
        <v>0.153</v>
      </c>
      <c r="BP169" s="552"/>
      <c r="BQ169" s="551"/>
      <c r="BR169" s="549" t="e">
        <f>BR170/BR8</f>
        <v>#DIV/0!</v>
      </c>
      <c r="BS169" s="558"/>
      <c r="BT169" s="555">
        <f>BT170/BT7</f>
        <v>7.9453437500000001</v>
      </c>
      <c r="BU169" s="555" t="e">
        <f>BU170/BU8</f>
        <v>#DIV/0!</v>
      </c>
      <c r="BV169" s="555"/>
      <c r="BW169" s="556"/>
      <c r="BX169" s="277"/>
      <c r="BY169" s="1048"/>
      <c r="BZ169" s="550">
        <v>0.158</v>
      </c>
      <c r="CA169" s="552"/>
      <c r="CB169" s="551"/>
      <c r="CC169" s="1048"/>
      <c r="CD169" s="550">
        <v>0.16300000000000001</v>
      </c>
      <c r="CE169" s="552"/>
      <c r="CF169" s="551"/>
      <c r="CG169" s="1048"/>
      <c r="CH169" s="550">
        <v>0.16600000000000001</v>
      </c>
      <c r="CI169" s="552"/>
      <c r="CJ169" s="551"/>
      <c r="CK169" s="557" t="e">
        <f>CK170/CK8</f>
        <v>#DIV/0!</v>
      </c>
      <c r="CL169" s="558"/>
      <c r="CM169" s="565">
        <f>CM170/CM7</f>
        <v>4.4091492537313437</v>
      </c>
      <c r="CN169" s="555" t="e">
        <f>CN170/CN7</f>
        <v>#DIV/0!</v>
      </c>
      <c r="CO169" s="565"/>
      <c r="CP169" s="558"/>
      <c r="CQ169" s="277"/>
      <c r="CR169" s="557" t="e">
        <f>CR170/CR8</f>
        <v>#DIV/0!</v>
      </c>
      <c r="CS169" s="554"/>
      <c r="CT169" s="560">
        <f>CT170/CT7</f>
        <v>5.5521616161616167</v>
      </c>
      <c r="CU169" s="560" t="e">
        <f>CU170/CU7</f>
        <v>#DIV/0!</v>
      </c>
      <c r="CV169" s="561"/>
      <c r="CW169" s="561"/>
      <c r="CX169" s="384">
        <f>CU170/CT170</f>
        <v>0</v>
      </c>
      <c r="CY169" s="562"/>
      <c r="CZ169" s="563"/>
      <c r="DD169" s="549">
        <v>0.16264999999999999</v>
      </c>
      <c r="DE169" s="550">
        <v>0.16264999999999999</v>
      </c>
      <c r="DF169" s="777"/>
      <c r="DG169" s="551"/>
      <c r="DH169" s="549">
        <v>0.16489999999999999</v>
      </c>
      <c r="DI169" s="550">
        <v>0.16500000000000001</v>
      </c>
      <c r="DJ169" s="777"/>
      <c r="DK169" s="551"/>
      <c r="DL169" s="549">
        <v>0.16750000000000001</v>
      </c>
      <c r="DM169" s="550">
        <v>0.16758823529411765</v>
      </c>
      <c r="DN169" s="777"/>
      <c r="DO169" s="551"/>
      <c r="DP169" s="549">
        <f>DP170/DP8</f>
        <v>0.16499882842025698</v>
      </c>
      <c r="DQ169" s="555">
        <f>DQ170/DQ7</f>
        <v>1.643888888888889</v>
      </c>
      <c r="DR169" s="555" t="e">
        <f>DR170/DR8</f>
        <v>#DIV/0!</v>
      </c>
      <c r="DS169" s="555"/>
      <c r="DT169" s="277"/>
      <c r="DU169" s="549">
        <v>0.16800000000000001</v>
      </c>
      <c r="DV169" s="550"/>
      <c r="DW169" s="777"/>
      <c r="DX169" s="551"/>
      <c r="DY169" s="549">
        <v>0.1704</v>
      </c>
      <c r="DZ169" s="550"/>
      <c r="EA169" s="777"/>
      <c r="EB169" s="551"/>
      <c r="EC169" s="549">
        <v>0.1691</v>
      </c>
      <c r="ED169" s="550"/>
      <c r="EE169" s="777"/>
      <c r="EF169" s="551"/>
      <c r="EG169" s="557">
        <f>EG170/EG8</f>
        <v>0.16900191256830599</v>
      </c>
      <c r="EH169" s="565" t="e">
        <f>EH170/EH7</f>
        <v>#DIV/0!</v>
      </c>
      <c r="EI169" s="555" t="e">
        <f>EI170/EI7</f>
        <v>#DIV/0!</v>
      </c>
      <c r="EJ169" s="565"/>
      <c r="EK169" s="277"/>
      <c r="EL169" s="557">
        <f>EL170/EL8</f>
        <v>0.16663547810545129</v>
      </c>
      <c r="EM169" s="560">
        <f>EM170/EM7</f>
        <v>1.643888888888889</v>
      </c>
      <c r="EN169" s="560" t="e">
        <f>EN170/EN7</f>
        <v>#DIV/0!</v>
      </c>
      <c r="EO169" s="561"/>
      <c r="EP169" s="516">
        <f>EN170/EM170</f>
        <v>0</v>
      </c>
      <c r="EQ169" s="562"/>
      <c r="ER169" s="563"/>
    </row>
    <row r="170" spans="1:152" s="5" customFormat="1" ht="20.100000000000001" customHeight="1">
      <c r="A170" s="66"/>
      <c r="B170" s="67"/>
      <c r="C170" s="1103" t="s">
        <v>54</v>
      </c>
      <c r="D170" s="1104"/>
      <c r="E170" s="786"/>
      <c r="F170" s="374">
        <f>F169*F8</f>
        <v>7525.128205128206</v>
      </c>
      <c r="G170" s="461">
        <v>8915.9323199999999</v>
      </c>
      <c r="H170" s="462">
        <f>H169*H8</f>
        <v>0</v>
      </c>
      <c r="I170" s="418">
        <f>H170-G170</f>
        <v>-8915.9323199999999</v>
      </c>
      <c r="J170" s="374">
        <f>J169*J8</f>
        <v>8374.3589743589764</v>
      </c>
      <c r="K170" s="461">
        <f>K169*K8</f>
        <v>8786.122396909177</v>
      </c>
      <c r="L170" s="1058">
        <f>L169*L8</f>
        <v>0</v>
      </c>
      <c r="M170" s="418">
        <f>L170-K170</f>
        <v>-8786.122396909177</v>
      </c>
      <c r="N170" s="374">
        <f>N169*N8</f>
        <v>8374.3589743589764</v>
      </c>
      <c r="O170" s="461">
        <f>O169*O8</f>
        <v>8567.9050408779003</v>
      </c>
      <c r="P170" s="1058">
        <f>P169*P8</f>
        <v>0</v>
      </c>
      <c r="Q170" s="418">
        <f>P170-O170</f>
        <v>-8567.9050408779003</v>
      </c>
      <c r="R170" s="264">
        <f>F170+J170+N170</f>
        <v>24273.84615384616</v>
      </c>
      <c r="S170" s="566">
        <f>S169*S8</f>
        <v>27589.584999999999</v>
      </c>
      <c r="T170" s="567">
        <f>H170+K170+O170</f>
        <v>17354.027437787077</v>
      </c>
      <c r="U170" s="129">
        <f>H170+L170+P170</f>
        <v>0</v>
      </c>
      <c r="V170" s="129">
        <f>U170-R170</f>
        <v>-24273.84615384616</v>
      </c>
      <c r="W170" s="128">
        <f>U170-S170</f>
        <v>-27589.584999999999</v>
      </c>
      <c r="X170" s="55">
        <f>U170-T170</f>
        <v>-17354.027437787077</v>
      </c>
      <c r="Y170" s="374">
        <f>Y169*Y8</f>
        <v>8738.461538461539</v>
      </c>
      <c r="Z170" s="461">
        <f>Z169*Z8</f>
        <v>10976.259715868719</v>
      </c>
      <c r="AA170" s="1058">
        <f>AA169*AA8</f>
        <v>0</v>
      </c>
      <c r="AB170" s="418">
        <f>AA170-Z170</f>
        <v>-10976.259715868719</v>
      </c>
      <c r="AC170" s="374">
        <f>AC169*AC8</f>
        <v>9612.3076923076915</v>
      </c>
      <c r="AD170" s="461">
        <f>AD169*AD8</f>
        <v>9035.2498161066051</v>
      </c>
      <c r="AE170" s="1058">
        <f>AE169*AE8</f>
        <v>0</v>
      </c>
      <c r="AF170" s="418">
        <f>AE170-AD170</f>
        <v>-9035.2498161066051</v>
      </c>
      <c r="AG170" s="374">
        <f>AG169*AG8</f>
        <v>10486.153846153846</v>
      </c>
      <c r="AH170" s="461">
        <f>AH169*AH8</f>
        <v>8888.8888888888887</v>
      </c>
      <c r="AI170" s="1058">
        <f>AI169*AI8</f>
        <v>0</v>
      </c>
      <c r="AJ170" s="418">
        <f>AI170-AH170</f>
        <v>-8888.8888888888887</v>
      </c>
      <c r="AK170" s="127">
        <f>Y170+AC170+AG170</f>
        <v>28836.923076923078</v>
      </c>
      <c r="AL170" s="566">
        <f>AL169*AL8</f>
        <v>30070.796000000002</v>
      </c>
      <c r="AM170" s="134">
        <f>Z170+AD170+AH170</f>
        <v>28900.398420864214</v>
      </c>
      <c r="AN170" s="129">
        <f>AA170+AE170+AI170</f>
        <v>0</v>
      </c>
      <c r="AO170" s="134">
        <f>AN170-AK170</f>
        <v>-28836.923076923078</v>
      </c>
      <c r="AP170" s="128">
        <f>AN170-AL170</f>
        <v>-30070.796000000002</v>
      </c>
      <c r="AQ170" s="55">
        <f>AN170-AM170</f>
        <v>-28900.398420864214</v>
      </c>
      <c r="AR170" s="127">
        <f>SUM(R170,AK170)</f>
        <v>53110.769230769234</v>
      </c>
      <c r="AS170" s="129">
        <f>SUM(S170,AL170)</f>
        <v>57660.381000000001</v>
      </c>
      <c r="AT170" s="511">
        <f>T170+AM170</f>
        <v>46254.425858651288</v>
      </c>
      <c r="AU170" s="568">
        <f>SUM(U170,AN170)</f>
        <v>0</v>
      </c>
      <c r="AV170" s="169">
        <f>AU170-AR170</f>
        <v>-53110.769230769234</v>
      </c>
      <c r="AW170" s="129">
        <f>AU170-AS170</f>
        <v>-57660.381000000001</v>
      </c>
      <c r="AX170" s="362">
        <f>AU170-AT170</f>
        <v>-46254.425858651288</v>
      </c>
      <c r="AY170" s="74"/>
      <c r="AZ170" s="75"/>
      <c r="BA170" s="75"/>
      <c r="BF170" s="1040">
        <f t="shared" ref="BF170:BG170" si="532">BF169*BF8</f>
        <v>0</v>
      </c>
      <c r="BG170" s="461">
        <f t="shared" si="532"/>
        <v>0</v>
      </c>
      <c r="BH170" s="463">
        <f>BH169*BH8</f>
        <v>0</v>
      </c>
      <c r="BI170" s="418">
        <f>BH170-BG170</f>
        <v>0</v>
      </c>
      <c r="BJ170" s="1040">
        <f t="shared" ref="BJ170" si="533">BJ169*BJ8</f>
        <v>0</v>
      </c>
      <c r="BK170" s="461">
        <f>BK169*BK8</f>
        <v>10615.470085470086</v>
      </c>
      <c r="BL170" s="463">
        <f>BL169*BL8</f>
        <v>0</v>
      </c>
      <c r="BM170" s="418">
        <f>BL170-BK170</f>
        <v>-10615.470085470086</v>
      </c>
      <c r="BN170" s="1040">
        <f t="shared" ref="BN170" si="534">BN169*BN8</f>
        <v>0</v>
      </c>
      <c r="BO170" s="461">
        <f>BO169*BO8</f>
        <v>11115.384615384615</v>
      </c>
      <c r="BP170" s="463">
        <f>BP169*BP8</f>
        <v>0</v>
      </c>
      <c r="BQ170" s="418">
        <f>BP170-BO170</f>
        <v>-11115.384615384615</v>
      </c>
      <c r="BR170" s="264">
        <f>BF170+BJ170+BN170</f>
        <v>0</v>
      </c>
      <c r="BS170" s="134"/>
      <c r="BT170" s="129">
        <f>BG170+BK170+BO170</f>
        <v>21730.854700854703</v>
      </c>
      <c r="BU170" s="129">
        <f>BH170+BL170+BP170</f>
        <v>0</v>
      </c>
      <c r="BV170" s="129">
        <f>BU170-BR170</f>
        <v>0</v>
      </c>
      <c r="BW170" s="128"/>
      <c r="BX170" s="55">
        <f>BU170-BT170</f>
        <v>-21730.854700854703</v>
      </c>
      <c r="BY170" s="1040">
        <f t="shared" ref="BY170" si="535">BY169*BY8</f>
        <v>0</v>
      </c>
      <c r="BZ170" s="461">
        <f>BZ169*BZ8</f>
        <v>11681.196581196582</v>
      </c>
      <c r="CA170" s="463">
        <f>CA169*CA8</f>
        <v>0</v>
      </c>
      <c r="CB170" s="418">
        <f>CA170-BZ170</f>
        <v>-11681.196581196582</v>
      </c>
      <c r="CC170" s="1040">
        <f t="shared" ref="CC170" si="536">CC169*CC8</f>
        <v>0</v>
      </c>
      <c r="CD170" s="461">
        <f>CD169*CD8</f>
        <v>8261.4529914529921</v>
      </c>
      <c r="CE170" s="463">
        <f>CE169*CE8</f>
        <v>0</v>
      </c>
      <c r="CF170" s="418">
        <f>CE170-CD170</f>
        <v>-8261.4529914529921</v>
      </c>
      <c r="CG170" s="1040">
        <f t="shared" ref="CG170" si="537">CG169*CG8</f>
        <v>0</v>
      </c>
      <c r="CH170" s="461">
        <f>CH169*CH8</f>
        <v>5306.3247863247871</v>
      </c>
      <c r="CI170" s="463">
        <f>CI169*CI8</f>
        <v>0</v>
      </c>
      <c r="CJ170" s="418">
        <f>CI170-CH170</f>
        <v>-5306.3247863247871</v>
      </c>
      <c r="CK170" s="127">
        <f>BY170+CC170+CG170</f>
        <v>0</v>
      </c>
      <c r="CL170" s="134"/>
      <c r="CM170" s="134">
        <f>BZ170+CD170+CH170</f>
        <v>25248.974358974359</v>
      </c>
      <c r="CN170" s="129">
        <f>CA170+CE170+CI170</f>
        <v>0</v>
      </c>
      <c r="CO170" s="134">
        <f>CN170-CK170</f>
        <v>0</v>
      </c>
      <c r="CP170" s="134"/>
      <c r="CQ170" s="55">
        <f>CN170-CM170</f>
        <v>-25248.974358974359</v>
      </c>
      <c r="CR170" s="127">
        <f>SUM(BR170,CK170)</f>
        <v>0</v>
      </c>
      <c r="CS170" s="567"/>
      <c r="CT170" s="511">
        <f>BT170+CM170</f>
        <v>46979.829059829062</v>
      </c>
      <c r="CU170" s="568">
        <f>SUM(BU170,CN170)</f>
        <v>0</v>
      </c>
      <c r="CV170" s="169">
        <f>CU170-CR170</f>
        <v>0</v>
      </c>
      <c r="CW170" s="169"/>
      <c r="CX170" s="362">
        <f>CU170-CT170</f>
        <v>-46979.829059829062</v>
      </c>
      <c r="CY170" s="74"/>
      <c r="CZ170" s="75"/>
      <c r="DD170" s="374">
        <f>DD169*DD8</f>
        <v>12038.88034188034</v>
      </c>
      <c r="DE170" s="461">
        <f>DE169*DE8</f>
        <v>0</v>
      </c>
      <c r="DF170" s="771">
        <f>DF169*DF8</f>
        <v>0</v>
      </c>
      <c r="DG170" s="418">
        <f>DF170-DE170</f>
        <v>0</v>
      </c>
      <c r="DH170" s="374">
        <f>DH169*DH8</f>
        <v>13107.435897435898</v>
      </c>
      <c r="DI170" s="461">
        <f>DI169*DI8</f>
        <v>13115.384615384617</v>
      </c>
      <c r="DJ170" s="771">
        <f>DJ169*DJ8</f>
        <v>0</v>
      </c>
      <c r="DK170" s="418">
        <f>DJ170-DI170</f>
        <v>-13115.384615384617</v>
      </c>
      <c r="DL170" s="374">
        <f>DL169*DL8</f>
        <v>12168.80341880342</v>
      </c>
      <c r="DM170" s="461">
        <f>DM169*DM8</f>
        <v>12175.213675213676</v>
      </c>
      <c r="DN170" s="771">
        <f>DN169*DN8</f>
        <v>0</v>
      </c>
      <c r="DO170" s="418">
        <f>DN170-DM170</f>
        <v>-12175.213675213676</v>
      </c>
      <c r="DP170" s="264">
        <f>DD170+DH170+DL170</f>
        <v>37315.119658119656</v>
      </c>
      <c r="DQ170" s="129">
        <f>DE170+DI170+DM170</f>
        <v>25290.598290598293</v>
      </c>
      <c r="DR170" s="129">
        <f>DF170+DJ170+DN170</f>
        <v>0</v>
      </c>
      <c r="DS170" s="129">
        <f>DR170-DP170</f>
        <v>-37315.119658119656</v>
      </c>
      <c r="DT170" s="55">
        <f>DR170-DQ170</f>
        <v>-25290.598290598293</v>
      </c>
      <c r="DU170" s="374">
        <f>DU169*DU8</f>
        <v>12406.153846153846</v>
      </c>
      <c r="DV170" s="461">
        <f>DV169*DV7</f>
        <v>0</v>
      </c>
      <c r="DW170" s="771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71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71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63748.752136752133</v>
      </c>
      <c r="EM170" s="686">
        <f>DQ170+EH170</f>
        <v>25290.598290598293</v>
      </c>
      <c r="EN170" s="568">
        <f>SUM(DR170,EI170)</f>
        <v>0</v>
      </c>
      <c r="EO170" s="169">
        <f>EN170-EL170</f>
        <v>-63748.752136752133</v>
      </c>
      <c r="EP170" s="362">
        <f>EN170-EM170</f>
        <v>-25290.598290598293</v>
      </c>
      <c r="EQ170" s="74"/>
      <c r="ER170" s="75"/>
    </row>
    <row r="171" spans="1:152" s="591" customFormat="1" ht="20.100000000000001" customHeight="1">
      <c r="A171" s="570"/>
      <c r="B171" s="571" t="s">
        <v>27</v>
      </c>
      <c r="C171" s="572"/>
      <c r="D171" s="572"/>
      <c r="E171" s="573"/>
      <c r="F171" s="491">
        <f>F172/F10</f>
        <v>0.12929943502824859</v>
      </c>
      <c r="G171" s="574">
        <v>0.11899999999999999</v>
      </c>
      <c r="H171" s="858">
        <f>H172/H10</f>
        <v>1.6000000000000004E-2</v>
      </c>
      <c r="I171" s="334">
        <f>H172/G172</f>
        <v>7.2339219459786885E-3</v>
      </c>
      <c r="J171" s="491">
        <f>J172/J10</f>
        <v>0.12939008894536216</v>
      </c>
      <c r="K171" s="574">
        <f>K172/K10</f>
        <v>0.1150295995574377</v>
      </c>
      <c r="L171" s="1077">
        <f>L172/L10</f>
        <v>0</v>
      </c>
      <c r="M171" s="334">
        <f>L172/K172</f>
        <v>0</v>
      </c>
      <c r="N171" s="491">
        <f>N172/N10</f>
        <v>0.12869017632241814</v>
      </c>
      <c r="O171" s="574">
        <f>O172/O10</f>
        <v>0.11503945695111478</v>
      </c>
      <c r="P171" s="1077" t="e">
        <f>P172/P10</f>
        <v>#DIV/0!</v>
      </c>
      <c r="Q171" s="334">
        <f>P172/O172</f>
        <v>0</v>
      </c>
      <c r="R171" s="576">
        <f>R172/R10</f>
        <v>0.12911926605504587</v>
      </c>
      <c r="S171" s="577">
        <f>S172/S10</f>
        <v>0.13558318917274939</v>
      </c>
      <c r="T171" s="578">
        <f>T172/T10</f>
        <v>0.11212334713101937</v>
      </c>
      <c r="U171" s="579">
        <f>U172/U10</f>
        <v>1.3091766092207986E-2</v>
      </c>
      <c r="V171" s="579">
        <f>U172/R172</f>
        <v>3.0072338726594805E-3</v>
      </c>
      <c r="W171" s="580">
        <f>U172/S172</f>
        <v>2.6583069612339367E-3</v>
      </c>
      <c r="X171" s="177">
        <f>U172/T172</f>
        <v>4.1947278765697418E-3</v>
      </c>
      <c r="Y171" s="491">
        <f>Y172/Y10</f>
        <v>0.13405541561712844</v>
      </c>
      <c r="Z171" s="574">
        <f>Z172/Z10</f>
        <v>0.11955190319873549</v>
      </c>
      <c r="AA171" s="1077">
        <f>AA172/AA10</f>
        <v>0</v>
      </c>
      <c r="AB171" s="334">
        <f>AA172/Z172</f>
        <v>0</v>
      </c>
      <c r="AC171" s="491">
        <f>AC172/AC10</f>
        <v>0.13487167630057803</v>
      </c>
      <c r="AD171" s="574">
        <f>AD172/AD10</f>
        <v>0.11785940375127947</v>
      </c>
      <c r="AE171" s="1077" t="e">
        <f>AE172/AE10</f>
        <v>#DIV/0!</v>
      </c>
      <c r="AF171" s="334">
        <f>AE172/AD172</f>
        <v>0</v>
      </c>
      <c r="AG171" s="491">
        <f>AG172/AG10</f>
        <v>0.13611612903225806</v>
      </c>
      <c r="AH171" s="574">
        <f>AH172/AH10</f>
        <v>0.12289293849658314</v>
      </c>
      <c r="AI171" s="1077" t="e">
        <f>AI172/AI10</f>
        <v>#DIV/0!</v>
      </c>
      <c r="AJ171" s="334">
        <f>AI172/AH172</f>
        <v>0</v>
      </c>
      <c r="AK171" s="581">
        <f>AK172/AK10</f>
        <v>0.13506836616454229</v>
      </c>
      <c r="AL171" s="577">
        <f>AL172/AL10</f>
        <v>0.13576745458612974</v>
      </c>
      <c r="AM171" s="582">
        <f>AM172/AM10</f>
        <v>0.12002170640427695</v>
      </c>
      <c r="AN171" s="579">
        <f>AN172/AN10</f>
        <v>0</v>
      </c>
      <c r="AO171" s="583">
        <f>AN172/AK172</f>
        <v>0</v>
      </c>
      <c r="AP171" s="340">
        <f>AN172/AL172</f>
        <v>0</v>
      </c>
      <c r="AQ171" s="178">
        <f>AN172/AM172</f>
        <v>0</v>
      </c>
      <c r="AR171" s="581">
        <f>AR172/AR10</f>
        <v>0.13227675276752765</v>
      </c>
      <c r="AS171" s="584">
        <f>AS172/AS10</f>
        <v>0.1356791875874126</v>
      </c>
      <c r="AT171" s="585">
        <f>AT172/AT10</f>
        <v>0.11691185191319806</v>
      </c>
      <c r="AU171" s="586">
        <f>AU172/AU10</f>
        <v>6.1018810929562E-3</v>
      </c>
      <c r="AV171" s="583">
        <f>AU172/AR172</f>
        <v>1.3774591396149688E-3</v>
      </c>
      <c r="AW171" s="579">
        <f>AU172/AS172</f>
        <v>1.2724838327790072E-3</v>
      </c>
      <c r="AX171" s="588">
        <f>AU172/AT172</f>
        <v>1.5839610232477334E-3</v>
      </c>
      <c r="AY171" s="589"/>
      <c r="AZ171" s="590"/>
      <c r="BA171" s="590"/>
      <c r="BF171" s="1049" t="e">
        <f t="shared" ref="BF171:BG171" si="538">BF172/BF10</f>
        <v>#DIV/0!</v>
      </c>
      <c r="BG171" s="574" t="e">
        <f t="shared" si="538"/>
        <v>#DIV/0!</v>
      </c>
      <c r="BH171" s="575">
        <f>BH172/BH10</f>
        <v>0.01</v>
      </c>
      <c r="BI171" s="334" t="e">
        <f>BH172/BG172</f>
        <v>#DIV/0!</v>
      </c>
      <c r="BJ171" s="1049" t="e">
        <f t="shared" ref="BJ171" si="539">BJ172/BJ10</f>
        <v>#DIV/0!</v>
      </c>
      <c r="BK171" s="574">
        <f>BK172/BK10</f>
        <v>0.14344745762711864</v>
      </c>
      <c r="BL171" s="575" t="e">
        <f>BL172/BL10</f>
        <v>#DIV/0!</v>
      </c>
      <c r="BM171" s="334">
        <f>BL172/BK172</f>
        <v>0</v>
      </c>
      <c r="BN171" s="1049" t="e">
        <f t="shared" ref="BN171" si="540">BN172/BN10</f>
        <v>#DIV/0!</v>
      </c>
      <c r="BO171" s="574">
        <f>BO172/BO10</f>
        <v>0.14620879120879118</v>
      </c>
      <c r="BP171" s="575" t="e">
        <f>BP172/BP10</f>
        <v>#DIV/0!</v>
      </c>
      <c r="BQ171" s="334">
        <f>BP172/BO172</f>
        <v>0</v>
      </c>
      <c r="BR171" s="576" t="e">
        <f>BR172/BR10</f>
        <v>#DIV/0!</v>
      </c>
      <c r="BS171" s="582"/>
      <c r="BT171" s="584">
        <f>BT172/BT10</f>
        <v>0.14484735376044566</v>
      </c>
      <c r="BU171" s="579">
        <f>BU172/BU10</f>
        <v>0.01</v>
      </c>
      <c r="BV171" s="579" t="e">
        <f>BU172/BR172</f>
        <v>#DIV/0!</v>
      </c>
      <c r="BW171" s="580"/>
      <c r="BX171" s="177">
        <f>BU172/BT172</f>
        <v>4.2734451021342237E-3</v>
      </c>
      <c r="BY171" s="1049" t="e">
        <f t="shared" ref="BY171" si="541">BY172/BY10</f>
        <v>#DIV/0!</v>
      </c>
      <c r="BZ171" s="574">
        <f>BZ172/BZ10</f>
        <v>0.1499144385026738</v>
      </c>
      <c r="CA171" s="575" t="e">
        <f>CA172/CA10</f>
        <v>#DIV/0!</v>
      </c>
      <c r="CB171" s="334">
        <f>CA172/BZ172</f>
        <v>0</v>
      </c>
      <c r="CC171" s="1049" t="e">
        <f t="shared" ref="CC171" si="542">CC172/CC10</f>
        <v>#DIV/0!</v>
      </c>
      <c r="CD171" s="574">
        <f>CD172/CD10</f>
        <v>0.15421306376360808</v>
      </c>
      <c r="CE171" s="575" t="e">
        <f>CE172/CE10</f>
        <v>#DIV/0!</v>
      </c>
      <c r="CF171" s="334">
        <f>CE172/CD172</f>
        <v>0</v>
      </c>
      <c r="CG171" s="1049" t="e">
        <f t="shared" ref="CG171" si="543">CG172/CG10</f>
        <v>#DIV/0!</v>
      </c>
      <c r="CH171" s="574">
        <f>CH172/CH10</f>
        <v>0.15479227053140096</v>
      </c>
      <c r="CI171" s="575" t="e">
        <f>CI172/CI10</f>
        <v>#DIV/0!</v>
      </c>
      <c r="CJ171" s="334">
        <f>CI172/CH172</f>
        <v>0</v>
      </c>
      <c r="CK171" s="581" t="e">
        <f>CK172/CK10</f>
        <v>#DIV/0!</v>
      </c>
      <c r="CL171" s="582"/>
      <c r="CM171" s="592">
        <f>CM172/CM10</f>
        <v>0.15231576305220884</v>
      </c>
      <c r="CN171" s="579" t="e">
        <f>CN172/CN10</f>
        <v>#DIV/0!</v>
      </c>
      <c r="CO171" s="587" t="e">
        <f>CN172/CK172</f>
        <v>#DIV/0!</v>
      </c>
      <c r="CP171" s="583"/>
      <c r="CQ171" s="178">
        <f>CN172/CM172</f>
        <v>0</v>
      </c>
      <c r="CR171" s="581" t="e">
        <f>CR172/CR10</f>
        <v>#DIV/0!</v>
      </c>
      <c r="CS171" s="971"/>
      <c r="CT171" s="585">
        <f>CT172/CT10</f>
        <v>0.1487758119883813</v>
      </c>
      <c r="CU171" s="586">
        <f>CU172/CU10</f>
        <v>0.01</v>
      </c>
      <c r="CV171" s="587" t="e">
        <f>CU172/CR172</f>
        <v>#DIV/0!</v>
      </c>
      <c r="CW171" s="583"/>
      <c r="CX171" s="588">
        <f>CU172/CT172</f>
        <v>1.9720844707444263E-3</v>
      </c>
      <c r="CY171" s="589"/>
      <c r="CZ171" s="590"/>
      <c r="DD171" s="491">
        <f>DD172/DD10</f>
        <v>0.15290601265822781</v>
      </c>
      <c r="DE171" s="574" t="e">
        <f>DE172/DE10</f>
        <v>#DIV/0!</v>
      </c>
      <c r="DF171" s="778" t="e">
        <f>DF172/DF10</f>
        <v>#DIV/0!</v>
      </c>
      <c r="DG171" s="334" t="e">
        <f>DF172/DE172</f>
        <v>#DIV/0!</v>
      </c>
      <c r="DH171" s="491">
        <f>DH172/DH10</f>
        <v>0.15739396984924622</v>
      </c>
      <c r="DI171" s="574">
        <f>DI172/DI10</f>
        <v>0.16500000000000001</v>
      </c>
      <c r="DJ171" s="778" t="e">
        <f>DJ172/DJ10</f>
        <v>#DIV/0!</v>
      </c>
      <c r="DK171" s="334">
        <f>DJ172/DI172</f>
        <v>0</v>
      </c>
      <c r="DL171" s="491">
        <f>DL172/DL10</f>
        <v>0.15939211391018618</v>
      </c>
      <c r="DM171" s="574">
        <f>DM172/DM10</f>
        <v>0.15947426067907994</v>
      </c>
      <c r="DN171" s="778" t="e">
        <f>DN172/DN10</f>
        <v>#DIV/0!</v>
      </c>
      <c r="DO171" s="334">
        <f>DN172/DM172</f>
        <v>0</v>
      </c>
      <c r="DP171" s="576">
        <f>DP172/DP10</f>
        <v>0.15654303221288512</v>
      </c>
      <c r="DQ171" s="584">
        <f>DQ172/DQ10</f>
        <v>0.16226261530113942</v>
      </c>
      <c r="DR171" s="579" t="e">
        <f>DR172/DR10</f>
        <v>#DIV/0!</v>
      </c>
      <c r="DS171" s="579">
        <f>DR172/DP172</f>
        <v>0</v>
      </c>
      <c r="DT171" s="177">
        <f>DR172/DQ172</f>
        <v>0</v>
      </c>
      <c r="DU171" s="491">
        <f>DU172/DU10</f>
        <v>0.15998058252427183</v>
      </c>
      <c r="DV171" s="574" t="e">
        <f>DV172/DV10</f>
        <v>#DIV/0!</v>
      </c>
      <c r="DW171" s="778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4" t="e">
        <f>DZ172/DZ10</f>
        <v>#DIV/0!</v>
      </c>
      <c r="EA171" s="778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4" t="e">
        <f>ED172/ED10</f>
        <v>#DIV/0!</v>
      </c>
      <c r="EE171" s="778" t="e">
        <f>EE172/EE10</f>
        <v>#DIV/0!</v>
      </c>
      <c r="EF171" s="334" t="e">
        <f>EE172/ED172</f>
        <v>#DIV/0!</v>
      </c>
      <c r="EG171" s="581">
        <f>EG172/EG10</f>
        <v>0.1598199697428139</v>
      </c>
      <c r="EH171" s="592" t="e">
        <f>EH172/EH10</f>
        <v>#DIV/0!</v>
      </c>
      <c r="EI171" s="579" t="e">
        <f>EI172/EI10</f>
        <v>#DIV/0!</v>
      </c>
      <c r="EJ171" s="587">
        <f>EI172/EG172</f>
        <v>0</v>
      </c>
      <c r="EK171" s="178" t="e">
        <f>EI172/EH172</f>
        <v>#DIV/0!</v>
      </c>
      <c r="EL171" s="581">
        <f>EL172/EL10</f>
        <v>0.15788590617896259</v>
      </c>
      <c r="EM171" s="585">
        <f>EM172/EM10</f>
        <v>0.16226261530113942</v>
      </c>
      <c r="EN171" s="586" t="e">
        <f>EN172/EN10</f>
        <v>#DIV/0!</v>
      </c>
      <c r="EO171" s="587">
        <f>EN172/EL172</f>
        <v>0</v>
      </c>
      <c r="EP171" s="588">
        <f>EN172/EM172</f>
        <v>0</v>
      </c>
      <c r="EQ171" s="589"/>
      <c r="ER171" s="590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357">
        <f>H170+H164</f>
        <v>75.96581196581198</v>
      </c>
      <c r="I172" s="358">
        <f>H172-G172</f>
        <v>-10425.365628034187</v>
      </c>
      <c r="J172" s="355">
        <f>J170+J164</f>
        <v>8703.4188034188046</v>
      </c>
      <c r="K172" s="448">
        <f>K170+K164</f>
        <v>9050.9866873896244</v>
      </c>
      <c r="L172" s="1060">
        <f>L170+L164</f>
        <v>0</v>
      </c>
      <c r="M172" s="358">
        <f>L172-K172</f>
        <v>-9050.9866873896244</v>
      </c>
      <c r="N172" s="355">
        <f>N170+N164</f>
        <v>8733.3333333333358</v>
      </c>
      <c r="O172" s="448">
        <f>O170+O164</f>
        <v>8982.8782694365018</v>
      </c>
      <c r="P172" s="1060">
        <f>P170+P164</f>
        <v>0</v>
      </c>
      <c r="Q172" s="358">
        <f>P172-O172</f>
        <v>-8982.8782694365018</v>
      </c>
      <c r="R172" s="360">
        <f>F172+J172+N172</f>
        <v>25261.025641025644</v>
      </c>
      <c r="S172" s="361">
        <f>S170+S164</f>
        <v>28576.764487179487</v>
      </c>
      <c r="T172" s="543">
        <f>H172+K172+O172</f>
        <v>18109.830768791937</v>
      </c>
      <c r="U172" s="113">
        <f>H172+L172+P172</f>
        <v>75.96581196581198</v>
      </c>
      <c r="V172" s="110">
        <f>U172-R172</f>
        <v>-25185.059829059832</v>
      </c>
      <c r="W172" s="108">
        <f>U172-S172</f>
        <v>-28500.798675213675</v>
      </c>
      <c r="X172" s="117">
        <f>U172-T172</f>
        <v>-18033.864956826124</v>
      </c>
      <c r="Y172" s="355">
        <f>Y170+Y164</f>
        <v>9097.4358974358984</v>
      </c>
      <c r="Z172" s="448">
        <f>Z170+Z164</f>
        <v>11304.452961784616</v>
      </c>
      <c r="AA172" s="1060">
        <f>AA170+AA164</f>
        <v>0</v>
      </c>
      <c r="AB172" s="358">
        <f>AA172-Z172</f>
        <v>-11304.452961784616</v>
      </c>
      <c r="AC172" s="355">
        <f>AC170+AC164</f>
        <v>9971.2820512820508</v>
      </c>
      <c r="AD172" s="448">
        <f>AD170+AD164</f>
        <v>9322.8887866327896</v>
      </c>
      <c r="AE172" s="1060">
        <f>AE170+AE164</f>
        <v>0</v>
      </c>
      <c r="AF172" s="358">
        <f>AE172-AD172</f>
        <v>-9322.8887866327896</v>
      </c>
      <c r="AG172" s="355">
        <f>AG170+AG164</f>
        <v>10819.48717948718</v>
      </c>
      <c r="AH172" s="448">
        <f>AH170+AH164</f>
        <v>9222.2222222222226</v>
      </c>
      <c r="AI172" s="1060">
        <f>AI170+AI164</f>
        <v>0</v>
      </c>
      <c r="AJ172" s="358">
        <f>AI172-AH172</f>
        <v>-9222.2222222222226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0</v>
      </c>
      <c r="AO172" s="186">
        <f>AN172-AK172</f>
        <v>-29888.205128205129</v>
      </c>
      <c r="AP172" s="108">
        <f>AN172-AL172</f>
        <v>-31122.078051282053</v>
      </c>
      <c r="AQ172" s="117">
        <f>AN172-AM172</f>
        <v>-29849.563970639629</v>
      </c>
      <c r="AR172" s="111">
        <f>SUM(R172,AK172)</f>
        <v>55149.230769230773</v>
      </c>
      <c r="AS172" s="113">
        <f>AS170+AS164</f>
        <v>59698.84253846154</v>
      </c>
      <c r="AT172" s="593">
        <f>T172+AM172</f>
        <v>47959.394739431562</v>
      </c>
      <c r="AU172" s="187">
        <f>SUM(U172,AN172)</f>
        <v>75.96581196581198</v>
      </c>
      <c r="AV172" s="188">
        <f>AU172-AR172</f>
        <v>-55073.264957264961</v>
      </c>
      <c r="AW172" s="110">
        <f>AU172-AS172</f>
        <v>-59622.876726495728</v>
      </c>
      <c r="AX172" s="594">
        <f>AU172-AT172</f>
        <v>-47883.428927465749</v>
      </c>
      <c r="AY172" s="96">
        <f>AR172/6</f>
        <v>9191.5384615384628</v>
      </c>
      <c r="AZ172" s="97">
        <f>AS172/6</f>
        <v>9949.80708974359</v>
      </c>
      <c r="BA172" s="97">
        <f>AU172/6</f>
        <v>12.660968660968663</v>
      </c>
      <c r="BB172" s="123">
        <f>BA172/AY172</f>
        <v>1.3774591396149686E-3</v>
      </c>
      <c r="BC172" s="98">
        <f>BA172-AY172</f>
        <v>-9178.8774928774947</v>
      </c>
      <c r="BD172" s="98">
        <f>BA172-AZ172</f>
        <v>-9937.1461210826219</v>
      </c>
      <c r="BE172" s="98">
        <f>AX172/6</f>
        <v>-7980.5714879109582</v>
      </c>
      <c r="BF172" s="1038">
        <f t="shared" ref="BF172:BG172" si="544">BF170+BF164</f>
        <v>0</v>
      </c>
      <c r="BG172" s="448">
        <f t="shared" si="544"/>
        <v>0</v>
      </c>
      <c r="BH172" s="359">
        <f>BH170+BH164</f>
        <v>94.96581196581198</v>
      </c>
      <c r="BI172" s="358">
        <f>BH172-BG172</f>
        <v>94.96581196581198</v>
      </c>
      <c r="BJ172" s="1038">
        <f t="shared" ref="BJ172" si="545">BJ170+BJ164</f>
        <v>0</v>
      </c>
      <c r="BK172" s="448">
        <f>BK170+BK164</f>
        <v>10850.51282051282</v>
      </c>
      <c r="BL172" s="359">
        <f>BL170+BL164</f>
        <v>0</v>
      </c>
      <c r="BM172" s="358">
        <f>BL172-BK172</f>
        <v>-10850.51282051282</v>
      </c>
      <c r="BN172" s="1038">
        <f t="shared" ref="BN172" si="546">BN170+BN164</f>
        <v>0</v>
      </c>
      <c r="BO172" s="448">
        <f>BO170+BO164</f>
        <v>11371.794871794871</v>
      </c>
      <c r="BP172" s="359">
        <f>BP170+BP164</f>
        <v>0</v>
      </c>
      <c r="BQ172" s="358">
        <f>BP172-BO172</f>
        <v>-11371.794871794871</v>
      </c>
      <c r="BR172" s="360">
        <f>BF172+BJ172+BN172</f>
        <v>0</v>
      </c>
      <c r="BS172" s="112"/>
      <c r="BT172" s="110">
        <f>BG172+BK172+BO172</f>
        <v>22222.307692307691</v>
      </c>
      <c r="BU172" s="113">
        <f>BH172+BL172+BP172</f>
        <v>94.96581196581198</v>
      </c>
      <c r="BV172" s="110">
        <f>BU172-BR172</f>
        <v>94.96581196581198</v>
      </c>
      <c r="BW172" s="108"/>
      <c r="BX172" s="117">
        <f>BU172-BT172</f>
        <v>-22127.341880341879</v>
      </c>
      <c r="BY172" s="1038">
        <f t="shared" ref="BY172" si="547">BY170+BY164</f>
        <v>0</v>
      </c>
      <c r="BZ172" s="448">
        <f>BZ170+BZ164</f>
        <v>11980.341880341881</v>
      </c>
      <c r="CA172" s="359">
        <f>CA170+CA164</f>
        <v>0</v>
      </c>
      <c r="CB172" s="358">
        <f>CA172-BZ172</f>
        <v>-11980.341880341881</v>
      </c>
      <c r="CC172" s="1038">
        <f t="shared" ref="CC172" si="548">CC170+CC164</f>
        <v>0</v>
      </c>
      <c r="CD172" s="448">
        <f>CD170+CD164</f>
        <v>8475.1282051282051</v>
      </c>
      <c r="CE172" s="359">
        <f>CE170+CE164</f>
        <v>0</v>
      </c>
      <c r="CF172" s="358">
        <f>CE172-CD172</f>
        <v>-8475.1282051282051</v>
      </c>
      <c r="CG172" s="1038">
        <f t="shared" ref="CG172" si="549">CG170+CG164</f>
        <v>0</v>
      </c>
      <c r="CH172" s="448">
        <f>CH170+CH164</f>
        <v>5477.264957264958</v>
      </c>
      <c r="CI172" s="359">
        <f>CI170+CI164</f>
        <v>0</v>
      </c>
      <c r="CJ172" s="358">
        <f>CI172-CH172</f>
        <v>-5477.264957264958</v>
      </c>
      <c r="CK172" s="111">
        <f>BY172+CC172+CG172</f>
        <v>0</v>
      </c>
      <c r="CL172" s="112"/>
      <c r="CM172" s="112">
        <f>BZ172+CD172+CH172</f>
        <v>25932.735042735043</v>
      </c>
      <c r="CN172" s="113">
        <f>CA172+CE172+CI172</f>
        <v>0</v>
      </c>
      <c r="CO172" s="186">
        <f>CN172-CK172</f>
        <v>0</v>
      </c>
      <c r="CP172" s="186"/>
      <c r="CQ172" s="117">
        <f>CN172-CM172</f>
        <v>-25932.735042735043</v>
      </c>
      <c r="CR172" s="111">
        <f>SUM(BR172,CK172)</f>
        <v>0</v>
      </c>
      <c r="CS172" s="954"/>
      <c r="CT172" s="593">
        <f>BT172+CM172</f>
        <v>48155.042735042734</v>
      </c>
      <c r="CU172" s="187">
        <f>SUM(BU172,CN172)</f>
        <v>94.96581196581198</v>
      </c>
      <c r="CV172" s="188">
        <f>CU172-CR172</f>
        <v>94.96581196581198</v>
      </c>
      <c r="CW172" s="188"/>
      <c r="CX172" s="594">
        <f>CU172-CT172</f>
        <v>-48060.076923076922</v>
      </c>
      <c r="CY172" s="96">
        <f>CR172/6</f>
        <v>0</v>
      </c>
      <c r="CZ172" s="97">
        <f>CU172/6</f>
        <v>15.827635327635329</v>
      </c>
      <c r="DA172" s="123" t="e">
        <f>CZ172/CY172</f>
        <v>#DIV/0!</v>
      </c>
      <c r="DB172" s="98">
        <f>CZ172-CY172</f>
        <v>15.827635327635329</v>
      </c>
      <c r="DC172" s="98">
        <f>CX172/6</f>
        <v>-8010.0128205128203</v>
      </c>
      <c r="DD172" s="355">
        <f>DD170+DD164</f>
        <v>12389.30769230769</v>
      </c>
      <c r="DE172" s="448">
        <f>DE170+DE164</f>
        <v>0</v>
      </c>
      <c r="DF172" s="764">
        <f>DF170+DF164</f>
        <v>0</v>
      </c>
      <c r="DG172" s="358">
        <f>DF172-DE172</f>
        <v>0</v>
      </c>
      <c r="DH172" s="355">
        <f>DH170+DH164</f>
        <v>13385.213675213676</v>
      </c>
      <c r="DI172" s="448">
        <f>DI170+DI164</f>
        <v>13115.384615384617</v>
      </c>
      <c r="DJ172" s="764">
        <f>DJ170+DJ164</f>
        <v>0</v>
      </c>
      <c r="DK172" s="358">
        <f>DJ172-DI172</f>
        <v>-13115.384615384617</v>
      </c>
      <c r="DL172" s="355">
        <f>DL170+DL164</f>
        <v>12438.034188034189</v>
      </c>
      <c r="DM172" s="448">
        <f>DM170+DM164</f>
        <v>12444.444444444445</v>
      </c>
      <c r="DN172" s="764">
        <f>DN170+DN164</f>
        <v>0</v>
      </c>
      <c r="DO172" s="358">
        <f>DN172-DM172</f>
        <v>-12444.444444444445</v>
      </c>
      <c r="DP172" s="360">
        <f>DD172+DH172+DL172</f>
        <v>38212.555555555555</v>
      </c>
      <c r="DQ172" s="110">
        <f>DE172+DI172+DM172</f>
        <v>25559.829059829062</v>
      </c>
      <c r="DR172" s="113">
        <f>DF172+DJ172+DN172</f>
        <v>0</v>
      </c>
      <c r="DS172" s="110">
        <f>DR172-DP172</f>
        <v>-38212.555555555555</v>
      </c>
      <c r="DT172" s="117">
        <f>DR172-DQ172</f>
        <v>-25559.829059829062</v>
      </c>
      <c r="DU172" s="355">
        <f>DU170+DU164</f>
        <v>12675.384615384615</v>
      </c>
      <c r="DV172" s="448">
        <f>DV170+DV164</f>
        <v>0</v>
      </c>
      <c r="DW172" s="764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64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64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65299.991452991453</v>
      </c>
      <c r="EM172" s="1026">
        <f>DQ172+EH172</f>
        <v>25559.829059829062</v>
      </c>
      <c r="EN172" s="187">
        <f>SUM(DR172,EI172)</f>
        <v>0</v>
      </c>
      <c r="EO172" s="188">
        <f>EN172-EL172</f>
        <v>-65299.991452991453</v>
      </c>
      <c r="EP172" s="594">
        <f>EN172-EM172</f>
        <v>-25559.829059829062</v>
      </c>
      <c r="EQ172" s="96">
        <f>EL172/6</f>
        <v>10883.331908831909</v>
      </c>
      <c r="ER172" s="97">
        <f>EN172/6</f>
        <v>0</v>
      </c>
      <c r="ES172" s="1027">
        <f>ER172/EQ172</f>
        <v>0</v>
      </c>
      <c r="ET172" s="633">
        <f>ER172-EQ172</f>
        <v>-10883.331908831909</v>
      </c>
      <c r="EU172" s="633">
        <f>EP172/6</f>
        <v>-4259.9715099715104</v>
      </c>
    </row>
    <row r="173" spans="1:152" s="138" customFormat="1" ht="20.100000000000001" customHeight="1">
      <c r="A173" s="67"/>
      <c r="B173" s="184"/>
      <c r="C173" s="364"/>
      <c r="D173" s="836" t="s">
        <v>35</v>
      </c>
      <c r="E173" s="841"/>
      <c r="F173" s="549">
        <f>F223</f>
        <v>0.191</v>
      </c>
      <c r="G173" s="595">
        <v>0.18516159053198103</v>
      </c>
      <c r="H173" s="859"/>
      <c r="I173" s="551"/>
      <c r="J173" s="549">
        <f>J223</f>
        <v>0.191</v>
      </c>
      <c r="K173" s="595">
        <v>0.14749999999999999</v>
      </c>
      <c r="L173" s="1078"/>
      <c r="M173" s="551"/>
      <c r="N173" s="549">
        <f>N223</f>
        <v>0.191</v>
      </c>
      <c r="O173" s="595">
        <v>0.17679112283749221</v>
      </c>
      <c r="P173" s="1078"/>
      <c r="Q173" s="551"/>
      <c r="R173" s="599">
        <f>R174/R11</f>
        <v>0.191</v>
      </c>
      <c r="S173" s="600">
        <v>0.17887401315789475</v>
      </c>
      <c r="T173" s="601">
        <f>T174/T11</f>
        <v>0.15955704010000143</v>
      </c>
      <c r="U173" s="555" t="e">
        <f>U174/U11</f>
        <v>#DIV/0!</v>
      </c>
      <c r="V173" s="555"/>
      <c r="W173" s="602"/>
      <c r="X173" s="253"/>
      <c r="Y173" s="549">
        <v>0.191</v>
      </c>
      <c r="Z173" s="595">
        <v>0.1522392730731392</v>
      </c>
      <c r="AA173" s="1078"/>
      <c r="AB173" s="551"/>
      <c r="AC173" s="549">
        <v>0.191</v>
      </c>
      <c r="AD173" s="595">
        <v>0.16399624958525413</v>
      </c>
      <c r="AE173" s="1078"/>
      <c r="AF173" s="598"/>
      <c r="AG173" s="549">
        <v>0.191</v>
      </c>
      <c r="AH173" s="595">
        <v>0.18</v>
      </c>
      <c r="AI173" s="1078"/>
      <c r="AJ173" s="598"/>
      <c r="AK173" s="603">
        <f>AK174/AK11</f>
        <v>0.19100000000000003</v>
      </c>
      <c r="AL173" s="600">
        <v>0.20902591687041566</v>
      </c>
      <c r="AM173" s="602">
        <f>AM174/AM11</f>
        <v>0.16325029246503958</v>
      </c>
      <c r="AN173" s="604" t="e">
        <f>AN174/AN11</f>
        <v>#DIV/0!</v>
      </c>
      <c r="AO173" s="602"/>
      <c r="AP173" s="605"/>
      <c r="AQ173" s="253"/>
      <c r="AR173" s="603">
        <f>AR174/AR11</f>
        <v>0.191</v>
      </c>
      <c r="AS173" s="604">
        <v>0.19100000000000003</v>
      </c>
      <c r="AT173" s="606">
        <f>AT174/AT11</f>
        <v>0.1613870488307366</v>
      </c>
      <c r="AU173" s="607" t="e">
        <f>AU174/AU11</f>
        <v>#DIV/0!</v>
      </c>
      <c r="AV173" s="608"/>
      <c r="AW173" s="555"/>
      <c r="AX173" s="609"/>
      <c r="AY173" s="137"/>
      <c r="BF173" s="1048"/>
      <c r="BG173" s="595"/>
      <c r="BH173" s="597"/>
      <c r="BI173" s="596"/>
      <c r="BJ173" s="1048"/>
      <c r="BK173" s="595">
        <v>0.17</v>
      </c>
      <c r="BL173" s="597"/>
      <c r="BM173" s="596"/>
      <c r="BN173" s="1048"/>
      <c r="BO173" s="595">
        <f>BO223</f>
        <v>0.19500000000000001</v>
      </c>
      <c r="BP173" s="597"/>
      <c r="BQ173" s="598"/>
      <c r="BR173" s="599" t="e">
        <f>BR174/BR11</f>
        <v>#DIV/0!</v>
      </c>
      <c r="BS173" s="602"/>
      <c r="BT173" s="604" t="e">
        <f>BT174/BT11</f>
        <v>#DIV/0!</v>
      </c>
      <c r="BU173" s="555" t="e">
        <f>BU174/BU11</f>
        <v>#DIV/0!</v>
      </c>
      <c r="BV173" s="555"/>
      <c r="BW173" s="602"/>
      <c r="BX173" s="602"/>
      <c r="BY173" s="1048"/>
      <c r="BZ173" s="595">
        <f>BZ223</f>
        <v>0.19800000000000001</v>
      </c>
      <c r="CA173" s="597"/>
      <c r="CB173" s="598"/>
      <c r="CC173" s="1048"/>
      <c r="CD173" s="595">
        <f>CD223</f>
        <v>0.19800000000000001</v>
      </c>
      <c r="CE173" s="597"/>
      <c r="CF173" s="598"/>
      <c r="CG173" s="1048"/>
      <c r="CH173" s="595">
        <f>CH223</f>
        <v>0.19800000000000001</v>
      </c>
      <c r="CI173" s="597"/>
      <c r="CJ173" s="598"/>
      <c r="CK173" s="603" t="e">
        <f>CK174/CK11</f>
        <v>#DIV/0!</v>
      </c>
      <c r="CL173" s="602"/>
      <c r="CM173" s="602">
        <f>CM174/CM11</f>
        <v>0.19800000000000004</v>
      </c>
      <c r="CN173" s="604" t="e">
        <f>CN174/CN11</f>
        <v>#DIV/0!</v>
      </c>
      <c r="CO173" s="602"/>
      <c r="CP173" s="602"/>
      <c r="CQ173" s="253"/>
      <c r="CR173" s="603" t="e">
        <f>CR174/CR11</f>
        <v>#DIV/0!</v>
      </c>
      <c r="CS173" s="601"/>
      <c r="CT173" s="606">
        <f>CT174/CT11</f>
        <v>0.19800000000000004</v>
      </c>
      <c r="CU173" s="607" t="e">
        <f>CU174/CU11</f>
        <v>#DIV/0!</v>
      </c>
      <c r="CV173" s="608"/>
      <c r="CW173" s="608"/>
      <c r="CX173" s="609">
        <f>CU174/CT174</f>
        <v>0</v>
      </c>
      <c r="CY173" s="137"/>
      <c r="DD173" s="549">
        <v>0.19600000000000001</v>
      </c>
      <c r="DE173" s="595">
        <v>0.19600000000000001</v>
      </c>
      <c r="DF173" s="779"/>
      <c r="DG173" s="596"/>
      <c r="DH173" s="549">
        <v>0.19600000000000001</v>
      </c>
      <c r="DI173" s="595">
        <v>0.19600000000000001</v>
      </c>
      <c r="DJ173" s="779"/>
      <c r="DK173" s="596"/>
      <c r="DL173" s="549">
        <v>0.19500000000000001</v>
      </c>
      <c r="DM173" s="595">
        <v>0.19500000000000001</v>
      </c>
      <c r="DN173" s="779"/>
      <c r="DO173" s="598"/>
      <c r="DP173" s="599">
        <f>DP174/DP11</f>
        <v>0.19584415584415585</v>
      </c>
      <c r="DQ173" s="604">
        <f>DQ174/DQ11</f>
        <v>0.19584415584415585</v>
      </c>
      <c r="DR173" s="555" t="e">
        <f>DR174/DR11</f>
        <v>#DIV/0!</v>
      </c>
      <c r="DS173" s="555"/>
      <c r="DT173" s="602"/>
      <c r="DU173" s="549">
        <v>0.19600000000000001</v>
      </c>
      <c r="DV173" s="595"/>
      <c r="DW173" s="779"/>
      <c r="DX173" s="598"/>
      <c r="DY173" s="549">
        <v>0.19600000000000001</v>
      </c>
      <c r="DZ173" s="595"/>
      <c r="EA173" s="779"/>
      <c r="EB173" s="598"/>
      <c r="EC173" s="549">
        <v>0.19500000000000001</v>
      </c>
      <c r="ED173" s="595"/>
      <c r="EE173" s="779"/>
      <c r="EF173" s="598"/>
      <c r="EG173" s="603">
        <f>EG174/EG11</f>
        <v>0.19601470588235295</v>
      </c>
      <c r="EH173" s="602" t="e">
        <f>EH174/EH11</f>
        <v>#DIV/0!</v>
      </c>
      <c r="EI173" s="604" t="e">
        <f>EI174/EI11</f>
        <v>#DIV/0!</v>
      </c>
      <c r="EJ173" s="602"/>
      <c r="EK173" s="253"/>
      <c r="EL173" s="603">
        <f>EL174/EL11</f>
        <v>0.19593002149510391</v>
      </c>
      <c r="EM173" s="606">
        <f>EM174/EM11</f>
        <v>0.19584415584415585</v>
      </c>
      <c r="EN173" s="607" t="e">
        <f>EN174/EN11</f>
        <v>#DIV/0!</v>
      </c>
      <c r="EO173" s="608"/>
      <c r="EP173" s="609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37" t="s">
        <v>61</v>
      </c>
      <c r="E174" s="830"/>
      <c r="F174" s="264">
        <f>F11*F173</f>
        <v>1465.965811965812</v>
      </c>
      <c r="G174" s="414">
        <f>G11*G173</f>
        <v>1675.7772799999993</v>
      </c>
      <c r="H174" s="415">
        <f>H11*H173</f>
        <v>0</v>
      </c>
      <c r="I174" s="418">
        <f>H174-G174</f>
        <v>-1675.7772799999993</v>
      </c>
      <c r="J174" s="264">
        <f>J11*J173</f>
        <v>1590.0341880341882</v>
      </c>
      <c r="K174" s="414">
        <f>K11*K173</f>
        <v>1524.5448717948718</v>
      </c>
      <c r="L174" s="1066">
        <f>L11*L173</f>
        <v>0</v>
      </c>
      <c r="M174" s="418">
        <f>L174-K174</f>
        <v>-1524.5448717948718</v>
      </c>
      <c r="N174" s="264">
        <f>N11*N173</f>
        <v>1591.6666666666667</v>
      </c>
      <c r="O174" s="414">
        <f>O11*O173</f>
        <v>1278.3835600000009</v>
      </c>
      <c r="P174" s="1066">
        <f>P11*P173</f>
        <v>0</v>
      </c>
      <c r="Q174" s="418">
        <f>P174-O174</f>
        <v>-1278.3835600000009</v>
      </c>
      <c r="R174" s="264">
        <f>F174+J174+N174</f>
        <v>4647.666666666667</v>
      </c>
      <c r="S174" s="566">
        <v>4647.666666666667</v>
      </c>
      <c r="T174" s="567">
        <f>H174+K174+O174</f>
        <v>2802.9284317948727</v>
      </c>
      <c r="U174" s="129">
        <f>H174+L174+P174</f>
        <v>0</v>
      </c>
      <c r="V174" s="129">
        <f>U174-R174</f>
        <v>-4647.666666666667</v>
      </c>
      <c r="W174" s="134">
        <f>U174-S174</f>
        <v>-4647.666666666667</v>
      </c>
      <c r="X174" s="55">
        <f>U174-T174</f>
        <v>-2802.9284317948727</v>
      </c>
      <c r="Y174" s="264">
        <f>Y11*Y173</f>
        <v>1354.9572649572651</v>
      </c>
      <c r="Z174" s="414">
        <f>Z11*Z173</f>
        <v>1075.2816</v>
      </c>
      <c r="AA174" s="1066">
        <f>AA11*AA173</f>
        <v>0</v>
      </c>
      <c r="AB174" s="418">
        <f>AA174-Z174</f>
        <v>-1075.2816</v>
      </c>
      <c r="AC174" s="264">
        <f>AC11*AC173</f>
        <v>1257.0085470085471</v>
      </c>
      <c r="AD174" s="414">
        <f>AD11*AD173</f>
        <v>952.14176060272098</v>
      </c>
      <c r="AE174" s="1066">
        <f>AE11*AE173</f>
        <v>0</v>
      </c>
      <c r="AF174" s="418">
        <f>AE174-AD174</f>
        <v>-952.14176060272098</v>
      </c>
      <c r="AG174" s="264">
        <f>AG11*AG173</f>
        <v>1041.5213675213677</v>
      </c>
      <c r="AH174" s="414">
        <f>AH11*AH173</f>
        <v>789.23076923076928</v>
      </c>
      <c r="AI174" s="1066">
        <f>AI11*AI173</f>
        <v>0</v>
      </c>
      <c r="AJ174" s="418">
        <f>AI174-AH174</f>
        <v>-789.23076923076928</v>
      </c>
      <c r="AK174" s="127">
        <f>Y174+AC174+AG174</f>
        <v>3653.4871794871801</v>
      </c>
      <c r="AL174" s="566">
        <v>3653.4871794871801</v>
      </c>
      <c r="AM174" s="134">
        <f>Z174+AD174+AH174</f>
        <v>2816.6541298334905</v>
      </c>
      <c r="AN174" s="129">
        <f>AA174+AE174+AI174</f>
        <v>0</v>
      </c>
      <c r="AO174" s="134">
        <f>AN174-AK174</f>
        <v>-3653.4871794871801</v>
      </c>
      <c r="AP174" s="128">
        <f>AN174-AL174</f>
        <v>-3653.4871794871801</v>
      </c>
      <c r="AQ174" s="55">
        <f>AN174-AM174</f>
        <v>-2816.6541298334905</v>
      </c>
      <c r="AR174" s="130">
        <f>SUM(R174,AK174)</f>
        <v>8301.1538461538476</v>
      </c>
      <c r="AS174" s="129">
        <v>8301.1538461538476</v>
      </c>
      <c r="AT174" s="511">
        <f>T174+AM174</f>
        <v>5619.5825616283637</v>
      </c>
      <c r="AU174" s="168">
        <f>SUM(U174,AN174)</f>
        <v>0</v>
      </c>
      <c r="AV174" s="169">
        <f>AU174-AR174</f>
        <v>-8301.1538461538476</v>
      </c>
      <c r="AW174" s="129">
        <f>AU174-AS174</f>
        <v>-8301.1538461538476</v>
      </c>
      <c r="AX174" s="362">
        <f>AU174-AT174</f>
        <v>-5619.5825616283637</v>
      </c>
      <c r="AY174" s="137"/>
      <c r="BF174" s="1042">
        <f t="shared" ref="BF174:BG174" si="550">BF173*BF11</f>
        <v>0</v>
      </c>
      <c r="BG174" s="414">
        <f t="shared" si="550"/>
        <v>0</v>
      </c>
      <c r="BH174" s="417">
        <f>BH173*BH11</f>
        <v>0</v>
      </c>
      <c r="BI174" s="418">
        <f>BH174-BG174</f>
        <v>0</v>
      </c>
      <c r="BJ174" s="1042">
        <f t="shared" ref="BJ174" si="551">BJ173*BJ11</f>
        <v>0</v>
      </c>
      <c r="BK174" s="414">
        <f>BK173*BK11</f>
        <v>0</v>
      </c>
      <c r="BL174" s="417">
        <f>BL173*BL11</f>
        <v>0</v>
      </c>
      <c r="BM174" s="418">
        <f>BL174-BK174</f>
        <v>0</v>
      </c>
      <c r="BN174" s="1042">
        <f t="shared" ref="BN174" si="552">BN173*BN11</f>
        <v>0</v>
      </c>
      <c r="BO174" s="414">
        <f>BO224</f>
        <v>0</v>
      </c>
      <c r="BP174" s="417"/>
      <c r="BQ174" s="358">
        <f>BP174-BO174</f>
        <v>0</v>
      </c>
      <c r="BR174" s="264">
        <f>BF174+BJ174+BN174</f>
        <v>0</v>
      </c>
      <c r="BS174" s="134"/>
      <c r="BT174" s="129">
        <f>BG174+BK174+BO174</f>
        <v>0</v>
      </c>
      <c r="BU174" s="129">
        <f>BH174+BL174+BP174</f>
        <v>0</v>
      </c>
      <c r="BV174" s="129">
        <f>BU174-BR174</f>
        <v>0</v>
      </c>
      <c r="BW174" s="134"/>
      <c r="BX174" s="134">
        <f>BU174-BT174</f>
        <v>0</v>
      </c>
      <c r="BY174" s="1042">
        <f t="shared" ref="BY174" si="553">BY173*BY11</f>
        <v>0</v>
      </c>
      <c r="BZ174" s="414">
        <f>BZ11*BZ173</f>
        <v>1506.1538461538464</v>
      </c>
      <c r="CA174" s="417">
        <f>CA11*CA173</f>
        <v>0</v>
      </c>
      <c r="CB174" s="358">
        <v>0</v>
      </c>
      <c r="CC174" s="1042">
        <f t="shared" ref="CC174" si="554">CC173*CC11</f>
        <v>0</v>
      </c>
      <c r="CD174" s="414">
        <f>CD11*CD173</f>
        <v>1523.0769230769231</v>
      </c>
      <c r="CE174" s="417">
        <f>CE11*CE173</f>
        <v>0</v>
      </c>
      <c r="CF174" s="358">
        <v>0</v>
      </c>
      <c r="CG174" s="1042">
        <f t="shared" ref="CG174" si="555">CG173*CG11</f>
        <v>0</v>
      </c>
      <c r="CH174" s="414">
        <f>CH11*CH173</f>
        <v>1093.2307692307693</v>
      </c>
      <c r="CI174" s="417">
        <f>CI11*CI173</f>
        <v>0</v>
      </c>
      <c r="CJ174" s="358">
        <f>CI174-CH174</f>
        <v>-1093.2307692307693</v>
      </c>
      <c r="CK174" s="127">
        <f>BY174+CC174+CG174</f>
        <v>0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0</v>
      </c>
      <c r="CP174" s="134"/>
      <c r="CQ174" s="55">
        <f>CN174-CM174</f>
        <v>-4122.461538461539</v>
      </c>
      <c r="CR174" s="130">
        <f>SUM(BR174,CK174)</f>
        <v>0</v>
      </c>
      <c r="CS174" s="540"/>
      <c r="CT174" s="511">
        <f>BT174+CM174</f>
        <v>4122.461538461539</v>
      </c>
      <c r="CU174" s="168">
        <f>SUM(BU174,CN174)</f>
        <v>0</v>
      </c>
      <c r="CV174" s="169">
        <f>CU174-CR174</f>
        <v>0</v>
      </c>
      <c r="CW174" s="169"/>
      <c r="CX174" s="362">
        <f>CU174-CT174</f>
        <v>-4122.461538461539</v>
      </c>
      <c r="CY174" s="137"/>
      <c r="DD174" s="264">
        <v>1280</v>
      </c>
      <c r="DE174" s="414">
        <v>1280</v>
      </c>
      <c r="DF174" s="770"/>
      <c r="DG174" s="418">
        <f>DF174-DE174</f>
        <v>-1280</v>
      </c>
      <c r="DH174" s="264">
        <v>995</v>
      </c>
      <c r="DI174" s="414">
        <v>995</v>
      </c>
      <c r="DJ174" s="770"/>
      <c r="DK174" s="418">
        <f>DJ174-DI174</f>
        <v>-995</v>
      </c>
      <c r="DL174" s="264">
        <v>1205</v>
      </c>
      <c r="DM174" s="414">
        <v>1205</v>
      </c>
      <c r="DN174" s="770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70">
        <f>DW11*DW173</f>
        <v>0</v>
      </c>
      <c r="DX174" s="358">
        <v>0</v>
      </c>
      <c r="DY174" s="264">
        <v>1085</v>
      </c>
      <c r="DZ174" s="414">
        <f>DZ11*DZ173</f>
        <v>0</v>
      </c>
      <c r="EA174" s="770">
        <f>EA11*EA173</f>
        <v>0</v>
      </c>
      <c r="EB174" s="358">
        <v>0</v>
      </c>
      <c r="EC174" s="264">
        <v>1150</v>
      </c>
      <c r="ED174" s="414">
        <f>ED11*ED173</f>
        <v>0</v>
      </c>
      <c r="EE174" s="770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8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7"/>
      <c r="F175" s="549">
        <v>0.230485</v>
      </c>
      <c r="G175" s="595">
        <v>0.22322690185842037</v>
      </c>
      <c r="H175" s="859"/>
      <c r="I175" s="551"/>
      <c r="J175" s="549">
        <v>0.230485</v>
      </c>
      <c r="K175" s="595">
        <v>0.253</v>
      </c>
      <c r="L175" s="1078"/>
      <c r="M175" s="551"/>
      <c r="N175" s="549">
        <v>0.230485</v>
      </c>
      <c r="O175" s="595">
        <v>0.25868627811973249</v>
      </c>
      <c r="P175" s="1078"/>
      <c r="Q175" s="551"/>
      <c r="R175" s="599">
        <f>R176/R12</f>
        <v>0.230485</v>
      </c>
      <c r="S175" s="600">
        <v>0.22999972202918692</v>
      </c>
      <c r="T175" s="601">
        <f>T176/T12</f>
        <v>0.25576149824184752</v>
      </c>
      <c r="U175" s="604" t="e">
        <f>U176/U12</f>
        <v>#DIV/0!</v>
      </c>
      <c r="V175" s="604"/>
      <c r="W175" s="602"/>
      <c r="X175" s="253"/>
      <c r="Y175" s="549">
        <v>0.24392</v>
      </c>
      <c r="Z175" s="595">
        <v>0.25184608235819828</v>
      </c>
      <c r="AA175" s="1078"/>
      <c r="AB175" s="551"/>
      <c r="AC175" s="549">
        <v>0.24392</v>
      </c>
      <c r="AD175" s="595">
        <v>0.23043774031978506</v>
      </c>
      <c r="AE175" s="1078"/>
      <c r="AF175" s="596"/>
      <c r="AG175" s="549">
        <v>0.24392</v>
      </c>
      <c r="AH175" s="595">
        <v>0.24</v>
      </c>
      <c r="AI175" s="1078"/>
      <c r="AJ175" s="596"/>
      <c r="AK175" s="603">
        <f>AK176/AK12</f>
        <v>0.24391999999999997</v>
      </c>
      <c r="AL175" s="600">
        <v>0.24281817082022744</v>
      </c>
      <c r="AM175" s="602">
        <f>AM176/AM12</f>
        <v>0.24160086865396793</v>
      </c>
      <c r="AN175" s="604" t="e">
        <f>AN176/AN12</f>
        <v>#DIV/0!</v>
      </c>
      <c r="AO175" s="602"/>
      <c r="AP175" s="605"/>
      <c r="AQ175" s="253"/>
      <c r="AR175" s="603">
        <f>AR176/AR12</f>
        <v>0.23639631169898123</v>
      </c>
      <c r="AS175" s="604">
        <v>0.23535705329153603</v>
      </c>
      <c r="AT175" s="606">
        <f>AT176/AT12</f>
        <v>0.24854908571420017</v>
      </c>
      <c r="AU175" s="607" t="e">
        <f>AU176/AU12</f>
        <v>#DIV/0!</v>
      </c>
      <c r="AV175" s="608"/>
      <c r="AW175" s="604"/>
      <c r="AX175" s="609"/>
      <c r="AY175" s="137"/>
      <c r="BF175" s="1048"/>
      <c r="BG175" s="595"/>
      <c r="BH175" s="597"/>
      <c r="BI175" s="596"/>
      <c r="BJ175" s="1048"/>
      <c r="BK175" s="595">
        <v>0.24</v>
      </c>
      <c r="BL175" s="597"/>
      <c r="BM175" s="596"/>
      <c r="BN175" s="1048"/>
      <c r="BO175" s="595">
        <f>BO225</f>
        <v>0.25</v>
      </c>
      <c r="BP175" s="597"/>
      <c r="BQ175" s="598"/>
      <c r="BR175" s="599" t="e">
        <f>BR176/BR12</f>
        <v>#DIV/0!</v>
      </c>
      <c r="BS175" s="602"/>
      <c r="BT175" s="604" t="e">
        <f>BT176/BT12</f>
        <v>#DIV/0!</v>
      </c>
      <c r="BU175" s="604" t="e">
        <f>BU176/BU12</f>
        <v>#DIV/0!</v>
      </c>
      <c r="BV175" s="604"/>
      <c r="BW175" s="602"/>
      <c r="BX175" s="602"/>
      <c r="BY175" s="1048"/>
      <c r="BZ175" s="595">
        <f>BZ225</f>
        <v>0.25</v>
      </c>
      <c r="CA175" s="597"/>
      <c r="CB175" s="598"/>
      <c r="CC175" s="1048"/>
      <c r="CD175" s="595">
        <f>CD225</f>
        <v>0.25</v>
      </c>
      <c r="CE175" s="597"/>
      <c r="CF175" s="598"/>
      <c r="CG175" s="1048"/>
      <c r="CH175" s="595">
        <f>CH225</f>
        <v>0.25</v>
      </c>
      <c r="CI175" s="597"/>
      <c r="CJ175" s="598"/>
      <c r="CK175" s="603" t="e">
        <f>CK176/CK12</f>
        <v>#DIV/0!</v>
      </c>
      <c r="CL175" s="602"/>
      <c r="CM175" s="602">
        <f>CM176/CM12</f>
        <v>0.25</v>
      </c>
      <c r="CN175" s="604" t="e">
        <f>CN176/CN12</f>
        <v>#DIV/0!</v>
      </c>
      <c r="CO175" s="602"/>
      <c r="CP175" s="602"/>
      <c r="CQ175" s="253"/>
      <c r="CR175" s="603" t="e">
        <f>CR176/CR12</f>
        <v>#DIV/0!</v>
      </c>
      <c r="CS175" s="601"/>
      <c r="CT175" s="606">
        <f>CT176/CT12</f>
        <v>0.25</v>
      </c>
      <c r="CU175" s="607" t="e">
        <f>CU176/CU12</f>
        <v>#DIV/0!</v>
      </c>
      <c r="CV175" s="608"/>
      <c r="CW175" s="608"/>
      <c r="CX175" s="609">
        <f>CU176/CT176</f>
        <v>0</v>
      </c>
      <c r="CY175" s="137"/>
      <c r="DD175" s="549">
        <v>0.25</v>
      </c>
      <c r="DE175" s="595">
        <v>0.25</v>
      </c>
      <c r="DF175" s="779"/>
      <c r="DG175" s="596"/>
      <c r="DH175" s="549">
        <v>0.25</v>
      </c>
      <c r="DI175" s="595">
        <v>0.25</v>
      </c>
      <c r="DJ175" s="779"/>
      <c r="DK175" s="596"/>
      <c r="DL175" s="549">
        <v>0.25</v>
      </c>
      <c r="DM175" s="595">
        <v>0.25</v>
      </c>
      <c r="DN175" s="779"/>
      <c r="DO175" s="598"/>
      <c r="DP175" s="599">
        <f>DP176/DP12</f>
        <v>0.25</v>
      </c>
      <c r="DQ175" s="604">
        <f>DQ176/DQ12</f>
        <v>0.25</v>
      </c>
      <c r="DR175" s="604" t="e">
        <f>DR176/DR12</f>
        <v>#DIV/0!</v>
      </c>
      <c r="DS175" s="604"/>
      <c r="DT175" s="602"/>
      <c r="DU175" s="549">
        <v>0.25</v>
      </c>
      <c r="DV175" s="595"/>
      <c r="DW175" s="779"/>
      <c r="DX175" s="598"/>
      <c r="DY175" s="549">
        <v>0.25</v>
      </c>
      <c r="DZ175" s="595"/>
      <c r="EA175" s="779"/>
      <c r="EB175" s="598"/>
      <c r="EC175" s="549">
        <v>0.25</v>
      </c>
      <c r="ED175" s="595"/>
      <c r="EE175" s="779"/>
      <c r="EF175" s="598"/>
      <c r="EG175" s="603">
        <f>EG176/EG12</f>
        <v>0.25</v>
      </c>
      <c r="EH175" s="602" t="e">
        <f>EH176/EH12</f>
        <v>#DIV/0!</v>
      </c>
      <c r="EI175" s="604" t="e">
        <f>EI176/EI12</f>
        <v>#DIV/0!</v>
      </c>
      <c r="EJ175" s="602"/>
      <c r="EK175" s="253"/>
      <c r="EL175" s="603">
        <f>EL176/EL12</f>
        <v>0.25</v>
      </c>
      <c r="EM175" s="606">
        <f>EM176/EM12</f>
        <v>0.25</v>
      </c>
      <c r="EN175" s="607" t="e">
        <f>EN176/EN12</f>
        <v>#DIV/0!</v>
      </c>
      <c r="EO175" s="608"/>
      <c r="EP175" s="609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37" t="s">
        <v>64</v>
      </c>
      <c r="E176" s="830"/>
      <c r="F176" s="264">
        <f>F12*F175</f>
        <v>31347.929957264962</v>
      </c>
      <c r="G176" s="461">
        <f>G12*G175</f>
        <v>45271.909600000086</v>
      </c>
      <c r="H176" s="462">
        <f>H12*H175</f>
        <v>0</v>
      </c>
      <c r="I176" s="418">
        <f>H176-G176</f>
        <v>-45271.909600000086</v>
      </c>
      <c r="J176" s="264">
        <f>J12*J175</f>
        <v>34681.09764957265</v>
      </c>
      <c r="K176" s="461">
        <f>K12*K175</f>
        <v>61878.177777777782</v>
      </c>
      <c r="L176" s="1058">
        <f>L12*L175</f>
        <v>0</v>
      </c>
      <c r="M176" s="418">
        <f>L176-K176</f>
        <v>-61878.177777777782</v>
      </c>
      <c r="N176" s="264">
        <f>N12*N175</f>
        <v>34681.09764957265</v>
      </c>
      <c r="O176" s="461">
        <f>O12*O175</f>
        <v>59736.80240999996</v>
      </c>
      <c r="P176" s="1058">
        <f>P12*P175</f>
        <v>0</v>
      </c>
      <c r="Q176" s="418">
        <f>P176-O176</f>
        <v>-59736.80240999996</v>
      </c>
      <c r="R176" s="374">
        <f>F176+J176+N176</f>
        <v>100710.12525641026</v>
      </c>
      <c r="S176" s="490">
        <v>113152</v>
      </c>
      <c r="T176" s="567">
        <f>H176+K176+O176</f>
        <v>121614.98018777775</v>
      </c>
      <c r="U176" s="129">
        <f>H176+L176+P176</f>
        <v>0</v>
      </c>
      <c r="V176" s="129">
        <f>U176-R176</f>
        <v>-100710.12525641026</v>
      </c>
      <c r="W176" s="70">
        <f>U176-S176</f>
        <v>-113152</v>
      </c>
      <c r="X176" s="241">
        <f>U176-T176</f>
        <v>-121614.98018777775</v>
      </c>
      <c r="Y176" s="264">
        <f>Y12*Y175</f>
        <v>30854.837606837609</v>
      </c>
      <c r="Z176" s="461">
        <f>Z12*Z175</f>
        <v>48870.654359999993</v>
      </c>
      <c r="AA176" s="1058">
        <f>AA12*AA175</f>
        <v>0</v>
      </c>
      <c r="AB176" s="418">
        <f>AA176-Z176</f>
        <v>-48870.654359999993</v>
      </c>
      <c r="AC176" s="264">
        <f>AC12*AC175</f>
        <v>29187.008547008551</v>
      </c>
      <c r="AD176" s="461">
        <f>AD12*AD175</f>
        <v>36354.508279056397</v>
      </c>
      <c r="AE176" s="1058">
        <f>AE12*AE175</f>
        <v>0</v>
      </c>
      <c r="AF176" s="418">
        <f>AE176-AD176</f>
        <v>-36354.508279056397</v>
      </c>
      <c r="AG176" s="264">
        <f>AG12*AG175</f>
        <v>23697.766153846154</v>
      </c>
      <c r="AH176" s="461">
        <f>AH12*AH175</f>
        <v>34024.615384615383</v>
      </c>
      <c r="AI176" s="1058">
        <f>AI12*AI175</f>
        <v>0</v>
      </c>
      <c r="AJ176" s="418">
        <f>AI176-AH176</f>
        <v>-34024.615384615383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0</v>
      </c>
      <c r="AO176" s="70">
        <f>AN176-AK176</f>
        <v>-83739.61230769231</v>
      </c>
      <c r="AP176" s="129">
        <f>AN176-AL176</f>
        <v>-85775</v>
      </c>
      <c r="AQ176" s="241">
        <f>AN176-AM176</f>
        <v>-119249.77802367177</v>
      </c>
      <c r="AR176" s="130">
        <f>SUM(R176,AK176)</f>
        <v>184449.73756410257</v>
      </c>
      <c r="AS176" s="239">
        <v>198927</v>
      </c>
      <c r="AT176" s="511">
        <f>T176+AM176</f>
        <v>240864.75821144952</v>
      </c>
      <c r="AU176" s="168">
        <f>SUM(U176,AN176)</f>
        <v>0</v>
      </c>
      <c r="AV176" s="169">
        <f>AU176-AR176</f>
        <v>-184449.73756410257</v>
      </c>
      <c r="AW176" s="239">
        <f>AU176-AS176</f>
        <v>-198927</v>
      </c>
      <c r="AX176" s="610">
        <v>34069.743589743593</v>
      </c>
      <c r="AY176" s="137"/>
      <c r="BF176" s="1042">
        <f t="shared" ref="BF176:BG176" si="556">BF12*BF175</f>
        <v>0</v>
      </c>
      <c r="BG176" s="461">
        <f t="shared" si="556"/>
        <v>0</v>
      </c>
      <c r="BH176" s="463">
        <f>BH12*BH175</f>
        <v>0</v>
      </c>
      <c r="BI176" s="418">
        <f>BH176-BG176</f>
        <v>0</v>
      </c>
      <c r="BJ176" s="1042">
        <f t="shared" ref="BJ176" si="557">BJ12*BJ175</f>
        <v>0</v>
      </c>
      <c r="BK176" s="461">
        <f>BK12*BK175</f>
        <v>0</v>
      </c>
      <c r="BL176" s="463">
        <f>BL12*BL175</f>
        <v>0</v>
      </c>
      <c r="BM176" s="418">
        <f>BL176-BK176</f>
        <v>0</v>
      </c>
      <c r="BN176" s="1042">
        <f t="shared" ref="BN176" si="558">BN12*BN175</f>
        <v>0</v>
      </c>
      <c r="BO176" s="461">
        <f>BO226</f>
        <v>0</v>
      </c>
      <c r="BP176" s="463"/>
      <c r="BQ176" s="358">
        <f>BP176-BO176</f>
        <v>0</v>
      </c>
      <c r="BR176" s="374">
        <f>BF176+BJ176+BN176</f>
        <v>0</v>
      </c>
      <c r="BS176" s="70"/>
      <c r="BT176" s="129">
        <f>BG176+BK176+BO176</f>
        <v>0</v>
      </c>
      <c r="BU176" s="129">
        <f>BH176+BL176+BP176</f>
        <v>0</v>
      </c>
      <c r="BV176" s="129">
        <f>BU176-BR176</f>
        <v>0</v>
      </c>
      <c r="BW176" s="70"/>
      <c r="BX176" s="70">
        <f>BU176-BT176</f>
        <v>0</v>
      </c>
      <c r="BY176" s="1042">
        <f t="shared" ref="BY176" si="559">BY12*BY175</f>
        <v>0</v>
      </c>
      <c r="BZ176" s="461">
        <f>BZ12*BZ175</f>
        <v>38899.572649572649</v>
      </c>
      <c r="CA176" s="463">
        <f>CA12*CA175</f>
        <v>0</v>
      </c>
      <c r="CB176" s="358">
        <v>0</v>
      </c>
      <c r="CC176" s="1042">
        <f t="shared" ref="CC176" si="560">CC12*CC175</f>
        <v>0</v>
      </c>
      <c r="CD176" s="461">
        <f>CD12*CD175</f>
        <v>39529.914529914531</v>
      </c>
      <c r="CE176" s="463">
        <f>CE12*CE175</f>
        <v>0</v>
      </c>
      <c r="CF176" s="358">
        <v>0</v>
      </c>
      <c r="CG176" s="1042">
        <f t="shared" ref="CG176" si="561">CG12*CG175</f>
        <v>0</v>
      </c>
      <c r="CH176" s="461">
        <f>CH12*CH175</f>
        <v>28188.034188034191</v>
      </c>
      <c r="CI176" s="463">
        <f>CI12*CI175</f>
        <v>0</v>
      </c>
      <c r="CJ176" s="358">
        <f>CI176-CH176</f>
        <v>-28188.034188034191</v>
      </c>
      <c r="CK176" s="127">
        <f>BY176+CC176+CG176</f>
        <v>0</v>
      </c>
      <c r="CL176" s="70"/>
      <c r="CM176" s="70">
        <f>BZ176+CD176+CH176</f>
        <v>106617.52136752137</v>
      </c>
      <c r="CN176" s="239">
        <f>CA176+CE176+CI176</f>
        <v>0</v>
      </c>
      <c r="CO176" s="70">
        <f>CN176-CK176</f>
        <v>0</v>
      </c>
      <c r="CP176" s="70"/>
      <c r="CQ176" s="241">
        <f>CN176-CM176</f>
        <v>-106617.52136752137</v>
      </c>
      <c r="CR176" s="130">
        <f>SUM(BR176,CK176)</f>
        <v>0</v>
      </c>
      <c r="CS176" s="540"/>
      <c r="CT176" s="511">
        <f>BT176+CM176</f>
        <v>106617.52136752137</v>
      </c>
      <c r="CU176" s="168">
        <f>SUM(BU176,CN176)</f>
        <v>0</v>
      </c>
      <c r="CV176" s="169">
        <f>CU176-CR176</f>
        <v>0</v>
      </c>
      <c r="CW176" s="328"/>
      <c r="CX176" s="610">
        <v>34069.743589743593</v>
      </c>
      <c r="CY176" s="137"/>
      <c r="DD176" s="264">
        <f>DD12*DD175</f>
        <v>33848.290598290601</v>
      </c>
      <c r="DE176" s="461">
        <f>DE12*DE175</f>
        <v>33848.290598290601</v>
      </c>
      <c r="DF176" s="771">
        <f>DF12*DF175</f>
        <v>0</v>
      </c>
      <c r="DG176" s="418">
        <f>DF176-DE176</f>
        <v>-33848.290598290601</v>
      </c>
      <c r="DH176" s="264">
        <f>DH12*DH175</f>
        <v>26326.923076923078</v>
      </c>
      <c r="DI176" s="461">
        <f>DI12*DI175</f>
        <v>26326.923076923078</v>
      </c>
      <c r="DJ176" s="771">
        <f>DJ12*DJ175</f>
        <v>0</v>
      </c>
      <c r="DK176" s="418">
        <f>DJ176-DI176</f>
        <v>-26326.923076923078</v>
      </c>
      <c r="DL176" s="264">
        <f>DL12*DL175</f>
        <v>31967.948717948719</v>
      </c>
      <c r="DM176" s="461">
        <f>DM12*DM175</f>
        <v>31967.948717948719</v>
      </c>
      <c r="DN176" s="771">
        <f>DN12*DN175</f>
        <v>0</v>
      </c>
      <c r="DO176" s="358">
        <f>DN176-DM176</f>
        <v>-31967.948717948719</v>
      </c>
      <c r="DP176" s="374">
        <f>DD176+DH176+DL176</f>
        <v>92143.162393162405</v>
      </c>
      <c r="DQ176" s="129">
        <f>DE176+DI176+DM176</f>
        <v>92143.162393162405</v>
      </c>
      <c r="DR176" s="129">
        <f>DF176+DJ176+DN176</f>
        <v>0</v>
      </c>
      <c r="DS176" s="129">
        <f>DR176-DP176</f>
        <v>-92143.162393162405</v>
      </c>
      <c r="DT176" s="70">
        <f>DR176-DQ176</f>
        <v>-92143.162393162405</v>
      </c>
      <c r="DU176" s="264">
        <f>DU12*DU175</f>
        <v>33824.786324786328</v>
      </c>
      <c r="DV176" s="461">
        <f>DV12*DV175</f>
        <v>0</v>
      </c>
      <c r="DW176" s="771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71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71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184222.22222222225</v>
      </c>
      <c r="EM176" s="686">
        <f>DQ176+EH176</f>
        <v>92143.162393162405</v>
      </c>
      <c r="EN176" s="168">
        <f>SUM(DR176,EI176)</f>
        <v>0</v>
      </c>
      <c r="EO176" s="169">
        <f>EN176-EL176</f>
        <v>-184222.22222222225</v>
      </c>
      <c r="EP176" s="610">
        <v>34069.743589743593</v>
      </c>
      <c r="EQ176" s="137"/>
    </row>
    <row r="177" spans="1:152" s="616" customFormat="1" ht="20.100000000000001" customHeight="1">
      <c r="A177" s="570"/>
      <c r="B177" s="571" t="str">
        <f>B171</f>
        <v>%=粗利率</v>
      </c>
      <c r="C177" s="572"/>
      <c r="D177" s="572"/>
      <c r="E177" s="573"/>
      <c r="F177" s="491">
        <f>F178/F14</f>
        <v>0.21838816666666666</v>
      </c>
      <c r="G177" s="611">
        <f>G178/G14</f>
        <v>0.21596078941825081</v>
      </c>
      <c r="H177" s="860"/>
      <c r="I177" s="334">
        <f>H178/G178</f>
        <v>0</v>
      </c>
      <c r="J177" s="491">
        <f>J178/J14</f>
        <v>0.21860889999999999</v>
      </c>
      <c r="K177" s="611">
        <f>K178/K14</f>
        <v>0.24116797586076205</v>
      </c>
      <c r="L177" s="1079"/>
      <c r="M177" s="334">
        <f>L178/K178</f>
        <v>0</v>
      </c>
      <c r="N177" s="491">
        <f>N178/N14</f>
        <v>0.21860889999999999</v>
      </c>
      <c r="O177" s="611">
        <f>O178/O14</f>
        <v>0.24182687351071722</v>
      </c>
      <c r="P177" s="1079"/>
      <c r="Q177" s="334">
        <f>P178/O178</f>
        <v>0</v>
      </c>
      <c r="R177" s="491">
        <f>R178/R14</f>
        <v>0.21854039655172414</v>
      </c>
      <c r="S177" s="613">
        <f>S178/S14</f>
        <v>0.22218798742138363</v>
      </c>
      <c r="T177" s="578">
        <f>T178/T14</f>
        <v>0.24149328140374157</v>
      </c>
      <c r="U177" s="614">
        <f>U178/U14</f>
        <v>0</v>
      </c>
      <c r="V177" s="579">
        <f>U178/R178</f>
        <v>0</v>
      </c>
      <c r="W177" s="580">
        <f>U178/S178</f>
        <v>0</v>
      </c>
      <c r="X177" s="177">
        <f>U178/T178</f>
        <v>0</v>
      </c>
      <c r="Y177" s="491">
        <f>Y178/Y14</f>
        <v>0.2294845445539857</v>
      </c>
      <c r="Z177" s="611">
        <f>Z178/Z14</f>
        <v>0.23457769696998815</v>
      </c>
      <c r="AA177" s="1079"/>
      <c r="AB177" s="334">
        <f>AA178/Z178</f>
        <v>0</v>
      </c>
      <c r="AC177" s="491">
        <f>AC178/AC14</f>
        <v>0.22928841832994343</v>
      </c>
      <c r="AD177" s="611">
        <f>AD178/AD14</f>
        <v>0.21913082236409351</v>
      </c>
      <c r="AE177" s="1079"/>
      <c r="AF177" s="598">
        <f>AE178/AD178</f>
        <v>0</v>
      </c>
      <c r="AG177" s="491">
        <f>AG178/AG14</f>
        <v>0.22816216840793443</v>
      </c>
      <c r="AH177" s="611">
        <v>0.23599999999999999</v>
      </c>
      <c r="AI177" s="1079"/>
      <c r="AJ177" s="598">
        <f>AI178/AH178</f>
        <v>0</v>
      </c>
      <c r="AK177" s="615">
        <f>AK178/AK14</f>
        <v>0.2290426117391304</v>
      </c>
      <c r="AL177" s="613">
        <f>AL178/AL14</f>
        <v>0.2244604270833333</v>
      </c>
      <c r="AM177" s="592">
        <f>AM178/AM14</f>
        <v>0.23008342114297367</v>
      </c>
      <c r="AN177" s="614">
        <f>AN178/AN14</f>
        <v>0</v>
      </c>
      <c r="AO177" s="583">
        <f>AN178/AK178</f>
        <v>0</v>
      </c>
      <c r="AP177" s="340">
        <f>AN178/AL178</f>
        <v>0</v>
      </c>
      <c r="AQ177" s="178">
        <f>AN178/AM178</f>
        <v>0</v>
      </c>
      <c r="AR177" s="615">
        <f>AR178/AR14</f>
        <v>0.2231856071153846</v>
      </c>
      <c r="AS177" s="579">
        <f>AS178/AS14</f>
        <v>0.22316538082437276</v>
      </c>
      <c r="AT177" s="586">
        <f>AT178/AT14</f>
        <v>0.23568703909255942</v>
      </c>
      <c r="AU177" s="586">
        <f>AU178/AU14</f>
        <v>0</v>
      </c>
      <c r="AV177" s="583">
        <f>AU178/AR178</f>
        <v>0</v>
      </c>
      <c r="AW177" s="579">
        <f>AU178/AS178</f>
        <v>0</v>
      </c>
      <c r="AX177" s="588">
        <f>AU178/AT178</f>
        <v>0</v>
      </c>
      <c r="AY177" s="589"/>
      <c r="AZ177" s="590"/>
      <c r="BA177" s="590"/>
      <c r="BF177" s="1049" t="e">
        <f t="shared" ref="BF177:BG177" si="562">BF178/BF14</f>
        <v>#DIV/0!</v>
      </c>
      <c r="BG177" s="611" t="e">
        <f t="shared" si="562"/>
        <v>#DIV/0!</v>
      </c>
      <c r="BH177" s="612" t="e">
        <f>BH178/BH14</f>
        <v>#DIV/0!</v>
      </c>
      <c r="BI177" s="334" t="e">
        <f>BH178/BG178</f>
        <v>#DIV/0!</v>
      </c>
      <c r="BJ177" s="1049" t="e">
        <f t="shared" ref="BJ177" si="563">BJ178/BJ14</f>
        <v>#DIV/0!</v>
      </c>
      <c r="BK177" s="611">
        <f>BK178/BK14</f>
        <v>0.22522499999999998</v>
      </c>
      <c r="BL177" s="612" t="e">
        <f>BL178/BL14</f>
        <v>#DIV/0!</v>
      </c>
      <c r="BM177" s="334">
        <f>BL178/BK178</f>
        <v>0</v>
      </c>
      <c r="BN177" s="1049" t="e">
        <f t="shared" ref="BN177" si="564">BN178/BN14</f>
        <v>#DIV/0!</v>
      </c>
      <c r="BO177" s="611">
        <f>BO178/BO14</f>
        <v>0.23399999999999999</v>
      </c>
      <c r="BP177" s="612" t="e">
        <f>BP178/BP14</f>
        <v>#DIV/0!</v>
      </c>
      <c r="BQ177" s="598">
        <f>BP178/BO178</f>
        <v>0</v>
      </c>
      <c r="BR177" s="491" t="e">
        <f>BR178/BR14</f>
        <v>#DIV/0!</v>
      </c>
      <c r="BS177" s="583"/>
      <c r="BT177" s="584">
        <f>BT178/BT14</f>
        <v>0.23036896551724137</v>
      </c>
      <c r="BU177" s="614" t="e">
        <f>BU178/BU14</f>
        <v>#DIV/0!</v>
      </c>
      <c r="BV177" s="579" t="e">
        <f>BU178/BR178</f>
        <v>#DIV/0!</v>
      </c>
      <c r="BW177" s="580"/>
      <c r="BX177" s="177">
        <f>BU178/BT178</f>
        <v>0</v>
      </c>
      <c r="BY177" s="1049" t="e">
        <f t="shared" ref="BY177" si="565">BY178/BY14</f>
        <v>#DIV/0!</v>
      </c>
      <c r="BZ177" s="611">
        <f>BZ178/BZ14</f>
        <v>0.23678571428571427</v>
      </c>
      <c r="CA177" s="575" t="e">
        <f>CA178/CA14</f>
        <v>#DIV/0!</v>
      </c>
      <c r="CB177" s="598">
        <f>CA178/BZ178</f>
        <v>0</v>
      </c>
      <c r="CC177" s="1049" t="e">
        <f t="shared" ref="CC177" si="566">CC178/CC14</f>
        <v>#DIV/0!</v>
      </c>
      <c r="CD177" s="611">
        <f>CD178/CD14</f>
        <v>0.24001401869158878</v>
      </c>
      <c r="CE177" s="612" t="e">
        <f>CE178/CE14</f>
        <v>#DIV/0!</v>
      </c>
      <c r="CF177" s="598">
        <f>CE178/CD178</f>
        <v>0</v>
      </c>
      <c r="CG177" s="1049" t="e">
        <f t="shared" ref="CG177" si="567">CG178/CG14</f>
        <v>#DIV/0!</v>
      </c>
      <c r="CH177" s="611">
        <f>CH178/CH14</f>
        <v>0.24023999999999998</v>
      </c>
      <c r="CI177" s="612" t="e">
        <f>CI178/CI14</f>
        <v>#DIV/0!</v>
      </c>
      <c r="CJ177" s="598">
        <f>CI178/CH178</f>
        <v>0</v>
      </c>
      <c r="CK177" s="615" t="e">
        <f>CK178/CK14</f>
        <v>#DIV/0!</v>
      </c>
      <c r="CL177" s="343"/>
      <c r="CM177" s="592">
        <f>CM178/CM14</f>
        <v>0.23889198606271775</v>
      </c>
      <c r="CN177" s="614" t="e">
        <f>CN178/CN14</f>
        <v>#DIV/0!</v>
      </c>
      <c r="CO177" s="587" t="e">
        <f>CN178/CK178</f>
        <v>#DIV/0!</v>
      </c>
      <c r="CP177" s="583"/>
      <c r="CQ177" s="178">
        <f>CN178/CM178</f>
        <v>0</v>
      </c>
      <c r="CR177" s="615" t="e">
        <f>CR178/CR14</f>
        <v>#DIV/0!</v>
      </c>
      <c r="CS177" s="972"/>
      <c r="CT177" s="586">
        <f>CT178/CT14</f>
        <v>0.23603125</v>
      </c>
      <c r="CU177" s="586" t="e">
        <f>CU178/CU14</f>
        <v>#DIV/0!</v>
      </c>
      <c r="CV177" s="587" t="e">
        <f>CU178/CR178</f>
        <v>#DIV/0!</v>
      </c>
      <c r="CW177" s="583"/>
      <c r="CX177" s="588">
        <f>CU178/CT178</f>
        <v>0</v>
      </c>
      <c r="CY177" s="589"/>
      <c r="CZ177" s="590"/>
      <c r="DD177" s="491">
        <f>DD178/DD14</f>
        <v>0.23400000000000001</v>
      </c>
      <c r="DE177" s="611">
        <f>DE178/DE14</f>
        <v>0.23600000000000004</v>
      </c>
      <c r="DF177" s="780" t="e">
        <f>DF178/DF14</f>
        <v>#DIV/0!</v>
      </c>
      <c r="DG177" s="334">
        <f>DF178/DE178</f>
        <v>0</v>
      </c>
      <c r="DH177" s="491">
        <f>DH178/DH14</f>
        <v>0.23400000000000001</v>
      </c>
      <c r="DI177" s="611">
        <f>DI178/DI14</f>
        <v>0.23499999999999999</v>
      </c>
      <c r="DJ177" s="780" t="e">
        <f>DJ178/DJ14</f>
        <v>#DIV/0!</v>
      </c>
      <c r="DK177" s="334">
        <f>DJ178/DI178</f>
        <v>0</v>
      </c>
      <c r="DL177" s="491">
        <f>DL178/DL14</f>
        <v>0.23399999999999999</v>
      </c>
      <c r="DM177" s="611">
        <f>DM178/DM14</f>
        <v>0.23399999999999999</v>
      </c>
      <c r="DN177" s="780" t="e">
        <f>DN178/DN14</f>
        <v>#DIV/0!</v>
      </c>
      <c r="DO177" s="598">
        <f>DN178/DM178</f>
        <v>0</v>
      </c>
      <c r="DP177" s="491">
        <f>DP178/DP14</f>
        <v>0.23399999999999999</v>
      </c>
      <c r="DQ177" s="584">
        <f>DQ178/DQ14</f>
        <v>0.23502040816326533</v>
      </c>
      <c r="DR177" s="579" t="e">
        <f>DR178/DR14</f>
        <v>#DIV/0!</v>
      </c>
      <c r="DS177" s="579">
        <f>DR178/DP178</f>
        <v>0</v>
      </c>
      <c r="DT177" s="177">
        <f>DR178/DQ178</f>
        <v>0</v>
      </c>
      <c r="DU177" s="491">
        <f>DU178/DU14</f>
        <v>0.23400000000000001</v>
      </c>
      <c r="DV177" s="611" t="e">
        <f>DV178/DV14</f>
        <v>#DIV/0!</v>
      </c>
      <c r="DW177" s="780" t="e">
        <f>DW178/DW14</f>
        <v>#DIV/0!</v>
      </c>
      <c r="DX177" s="598" t="e">
        <f>DW178/DV178</f>
        <v>#DIV/0!</v>
      </c>
      <c r="DY177" s="491">
        <f>DY178/DY14</f>
        <v>0.23400000000000001</v>
      </c>
      <c r="DZ177" s="611" t="e">
        <f>DZ178/DZ14</f>
        <v>#DIV/0!</v>
      </c>
      <c r="EA177" s="780" t="e">
        <f>EA178/EA14</f>
        <v>#DIV/0!</v>
      </c>
      <c r="EB177" s="598" t="e">
        <f>EA178/DZ178</f>
        <v>#DIV/0!</v>
      </c>
      <c r="EC177" s="491">
        <f>EC178/EC14</f>
        <v>0.23385375</v>
      </c>
      <c r="ED177" s="611" t="e">
        <f>ED178/ED14</f>
        <v>#DIV/0!</v>
      </c>
      <c r="EE177" s="780" t="e">
        <f>EE178/EE14</f>
        <v>#DIV/0!</v>
      </c>
      <c r="EF177" s="598" t="e">
        <f>EE178/ED178</f>
        <v>#DIV/0!</v>
      </c>
      <c r="EG177" s="615">
        <f>EG178/EG14</f>
        <v>0.23395224489795918</v>
      </c>
      <c r="EH177" s="592" t="e">
        <f>EH178/EH14</f>
        <v>#DIV/0!</v>
      </c>
      <c r="EI177" s="579" t="e">
        <f>EI178/EI14</f>
        <v>#DIV/0!</v>
      </c>
      <c r="EJ177" s="587">
        <f>EI178/EG178</f>
        <v>0</v>
      </c>
      <c r="EK177" s="178" t="e">
        <f>EI178/EH178</f>
        <v>#DIV/0!</v>
      </c>
      <c r="EL177" s="615">
        <f>EL178/EL14</f>
        <v>0.23397612244897958</v>
      </c>
      <c r="EM177" s="586">
        <f>EM178/EM14</f>
        <v>0.23502040816326533</v>
      </c>
      <c r="EN177" s="586" t="e">
        <f>EN178/EN14</f>
        <v>#DIV/0!</v>
      </c>
      <c r="EO177" s="587">
        <f>EN178/EL178</f>
        <v>0</v>
      </c>
      <c r="EP177" s="588">
        <f>EN178/EM178</f>
        <v>0</v>
      </c>
      <c r="EQ177" s="589"/>
      <c r="ER177" s="590"/>
      <c r="ES177" s="591"/>
      <c r="ET177" s="591"/>
      <c r="EU177" s="591"/>
      <c r="EV177" s="591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357"/>
      <c r="I178" s="358">
        <f>H178-G178</f>
        <v>-50110.429840000099</v>
      </c>
      <c r="J178" s="355">
        <f>J228</f>
        <v>37369.042735042734</v>
      </c>
      <c r="K178" s="448">
        <v>63633.097999999998</v>
      </c>
      <c r="L178" s="1060"/>
      <c r="M178" s="358">
        <f>L178-K178</f>
        <v>-63633.097999999998</v>
      </c>
      <c r="N178" s="355">
        <f>N228</f>
        <v>37369.042735042734</v>
      </c>
      <c r="O178" s="448">
        <v>62221.96</v>
      </c>
      <c r="P178" s="1060"/>
      <c r="Q178" s="358">
        <f>P178-O178</f>
        <v>-62221.96</v>
      </c>
      <c r="R178" s="360">
        <f>F178+J178+N178</f>
        <v>108336.26495726495</v>
      </c>
      <c r="S178" s="361">
        <f>S228</f>
        <v>120779.11111111111</v>
      </c>
      <c r="T178" s="186">
        <f>H178+K178+O178</f>
        <v>125855.05799999999</v>
      </c>
      <c r="U178" s="114">
        <f>H178+L178+P178</f>
        <v>0</v>
      </c>
      <c r="V178" s="110">
        <f>U178-R178</f>
        <v>-108336.26495726495</v>
      </c>
      <c r="W178" s="108">
        <f>U178-S178</f>
        <v>-120779.11111111111</v>
      </c>
      <c r="X178" s="117">
        <f>U178-T178</f>
        <v>-125855.05799999999</v>
      </c>
      <c r="Y178" s="355">
        <f>Y228</f>
        <v>33343.908183057756</v>
      </c>
      <c r="Z178" s="448">
        <v>50404.542999999998</v>
      </c>
      <c r="AA178" s="1060"/>
      <c r="AB178" s="358">
        <f>AB228</f>
        <v>-39826.813641025641</v>
      </c>
      <c r="AC178" s="355">
        <f>AC228</f>
        <v>31355.681139137563</v>
      </c>
      <c r="AD178" s="448">
        <v>37532.383000000002</v>
      </c>
      <c r="AE178" s="1060"/>
      <c r="AF178" s="358">
        <f>AE178-AD178</f>
        <v>-37532.383000000002</v>
      </c>
      <c r="AG178" s="355">
        <f>AG228</f>
        <v>25351.35204532605</v>
      </c>
      <c r="AH178" s="448">
        <f>AH177*AH14</f>
        <v>36307.692307692305</v>
      </c>
      <c r="AI178" s="1060"/>
      <c r="AJ178" s="358">
        <f>AI178-AH178</f>
        <v>-36307.692307692305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0</v>
      </c>
      <c r="AO178" s="186">
        <f>AN178-AK178</f>
        <v>-90050.941367521358</v>
      </c>
      <c r="AP178" s="108">
        <f>AN178-AL178</f>
        <v>-92086.329059829062</v>
      </c>
      <c r="AQ178" s="117">
        <f>AN178-AM178</f>
        <v>-124244.61830769232</v>
      </c>
      <c r="AR178" s="111">
        <f>SUM(R178,AK178)</f>
        <v>198387.2063247863</v>
      </c>
      <c r="AS178" s="113">
        <f>S178+AL178</f>
        <v>212865.44017094019</v>
      </c>
      <c r="AT178" s="593">
        <f>T178+AM178</f>
        <v>250099.67630769231</v>
      </c>
      <c r="AU178" s="187">
        <f>SUM(U178,AN178)</f>
        <v>0</v>
      </c>
      <c r="AV178" s="188">
        <f>AU178-AR178</f>
        <v>-198387.2063247863</v>
      </c>
      <c r="AW178" s="110">
        <f>AU178-AS178</f>
        <v>-212865.44017094019</v>
      </c>
      <c r="AX178" s="594">
        <f>AU178-AT178</f>
        <v>-250099.67630769231</v>
      </c>
      <c r="AY178" s="96">
        <f>AR178/6</f>
        <v>33064.53438746438</v>
      </c>
      <c r="AZ178" s="97">
        <f>AS178/6</f>
        <v>35477.573361823364</v>
      </c>
      <c r="BA178" s="97">
        <f>AU178/6</f>
        <v>0</v>
      </c>
      <c r="BB178" s="123">
        <f>BA178/AY178</f>
        <v>0</v>
      </c>
      <c r="BC178" s="98">
        <f>BA178-AY178</f>
        <v>-33064.53438746438</v>
      </c>
      <c r="BD178" s="98">
        <f>BA178-AZ178</f>
        <v>-35477.573361823364</v>
      </c>
      <c r="BE178" s="98">
        <f>AX178/6</f>
        <v>-41683.279384615387</v>
      </c>
      <c r="BF178" s="1038"/>
      <c r="BG178" s="448"/>
      <c r="BH178" s="359"/>
      <c r="BI178" s="358">
        <f>BH178-BG178</f>
        <v>0</v>
      </c>
      <c r="BJ178" s="1038"/>
      <c r="BK178" s="448">
        <v>23100</v>
      </c>
      <c r="BL178" s="359"/>
      <c r="BM178" s="358">
        <f>BL178-BK178</f>
        <v>-23100</v>
      </c>
      <c r="BN178" s="1038"/>
      <c r="BO178" s="448">
        <v>34000</v>
      </c>
      <c r="BP178" s="359"/>
      <c r="BQ178" s="358">
        <f>BP178-BO178</f>
        <v>-34000</v>
      </c>
      <c r="BR178" s="111">
        <f>BF178+BJ178+BN178</f>
        <v>0</v>
      </c>
      <c r="BS178" s="112"/>
      <c r="BT178" s="186">
        <f>BG178+BK178+BO178</f>
        <v>57100</v>
      </c>
      <c r="BU178" s="114">
        <f>BH178+BL178+BP178</f>
        <v>0</v>
      </c>
      <c r="BV178" s="110">
        <f>BU178-BR178</f>
        <v>0</v>
      </c>
      <c r="BW178" s="108"/>
      <c r="BX178" s="117">
        <f>BU178-BT178</f>
        <v>-57100</v>
      </c>
      <c r="BY178" s="1038"/>
      <c r="BZ178" s="448">
        <v>42500</v>
      </c>
      <c r="CA178" s="359"/>
      <c r="CB178" s="358">
        <v>0</v>
      </c>
      <c r="CC178" s="1038"/>
      <c r="CD178" s="448">
        <v>43900</v>
      </c>
      <c r="CE178" s="359"/>
      <c r="CF178" s="358">
        <v>0</v>
      </c>
      <c r="CG178" s="1038"/>
      <c r="CH178" s="448">
        <v>30800</v>
      </c>
      <c r="CI178" s="359"/>
      <c r="CJ178" s="358">
        <f>CI178-CH178</f>
        <v>-30800</v>
      </c>
      <c r="CK178" s="111">
        <f>BY178+CC178+CG178</f>
        <v>0</v>
      </c>
      <c r="CL178" s="112"/>
      <c r="CM178" s="112">
        <f>BZ178+CD178+CH178</f>
        <v>117200</v>
      </c>
      <c r="CN178" s="114">
        <f>CA178+CE178+CI178</f>
        <v>0</v>
      </c>
      <c r="CO178" s="186">
        <f>CN178-CK178</f>
        <v>0</v>
      </c>
      <c r="CP178" s="186"/>
      <c r="CQ178" s="117">
        <f>CN178-CM178</f>
        <v>-117200</v>
      </c>
      <c r="CR178" s="111">
        <f>SUM(BR178,CK178)</f>
        <v>0</v>
      </c>
      <c r="CS178" s="954"/>
      <c r="CT178" s="593">
        <f>BT178+CM178</f>
        <v>174300</v>
      </c>
      <c r="CU178" s="187">
        <f>SUM(BU178,CN178)</f>
        <v>0</v>
      </c>
      <c r="CV178" s="188">
        <f>CU178-CR178</f>
        <v>0</v>
      </c>
      <c r="CW178" s="188"/>
      <c r="CX178" s="594">
        <f>CU178-CT178</f>
        <v>-174300</v>
      </c>
      <c r="CY178" s="96">
        <f>CR178/6</f>
        <v>0</v>
      </c>
      <c r="CZ178" s="97">
        <f>CU178/6</f>
        <v>0</v>
      </c>
      <c r="DA178" s="123" t="e">
        <f>CZ178/CY178</f>
        <v>#DIV/0!</v>
      </c>
      <c r="DB178" s="98">
        <f>CZ178-CY178</f>
        <v>0</v>
      </c>
      <c r="DC178" s="98">
        <f>CX178/6</f>
        <v>-29050</v>
      </c>
      <c r="DD178" s="355">
        <f>180000*0.234/1.17</f>
        <v>36000</v>
      </c>
      <c r="DE178" s="448">
        <v>36307.692307692312</v>
      </c>
      <c r="DF178" s="764"/>
      <c r="DG178" s="358">
        <f>DF178-DE178</f>
        <v>-36307.692307692312</v>
      </c>
      <c r="DH178" s="355">
        <v>28000.000000000004</v>
      </c>
      <c r="DI178" s="448">
        <v>28119.658119658121</v>
      </c>
      <c r="DJ178" s="764"/>
      <c r="DK178" s="358">
        <f>DJ178-DI178</f>
        <v>-28119.658119658121</v>
      </c>
      <c r="DL178" s="355">
        <v>34000</v>
      </c>
      <c r="DM178" s="448">
        <v>34000</v>
      </c>
      <c r="DN178" s="764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64"/>
      <c r="DX178" s="358">
        <v>0</v>
      </c>
      <c r="DY178" s="355">
        <v>30000.000000000004</v>
      </c>
      <c r="DZ178" s="448"/>
      <c r="EA178" s="764"/>
      <c r="EB178" s="358">
        <v>0</v>
      </c>
      <c r="EC178" s="355">
        <v>31980</v>
      </c>
      <c r="ED178" s="448"/>
      <c r="EE178" s="764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26">
        <f>DQ178+EH178</f>
        <v>98427.350427350437</v>
      </c>
      <c r="EN178" s="187">
        <f>SUM(DR178,EI178)</f>
        <v>0</v>
      </c>
      <c r="EO178" s="188">
        <f>EN178-EL178</f>
        <v>-195980</v>
      </c>
      <c r="EP178" s="594">
        <f>EN178-EM178</f>
        <v>-98427.350427350437</v>
      </c>
      <c r="EQ178" s="96">
        <f>EL178/6</f>
        <v>32663.333333333332</v>
      </c>
      <c r="ER178" s="97">
        <f>EN178/6</f>
        <v>0</v>
      </c>
      <c r="ES178" s="1027">
        <f>ER178/EQ178</f>
        <v>0</v>
      </c>
      <c r="ET178" s="633">
        <f>ER178-EQ178</f>
        <v>-32663.333333333332</v>
      </c>
      <c r="EU178" s="633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7"/>
      <c r="F179" s="599">
        <f>F180/F15</f>
        <v>0.10334566987416727</v>
      </c>
      <c r="G179" s="595">
        <f>G180/G15</f>
        <v>0.11960128776622089</v>
      </c>
      <c r="H179" s="859" t="e">
        <f>H180/H15</f>
        <v>#DIV/0!</v>
      </c>
      <c r="I179" s="470"/>
      <c r="J179" s="599">
        <f>J180/J15</f>
        <v>0.10334566987416727</v>
      </c>
      <c r="K179" s="595">
        <f>K180/K15</f>
        <v>0.10604487283330634</v>
      </c>
      <c r="L179" s="1078" t="e">
        <f>L180/L15</f>
        <v>#DIV/0!</v>
      </c>
      <c r="M179" s="470"/>
      <c r="N179" s="599">
        <f>N180/N15</f>
        <v>0.10334566987416727</v>
      </c>
      <c r="O179" s="595">
        <f>O180/O15</f>
        <v>0.12489500762967064</v>
      </c>
      <c r="P179" s="1078" t="e">
        <f>P180/P15</f>
        <v>#DIV/0!</v>
      </c>
      <c r="Q179" s="470"/>
      <c r="R179" s="549">
        <f>R180/R15</f>
        <v>0.10334566987416728</v>
      </c>
      <c r="S179" s="553">
        <f>S180/S15</f>
        <v>0.10783325482807347</v>
      </c>
      <c r="T179" s="554">
        <f>T180/T15</f>
        <v>0.11735354877386844</v>
      </c>
      <c r="U179" s="555" t="e">
        <f>U180/U15</f>
        <v>#DIV/0!</v>
      </c>
      <c r="V179" s="617"/>
      <c r="W179" s="618"/>
      <c r="X179" s="253"/>
      <c r="Y179" s="599">
        <f>Y180/Y15</f>
        <v>0.1123052957405289</v>
      </c>
      <c r="Z179" s="595">
        <f>Z180/Z15</f>
        <v>0.10221087292520663</v>
      </c>
      <c r="AA179" s="1078">
        <f>AA180/AA15</f>
        <v>0</v>
      </c>
      <c r="AB179" s="470"/>
      <c r="AC179" s="599">
        <f>AC180/AC15</f>
        <v>0.1123052957405289</v>
      </c>
      <c r="AD179" s="595">
        <f>AD180/AD15</f>
        <v>0.13822505408637389</v>
      </c>
      <c r="AE179" s="1078" t="e">
        <f>AE180/AE15</f>
        <v>#DIV/0!</v>
      </c>
      <c r="AF179" s="470"/>
      <c r="AG179" s="599">
        <f>AG180/AG15</f>
        <v>0.1123052957405289</v>
      </c>
      <c r="AH179" s="595">
        <f>AH180/AH15</f>
        <v>0.12338181818181819</v>
      </c>
      <c r="AI179" s="1078" t="e">
        <f>AI180/AI15</f>
        <v>#DIV/0!</v>
      </c>
      <c r="AJ179" s="470"/>
      <c r="AK179" s="549">
        <f>AK180/AK15</f>
        <v>0.1123052957405289</v>
      </c>
      <c r="AL179" s="553">
        <f>AL180/AL15</f>
        <v>0.10783325482807347</v>
      </c>
      <c r="AM179" s="556">
        <f>AM180/AM15</f>
        <v>0.12074053072254465</v>
      </c>
      <c r="AN179" s="555">
        <f>AN180/AN15</f>
        <v>0</v>
      </c>
      <c r="AO179" s="619"/>
      <c r="AP179" s="620"/>
      <c r="AQ179" s="202"/>
      <c r="AR179" s="549">
        <f>AR180/AR15</f>
        <v>0.10782548280734809</v>
      </c>
      <c r="AS179" s="555">
        <f>AS180/AS15</f>
        <v>0.10783325482807347</v>
      </c>
      <c r="AT179" s="621">
        <f>AT180/AT15</f>
        <v>0.11931234617033523</v>
      </c>
      <c r="AU179" s="560">
        <f>AU180/AU15</f>
        <v>0</v>
      </c>
      <c r="AV179" s="622"/>
      <c r="AW179" s="640"/>
      <c r="AX179" s="206"/>
      <c r="AY179" s="137"/>
      <c r="BF179" s="1050" t="e">
        <f t="shared" ref="BF179:BG179" si="568">BF180/BF15</f>
        <v>#DIV/0!</v>
      </c>
      <c r="BG179" s="595" t="e">
        <f t="shared" si="568"/>
        <v>#DIV/0!</v>
      </c>
      <c r="BH179" s="597" t="e">
        <f>BH180/BH15</f>
        <v>#DIV/0!</v>
      </c>
      <c r="BI179" s="470"/>
      <c r="BJ179" s="1050" t="e">
        <f t="shared" ref="BJ179" si="569">BJ180/BJ15</f>
        <v>#DIV/0!</v>
      </c>
      <c r="BK179" s="595">
        <f>BK180/BK15</f>
        <v>0.12402000000000001</v>
      </c>
      <c r="BL179" s="597" t="e">
        <f>BL180/BL15</f>
        <v>#DIV/0!</v>
      </c>
      <c r="BM179" s="470"/>
      <c r="BN179" s="1050" t="e">
        <f t="shared" ref="BN179" si="570">BN180/BN15</f>
        <v>#DIV/0!</v>
      </c>
      <c r="BO179" s="595">
        <f>BO180/BO15</f>
        <v>0.12617647058823528</v>
      </c>
      <c r="BP179" s="597" t="e">
        <f>BP180/BP15</f>
        <v>#DIV/0!</v>
      </c>
      <c r="BQ179" s="470"/>
      <c r="BR179" s="549" t="e">
        <f>BR180/BR15</f>
        <v>#DIV/0!</v>
      </c>
      <c r="BS179" s="558"/>
      <c r="BT179" s="555"/>
      <c r="BU179" s="555" t="e">
        <f>BU180/BU15</f>
        <v>#DIV/0!</v>
      </c>
      <c r="BV179" s="617"/>
      <c r="BW179" s="618"/>
      <c r="BX179" s="602"/>
      <c r="BY179" s="1050" t="e">
        <f t="shared" ref="BY179" si="571">BY180/BY15</f>
        <v>#DIV/0!</v>
      </c>
      <c r="BZ179" s="595">
        <f>BZ180/BZ15</f>
        <v>0.12616499999999997</v>
      </c>
      <c r="CA179" s="597" t="e">
        <f>CA180/CA15</f>
        <v>#DIV/0!</v>
      </c>
      <c r="CB179" s="470"/>
      <c r="CC179" s="1050" t="e">
        <f t="shared" ref="CC179" si="572">CC180/CC15</f>
        <v>#DIV/0!</v>
      </c>
      <c r="CD179" s="595">
        <f>CD180/CD15</f>
        <v>0.12616499999999997</v>
      </c>
      <c r="CE179" s="597" t="e">
        <f>CE180/CE15</f>
        <v>#DIV/0!</v>
      </c>
      <c r="CF179" s="470"/>
      <c r="CG179" s="1050" t="e">
        <f t="shared" ref="CG179" si="573">CG180/CG15</f>
        <v>#DIV/0!</v>
      </c>
      <c r="CH179" s="595">
        <f>CH180/CH15</f>
        <v>0.12655102040816327</v>
      </c>
      <c r="CI179" s="597" t="e">
        <f>CI180/CI15</f>
        <v>#DIV/0!</v>
      </c>
      <c r="CJ179" s="470"/>
      <c r="CK179" s="549" t="e">
        <f>CK180/CK15</f>
        <v>#DIV/0!</v>
      </c>
      <c r="CL179" s="558"/>
      <c r="CM179" s="556"/>
      <c r="CN179" s="555" t="e">
        <f>CN180/CN15</f>
        <v>#DIV/0!</v>
      </c>
      <c r="CO179" s="623"/>
      <c r="CP179" s="619"/>
      <c r="CQ179" s="202"/>
      <c r="CR179" s="549" t="e">
        <f>CR180/CR15</f>
        <v>#DIV/0!</v>
      </c>
      <c r="CS179" s="558"/>
      <c r="CT179" s="621">
        <f>CT180/CT15</f>
        <v>4.6799999999999994E-2</v>
      </c>
      <c r="CU179" s="560" t="e">
        <f>CU180/CU15</f>
        <v>#DIV/0!</v>
      </c>
      <c r="CV179" s="622"/>
      <c r="CW179" s="622"/>
      <c r="CX179" s="206"/>
      <c r="CY179" s="137"/>
      <c r="DD179" s="599">
        <f>DD180/DD15</f>
        <v>0.12589681903234429</v>
      </c>
      <c r="DE179" s="595">
        <f>DE180/DE15</f>
        <v>0.11605645161290322</v>
      </c>
      <c r="DF179" s="779" t="e">
        <f>DF180/DF15</f>
        <v>#DIV/0!</v>
      </c>
      <c r="DG179" s="470"/>
      <c r="DH179" s="599">
        <f>DH180/DH15</f>
        <v>0.12589681903234429</v>
      </c>
      <c r="DI179" s="595">
        <f>DI180/DI15</f>
        <v>0.12450566037735848</v>
      </c>
      <c r="DJ179" s="779" t="e">
        <f>DJ180/DJ15</f>
        <v>#DIV/0!</v>
      </c>
      <c r="DK179" s="470"/>
      <c r="DL179" s="599">
        <f>DL180/DL15</f>
        <v>0.12589681903234429</v>
      </c>
      <c r="DM179" s="595">
        <f>DM180/DM15</f>
        <v>0.1265</v>
      </c>
      <c r="DN179" s="779" t="e">
        <f>DN180/DN15</f>
        <v>#DIV/0!</v>
      </c>
      <c r="DO179" s="470"/>
      <c r="DP179" s="549">
        <f>DP180/DP15</f>
        <v>0.12589681903234429</v>
      </c>
      <c r="DQ179" s="555"/>
      <c r="DR179" s="555" t="e">
        <f>DR180/DR15</f>
        <v>#DIV/0!</v>
      </c>
      <c r="DS179" s="617"/>
      <c r="DT179" s="602"/>
      <c r="DU179" s="599">
        <f>DU180/DU15</f>
        <v>0.12580026631158456</v>
      </c>
      <c r="DV179" s="595" t="e">
        <f>DV180/DV15</f>
        <v>#DIV/0!</v>
      </c>
      <c r="DW179" s="779" t="e">
        <f>DW180/DW15</f>
        <v>#DIV/0!</v>
      </c>
      <c r="DX179" s="470"/>
      <c r="DY179" s="599">
        <f>DY180/DY15</f>
        <v>0.12580026631158456</v>
      </c>
      <c r="DZ179" s="595" t="e">
        <f>DZ180/DZ15</f>
        <v>#DIV/0!</v>
      </c>
      <c r="EA179" s="779" t="e">
        <f>EA180/EA15</f>
        <v>#DIV/0!</v>
      </c>
      <c r="EB179" s="470"/>
      <c r="EC179" s="599">
        <f>EC180/EC15</f>
        <v>0.12580026631158456</v>
      </c>
      <c r="ED179" s="595" t="e">
        <f>ED180/ED15</f>
        <v>#DIV/0!</v>
      </c>
      <c r="EE179" s="779" t="e">
        <f>EE180/EE15</f>
        <v>#DIV/0!</v>
      </c>
      <c r="EF179" s="470"/>
      <c r="EG179" s="549">
        <f>EG180/EG15</f>
        <v>0.12580026631158456</v>
      </c>
      <c r="EH179" s="556"/>
      <c r="EI179" s="555" t="e">
        <f>EI180/EI15</f>
        <v>#DIV/0!</v>
      </c>
      <c r="EJ179" s="623"/>
      <c r="EK179" s="202"/>
      <c r="EL179" s="549">
        <f>EL180/EL15</f>
        <v>0.12584845250800425</v>
      </c>
      <c r="EM179" s="621"/>
      <c r="EN179" s="560" t="e">
        <f>EN180/EN15</f>
        <v>#DIV/0!</v>
      </c>
      <c r="EO179" s="622"/>
      <c r="EP179" s="609"/>
      <c r="EQ179" s="137"/>
    </row>
    <row r="180" spans="1:152" s="138" customFormat="1" ht="19.5" customHeight="1">
      <c r="A180" s="66"/>
      <c r="B180" s="66"/>
      <c r="C180" s="413"/>
      <c r="D180" s="837" t="s">
        <v>51</v>
      </c>
      <c r="E180" s="537"/>
      <c r="F180" s="374">
        <v>3938</v>
      </c>
      <c r="G180" s="461">
        <v>7430</v>
      </c>
      <c r="H180" s="462"/>
      <c r="I180" s="418">
        <f>H180-G180</f>
        <v>-7430</v>
      </c>
      <c r="J180" s="374">
        <v>3938</v>
      </c>
      <c r="K180" s="461">
        <v>4476</v>
      </c>
      <c r="L180" s="1058"/>
      <c r="M180" s="418">
        <f>L180-K180</f>
        <v>-4476</v>
      </c>
      <c r="N180" s="374">
        <v>3938</v>
      </c>
      <c r="O180" s="461">
        <v>7905</v>
      </c>
      <c r="P180" s="1058"/>
      <c r="Q180" s="418">
        <f>P180-O180</f>
        <v>-7905</v>
      </c>
      <c r="R180" s="264">
        <f>F180+J180+N180</f>
        <v>11814</v>
      </c>
      <c r="S180" s="566">
        <f>4109*3</f>
        <v>12327</v>
      </c>
      <c r="T180" s="567">
        <f>H180+K180+O180</f>
        <v>12381</v>
      </c>
      <c r="U180" s="129">
        <f>H180+L180+P180</f>
        <v>0</v>
      </c>
      <c r="V180" s="129">
        <f>U180-R180</f>
        <v>-11814</v>
      </c>
      <c r="W180" s="134">
        <f>U180-S180</f>
        <v>-12327</v>
      </c>
      <c r="X180" s="55">
        <f>U180-T180</f>
        <v>-12381</v>
      </c>
      <c r="Y180" s="374">
        <v>4279.4076923076927</v>
      </c>
      <c r="Z180" s="461">
        <v>5200</v>
      </c>
      <c r="AA180" s="1058"/>
      <c r="AB180" s="418">
        <f>AB230</f>
        <v>-5677</v>
      </c>
      <c r="AC180" s="374">
        <v>4279.4076923076927</v>
      </c>
      <c r="AD180" s="461">
        <v>6471</v>
      </c>
      <c r="AE180" s="1058"/>
      <c r="AF180" s="418">
        <f>AE180-AD180</f>
        <v>-6471</v>
      </c>
      <c r="AG180" s="374">
        <v>4279.4076923076927</v>
      </c>
      <c r="AH180" s="461">
        <v>5800</v>
      </c>
      <c r="AI180" s="1058"/>
      <c r="AJ180" s="418">
        <f>AI180-AH180</f>
        <v>-5800</v>
      </c>
      <c r="AK180" s="419">
        <f>Y180+AC180+AG180</f>
        <v>12838.223076923077</v>
      </c>
      <c r="AL180" s="566">
        <f>4109*3</f>
        <v>12327</v>
      </c>
      <c r="AM180" s="128">
        <f>Z180+AD180+AH180</f>
        <v>17471</v>
      </c>
      <c r="AN180" s="129">
        <f>AA180+AE180+AI180</f>
        <v>0</v>
      </c>
      <c r="AO180" s="134">
        <f>AN180-AK180</f>
        <v>-12838.223076923077</v>
      </c>
      <c r="AP180" s="128">
        <f>AN180-AL180</f>
        <v>-12327</v>
      </c>
      <c r="AQ180" s="55">
        <f>AN180-AM180</f>
        <v>-17471</v>
      </c>
      <c r="AR180" s="419">
        <f>SUM(R180,AK180)</f>
        <v>24652.223076923077</v>
      </c>
      <c r="AS180" s="129">
        <f>SUM(S180,AL180)</f>
        <v>24654</v>
      </c>
      <c r="AT180" s="624">
        <f>SUM(T180,AM180)</f>
        <v>29852</v>
      </c>
      <c r="AU180" s="168">
        <f>SUM(U180,AN180)</f>
        <v>0</v>
      </c>
      <c r="AV180" s="60">
        <f>AU180-AR180</f>
        <v>-24652.223076923077</v>
      </c>
      <c r="AW180" s="129">
        <f>AU180-AS180</f>
        <v>-24654</v>
      </c>
      <c r="AX180" s="136">
        <f>AU180-AT180</f>
        <v>-29852</v>
      </c>
      <c r="AY180" s="137"/>
      <c r="BF180" s="1040"/>
      <c r="BG180" s="461"/>
      <c r="BH180" s="463"/>
      <c r="BI180" s="418">
        <f>BH180-BG180</f>
        <v>0</v>
      </c>
      <c r="BJ180" s="1040"/>
      <c r="BK180" s="461">
        <v>5300</v>
      </c>
      <c r="BL180" s="463"/>
      <c r="BM180" s="418">
        <f>BL180-BK180</f>
        <v>-5300</v>
      </c>
      <c r="BN180" s="1040"/>
      <c r="BO180" s="461">
        <v>5500</v>
      </c>
      <c r="BP180" s="463"/>
      <c r="BQ180" s="418">
        <f>BP180-BO180</f>
        <v>-5500</v>
      </c>
      <c r="BR180" s="264">
        <f>BF180+BJ180+BN180</f>
        <v>0</v>
      </c>
      <c r="BS180" s="134"/>
      <c r="BT180" s="129">
        <f>BG180+BK180+BO180</f>
        <v>10800</v>
      </c>
      <c r="BU180" s="129">
        <f>BH180+BL180+BP180</f>
        <v>0</v>
      </c>
      <c r="BV180" s="129">
        <f>BU180-BR180</f>
        <v>0</v>
      </c>
      <c r="BW180" s="134"/>
      <c r="BX180" s="134">
        <f>BU180-BT180</f>
        <v>-10800</v>
      </c>
      <c r="BY180" s="1040"/>
      <c r="BZ180" s="461">
        <v>6470</v>
      </c>
      <c r="CA180" s="463"/>
      <c r="CB180" s="418"/>
      <c r="CC180" s="1040"/>
      <c r="CD180" s="461">
        <v>6470</v>
      </c>
      <c r="CE180" s="463"/>
      <c r="CF180" s="418"/>
      <c r="CG180" s="1040"/>
      <c r="CH180" s="461">
        <v>5300</v>
      </c>
      <c r="CI180" s="463"/>
      <c r="CJ180" s="418"/>
      <c r="CK180" s="419">
        <f>BY180+CC180+CG180</f>
        <v>0</v>
      </c>
      <c r="CL180" s="131"/>
      <c r="CM180" s="128"/>
      <c r="CN180" s="129">
        <f>CA180+CE180+CI180</f>
        <v>0</v>
      </c>
      <c r="CO180" s="134">
        <f>CN180-CK180</f>
        <v>0</v>
      </c>
      <c r="CP180" s="134"/>
      <c r="CQ180" s="55"/>
      <c r="CR180" s="419">
        <f>SUM(BR180,CK180)</f>
        <v>0</v>
      </c>
      <c r="CS180" s="131"/>
      <c r="CT180" s="624">
        <f>SUM(BT180,CM180)</f>
        <v>10800</v>
      </c>
      <c r="CU180" s="168">
        <f>SUM(BU180,CN180)</f>
        <v>0</v>
      </c>
      <c r="CV180" s="60">
        <f>CU180-CR180</f>
        <v>0</v>
      </c>
      <c r="CW180" s="60"/>
      <c r="CX180" s="136"/>
      <c r="CY180" s="137"/>
      <c r="DD180" s="374">
        <v>6038.2051282051279</v>
      </c>
      <c r="DE180" s="461">
        <v>6150</v>
      </c>
      <c r="DF180" s="771"/>
      <c r="DG180" s="418">
        <f>DF180-DE180</f>
        <v>-6150</v>
      </c>
      <c r="DH180" s="374">
        <v>6038.2051282051279</v>
      </c>
      <c r="DI180" s="461">
        <v>5640</v>
      </c>
      <c r="DJ180" s="771"/>
      <c r="DK180" s="418">
        <f>DJ180-DI180</f>
        <v>-5640</v>
      </c>
      <c r="DL180" s="374">
        <v>6038.2051282051279</v>
      </c>
      <c r="DM180" s="461">
        <v>6325</v>
      </c>
      <c r="DN180" s="771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71"/>
      <c r="DX180" s="418"/>
      <c r="DY180" s="374">
        <v>6056.1538461538457</v>
      </c>
      <c r="DZ180" s="461"/>
      <c r="EA180" s="771"/>
      <c r="EB180" s="418"/>
      <c r="EC180" s="374">
        <v>6056.1538461538457</v>
      </c>
      <c r="ED180" s="461"/>
      <c r="EE180" s="771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8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36" t="s">
        <v>35</v>
      </c>
      <c r="E181" s="841"/>
      <c r="F181" s="625">
        <f>F182/F16</f>
        <v>0.12426631578947368</v>
      </c>
      <c r="G181" s="626">
        <f>G182/G16</f>
        <v>0.14766357163343186</v>
      </c>
      <c r="H181" s="861">
        <f>H182/H16</f>
        <v>0</v>
      </c>
      <c r="I181" s="514"/>
      <c r="J181" s="625">
        <f>J182/J16</f>
        <v>0.12426631578947368</v>
      </c>
      <c r="K181" s="626">
        <f>K182/K16</f>
        <v>0.11553374767281384</v>
      </c>
      <c r="L181" s="1080" t="e">
        <f>L182/L16</f>
        <v>#DIV/0!</v>
      </c>
      <c r="M181" s="514"/>
      <c r="N181" s="625">
        <f>N182/N16</f>
        <v>0.12426631578947368</v>
      </c>
      <c r="O181" s="626">
        <f>O182/O16</f>
        <v>0.21490167058355816</v>
      </c>
      <c r="P181" s="1080">
        <f>P182/P16</f>
        <v>0</v>
      </c>
      <c r="Q181" s="514"/>
      <c r="R181" s="549">
        <f>R182/R16</f>
        <v>0.12426631578947368</v>
      </c>
      <c r="S181" s="553">
        <f>S182/S16</f>
        <v>0.12993891817556727</v>
      </c>
      <c r="T181" s="558">
        <f>T182/T16</f>
        <v>9.7456205523440559E-2</v>
      </c>
      <c r="U181" s="555">
        <f>U182/U16</f>
        <v>0</v>
      </c>
      <c r="V181" s="617"/>
      <c r="W181" s="618"/>
      <c r="X181" s="253"/>
      <c r="Y181" s="625">
        <f>Y182/Y16</f>
        <v>0.13410333708944921</v>
      </c>
      <c r="Z181" s="626">
        <f>Z182/Z16</f>
        <v>0.1597977725164596</v>
      </c>
      <c r="AA181" s="1080" t="e">
        <f>AA182/AA16</f>
        <v>#DIV/0!</v>
      </c>
      <c r="AB181" s="514"/>
      <c r="AC181" s="625">
        <f>AC182/AC16</f>
        <v>0.13410333708944921</v>
      </c>
      <c r="AD181" s="626">
        <f>AD182/AD16</f>
        <v>0.18267005549695478</v>
      </c>
      <c r="AE181" s="1080" t="e">
        <f>AE182/AE16</f>
        <v>#DIV/0!</v>
      </c>
      <c r="AF181" s="514"/>
      <c r="AG181" s="625">
        <f>AG182/AG16</f>
        <v>0.13410333708944921</v>
      </c>
      <c r="AH181" s="626">
        <f>AH182/AH16</f>
        <v>0.15063750000000001</v>
      </c>
      <c r="AI181" s="1080">
        <f>AI182/AI16</f>
        <v>0</v>
      </c>
      <c r="AJ181" s="514"/>
      <c r="AK181" s="549">
        <f>AK182/AK16</f>
        <v>0.13410333708944921</v>
      </c>
      <c r="AL181" s="553">
        <f>AL182/AL16</f>
        <v>0.12993891817556727</v>
      </c>
      <c r="AM181" s="555">
        <f>AM182/AM16</f>
        <v>0.16380322742219997</v>
      </c>
      <c r="AN181" s="555">
        <f>AN182/AN16</f>
        <v>0</v>
      </c>
      <c r="AO181" s="619"/>
      <c r="AP181" s="620"/>
      <c r="AQ181" s="202"/>
      <c r="AR181" s="549">
        <f>AR182/AR16</f>
        <v>0.12962957348290821</v>
      </c>
      <c r="AS181" s="555">
        <f>AS182/AS16</f>
        <v>0.12993891817556727</v>
      </c>
      <c r="AT181" s="621">
        <f>AT182/AT16</f>
        <v>0.12488169164379018</v>
      </c>
      <c r="AU181" s="560">
        <f>AU182/AU16</f>
        <v>0</v>
      </c>
      <c r="AV181" s="622"/>
      <c r="AW181" s="640"/>
      <c r="AX181" s="609"/>
      <c r="AY181" s="137"/>
      <c r="BF181" s="1051" t="e">
        <f t="shared" ref="BF181:BG181" si="574">BF182/BF16</f>
        <v>#DIV/0!</v>
      </c>
      <c r="BG181" s="626">
        <f t="shared" si="574"/>
        <v>0</v>
      </c>
      <c r="BH181" s="627">
        <f>BH182/BH16</f>
        <v>0</v>
      </c>
      <c r="BI181" s="514"/>
      <c r="BJ181" s="1051" t="e">
        <f t="shared" ref="BJ181" si="575">BJ182/BJ16</f>
        <v>#DIV/0!</v>
      </c>
      <c r="BK181" s="626">
        <f>BK182/BK16</f>
        <v>0.13989130434782607</v>
      </c>
      <c r="BL181" s="627" t="e">
        <f>BL182/BL16</f>
        <v>#DIV/0!</v>
      </c>
      <c r="BM181" s="514"/>
      <c r="BN181" s="1051" t="e">
        <f t="shared" ref="BN181" si="576">BN182/BN16</f>
        <v>#DIV/0!</v>
      </c>
      <c r="BO181" s="626">
        <f>BO182/BO16</f>
        <v>0.14752173913043476</v>
      </c>
      <c r="BP181" s="627" t="e">
        <f>BP182/BP16</f>
        <v>#DIV/0!</v>
      </c>
      <c r="BQ181" s="514"/>
      <c r="BR181" s="549" t="e">
        <f>BR182/BR16</f>
        <v>#DIV/0!</v>
      </c>
      <c r="BS181" s="558"/>
      <c r="BT181" s="556"/>
      <c r="BU181" s="555">
        <f>BU182/BU16</f>
        <v>0</v>
      </c>
      <c r="BV181" s="617"/>
      <c r="BW181" s="618"/>
      <c r="BX181" s="602"/>
      <c r="BY181" s="1051" t="e">
        <f t="shared" ref="BY181" si="577">BY182/BY16</f>
        <v>#DIV/0!</v>
      </c>
      <c r="BZ181" s="626">
        <f>BZ182/BZ16</f>
        <v>0.15234374999999997</v>
      </c>
      <c r="CA181" s="627" t="e">
        <f>CA182/CA16</f>
        <v>#DIV/0!</v>
      </c>
      <c r="CB181" s="514"/>
      <c r="CC181" s="1051" t="e">
        <f t="shared" ref="CC181" si="578">CC182/CC16</f>
        <v>#DIV/0!</v>
      </c>
      <c r="CD181" s="626">
        <f>CD182/CD16</f>
        <v>0.157258064516129</v>
      </c>
      <c r="CE181" s="627" t="e">
        <f>CE182/CE16</f>
        <v>#DIV/0!</v>
      </c>
      <c r="CF181" s="514"/>
      <c r="CG181" s="1051" t="e">
        <f t="shared" ref="CG181" si="579">CG182/CG16</f>
        <v>#DIV/0!</v>
      </c>
      <c r="CH181" s="626">
        <f>CH182/CH16</f>
        <v>0.1503272727272727</v>
      </c>
      <c r="CI181" s="627" t="e">
        <f>CI182/CI16</f>
        <v>#DIV/0!</v>
      </c>
      <c r="CJ181" s="514"/>
      <c r="CK181" s="549" t="e">
        <f>CK182/CK16</f>
        <v>#DIV/0!</v>
      </c>
      <c r="CL181" s="558"/>
      <c r="CM181" s="556"/>
      <c r="CN181" s="555" t="e">
        <f>CN182/CN16</f>
        <v>#DIV/0!</v>
      </c>
      <c r="CO181" s="623"/>
      <c r="CP181" s="619"/>
      <c r="CQ181" s="202"/>
      <c r="CR181" s="549" t="e">
        <f>CR182/CR16</f>
        <v>#DIV/0!</v>
      </c>
      <c r="CS181" s="558"/>
      <c r="CT181" s="621">
        <f>CT182/CT16</f>
        <v>4.3508890080533422E-2</v>
      </c>
      <c r="CU181" s="560">
        <f>CU182/CU16</f>
        <v>0</v>
      </c>
      <c r="CV181" s="622"/>
      <c r="CW181" s="622"/>
      <c r="CX181" s="609"/>
      <c r="CY181" s="137"/>
      <c r="DD181" s="625">
        <f>DD182/DD16</f>
        <v>0.15986999999999998</v>
      </c>
      <c r="DE181" s="626">
        <f>DE182/DE16</f>
        <v>0.12963185840707964</v>
      </c>
      <c r="DF181" s="781" t="e">
        <f>DF182/DF16</f>
        <v>#DIV/0!</v>
      </c>
      <c r="DG181" s="514"/>
      <c r="DH181" s="625">
        <f>DH182/DH16</f>
        <v>0.15986999999999998</v>
      </c>
      <c r="DI181" s="626">
        <f>DI182/DI16</f>
        <v>0.1547896551724138</v>
      </c>
      <c r="DJ181" s="781" t="e">
        <f>DJ182/DJ16</f>
        <v>#DIV/0!</v>
      </c>
      <c r="DK181" s="514"/>
      <c r="DL181" s="625">
        <f>DL182/DL16</f>
        <v>0.15986999999999998</v>
      </c>
      <c r="DM181" s="626">
        <f>DM182/DM16</f>
        <v>0.16724499999999998</v>
      </c>
      <c r="DN181" s="781" t="e">
        <f>DN182/DN16</f>
        <v>#DIV/0!</v>
      </c>
      <c r="DO181" s="514"/>
      <c r="DP181" s="549">
        <f>DP182/DP16</f>
        <v>0.15987000000000001</v>
      </c>
      <c r="DQ181" s="556"/>
      <c r="DR181" s="555" t="e">
        <f>DR182/DR16</f>
        <v>#DIV/0!</v>
      </c>
      <c r="DS181" s="617"/>
      <c r="DT181" s="602"/>
      <c r="DU181" s="625">
        <f>DU182/DU16</f>
        <v>0.15986999999999998</v>
      </c>
      <c r="DV181" s="626" t="e">
        <f>DV182/DV16</f>
        <v>#DIV/0!</v>
      </c>
      <c r="DW181" s="781" t="e">
        <f>DW182/DW16</f>
        <v>#DIV/0!</v>
      </c>
      <c r="DX181" s="514"/>
      <c r="DY181" s="625">
        <f>DY182/DY16</f>
        <v>0.15986999999999998</v>
      </c>
      <c r="DZ181" s="626" t="e">
        <f>DZ182/DZ16</f>
        <v>#DIV/0!</v>
      </c>
      <c r="EA181" s="781" t="e">
        <f>EA182/EA16</f>
        <v>#DIV/0!</v>
      </c>
      <c r="EB181" s="514"/>
      <c r="EC181" s="625">
        <f>EC182/EC16</f>
        <v>0.15986999999999998</v>
      </c>
      <c r="ED181" s="626" t="e">
        <f>ED182/ED16</f>
        <v>#DIV/0!</v>
      </c>
      <c r="EE181" s="781" t="e">
        <f>EE182/EE16</f>
        <v>#DIV/0!</v>
      </c>
      <c r="EF181" s="514"/>
      <c r="EG181" s="549">
        <f>EG182/EG16</f>
        <v>0.15987000000000001</v>
      </c>
      <c r="EH181" s="556"/>
      <c r="EI181" s="555" t="e">
        <f>EI182/EI16</f>
        <v>#DIV/0!</v>
      </c>
      <c r="EJ181" s="623"/>
      <c r="EK181" s="202"/>
      <c r="EL181" s="549">
        <f>EL182/EL16</f>
        <v>0.15987000000000001</v>
      </c>
      <c r="EM181" s="621"/>
      <c r="EN181" s="560" t="e">
        <f>EN182/EN16</f>
        <v>#DIV/0!</v>
      </c>
      <c r="EO181" s="622"/>
      <c r="EP181" s="609"/>
      <c r="EQ181" s="137"/>
    </row>
    <row r="182" spans="1:152" s="138" customFormat="1" ht="20.100000000000001" customHeight="1">
      <c r="A182" s="66"/>
      <c r="B182" s="66"/>
      <c r="C182" s="413"/>
      <c r="D182" s="837" t="s">
        <v>32</v>
      </c>
      <c r="E182" s="830"/>
      <c r="F182" s="264">
        <v>6054</v>
      </c>
      <c r="G182" s="414">
        <f>G184-G180</f>
        <v>8798.2860000000001</v>
      </c>
      <c r="H182" s="415"/>
      <c r="I182" s="418">
        <f>H182-G182</f>
        <v>-8798.2860000000001</v>
      </c>
      <c r="J182" s="264">
        <v>6054</v>
      </c>
      <c r="K182" s="414">
        <v>10661</v>
      </c>
      <c r="L182" s="1066"/>
      <c r="M182" s="418">
        <f>L182-K182</f>
        <v>-10661</v>
      </c>
      <c r="N182" s="264">
        <v>6054</v>
      </c>
      <c r="O182" s="414">
        <v>18651</v>
      </c>
      <c r="P182" s="1066"/>
      <c r="Q182" s="418">
        <f>P182-O182</f>
        <v>-18651</v>
      </c>
      <c r="R182" s="264">
        <f>F182+J182+N182</f>
        <v>18162</v>
      </c>
      <c r="S182" s="566">
        <f>9691*3</f>
        <v>29073</v>
      </c>
      <c r="T182" s="567">
        <f>H182+K182+O182</f>
        <v>29312</v>
      </c>
      <c r="U182" s="129">
        <f>H182+L182+P182</f>
        <v>0</v>
      </c>
      <c r="V182" s="129">
        <f>U182-R182</f>
        <v>-18162</v>
      </c>
      <c r="W182" s="70">
        <f>U182-S182</f>
        <v>-29073</v>
      </c>
      <c r="X182" s="241">
        <f>U182-T182</f>
        <v>-29312</v>
      </c>
      <c r="Y182" s="264">
        <v>7832.2079772079778</v>
      </c>
      <c r="Z182" s="414">
        <v>12633.448</v>
      </c>
      <c r="AA182" s="1066"/>
      <c r="AB182" s="418">
        <f>AB232</f>
        <v>-9104</v>
      </c>
      <c r="AC182" s="264">
        <v>7832.2079772079778</v>
      </c>
      <c r="AD182" s="414">
        <v>11782</v>
      </c>
      <c r="AE182" s="1066"/>
      <c r="AF182" s="418">
        <f>AE182-AD182</f>
        <v>-11782</v>
      </c>
      <c r="AG182" s="264">
        <v>7832.2079772079778</v>
      </c>
      <c r="AH182" s="414">
        <v>10300</v>
      </c>
      <c r="AI182" s="1066"/>
      <c r="AJ182" s="418">
        <f>AI182-AH182</f>
        <v>-10300</v>
      </c>
      <c r="AK182" s="419">
        <f>Y182+AC182+AG182</f>
        <v>23496.623931623933</v>
      </c>
      <c r="AL182" s="566">
        <f>9691*3</f>
        <v>29073</v>
      </c>
      <c r="AM182" s="128">
        <f>Z182+AD182+AH182</f>
        <v>34715.448000000004</v>
      </c>
      <c r="AN182" s="132">
        <f>AA182+AE182+AI182</f>
        <v>0</v>
      </c>
      <c r="AO182" s="134">
        <f>AN182-AK182</f>
        <v>-23496.623931623933</v>
      </c>
      <c r="AP182" s="129">
        <f>AN182-AL182</f>
        <v>-29073</v>
      </c>
      <c r="AQ182" s="55">
        <f>AN182-AM182</f>
        <v>-34715.448000000004</v>
      </c>
      <c r="AR182" s="419">
        <f>SUM(R182,AK182)</f>
        <v>41658.623931623937</v>
      </c>
      <c r="AS182" s="129">
        <f>SUM(S182,AL182)</f>
        <v>58146</v>
      </c>
      <c r="AT182" s="628">
        <f>SUM(T182,AM182)</f>
        <v>64027.448000000004</v>
      </c>
      <c r="AU182" s="168">
        <f>SUM(U182,AN182)</f>
        <v>0</v>
      </c>
      <c r="AV182" s="169">
        <f>AU182-AR182</f>
        <v>-41658.623931623937</v>
      </c>
      <c r="AW182" s="239">
        <f>AU182-AS182</f>
        <v>-58146</v>
      </c>
      <c r="AX182" s="362">
        <f>AU182-AT182</f>
        <v>-64027.448000000004</v>
      </c>
      <c r="AY182" s="137"/>
      <c r="BF182" s="1042"/>
      <c r="BG182" s="414"/>
      <c r="BH182" s="417"/>
      <c r="BI182" s="418">
        <f>BH182-BG182</f>
        <v>0</v>
      </c>
      <c r="BJ182" s="1042"/>
      <c r="BK182" s="414">
        <v>11000</v>
      </c>
      <c r="BL182" s="417"/>
      <c r="BM182" s="418">
        <f>BL182-BK182</f>
        <v>-11000</v>
      </c>
      <c r="BN182" s="1042"/>
      <c r="BO182" s="414">
        <v>11600</v>
      </c>
      <c r="BP182" s="417"/>
      <c r="BQ182" s="418">
        <f>BP182-BO182</f>
        <v>-11600</v>
      </c>
      <c r="BR182" s="264">
        <f>BF182+BJ182+BN182</f>
        <v>0</v>
      </c>
      <c r="BS182" s="134"/>
      <c r="BT182" s="129">
        <f>BG182+BK182+BO182</f>
        <v>22600</v>
      </c>
      <c r="BU182" s="129">
        <f>BH182+BL182+BP182</f>
        <v>0</v>
      </c>
      <c r="BV182" s="129">
        <f>BU182-BR182</f>
        <v>0</v>
      </c>
      <c r="BW182" s="70"/>
      <c r="BX182" s="70">
        <f>BU182-BT182</f>
        <v>-22600</v>
      </c>
      <c r="BY182" s="1042"/>
      <c r="BZ182" s="414">
        <v>12500</v>
      </c>
      <c r="CA182" s="417"/>
      <c r="CB182" s="418"/>
      <c r="CC182" s="1042"/>
      <c r="CD182" s="414">
        <v>12500</v>
      </c>
      <c r="CE182" s="417"/>
      <c r="CF182" s="418"/>
      <c r="CG182" s="1042"/>
      <c r="CH182" s="414">
        <v>10600</v>
      </c>
      <c r="CI182" s="417"/>
      <c r="CJ182" s="418"/>
      <c r="CK182" s="419">
        <f>BY182+CC182+CG182</f>
        <v>0</v>
      </c>
      <c r="CL182" s="131"/>
      <c r="CM182" s="128"/>
      <c r="CN182" s="132">
        <f>CA182+CE182+CI182</f>
        <v>0</v>
      </c>
      <c r="CO182" s="134">
        <f>CN182-CK182</f>
        <v>0</v>
      </c>
      <c r="CP182" s="134"/>
      <c r="CQ182" s="55"/>
      <c r="CR182" s="419">
        <f>SUM(BR182,CK182)</f>
        <v>0</v>
      </c>
      <c r="CS182" s="131"/>
      <c r="CT182" s="628">
        <f>SUM(BT182,CM182)</f>
        <v>22600</v>
      </c>
      <c r="CU182" s="168">
        <f>SUM(BU182,CN182)</f>
        <v>0</v>
      </c>
      <c r="CV182" s="169">
        <f>CU182-CR182</f>
        <v>0</v>
      </c>
      <c r="CW182" s="169"/>
      <c r="CX182" s="362"/>
      <c r="CY182" s="137"/>
      <c r="DD182" s="264">
        <v>12297.692307692307</v>
      </c>
      <c r="DE182" s="414">
        <v>12520</v>
      </c>
      <c r="DF182" s="770"/>
      <c r="DG182" s="418">
        <f>DF182-DE182</f>
        <v>-12520</v>
      </c>
      <c r="DH182" s="264">
        <v>12297.692307692307</v>
      </c>
      <c r="DI182" s="414">
        <v>11510</v>
      </c>
      <c r="DJ182" s="770"/>
      <c r="DK182" s="418">
        <f>DJ182-DI182</f>
        <v>-11510</v>
      </c>
      <c r="DL182" s="264">
        <v>12297.692307692307</v>
      </c>
      <c r="DM182" s="414">
        <v>12865</v>
      </c>
      <c r="DN182" s="770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70"/>
      <c r="DX182" s="418"/>
      <c r="DY182" s="264">
        <v>12297.692307692307</v>
      </c>
      <c r="DZ182" s="414"/>
      <c r="EA182" s="770"/>
      <c r="EB182" s="418"/>
      <c r="EC182" s="264">
        <v>12297.692307692307</v>
      </c>
      <c r="ED182" s="414"/>
      <c r="EE182" s="770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8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9">
        <f>F184/F19</f>
        <v>0.11508461061398069</v>
      </c>
      <c r="G183" s="630">
        <f>G184/G19</f>
        <v>0.13333962935950172</v>
      </c>
      <c r="H183" s="862">
        <f>H184/H19</f>
        <v>0</v>
      </c>
      <c r="I183" s="334">
        <f>H184/G184</f>
        <v>0</v>
      </c>
      <c r="J183" s="629">
        <f>J184/J19</f>
        <v>0.11508461061398069</v>
      </c>
      <c r="K183" s="630">
        <f>K184/K19</f>
        <v>0.11255562546473716</v>
      </c>
      <c r="L183" s="1081" t="e">
        <f>L184/L19</f>
        <v>#DIV/0!</v>
      </c>
      <c r="M183" s="334">
        <f>L184/K184</f>
        <v>0</v>
      </c>
      <c r="N183" s="629">
        <f>N184/N19</f>
        <v>0.11508461061398069</v>
      </c>
      <c r="O183" s="630">
        <f>O184/O19</f>
        <v>0.1769436341376002</v>
      </c>
      <c r="P183" s="1081">
        <f>P184/P19</f>
        <v>0</v>
      </c>
      <c r="Q183" s="334">
        <f>P184/O184</f>
        <v>0</v>
      </c>
      <c r="R183" s="491">
        <f>R184/R19</f>
        <v>0.11508461061398069</v>
      </c>
      <c r="S183" s="613">
        <f>S184/S19</f>
        <v>0.12246383956675742</v>
      </c>
      <c r="T183" s="583">
        <f>T184/T19</f>
        <v>0.10262318744875941</v>
      </c>
      <c r="U183" s="579">
        <f>U184/U19</f>
        <v>0</v>
      </c>
      <c r="V183" s="579">
        <f>U184/R184</f>
        <v>0</v>
      </c>
      <c r="W183" s="580">
        <f>U184/S184</f>
        <v>0</v>
      </c>
      <c r="X183" s="177">
        <f>U184/T184</f>
        <v>0</v>
      </c>
      <c r="Y183" s="629">
        <f>Y184/Y19</f>
        <v>0.12549674389221488</v>
      </c>
      <c r="Z183" s="630">
        <f>Z184/Z19</f>
        <v>0.13724985140406384</v>
      </c>
      <c r="AA183" s="1081">
        <f>AA184/AA19</f>
        <v>0</v>
      </c>
      <c r="AB183" s="334">
        <f>AA184/Z184</f>
        <v>0</v>
      </c>
      <c r="AC183" s="629">
        <f>AC184/AC19</f>
        <v>0.12549674389221488</v>
      </c>
      <c r="AD183" s="630">
        <f>AD184/AD19</f>
        <v>0.16397792948399492</v>
      </c>
      <c r="AE183" s="1081" t="e">
        <f>AE184/AE19</f>
        <v>#DIV/0!</v>
      </c>
      <c r="AF183" s="341">
        <f>AE184/AD184</f>
        <v>0</v>
      </c>
      <c r="AG183" s="629">
        <f>AG184/AG19</f>
        <v>0.12549674389221488</v>
      </c>
      <c r="AH183" s="630">
        <f>AH184/AH19</f>
        <v>0.13953333333333331</v>
      </c>
      <c r="AI183" s="1081">
        <f>AI184/AI19</f>
        <v>0</v>
      </c>
      <c r="AJ183" s="341">
        <f>AI184/AH184</f>
        <v>0</v>
      </c>
      <c r="AK183" s="632">
        <f>AK184/AK19</f>
        <v>0.12549674389221491</v>
      </c>
      <c r="AL183" s="613">
        <f>AL184/AL19</f>
        <v>0.12246383956675742</v>
      </c>
      <c r="AM183" s="580">
        <f>AM184/AM19</f>
        <v>0.14633113532782072</v>
      </c>
      <c r="AN183" s="579">
        <f>AN184/AN19</f>
        <v>0</v>
      </c>
      <c r="AO183" s="583">
        <f>AN184/AK184</f>
        <v>0</v>
      </c>
      <c r="AP183" s="340">
        <f>AN184/AL184</f>
        <v>0</v>
      </c>
      <c r="AQ183" s="178">
        <f>AN184/AM184</f>
        <v>0</v>
      </c>
      <c r="AR183" s="632">
        <f>AR184/AR19</f>
        <v>0.12056573845721116</v>
      </c>
      <c r="AS183" s="579">
        <f>AS184/AS19</f>
        <v>0.12246383956675742</v>
      </c>
      <c r="AT183" s="586">
        <f>AT184/AT19</f>
        <v>0.12305518359193562</v>
      </c>
      <c r="AU183" s="586">
        <f>AU184/AU19</f>
        <v>0</v>
      </c>
      <c r="AV183" s="583">
        <f>AU184/AR184</f>
        <v>0</v>
      </c>
      <c r="AW183" s="579">
        <f>AU184/AS184</f>
        <v>0</v>
      </c>
      <c r="AX183" s="588">
        <f>AU184/AT184</f>
        <v>0</v>
      </c>
      <c r="AY183" s="96"/>
      <c r="AZ183" s="97"/>
      <c r="BA183" s="633"/>
      <c r="BF183" s="1052" t="e">
        <f t="shared" ref="BF183:BG183" si="580">BF184/BF19</f>
        <v>#DIV/0!</v>
      </c>
      <c r="BG183" s="630">
        <f t="shared" si="580"/>
        <v>0</v>
      </c>
      <c r="BH183" s="631">
        <f>BH184/BH19</f>
        <v>0</v>
      </c>
      <c r="BI183" s="334" t="e">
        <f>BH184/BG184</f>
        <v>#DIV/0!</v>
      </c>
      <c r="BJ183" s="1052" t="e">
        <f t="shared" ref="BJ183" si="581">BJ184/BJ19</f>
        <v>#DIV/0!</v>
      </c>
      <c r="BK183" s="630">
        <f>BK184/BK19</f>
        <v>0.13430281690140844</v>
      </c>
      <c r="BL183" s="631" t="e">
        <f>BL184/BL19</f>
        <v>#DIV/0!</v>
      </c>
      <c r="BM183" s="334">
        <f>BL184/BK184</f>
        <v>0</v>
      </c>
      <c r="BN183" s="1052" t="e">
        <f t="shared" ref="BN183" si="582">BN184/BN19</f>
        <v>#DIV/0!</v>
      </c>
      <c r="BO183" s="630">
        <f>BO184/BO19</f>
        <v>0.1399090909090909</v>
      </c>
      <c r="BP183" s="631" t="e">
        <f>BP184/BP19</f>
        <v>#DIV/0!</v>
      </c>
      <c r="BQ183" s="341">
        <f>BP184/BO184</f>
        <v>0</v>
      </c>
      <c r="BR183" s="632" t="e">
        <f>BR184/BR19</f>
        <v>#DIV/0!</v>
      </c>
      <c r="BS183" s="583"/>
      <c r="BT183" s="580">
        <f>BT184/BT19</f>
        <v>8.9374692949540729E-2</v>
      </c>
      <c r="BU183" s="579">
        <f>BU184/BU19</f>
        <v>0</v>
      </c>
      <c r="BV183" s="579" t="e">
        <f>BU184/BR184</f>
        <v>#DIV/0!</v>
      </c>
      <c r="BW183" s="580"/>
      <c r="BX183" s="177">
        <f>BU184/BT184</f>
        <v>0</v>
      </c>
      <c r="BY183" s="1052" t="e">
        <f t="shared" ref="BY183" si="583">BY184/BY19</f>
        <v>#DIV/0!</v>
      </c>
      <c r="BZ183" s="630">
        <f>BZ184/BZ19</f>
        <v>0.14227499999999998</v>
      </c>
      <c r="CA183" s="631" t="e">
        <f>CA184/CA19</f>
        <v>#DIV/0!</v>
      </c>
      <c r="CB183" s="341">
        <f>CA184/BZ184</f>
        <v>0</v>
      </c>
      <c r="CC183" s="1052" t="e">
        <f t="shared" ref="CC183" si="584">CC184/CC19</f>
        <v>#DIV/0!</v>
      </c>
      <c r="CD183" s="630">
        <f>CD184/CD19</f>
        <v>0.14506470588235293</v>
      </c>
      <c r="CE183" s="631" t="e">
        <f>CE184/CE19</f>
        <v>#DIV/0!</v>
      </c>
      <c r="CF183" s="341">
        <f>CE184/CD184</f>
        <v>0</v>
      </c>
      <c r="CG183" s="1052" t="e">
        <f t="shared" ref="CG183" si="585">CG184/CG19</f>
        <v>#DIV/0!</v>
      </c>
      <c r="CH183" s="630">
        <f>CH184/CH19</f>
        <v>0.14146768060836501</v>
      </c>
      <c r="CI183" s="631" t="e">
        <f>CI184/CI19</f>
        <v>#DIV/0!</v>
      </c>
      <c r="CJ183" s="341">
        <f>CI184/CH184</f>
        <v>0</v>
      </c>
      <c r="CK183" s="632" t="e">
        <f>CK184/CK19</f>
        <v>#DIV/0!</v>
      </c>
      <c r="CL183" s="583"/>
      <c r="CM183" s="580">
        <f>CM184/CM19</f>
        <v>0.14300295119182746</v>
      </c>
      <c r="CN183" s="579" t="e">
        <f>CN184/CN19</f>
        <v>#DIV/0!</v>
      </c>
      <c r="CO183" s="587" t="e">
        <f>CN184/CK184</f>
        <v>#DIV/0!</v>
      </c>
      <c r="CP183" s="583"/>
      <c r="CQ183" s="178">
        <f>CN184/CM184</f>
        <v>0</v>
      </c>
      <c r="CR183" s="632" t="e">
        <f>CR184/CR19</f>
        <v>#DIV/0!</v>
      </c>
      <c r="CS183" s="691"/>
      <c r="CT183" s="586">
        <f>CT184/CT19</f>
        <v>0.11628847743659207</v>
      </c>
      <c r="CU183" s="586">
        <f>CU184/CU19</f>
        <v>0</v>
      </c>
      <c r="CV183" s="587" t="e">
        <f>CU184/CR184</f>
        <v>#DIV/0!</v>
      </c>
      <c r="CW183" s="583"/>
      <c r="CX183" s="588">
        <f>CU184/CT184</f>
        <v>0</v>
      </c>
      <c r="CY183" s="96"/>
      <c r="CZ183" s="633"/>
      <c r="DD183" s="629">
        <f>DD184/DD19</f>
        <v>0.14682270814084794</v>
      </c>
      <c r="DE183" s="630">
        <f>DE184/DE19</f>
        <v>0.12482228571428569</v>
      </c>
      <c r="DF183" s="782" t="e">
        <f>DF184/DF19</f>
        <v>#DIV/0!</v>
      </c>
      <c r="DG183" s="334">
        <f>DF184/DE184</f>
        <v>0</v>
      </c>
      <c r="DH183" s="629">
        <f>DH184/DH19</f>
        <v>0.14682270814084794</v>
      </c>
      <c r="DI183" s="630">
        <f>DI184/DI19</f>
        <v>0.14332499999999998</v>
      </c>
      <c r="DJ183" s="782" t="e">
        <f>DJ184/DJ19</f>
        <v>#DIV/0!</v>
      </c>
      <c r="DK183" s="334">
        <f>DJ184/DI184</f>
        <v>0</v>
      </c>
      <c r="DL183" s="629">
        <f>DL184/DL19</f>
        <v>0.14682270814084794</v>
      </c>
      <c r="DM183" s="630">
        <f>DM184/DM19</f>
        <v>0.15119393939393938</v>
      </c>
      <c r="DN183" s="782" t="e">
        <f>DN184/DN19</f>
        <v>#DIV/0!</v>
      </c>
      <c r="DO183" s="341">
        <f>DN184/DM184</f>
        <v>0</v>
      </c>
      <c r="DP183" s="632">
        <f>DP184/DP19</f>
        <v>0.14682270814084791</v>
      </c>
      <c r="DQ183" s="580">
        <f>DQ184/DQ19</f>
        <v>0.13886019417475728</v>
      </c>
      <c r="DR183" s="579" t="e">
        <f>DR184/DR19</f>
        <v>#DIV/0!</v>
      </c>
      <c r="DS183" s="579">
        <f>DR184/DP184</f>
        <v>0</v>
      </c>
      <c r="DT183" s="177">
        <f>DR184/DQ184</f>
        <v>0</v>
      </c>
      <c r="DU183" s="629">
        <f>DU184/DU19</f>
        <v>0.14675550999487438</v>
      </c>
      <c r="DV183" s="630" t="e">
        <f>DV184/DV19</f>
        <v>#DIV/0!</v>
      </c>
      <c r="DW183" s="782" t="e">
        <f>DW184/DW19</f>
        <v>#DIV/0!</v>
      </c>
      <c r="DX183" s="341" t="e">
        <f>DW184/DV184</f>
        <v>#DIV/0!</v>
      </c>
      <c r="DY183" s="629">
        <f>DY184/DY19</f>
        <v>0.14675550999487438</v>
      </c>
      <c r="DZ183" s="630" t="e">
        <f>DZ184/DZ19</f>
        <v>#DIV/0!</v>
      </c>
      <c r="EA183" s="782" t="e">
        <f>EA184/EA19</f>
        <v>#DIV/0!</v>
      </c>
      <c r="EB183" s="341" t="e">
        <f>EA184/DZ184</f>
        <v>#DIV/0!</v>
      </c>
      <c r="EC183" s="629">
        <f>EC184/EC19</f>
        <v>0.14675550999487438</v>
      </c>
      <c r="ED183" s="630" t="e">
        <f>ED184/ED19</f>
        <v>#DIV/0!</v>
      </c>
      <c r="EE183" s="782" t="e">
        <f>EE184/EE19</f>
        <v>#DIV/0!</v>
      </c>
      <c r="EF183" s="341" t="e">
        <f>EE184/ED184</f>
        <v>#DIV/0!</v>
      </c>
      <c r="EG183" s="632">
        <f>EG184/EG19</f>
        <v>0.14675550999487438</v>
      </c>
      <c r="EH183" s="580" t="e">
        <f>EH184/EH19</f>
        <v>#DIV/0!</v>
      </c>
      <c r="EI183" s="579" t="e">
        <f>EI184/EI19</f>
        <v>#DIV/0!</v>
      </c>
      <c r="EJ183" s="587">
        <f>EI184/EG184</f>
        <v>0</v>
      </c>
      <c r="EK183" s="178" t="e">
        <f>EI184/EH184</f>
        <v>#DIV/0!</v>
      </c>
      <c r="EL183" s="632">
        <f>EL184/EL19</f>
        <v>0.14678908494050055</v>
      </c>
      <c r="EM183" s="586">
        <f>EM184/EM19</f>
        <v>0.13886019417475728</v>
      </c>
      <c r="EN183" s="586" t="e">
        <f>EN184/EN19</f>
        <v>#DIV/0!</v>
      </c>
      <c r="EO183" s="587">
        <f>EN184/EL184</f>
        <v>0</v>
      </c>
      <c r="EP183" s="588">
        <f>EN184/EM184</f>
        <v>0</v>
      </c>
      <c r="EQ183" s="96"/>
      <c r="ER183" s="633"/>
      <c r="ES183" s="633"/>
      <c r="ET183" s="633"/>
      <c r="EU183" s="633"/>
      <c r="EV183" s="633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34">
        <f>F180+F182</f>
        <v>9992</v>
      </c>
      <c r="G184" s="385">
        <v>16228.286</v>
      </c>
      <c r="H184" s="386">
        <f>H180+H182</f>
        <v>0</v>
      </c>
      <c r="I184" s="358">
        <f>H184-G184</f>
        <v>-16228.286</v>
      </c>
      <c r="J184" s="634">
        <f>J180+J182</f>
        <v>9992</v>
      </c>
      <c r="K184" s="385">
        <f>K180+K182</f>
        <v>15137</v>
      </c>
      <c r="L184" s="1063">
        <f>L180+L182</f>
        <v>0</v>
      </c>
      <c r="M184" s="358">
        <f>L184-K184</f>
        <v>-15137</v>
      </c>
      <c r="N184" s="634">
        <f>N180+N182</f>
        <v>9992</v>
      </c>
      <c r="O184" s="385">
        <f>O180+O182</f>
        <v>26556</v>
      </c>
      <c r="P184" s="1063">
        <f>P180+P182</f>
        <v>0</v>
      </c>
      <c r="Q184" s="358">
        <f>P184-O184</f>
        <v>-26556</v>
      </c>
      <c r="R184" s="360">
        <f>F184+J184+N184</f>
        <v>29976</v>
      </c>
      <c r="S184" s="361">
        <f>S180+S182</f>
        <v>41400</v>
      </c>
      <c r="T184" s="186">
        <f>H184+K184+O184</f>
        <v>41693</v>
      </c>
      <c r="U184" s="114">
        <f>H184+L184+P184</f>
        <v>0</v>
      </c>
      <c r="V184" s="110">
        <f>U184-R184</f>
        <v>-29976</v>
      </c>
      <c r="W184" s="108">
        <f>U184-S184</f>
        <v>-41400</v>
      </c>
      <c r="X184" s="117">
        <f>U184-T184</f>
        <v>-41693</v>
      </c>
      <c r="Y184" s="634">
        <f>Y180+Y182</f>
        <v>12111.615669515671</v>
      </c>
      <c r="Z184" s="385">
        <f>Z180+Z182</f>
        <v>17833.448</v>
      </c>
      <c r="AA184" s="1063">
        <f>AA180+AA182</f>
        <v>0</v>
      </c>
      <c r="AB184" s="358">
        <f>AA184-Z184</f>
        <v>-17833.448</v>
      </c>
      <c r="AC184" s="634">
        <f>AC180+AC182</f>
        <v>12111.615669515671</v>
      </c>
      <c r="AD184" s="385">
        <f>AD180+AD182</f>
        <v>18253</v>
      </c>
      <c r="AE184" s="1063">
        <f>AE180+AE182</f>
        <v>0</v>
      </c>
      <c r="AF184" s="358">
        <f>AE184-AD184</f>
        <v>-18253</v>
      </c>
      <c r="AG184" s="634">
        <f>AG180+AG182</f>
        <v>12111.615669515671</v>
      </c>
      <c r="AH184" s="385">
        <f>AH180+AH182</f>
        <v>16100</v>
      </c>
      <c r="AI184" s="1063">
        <f>AI180+AI182</f>
        <v>0</v>
      </c>
      <c r="AJ184" s="358">
        <f>AI184-AH184</f>
        <v>-16100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0</v>
      </c>
      <c r="AO184" s="186">
        <f>AN184-AK184</f>
        <v>-36334.847008547018</v>
      </c>
      <c r="AP184" s="108">
        <f>AN184-AL184</f>
        <v>-41400</v>
      </c>
      <c r="AQ184" s="117">
        <f>AN184-AM184</f>
        <v>-52186.448000000004</v>
      </c>
      <c r="AR184" s="111">
        <f>SUM(R184,AK184)</f>
        <v>66310.847008547018</v>
      </c>
      <c r="AS184" s="113">
        <f>AS180+AS182</f>
        <v>82800</v>
      </c>
      <c r="AT184" s="593">
        <f>T184+AM184</f>
        <v>93879.448000000004</v>
      </c>
      <c r="AU184" s="120">
        <f>SUM(U184,AN184)</f>
        <v>0</v>
      </c>
      <c r="AV184" s="121">
        <f>AU184-AR184</f>
        <v>-66310.847008547018</v>
      </c>
      <c r="AW184" s="110">
        <f>AU184-AS184</f>
        <v>-82800</v>
      </c>
      <c r="AX184" s="594">
        <f>AU184-AT184</f>
        <v>-93879.448000000004</v>
      </c>
      <c r="AY184" s="96">
        <f>AR184/6</f>
        <v>11051.807834757836</v>
      </c>
      <c r="AZ184" s="97">
        <f>AS184/6</f>
        <v>13800</v>
      </c>
      <c r="BA184" s="97">
        <f>AU184/6</f>
        <v>0</v>
      </c>
      <c r="BB184" s="123">
        <f>BA184/AY184</f>
        <v>0</v>
      </c>
      <c r="BC184" s="98">
        <f>BA184-AY184</f>
        <v>-11051.807834757836</v>
      </c>
      <c r="BD184" s="98">
        <f>BA184-AZ184</f>
        <v>-13800</v>
      </c>
      <c r="BE184" s="98">
        <f>AX184/6</f>
        <v>-15646.574666666667</v>
      </c>
      <c r="BF184" s="1053">
        <f t="shared" ref="BF184:BG184" si="586">BF180+BF182</f>
        <v>0</v>
      </c>
      <c r="BG184" s="385">
        <f t="shared" si="586"/>
        <v>0</v>
      </c>
      <c r="BH184" s="387">
        <f>BH180+BH182</f>
        <v>0</v>
      </c>
      <c r="BI184" s="358">
        <f>BH184-BG184</f>
        <v>0</v>
      </c>
      <c r="BJ184" s="1053">
        <f t="shared" ref="BJ184" si="587">BJ180+BJ182</f>
        <v>0</v>
      </c>
      <c r="BK184" s="385">
        <f>BK180+BK182</f>
        <v>16300</v>
      </c>
      <c r="BL184" s="387">
        <f>BL180+BL182</f>
        <v>0</v>
      </c>
      <c r="BM184" s="358">
        <f>BL184-BK184</f>
        <v>-16300</v>
      </c>
      <c r="BN184" s="1053">
        <f t="shared" ref="BN184" si="588">BN180+BN182</f>
        <v>0</v>
      </c>
      <c r="BO184" s="385">
        <f>BO180+BO182</f>
        <v>17100</v>
      </c>
      <c r="BP184" s="387">
        <f>BP180+BP182</f>
        <v>0</v>
      </c>
      <c r="BQ184" s="471">
        <f>BP184-BO184</f>
        <v>-17100</v>
      </c>
      <c r="BR184" s="111">
        <f>BF184+BJ184+BN184</f>
        <v>0</v>
      </c>
      <c r="BS184" s="112"/>
      <c r="BT184" s="186">
        <f>BG184+BK184+BO184</f>
        <v>33400</v>
      </c>
      <c r="BU184" s="114">
        <f>BH184+BL184+BP184</f>
        <v>0</v>
      </c>
      <c r="BV184" s="110">
        <f>BU184-BR184</f>
        <v>0</v>
      </c>
      <c r="BW184" s="108"/>
      <c r="BX184" s="117">
        <f>BU184-BT184</f>
        <v>-33400</v>
      </c>
      <c r="BY184" s="1053">
        <f t="shared" ref="BY184" si="589">BY180+BY182</f>
        <v>0</v>
      </c>
      <c r="BZ184" s="385">
        <f>BZ180+BZ182</f>
        <v>18970</v>
      </c>
      <c r="CA184" s="387">
        <f>CA180+CA182</f>
        <v>0</v>
      </c>
      <c r="CB184" s="358">
        <f>CA184-BZ184</f>
        <v>-18970</v>
      </c>
      <c r="CC184" s="1053">
        <f t="shared" ref="CC184" si="590">CC180+CC182</f>
        <v>0</v>
      </c>
      <c r="CD184" s="385">
        <f>CD180+CD182</f>
        <v>18970</v>
      </c>
      <c r="CE184" s="387">
        <f>CE180+CE182</f>
        <v>0</v>
      </c>
      <c r="CF184" s="358">
        <f>CE184-CD184</f>
        <v>-18970</v>
      </c>
      <c r="CG184" s="1053">
        <f t="shared" ref="CG184" si="591">CG180+CG182</f>
        <v>0</v>
      </c>
      <c r="CH184" s="385">
        <f>CH180+CH182</f>
        <v>15900</v>
      </c>
      <c r="CI184" s="387">
        <f>CI180+CI182</f>
        <v>0</v>
      </c>
      <c r="CJ184" s="358">
        <f>CI184-CH184</f>
        <v>-15900</v>
      </c>
      <c r="CK184" s="111">
        <f>BY184+CC184+CG184</f>
        <v>0</v>
      </c>
      <c r="CL184" s="112"/>
      <c r="CM184" s="112">
        <f>BZ184+CD184+CH184</f>
        <v>53840</v>
      </c>
      <c r="CN184" s="113">
        <f>CA184+CE184+CI184</f>
        <v>0</v>
      </c>
      <c r="CO184" s="186">
        <f>CN184-CK184</f>
        <v>0</v>
      </c>
      <c r="CP184" s="186"/>
      <c r="CQ184" s="117">
        <f>CN184-CM184</f>
        <v>-53840</v>
      </c>
      <c r="CR184" s="111">
        <f>SUM(BR184,CK184)</f>
        <v>0</v>
      </c>
      <c r="CS184" s="954"/>
      <c r="CT184" s="593">
        <f>BT184+CM184</f>
        <v>87240</v>
      </c>
      <c r="CU184" s="120">
        <f>SUM(BU184,CN184)</f>
        <v>0</v>
      </c>
      <c r="CV184" s="121">
        <f>CU184-CR184</f>
        <v>0</v>
      </c>
      <c r="CW184" s="121"/>
      <c r="CX184" s="594">
        <f>CU184-CT184</f>
        <v>-87240</v>
      </c>
      <c r="CY184" s="96">
        <f>CR184/6</f>
        <v>0</v>
      </c>
      <c r="CZ184" s="97">
        <f>CU184/6</f>
        <v>0</v>
      </c>
      <c r="DA184" s="123" t="e">
        <f>CZ184/CY184</f>
        <v>#DIV/0!</v>
      </c>
      <c r="DB184" s="98">
        <f>CZ184-CY184</f>
        <v>0</v>
      </c>
      <c r="DC184" s="98">
        <f>CX184/6</f>
        <v>-14540</v>
      </c>
      <c r="DD184" s="634">
        <f>DD180+DD182</f>
        <v>18335.897435897434</v>
      </c>
      <c r="DE184" s="385">
        <f>DE180+DE182</f>
        <v>18670</v>
      </c>
      <c r="DF184" s="767">
        <f>DF180+DF182</f>
        <v>0</v>
      </c>
      <c r="DG184" s="471">
        <f>DF184-DE184</f>
        <v>-18670</v>
      </c>
      <c r="DH184" s="634">
        <f>DH180+DH182</f>
        <v>18335.897435897434</v>
      </c>
      <c r="DI184" s="385">
        <f>DI180+DI182</f>
        <v>17150</v>
      </c>
      <c r="DJ184" s="767">
        <f>DJ180+DJ182</f>
        <v>0</v>
      </c>
      <c r="DK184" s="358">
        <f>DJ184-DI184</f>
        <v>-17150</v>
      </c>
      <c r="DL184" s="634">
        <f>DL180+DL182</f>
        <v>18335.897435897434</v>
      </c>
      <c r="DM184" s="385">
        <f>DM180+DM182</f>
        <v>19190</v>
      </c>
      <c r="DN184" s="767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34">
        <f>DU180+DU182</f>
        <v>18353.846153846152</v>
      </c>
      <c r="DV184" s="385">
        <f>DV180+DV182</f>
        <v>0</v>
      </c>
      <c r="DW184" s="767">
        <f>DW180+DW182</f>
        <v>0</v>
      </c>
      <c r="DX184" s="358">
        <f>DW184-DV184</f>
        <v>0</v>
      </c>
      <c r="DY184" s="634">
        <f>DY180+DY182</f>
        <v>18353.846153846152</v>
      </c>
      <c r="DZ184" s="385">
        <f>DZ180+DZ182</f>
        <v>0</v>
      </c>
      <c r="EA184" s="767">
        <f>EA180+EA182</f>
        <v>0</v>
      </c>
      <c r="EB184" s="358">
        <f>EA184-DZ184</f>
        <v>0</v>
      </c>
      <c r="EC184" s="634">
        <f>EC180+EC182</f>
        <v>18353.846153846152</v>
      </c>
      <c r="ED184" s="385">
        <f>ED180+ED182</f>
        <v>0</v>
      </c>
      <c r="EE184" s="767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26">
        <f>DQ184+EH184</f>
        <v>55010</v>
      </c>
      <c r="EN184" s="187">
        <f>SUM(DR184,EI184)</f>
        <v>0</v>
      </c>
      <c r="EO184" s="188">
        <f>EN184-EL184</f>
        <v>-110069.23076923075</v>
      </c>
      <c r="EP184" s="594">
        <f>EN184-EM184</f>
        <v>-55010</v>
      </c>
      <c r="EQ184" s="96">
        <f>EL184/6</f>
        <v>18344.871794871793</v>
      </c>
      <c r="ER184" s="97">
        <f>EN184/6</f>
        <v>0</v>
      </c>
      <c r="ES184" s="1027">
        <f>ER184/EQ184</f>
        <v>0</v>
      </c>
      <c r="ET184" s="633">
        <f>ER184-EQ184</f>
        <v>-18344.871794871793</v>
      </c>
      <c r="EU184" s="633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36" t="s">
        <v>35</v>
      </c>
      <c r="E185" s="537"/>
      <c r="F185" s="599" t="e">
        <f>F186/F20</f>
        <v>#DIV/0!</v>
      </c>
      <c r="G185" s="595"/>
      <c r="H185" s="859"/>
      <c r="I185" s="470"/>
      <c r="J185" s="599" t="e">
        <f>J186/J20</f>
        <v>#DIV/0!</v>
      </c>
      <c r="K185" s="595"/>
      <c r="L185" s="1078"/>
      <c r="M185" s="470"/>
      <c r="N185" s="599" t="e">
        <f>N186/N20</f>
        <v>#DIV/0!</v>
      </c>
      <c r="O185" s="595"/>
      <c r="P185" s="1078"/>
      <c r="Q185" s="470"/>
      <c r="R185" s="637" t="e">
        <f>R186/R20</f>
        <v>#DIV/0!</v>
      </c>
      <c r="S185" s="638"/>
      <c r="T185" s="639" t="e">
        <f>T186/T20</f>
        <v>#DIV/0!</v>
      </c>
      <c r="U185" s="604" t="e">
        <f>U186/U20</f>
        <v>#DIV/0!</v>
      </c>
      <c r="V185" s="640"/>
      <c r="W185" s="620"/>
      <c r="X185" s="254"/>
      <c r="Y185" s="599" t="e">
        <f>Y186/Y20</f>
        <v>#DIV/0!</v>
      </c>
      <c r="Z185" s="595"/>
      <c r="AA185" s="1078"/>
      <c r="AB185" s="470"/>
      <c r="AC185" s="599" t="e">
        <f>AC186/AC20</f>
        <v>#DIV/0!</v>
      </c>
      <c r="AD185" s="595"/>
      <c r="AE185" s="1078"/>
      <c r="AF185" s="382" t="e">
        <f>AE186/AD186</f>
        <v>#DIV/0!</v>
      </c>
      <c r="AG185" s="599" t="e">
        <f>AG186/AG20</f>
        <v>#DIV/0!</v>
      </c>
      <c r="AH185" s="595"/>
      <c r="AI185" s="1078"/>
      <c r="AJ185" s="382" t="e">
        <f>AI186/AH186</f>
        <v>#DIV/0!</v>
      </c>
      <c r="AK185" s="641" t="e">
        <f>AK186/AK20</f>
        <v>#DIV/0!</v>
      </c>
      <c r="AL185" s="638"/>
      <c r="AM185" s="639" t="e">
        <f>AM186/AM20</f>
        <v>#DIV/0!</v>
      </c>
      <c r="AN185" s="339" t="e">
        <f>AN186/AN20</f>
        <v>#DIV/0!</v>
      </c>
      <c r="AO185" s="618"/>
      <c r="AP185" s="620"/>
      <c r="AQ185" s="254" t="e">
        <f>AN186/AM186</f>
        <v>#DIV/0!</v>
      </c>
      <c r="AR185" s="641" t="e">
        <f>AR186/AR20</f>
        <v>#DIV/0!</v>
      </c>
      <c r="AS185" s="642"/>
      <c r="AT185" s="606" t="e">
        <f>AT186/AT20</f>
        <v>#DIV/0!</v>
      </c>
      <c r="AU185" s="607" t="e">
        <f>AU186/AU20</f>
        <v>#DIV/0!</v>
      </c>
      <c r="AV185" s="561"/>
      <c r="AW185" s="640"/>
      <c r="AX185" s="516"/>
      <c r="AY185" s="137"/>
      <c r="AZ185" s="138"/>
      <c r="BA185" s="138"/>
      <c r="BF185" s="1050"/>
      <c r="BG185" s="595"/>
      <c r="BH185" s="597"/>
      <c r="BI185" s="470"/>
      <c r="BJ185" s="1050"/>
      <c r="BK185" s="595"/>
      <c r="BL185" s="597"/>
      <c r="BM185" s="470"/>
      <c r="BN185" s="1050"/>
      <c r="BO185" s="595"/>
      <c r="BP185" s="597"/>
      <c r="BQ185" s="636"/>
      <c r="BR185" s="641" t="e">
        <f>BR186/BR20</f>
        <v>#DIV/0!</v>
      </c>
      <c r="BS185" s="639"/>
      <c r="BT185" s="639" t="e">
        <f>BT186/BT20</f>
        <v>#DIV/0!</v>
      </c>
      <c r="BU185" s="604" t="e">
        <f>BU186/BU20</f>
        <v>#DIV/0!</v>
      </c>
      <c r="BV185" s="640"/>
      <c r="BW185" s="620"/>
      <c r="BX185" s="254"/>
      <c r="BY185" s="1050"/>
      <c r="BZ185" s="595"/>
      <c r="CA185" s="597"/>
      <c r="CB185" s="382" t="e">
        <f>CA186/BZ186</f>
        <v>#DIV/0!</v>
      </c>
      <c r="CC185" s="1050"/>
      <c r="CD185" s="595"/>
      <c r="CE185" s="597"/>
      <c r="CF185" s="382" t="e">
        <f>CE186/CD186</f>
        <v>#DIV/0!</v>
      </c>
      <c r="CG185" s="1050"/>
      <c r="CH185" s="595"/>
      <c r="CI185" s="597"/>
      <c r="CJ185" s="382" t="e">
        <f>CI186/CH186</f>
        <v>#DIV/0!</v>
      </c>
      <c r="CK185" s="641" t="e">
        <f>CK186/CK20</f>
        <v>#DIV/0!</v>
      </c>
      <c r="CL185" s="639"/>
      <c r="CM185" s="639" t="e">
        <f>CM186/CM20</f>
        <v>#DIV/0!</v>
      </c>
      <c r="CN185" s="339" t="e">
        <f>CN186/CN20</f>
        <v>#DIV/0!</v>
      </c>
      <c r="CO185" s="618"/>
      <c r="CP185" s="618"/>
      <c r="CQ185" s="254" t="e">
        <f>CN186/CM186</f>
        <v>#DIV/0!</v>
      </c>
      <c r="CR185" s="641" t="e">
        <f>CR186/CR20</f>
        <v>#DIV/0!</v>
      </c>
      <c r="CS185" s="682"/>
      <c r="CT185" s="606" t="e">
        <f>CT186/CT20</f>
        <v>#DIV/0!</v>
      </c>
      <c r="CU185" s="607" t="e">
        <f>CU186/CU20</f>
        <v>#DIV/0!</v>
      </c>
      <c r="CV185" s="561"/>
      <c r="CW185" s="561"/>
      <c r="CX185" s="516" t="e">
        <f>CU186/CT186</f>
        <v>#DIV/0!</v>
      </c>
      <c r="CY185" s="137" t="e">
        <f>CR185/6</f>
        <v>#DIV/0!</v>
      </c>
      <c r="CZ185" s="138"/>
      <c r="DD185" s="599" t="e">
        <f>DD186/DD20</f>
        <v>#DIV/0!</v>
      </c>
      <c r="DE185" s="595"/>
      <c r="DF185" s="779"/>
      <c r="DG185" s="635"/>
      <c r="DH185" s="599" t="e">
        <f>DH186/DH20</f>
        <v>#DIV/0!</v>
      </c>
      <c r="DI185" s="595"/>
      <c r="DJ185" s="779"/>
      <c r="DK185" s="470"/>
      <c r="DL185" s="599" t="e">
        <f>DL186/DL20</f>
        <v>#DIV/0!</v>
      </c>
      <c r="DM185" s="595"/>
      <c r="DN185" s="779"/>
      <c r="DO185" s="382"/>
      <c r="DP185" s="641" t="e">
        <f>DP186/DP20</f>
        <v>#DIV/0!</v>
      </c>
      <c r="DQ185" s="639" t="e">
        <f>DQ186/DQ20</f>
        <v>#DIV/0!</v>
      </c>
      <c r="DR185" s="604" t="e">
        <f>DR186/DR20</f>
        <v>#DIV/0!</v>
      </c>
      <c r="DS185" s="640"/>
      <c r="DT185" s="254"/>
      <c r="DU185" s="599" t="e">
        <f>DU186/DU20</f>
        <v>#DIV/0!</v>
      </c>
      <c r="DV185" s="595"/>
      <c r="DW185" s="779"/>
      <c r="DX185" s="382" t="e">
        <f>DW186/DV186</f>
        <v>#DIV/0!</v>
      </c>
      <c r="DY185" s="599" t="e">
        <f>DY186/DY20</f>
        <v>#DIV/0!</v>
      </c>
      <c r="DZ185" s="595"/>
      <c r="EA185" s="779"/>
      <c r="EB185" s="382" t="e">
        <f>EA186/DZ186</f>
        <v>#DIV/0!</v>
      </c>
      <c r="EC185" s="599" t="e">
        <f>EC186/EC20</f>
        <v>#DIV/0!</v>
      </c>
      <c r="ED185" s="595"/>
      <c r="EE185" s="779"/>
      <c r="EF185" s="382" t="e">
        <f>EE186/ED186</f>
        <v>#DIV/0!</v>
      </c>
      <c r="EG185" s="641" t="e">
        <f>EG186/EG20</f>
        <v>#DIV/0!</v>
      </c>
      <c r="EH185" s="639" t="e">
        <f>EH186/EH20</f>
        <v>#DIV/0!</v>
      </c>
      <c r="EI185" s="339" t="e">
        <f>EI186/EI20</f>
        <v>#DIV/0!</v>
      </c>
      <c r="EJ185" s="618"/>
      <c r="EK185" s="254" t="e">
        <f>EI186/EH186</f>
        <v>#DIV/0!</v>
      </c>
      <c r="EL185" s="641" t="e">
        <f>EL186/EL20</f>
        <v>#DIV/0!</v>
      </c>
      <c r="EM185" s="606" t="e">
        <f>EM186/EM20</f>
        <v>#DIV/0!</v>
      </c>
      <c r="EN185" s="607" t="e">
        <f>EN186/EN20</f>
        <v>#DIV/0!</v>
      </c>
      <c r="EO185" s="561"/>
      <c r="EP185" s="516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37" t="s">
        <v>71</v>
      </c>
      <c r="E186" s="830"/>
      <c r="F186" s="264"/>
      <c r="G186" s="414">
        <f>G20*G185</f>
        <v>0</v>
      </c>
      <c r="H186" s="415">
        <f>H20*H185</f>
        <v>0</v>
      </c>
      <c r="I186" s="418">
        <f>H186-G186</f>
        <v>0</v>
      </c>
      <c r="J186" s="264"/>
      <c r="K186" s="414">
        <f>K20*K185</f>
        <v>0</v>
      </c>
      <c r="L186" s="1066">
        <f>L20*L185</f>
        <v>0</v>
      </c>
      <c r="M186" s="418">
        <f>L186-K186</f>
        <v>0</v>
      </c>
      <c r="N186" s="264"/>
      <c r="O186" s="414">
        <f>O20*O185</f>
        <v>0</v>
      </c>
      <c r="P186" s="1066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414">
        <f>Z20*Z185</f>
        <v>0</v>
      </c>
      <c r="AA186" s="1066">
        <f>AA20*AA185</f>
        <v>0</v>
      </c>
      <c r="AB186" s="418">
        <f>AA186-Z186</f>
        <v>0</v>
      </c>
      <c r="AC186" s="264"/>
      <c r="AD186" s="414">
        <f>AD20*AD185</f>
        <v>0</v>
      </c>
      <c r="AE186" s="1066">
        <f>AE20*AE185</f>
        <v>0</v>
      </c>
      <c r="AF186" s="358">
        <f>AE186-AD186</f>
        <v>0</v>
      </c>
      <c r="AG186" s="264"/>
      <c r="AH186" s="414">
        <f>AH20*AH185</f>
        <v>0</v>
      </c>
      <c r="AI186" s="1066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1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1042">
        <f t="shared" ref="BF186:BG186" si="592">BF20*BF185</f>
        <v>0</v>
      </c>
      <c r="BG186" s="414">
        <f t="shared" si="592"/>
        <v>0</v>
      </c>
      <c r="BH186" s="417">
        <f>BH20*BH185</f>
        <v>0</v>
      </c>
      <c r="BI186" s="418">
        <f>BH186-BG186</f>
        <v>0</v>
      </c>
      <c r="BJ186" s="1042">
        <f t="shared" ref="BJ186" si="593">BJ20*BJ185</f>
        <v>0</v>
      </c>
      <c r="BK186" s="414">
        <f>BK20*BK185</f>
        <v>0</v>
      </c>
      <c r="BL186" s="417">
        <f>BL20*BL185</f>
        <v>0</v>
      </c>
      <c r="BM186" s="418">
        <f>BL186-BK186</f>
        <v>0</v>
      </c>
      <c r="BN186" s="1042">
        <f t="shared" ref="BN186" si="594">BN20*BN185</f>
        <v>0</v>
      </c>
      <c r="BO186" s="414">
        <f>BO20*BO185</f>
        <v>0</v>
      </c>
      <c r="BP186" s="417">
        <f>BP20*BP185</f>
        <v>0</v>
      </c>
      <c r="BQ186" s="358">
        <f>BP186-BO186</f>
        <v>0</v>
      </c>
      <c r="BR186" s="130">
        <f>BF186+BJ186+BN186</f>
        <v>0</v>
      </c>
      <c r="BS186" s="131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1042">
        <f t="shared" ref="BY186" si="595">BY20*BY185</f>
        <v>0</v>
      </c>
      <c r="BZ186" s="414">
        <f>BZ20*BZ185</f>
        <v>0</v>
      </c>
      <c r="CA186" s="417">
        <f>CA20*CA185</f>
        <v>0</v>
      </c>
      <c r="CB186" s="358">
        <f>CA186-BZ186</f>
        <v>0</v>
      </c>
      <c r="CC186" s="1042">
        <f t="shared" ref="CC186" si="596">CC20*CC185</f>
        <v>0</v>
      </c>
      <c r="CD186" s="414">
        <f>CD20*CD185</f>
        <v>0</v>
      </c>
      <c r="CE186" s="417">
        <f>CE20*CE185</f>
        <v>0</v>
      </c>
      <c r="CF186" s="358">
        <f>CE186-CD186</f>
        <v>0</v>
      </c>
      <c r="CG186" s="1042">
        <f t="shared" ref="CG186" si="597">CG20*CG185</f>
        <v>0</v>
      </c>
      <c r="CH186" s="414">
        <f>CH20*CH185</f>
        <v>0</v>
      </c>
      <c r="CI186" s="417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40"/>
      <c r="CT186" s="511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264"/>
      <c r="DE186" s="414">
        <f>DE20*DE185</f>
        <v>0</v>
      </c>
      <c r="DF186" s="770">
        <f>DF20*DF185</f>
        <v>0</v>
      </c>
      <c r="DG186" s="418">
        <f>DF186-DE186</f>
        <v>0</v>
      </c>
      <c r="DH186" s="264"/>
      <c r="DI186" s="414">
        <f>DI20*DI185</f>
        <v>0</v>
      </c>
      <c r="DJ186" s="770">
        <f>DJ20*DJ185</f>
        <v>0</v>
      </c>
      <c r="DK186" s="418">
        <f>DJ186-DI186</f>
        <v>0</v>
      </c>
      <c r="DL186" s="264"/>
      <c r="DM186" s="414">
        <f>DM20*DM185</f>
        <v>0</v>
      </c>
      <c r="DN186" s="770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70">
        <f>DW20*DW185</f>
        <v>0</v>
      </c>
      <c r="DX186" s="358">
        <f>DW186-DV186</f>
        <v>0</v>
      </c>
      <c r="DY186" s="264"/>
      <c r="DZ186" s="414">
        <f>DZ20*DZ185</f>
        <v>0</v>
      </c>
      <c r="EA186" s="770">
        <f>EA20*EA185</f>
        <v>0</v>
      </c>
      <c r="EB186" s="358">
        <f>EA186-DZ186</f>
        <v>0</v>
      </c>
      <c r="EC186" s="264"/>
      <c r="ED186" s="414">
        <f>ED20*ED185</f>
        <v>0</v>
      </c>
      <c r="EE186" s="770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8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7"/>
      <c r="F187" s="599" t="e">
        <f>F188/F21</f>
        <v>#DIV/0!</v>
      </c>
      <c r="G187" s="595"/>
      <c r="H187" s="859"/>
      <c r="I187" s="470"/>
      <c r="J187" s="599" t="e">
        <f>J188/J21</f>
        <v>#DIV/0!</v>
      </c>
      <c r="K187" s="595"/>
      <c r="L187" s="1078"/>
      <c r="M187" s="470"/>
      <c r="N187" s="599" t="e">
        <f>N188/N21</f>
        <v>#DIV/0!</v>
      </c>
      <c r="O187" s="595"/>
      <c r="P187" s="1078"/>
      <c r="Q187" s="470"/>
      <c r="R187" s="637" t="e">
        <f>R188/R21</f>
        <v>#DIV/0!</v>
      </c>
      <c r="S187" s="638"/>
      <c r="T187" s="639" t="e">
        <f>T188/T21</f>
        <v>#DIV/0!</v>
      </c>
      <c r="U187" s="604" t="e">
        <f>U188/U21</f>
        <v>#DIV/0!</v>
      </c>
      <c r="V187" s="640"/>
      <c r="W187" s="620"/>
      <c r="X187" s="254"/>
      <c r="Y187" s="599" t="e">
        <f>Y188/Y21</f>
        <v>#DIV/0!</v>
      </c>
      <c r="Z187" s="595"/>
      <c r="AA187" s="1078"/>
      <c r="AB187" s="470"/>
      <c r="AC187" s="599" t="e">
        <f>AC188/AC21</f>
        <v>#DIV/0!</v>
      </c>
      <c r="AD187" s="595"/>
      <c r="AE187" s="1078"/>
      <c r="AF187" s="382" t="e">
        <f>AE188/AD188</f>
        <v>#DIV/0!</v>
      </c>
      <c r="AG187" s="599" t="e">
        <f>AG188/AG21</f>
        <v>#DIV/0!</v>
      </c>
      <c r="AH187" s="595"/>
      <c r="AI187" s="1078"/>
      <c r="AJ187" s="382" t="e">
        <f>AI188/AH188</f>
        <v>#DIV/0!</v>
      </c>
      <c r="AK187" s="641" t="e">
        <f>AK188/AK21</f>
        <v>#DIV/0!</v>
      </c>
      <c r="AL187" s="638"/>
      <c r="AM187" s="639" t="e">
        <f>AM188/AM21</f>
        <v>#DIV/0!</v>
      </c>
      <c r="AN187" s="339" t="e">
        <f>AN188/AN21</f>
        <v>#DIV/0!</v>
      </c>
      <c r="AO187" s="618"/>
      <c r="AP187" s="620"/>
      <c r="AQ187" s="254" t="e">
        <f>AN188/AM188</f>
        <v>#DIV/0!</v>
      </c>
      <c r="AR187" s="641" t="e">
        <f>AR188/AR21</f>
        <v>#DIV/0!</v>
      </c>
      <c r="AS187" s="642"/>
      <c r="AT187" s="606" t="e">
        <f>AT188/AT21</f>
        <v>#DIV/0!</v>
      </c>
      <c r="AU187" s="607" t="e">
        <f>AU188/AU21</f>
        <v>#DIV/0!</v>
      </c>
      <c r="AV187" s="561"/>
      <c r="AW187" s="640"/>
      <c r="AX187" s="516"/>
      <c r="AY187" s="137"/>
      <c r="AZ187" s="138"/>
      <c r="BA187" s="138"/>
      <c r="BF187" s="1050"/>
      <c r="BG187" s="595"/>
      <c r="BH187" s="597"/>
      <c r="BI187" s="470"/>
      <c r="BJ187" s="1050"/>
      <c r="BK187" s="595"/>
      <c r="BL187" s="597"/>
      <c r="BM187" s="470"/>
      <c r="BN187" s="1050"/>
      <c r="BO187" s="595"/>
      <c r="BP187" s="597"/>
      <c r="BQ187" s="636"/>
      <c r="BR187" s="641" t="e">
        <f>BR188/BR21</f>
        <v>#DIV/0!</v>
      </c>
      <c r="BS187" s="639"/>
      <c r="BT187" s="639" t="e">
        <f>BT188/BT21</f>
        <v>#DIV/0!</v>
      </c>
      <c r="BU187" s="604" t="e">
        <f>BU188/BU21</f>
        <v>#DIV/0!</v>
      </c>
      <c r="BV187" s="640"/>
      <c r="BW187" s="620"/>
      <c r="BX187" s="254"/>
      <c r="BY187" s="1050"/>
      <c r="BZ187" s="595"/>
      <c r="CA187" s="597"/>
      <c r="CB187" s="382" t="e">
        <f>CA188/BZ188</f>
        <v>#DIV/0!</v>
      </c>
      <c r="CC187" s="1050"/>
      <c r="CD187" s="595"/>
      <c r="CE187" s="597"/>
      <c r="CF187" s="382" t="e">
        <f>CE188/CD188</f>
        <v>#DIV/0!</v>
      </c>
      <c r="CG187" s="1050"/>
      <c r="CH187" s="595"/>
      <c r="CI187" s="597"/>
      <c r="CJ187" s="382" t="e">
        <f>CI188/CH188</f>
        <v>#DIV/0!</v>
      </c>
      <c r="CK187" s="641" t="e">
        <f>CK188/CK21</f>
        <v>#DIV/0!</v>
      </c>
      <c r="CL187" s="639"/>
      <c r="CM187" s="639" t="e">
        <f>CM188/CM21</f>
        <v>#DIV/0!</v>
      </c>
      <c r="CN187" s="339" t="e">
        <f>CN188/CN21</f>
        <v>#DIV/0!</v>
      </c>
      <c r="CO187" s="618"/>
      <c r="CP187" s="618"/>
      <c r="CQ187" s="254" t="e">
        <f>CN188/CM188</f>
        <v>#DIV/0!</v>
      </c>
      <c r="CR187" s="641" t="e">
        <f>CR188/CR21</f>
        <v>#DIV/0!</v>
      </c>
      <c r="CS187" s="682"/>
      <c r="CT187" s="606" t="e">
        <f>CT188/CT21</f>
        <v>#DIV/0!</v>
      </c>
      <c r="CU187" s="607" t="e">
        <f>CU188/CU21</f>
        <v>#DIV/0!</v>
      </c>
      <c r="CV187" s="561"/>
      <c r="CW187" s="561"/>
      <c r="CX187" s="516" t="e">
        <f>CU188/CT188</f>
        <v>#DIV/0!</v>
      </c>
      <c r="CY187" s="137" t="e">
        <f>CR187/6</f>
        <v>#DIV/0!</v>
      </c>
      <c r="CZ187" s="138"/>
      <c r="DD187" s="599" t="e">
        <f>DD188/DD21</f>
        <v>#DIV/0!</v>
      </c>
      <c r="DE187" s="595"/>
      <c r="DF187" s="779"/>
      <c r="DG187" s="635"/>
      <c r="DH187" s="599" t="e">
        <f>DH188/DH21</f>
        <v>#DIV/0!</v>
      </c>
      <c r="DI187" s="595"/>
      <c r="DJ187" s="779"/>
      <c r="DK187" s="470"/>
      <c r="DL187" s="599" t="e">
        <f>DL188/DL21</f>
        <v>#DIV/0!</v>
      </c>
      <c r="DM187" s="595"/>
      <c r="DN187" s="779"/>
      <c r="DO187" s="382"/>
      <c r="DP187" s="641" t="e">
        <f>DP188/DP21</f>
        <v>#DIV/0!</v>
      </c>
      <c r="DQ187" s="639">
        <f>DQ188/DQ21</f>
        <v>0</v>
      </c>
      <c r="DR187" s="604" t="e">
        <f>DR188/DR21</f>
        <v>#DIV/0!</v>
      </c>
      <c r="DS187" s="640"/>
      <c r="DT187" s="254"/>
      <c r="DU187" s="599" t="e">
        <f>DU188/DU21</f>
        <v>#DIV/0!</v>
      </c>
      <c r="DV187" s="595"/>
      <c r="DW187" s="779"/>
      <c r="DX187" s="382" t="e">
        <f>DW188/DV188</f>
        <v>#DIV/0!</v>
      </c>
      <c r="DY187" s="599" t="e">
        <f>DY188/DY21</f>
        <v>#DIV/0!</v>
      </c>
      <c r="DZ187" s="595"/>
      <c r="EA187" s="779"/>
      <c r="EB187" s="382" t="e">
        <f>EA188/DZ188</f>
        <v>#DIV/0!</v>
      </c>
      <c r="EC187" s="599" t="e">
        <f>EC188/EC21</f>
        <v>#DIV/0!</v>
      </c>
      <c r="ED187" s="595"/>
      <c r="EE187" s="779"/>
      <c r="EF187" s="382" t="e">
        <f>EE188/ED188</f>
        <v>#DIV/0!</v>
      </c>
      <c r="EG187" s="641" t="e">
        <f>EG188/EG21</f>
        <v>#DIV/0!</v>
      </c>
      <c r="EH187" s="639" t="e">
        <f>EH188/EH21</f>
        <v>#DIV/0!</v>
      </c>
      <c r="EI187" s="339" t="e">
        <f>EI188/EI21</f>
        <v>#DIV/0!</v>
      </c>
      <c r="EJ187" s="618"/>
      <c r="EK187" s="254" t="e">
        <f>EI188/EH188</f>
        <v>#DIV/0!</v>
      </c>
      <c r="EL187" s="641" t="e">
        <f>EL188/EL21</f>
        <v>#DIV/0!</v>
      </c>
      <c r="EM187" s="606">
        <f>EM188/EM21</f>
        <v>0</v>
      </c>
      <c r="EN187" s="607" t="e">
        <f>EN188/EN21</f>
        <v>#DIV/0!</v>
      </c>
      <c r="EO187" s="561"/>
      <c r="EP187" s="516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37" t="s">
        <v>73</v>
      </c>
      <c r="E188" s="830"/>
      <c r="F188" s="374"/>
      <c r="G188" s="461">
        <f>G21*G187</f>
        <v>0</v>
      </c>
      <c r="H188" s="462">
        <f>H21*H187</f>
        <v>0</v>
      </c>
      <c r="I188" s="457">
        <f>H188-G188</f>
        <v>0</v>
      </c>
      <c r="J188" s="374"/>
      <c r="K188" s="461">
        <f>K21*K187</f>
        <v>0</v>
      </c>
      <c r="L188" s="1058">
        <f>L21*L187</f>
        <v>0</v>
      </c>
      <c r="M188" s="457">
        <f>L188-K188</f>
        <v>0</v>
      </c>
      <c r="N188" s="374"/>
      <c r="O188" s="461">
        <f>O21*O187</f>
        <v>0</v>
      </c>
      <c r="P188" s="1058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461">
        <f>Z21*Z187</f>
        <v>0</v>
      </c>
      <c r="AA188" s="1058">
        <f>AA21*AA187</f>
        <v>0</v>
      </c>
      <c r="AB188" s="457">
        <f>AA188-Z188</f>
        <v>0</v>
      </c>
      <c r="AC188" s="374"/>
      <c r="AD188" s="461">
        <f>AD21*AD187</f>
        <v>0</v>
      </c>
      <c r="AE188" s="1058">
        <f>AE21*AE187</f>
        <v>0</v>
      </c>
      <c r="AF188" s="643">
        <f>AE188-AD188</f>
        <v>0</v>
      </c>
      <c r="AG188" s="374"/>
      <c r="AH188" s="461">
        <f>AH21*AH187</f>
        <v>0</v>
      </c>
      <c r="AI188" s="1058">
        <f>AI21*AI187</f>
        <v>0</v>
      </c>
      <c r="AJ188" s="643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20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10">
        <f>AU188-AT188</f>
        <v>0</v>
      </c>
      <c r="AY188" s="137"/>
      <c r="AZ188" s="138"/>
      <c r="BA188" s="138"/>
      <c r="BF188" s="1040">
        <f t="shared" ref="BF188:BG188" si="598">BF21*BF187</f>
        <v>0</v>
      </c>
      <c r="BG188" s="461">
        <f t="shared" si="598"/>
        <v>0</v>
      </c>
      <c r="BH188" s="463">
        <f>BH21*BH187</f>
        <v>0</v>
      </c>
      <c r="BI188" s="457">
        <f>BH188-BG188</f>
        <v>0</v>
      </c>
      <c r="BJ188" s="1040">
        <f t="shared" ref="BJ188" si="599">BJ21*BJ187</f>
        <v>0</v>
      </c>
      <c r="BK188" s="461">
        <f>BK21*BK187</f>
        <v>0</v>
      </c>
      <c r="BL188" s="463">
        <f>BL21*BL187</f>
        <v>0</v>
      </c>
      <c r="BM188" s="457">
        <f>BL188-BK188</f>
        <v>0</v>
      </c>
      <c r="BN188" s="1040">
        <f t="shared" ref="BN188" si="600">BN21*BN187</f>
        <v>0</v>
      </c>
      <c r="BO188" s="461">
        <f>BO21*BO187</f>
        <v>0</v>
      </c>
      <c r="BP188" s="463">
        <f>BP21*BP187</f>
        <v>0</v>
      </c>
      <c r="BQ188" s="643">
        <f>BP188-BO188</f>
        <v>0</v>
      </c>
      <c r="BR188" s="287">
        <f>BF188+BJ188+BN188</f>
        <v>0</v>
      </c>
      <c r="BS188" s="38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1040">
        <f t="shared" ref="BY188" si="601">BY21*BY187</f>
        <v>0</v>
      </c>
      <c r="BZ188" s="461">
        <f>BZ21*BZ187</f>
        <v>0</v>
      </c>
      <c r="CA188" s="463">
        <f>CA21*CA187</f>
        <v>0</v>
      </c>
      <c r="CB188" s="643">
        <f>CA188-BZ188</f>
        <v>0</v>
      </c>
      <c r="CC188" s="1040">
        <f t="shared" ref="CC188" si="602">CC21*CC187</f>
        <v>0</v>
      </c>
      <c r="CD188" s="461">
        <f>CD21*CD187</f>
        <v>0</v>
      </c>
      <c r="CE188" s="463">
        <f>CE21*CE187</f>
        <v>0</v>
      </c>
      <c r="CF188" s="643">
        <f>CE188-CD188</f>
        <v>0</v>
      </c>
      <c r="CG188" s="1040">
        <f t="shared" ref="CG188" si="603">CG21*CG187</f>
        <v>0</v>
      </c>
      <c r="CH188" s="461">
        <f>CH21*CH187</f>
        <v>0</v>
      </c>
      <c r="CI188" s="463">
        <f>CI21*CI187</f>
        <v>0</v>
      </c>
      <c r="CJ188" s="643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41"/>
      <c r="CT188" s="520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10">
        <f>CU188-CT188</f>
        <v>0</v>
      </c>
      <c r="CY188" s="137">
        <f>CR188/6</f>
        <v>0</v>
      </c>
      <c r="CZ188" s="138"/>
      <c r="DD188" s="374"/>
      <c r="DE188" s="461">
        <f>DE21*DE187</f>
        <v>0</v>
      </c>
      <c r="DF188" s="771">
        <f>DF21*DF187</f>
        <v>0</v>
      </c>
      <c r="DG188" s="457">
        <f>DF188-DE188</f>
        <v>0</v>
      </c>
      <c r="DH188" s="374"/>
      <c r="DI188" s="461">
        <f>DI21*DI187</f>
        <v>0</v>
      </c>
      <c r="DJ188" s="771">
        <f>DJ21*DJ187</f>
        <v>0</v>
      </c>
      <c r="DK188" s="457">
        <f>DJ188-DI188</f>
        <v>0</v>
      </c>
      <c r="DL188" s="374"/>
      <c r="DM188" s="461">
        <f>DM21*DM187</f>
        <v>0</v>
      </c>
      <c r="DN188" s="771">
        <f>DN21*DN187</f>
        <v>0</v>
      </c>
      <c r="DO188" s="643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71">
        <f>DW21*DW187</f>
        <v>0</v>
      </c>
      <c r="DX188" s="643">
        <f>DW188-DV188</f>
        <v>0</v>
      </c>
      <c r="DY188" s="374"/>
      <c r="DZ188" s="461">
        <f>DZ21*DZ187</f>
        <v>0</v>
      </c>
      <c r="EA188" s="771">
        <f>EA21*EA187</f>
        <v>0</v>
      </c>
      <c r="EB188" s="643">
        <f>EA188-DZ188</f>
        <v>0</v>
      </c>
      <c r="EC188" s="374"/>
      <c r="ED188" s="461">
        <f>ED21*ED187</f>
        <v>0</v>
      </c>
      <c r="EE188" s="771">
        <f>EE21*EE187</f>
        <v>0</v>
      </c>
      <c r="EF188" s="643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15">
        <f>DQ188+EH188</f>
        <v>0</v>
      </c>
      <c r="EN188" s="168">
        <f>SUM(DR188,EI188)</f>
        <v>0</v>
      </c>
      <c r="EO188" s="421">
        <f>EN188-EL188</f>
        <v>0</v>
      </c>
      <c r="EP188" s="610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4">
        <f>G190/G23</f>
        <v>-0.11066879191238416</v>
      </c>
      <c r="H189" s="858" t="e">
        <f>H190/H23</f>
        <v>#DIV/0!</v>
      </c>
      <c r="I189" s="334">
        <f>H190/G190</f>
        <v>0</v>
      </c>
      <c r="J189" s="491" t="e">
        <f>J190/J23</f>
        <v>#DIV/0!</v>
      </c>
      <c r="K189" s="574" t="e">
        <f>K190/K23</f>
        <v>#DIV/0!</v>
      </c>
      <c r="L189" s="1077" t="e">
        <f>L190/L23</f>
        <v>#DIV/0!</v>
      </c>
      <c r="M189" s="334" t="e">
        <f>L190/K190</f>
        <v>#DIV/0!</v>
      </c>
      <c r="N189" s="491" t="e">
        <f>N190/N23</f>
        <v>#DIV/0!</v>
      </c>
      <c r="O189" s="574">
        <f>O190/O23</f>
        <v>1.8831232394366194E-3</v>
      </c>
      <c r="P189" s="1077" t="e">
        <f>P190/P23</f>
        <v>#DIV/0!</v>
      </c>
      <c r="Q189" s="334">
        <f>P190/O190</f>
        <v>0</v>
      </c>
      <c r="R189" s="576" t="e">
        <f>R190/R23</f>
        <v>#DIV/0!</v>
      </c>
      <c r="S189" s="577" t="e">
        <f>S190/S23</f>
        <v>#DIV/0!</v>
      </c>
      <c r="T189" s="582">
        <f>T190/T23</f>
        <v>1.8831232394366194E-3</v>
      </c>
      <c r="U189" s="579" t="e">
        <f>U190/U23</f>
        <v>#DIV/0!</v>
      </c>
      <c r="V189" s="579" t="e">
        <f>U190/R190</f>
        <v>#DIV/0!</v>
      </c>
      <c r="W189" s="580" t="e">
        <f>U190/S190</f>
        <v>#DIV/0!</v>
      </c>
      <c r="X189" s="177">
        <f>U190/T190</f>
        <v>0</v>
      </c>
      <c r="Y189" s="491" t="e">
        <f>Y190/Y23</f>
        <v>#DIV/0!</v>
      </c>
      <c r="Z189" s="574">
        <v>0.63400000000000001</v>
      </c>
      <c r="AA189" s="1077">
        <f>AA190/AA23</f>
        <v>0</v>
      </c>
      <c r="AB189" s="334">
        <f>AA190/Z190</f>
        <v>0</v>
      </c>
      <c r="AC189" s="491" t="e">
        <f>AC190/AC23</f>
        <v>#DIV/0!</v>
      </c>
      <c r="AD189" s="574" t="e">
        <f>AD190/AD23</f>
        <v>#DIV/0!</v>
      </c>
      <c r="AE189" s="1077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4">
        <f>AH190/AH23</f>
        <v>0.2015871951219512</v>
      </c>
      <c r="AI189" s="1077" t="e">
        <f>AI190/AI23</f>
        <v>#DIV/0!</v>
      </c>
      <c r="AJ189" s="341">
        <f>AI190/AH190</f>
        <v>0</v>
      </c>
      <c r="AK189" s="581" t="e">
        <f>AK190/AK23</f>
        <v>#DIV/0!</v>
      </c>
      <c r="AL189" s="577" t="e">
        <f>AL190/AL23</f>
        <v>#DIV/0!</v>
      </c>
      <c r="AM189" s="592">
        <f>AM190/AM23</f>
        <v>0.43178237543519205</v>
      </c>
      <c r="AN189" s="579">
        <f>AN190/AN23</f>
        <v>0</v>
      </c>
      <c r="AO189" s="583" t="e">
        <f>AN190/AK190</f>
        <v>#DIV/0!</v>
      </c>
      <c r="AP189" s="340" t="e">
        <f>AN190/AL190</f>
        <v>#DIV/0!</v>
      </c>
      <c r="AQ189" s="178">
        <f>AN190/AM190</f>
        <v>0</v>
      </c>
      <c r="AR189" s="581" t="e">
        <f>AR190/AR23</f>
        <v>#DIV/0!</v>
      </c>
      <c r="AS189" s="584" t="e">
        <f>AS190/AS23</f>
        <v>#DIV/0!</v>
      </c>
      <c r="AT189" s="586">
        <f>AT190/AT23</f>
        <v>3.829650011360651E-2</v>
      </c>
      <c r="AU189" s="645">
        <f>AU190/AU23</f>
        <v>0</v>
      </c>
      <c r="AV189" s="583" t="e">
        <f>AU190/AR190</f>
        <v>#DIV/0!</v>
      </c>
      <c r="AW189" s="579" t="e">
        <f>AU190/AS190</f>
        <v>#DIV/0!</v>
      </c>
      <c r="AX189" s="588">
        <f>AU190/AT190</f>
        <v>0</v>
      </c>
      <c r="AY189" s="96"/>
      <c r="AZ189" s="97"/>
      <c r="BA189" s="633"/>
      <c r="BF189" s="1049" t="e">
        <f t="shared" ref="BF189:BG189" si="604">BF190/BF23</f>
        <v>#DIV/0!</v>
      </c>
      <c r="BG189" s="574" t="e">
        <f t="shared" si="604"/>
        <v>#DIV/0!</v>
      </c>
      <c r="BH189" s="575" t="e">
        <f>BH190/BH23</f>
        <v>#DIV/0!</v>
      </c>
      <c r="BI189" s="334" t="e">
        <f>BH190/BG190</f>
        <v>#DIV/0!</v>
      </c>
      <c r="BJ189" s="1049" t="e">
        <f t="shared" ref="BJ189" si="605">BJ190/BJ23</f>
        <v>#DIV/0!</v>
      </c>
      <c r="BK189" s="574">
        <f>BK190/BK23</f>
        <v>9.9993636363636354E-2</v>
      </c>
      <c r="BL189" s="575" t="e">
        <f>BL190/BL23</f>
        <v>#DIV/0!</v>
      </c>
      <c r="BM189" s="334">
        <f>BL190/BK190</f>
        <v>0</v>
      </c>
      <c r="BN189" s="1049" t="e">
        <f t="shared" ref="BN189" si="606">BN190/BN23</f>
        <v>#DIV/0!</v>
      </c>
      <c r="BO189" s="574" t="e">
        <f>BO190/BO23</f>
        <v>#DIV/0!</v>
      </c>
      <c r="BP189" s="575" t="e">
        <f>BP190/BP23</f>
        <v>#DIV/0!</v>
      </c>
      <c r="BQ189" s="644" t="e">
        <f>BP190/BO190</f>
        <v>#DIV/0!</v>
      </c>
      <c r="BR189" s="581" t="e">
        <f>BR190/BR23</f>
        <v>#DIV/0!</v>
      </c>
      <c r="BS189" s="582"/>
      <c r="BT189" s="592">
        <f>BT190/BT23</f>
        <v>9.9993636363636354E-2</v>
      </c>
      <c r="BU189" s="579" t="e">
        <f>BU190/BU23</f>
        <v>#DIV/0!</v>
      </c>
      <c r="BV189" s="579" t="e">
        <f>BU190/BR190</f>
        <v>#DIV/0!</v>
      </c>
      <c r="BW189" s="580"/>
      <c r="BX189" s="177">
        <f>BU190/BT190</f>
        <v>0</v>
      </c>
      <c r="BY189" s="1049" t="e">
        <f t="shared" ref="BY189" si="607">BY190/BY23</f>
        <v>#DIV/0!</v>
      </c>
      <c r="BZ189" s="574">
        <f>BZ190/BZ23</f>
        <v>0</v>
      </c>
      <c r="CA189" s="575" t="e">
        <f>CA190/CA23</f>
        <v>#DIV/0!</v>
      </c>
      <c r="CB189" s="341" t="e">
        <f>CA190/BZ190</f>
        <v>#DIV/0!</v>
      </c>
      <c r="CC189" s="1049" t="e">
        <f t="shared" ref="CC189" si="608">CC190/CC23</f>
        <v>#DIV/0!</v>
      </c>
      <c r="CD189" s="574" t="e">
        <f>CD190/CD23</f>
        <v>#DIV/0!</v>
      </c>
      <c r="CE189" s="575" t="e">
        <f>CE190/CE23</f>
        <v>#DIV/0!</v>
      </c>
      <c r="CF189" s="341" t="e">
        <f>CE190/CD190</f>
        <v>#DIV/0!</v>
      </c>
      <c r="CG189" s="1049" t="e">
        <f t="shared" ref="CG189" si="609">CG190/CG23</f>
        <v>#DIV/0!</v>
      </c>
      <c r="CH189" s="574" t="e">
        <f>CH190/CH23</f>
        <v>#DIV/0!</v>
      </c>
      <c r="CI189" s="575" t="e">
        <f>CI190/CI23</f>
        <v>#DIV/0!</v>
      </c>
      <c r="CJ189" s="341" t="e">
        <f>CI190/CH190</f>
        <v>#DIV/0!</v>
      </c>
      <c r="CK189" s="581" t="e">
        <f>CK190/CK23</f>
        <v>#DIV/0!</v>
      </c>
      <c r="CL189" s="582"/>
      <c r="CM189" s="592">
        <f>CM190/CM23</f>
        <v>0</v>
      </c>
      <c r="CN189" s="579" t="e">
        <f>CN190/CN23</f>
        <v>#DIV/0!</v>
      </c>
      <c r="CO189" s="587" t="e">
        <f>CN190/CK190</f>
        <v>#DIV/0!</v>
      </c>
      <c r="CP189" s="583"/>
      <c r="CQ189" s="178" t="e">
        <f>CN190/CM190</f>
        <v>#DIV/0!</v>
      </c>
      <c r="CR189" s="581" t="e">
        <f>CR190/CR23</f>
        <v>#DIV/0!</v>
      </c>
      <c r="CS189" s="578"/>
      <c r="CT189" s="586">
        <f>CT190/CT23</f>
        <v>0</v>
      </c>
      <c r="CU189" s="645" t="e">
        <f>CU190/CU23</f>
        <v>#DIV/0!</v>
      </c>
      <c r="CV189" s="587" t="e">
        <f>CU190/CR190</f>
        <v>#DIV/0!</v>
      </c>
      <c r="CW189" s="583"/>
      <c r="CX189" s="588" t="e">
        <f>CU190/CT190</f>
        <v>#DIV/0!</v>
      </c>
      <c r="CY189" s="96"/>
      <c r="CZ189" s="633"/>
      <c r="DD189" s="491" t="e">
        <f>DD190/DD23</f>
        <v>#DIV/0!</v>
      </c>
      <c r="DE189" s="574" t="e">
        <f>DE190/DE23</f>
        <v>#DIV/0!</v>
      </c>
      <c r="DF189" s="778" t="e">
        <f>DF190/DF23</f>
        <v>#DIV/0!</v>
      </c>
      <c r="DG189" s="334">
        <f>DF190/DE190</f>
        <v>0</v>
      </c>
      <c r="DH189" s="491" t="e">
        <f>DH190/DH23</f>
        <v>#DIV/0!</v>
      </c>
      <c r="DI189" s="574" t="e">
        <f>DI190/DI23</f>
        <v>#DIV/0!</v>
      </c>
      <c r="DJ189" s="778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4">
        <f>DM190/DM23</f>
        <v>0</v>
      </c>
      <c r="DN189" s="778" t="e">
        <f>DN190/DN23</f>
        <v>#DIV/0!</v>
      </c>
      <c r="DO189" s="341" t="e">
        <f>DN190/DM190</f>
        <v>#DIV/0!</v>
      </c>
      <c r="DP189" s="581" t="e">
        <f>DP190/DP23</f>
        <v>#DIV/0!</v>
      </c>
      <c r="DQ189" s="592">
        <f>DQ190/DQ23</f>
        <v>1.5020128425021616E-2</v>
      </c>
      <c r="DR189" s="579" t="e">
        <f>DR190/DR23</f>
        <v>#DIV/0!</v>
      </c>
      <c r="DS189" s="579" t="e">
        <f>DR190/DP190</f>
        <v>#DIV/0!</v>
      </c>
      <c r="DT189" s="177">
        <f>DR190/DQ190</f>
        <v>0</v>
      </c>
      <c r="DU189" s="491" t="e">
        <f>DU190/DU23</f>
        <v>#DIV/0!</v>
      </c>
      <c r="DV189" s="574" t="e">
        <f>DV190/DV23</f>
        <v>#DIV/0!</v>
      </c>
      <c r="DW189" s="778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4" t="e">
        <f>DZ190/DZ23</f>
        <v>#DIV/0!</v>
      </c>
      <c r="EA189" s="778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4" t="e">
        <f>ED190/ED23</f>
        <v>#DIV/0!</v>
      </c>
      <c r="EE189" s="778" t="e">
        <f>EE190/EE23</f>
        <v>#DIV/0!</v>
      </c>
      <c r="EF189" s="341" t="e">
        <f>EE190/ED190</f>
        <v>#DIV/0!</v>
      </c>
      <c r="EG189" s="581" t="e">
        <f>EG190/EG23</f>
        <v>#DIV/0!</v>
      </c>
      <c r="EH189" s="592" t="e">
        <f>EH190/EH23</f>
        <v>#DIV/0!</v>
      </c>
      <c r="EI189" s="579" t="e">
        <f>EI190/EI23</f>
        <v>#DIV/0!</v>
      </c>
      <c r="EJ189" s="587" t="e">
        <f>EI190/EG190</f>
        <v>#DIV/0!</v>
      </c>
      <c r="EK189" s="178" t="e">
        <f>EI190/EH190</f>
        <v>#DIV/0!</v>
      </c>
      <c r="EL189" s="581" t="e">
        <f>EL190/EL23</f>
        <v>#DIV/0!</v>
      </c>
      <c r="EM189" s="586">
        <f>EM190/EM23</f>
        <v>0</v>
      </c>
      <c r="EN189" s="645" t="e">
        <f>EN190/EN23</f>
        <v>#DIV/0!</v>
      </c>
      <c r="EO189" s="587" t="e">
        <f>EN190/EL190</f>
        <v>#DIV/0!</v>
      </c>
      <c r="EP189" s="588" t="e">
        <f>EN190/EM190</f>
        <v>#DIV/0!</v>
      </c>
      <c r="EQ189" s="96"/>
      <c r="ER189" s="633"/>
      <c r="ES189" s="633"/>
      <c r="ET189" s="633"/>
      <c r="EU189" s="633"/>
      <c r="EV189" s="633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357"/>
      <c r="I190" s="358">
        <f>H190-G190</f>
        <v>561.38400000000001</v>
      </c>
      <c r="J190" s="355">
        <f>J186+J188</f>
        <v>0</v>
      </c>
      <c r="K190" s="448">
        <f>K186+K188</f>
        <v>0</v>
      </c>
      <c r="L190" s="1060"/>
      <c r="M190" s="358">
        <f>L190-K190</f>
        <v>0</v>
      </c>
      <c r="N190" s="355">
        <f>N186+N188</f>
        <v>0</v>
      </c>
      <c r="O190" s="448">
        <v>9.1419999999999995</v>
      </c>
      <c r="P190" s="1060"/>
      <c r="Q190" s="358">
        <f>P190-O190</f>
        <v>-9.1419999999999995</v>
      </c>
      <c r="R190" s="360">
        <f>F190+J190+N190</f>
        <v>0</v>
      </c>
      <c r="S190" s="361">
        <f>S186+S188</f>
        <v>0</v>
      </c>
      <c r="T190" s="186">
        <f>H190+K190+O190</f>
        <v>9.1419999999999995</v>
      </c>
      <c r="U190" s="114">
        <f>H190+L190+P190</f>
        <v>0</v>
      </c>
      <c r="V190" s="110">
        <f>U190-R190</f>
        <v>0</v>
      </c>
      <c r="W190" s="108">
        <f>U190-S190</f>
        <v>0</v>
      </c>
      <c r="X190" s="117">
        <f>U190-T190</f>
        <v>-9.1419999999999995</v>
      </c>
      <c r="Y190" s="355">
        <f t="shared" ref="Y190:AG190" si="610">Y186+Y188</f>
        <v>0</v>
      </c>
      <c r="Z190" s="448">
        <v>151.596</v>
      </c>
      <c r="AA190" s="1060"/>
      <c r="AB190" s="358">
        <f t="shared" si="610"/>
        <v>0</v>
      </c>
      <c r="AC190" s="355">
        <f t="shared" si="610"/>
        <v>0</v>
      </c>
      <c r="AD190" s="448">
        <v>0</v>
      </c>
      <c r="AE190" s="1060"/>
      <c r="AF190" s="643">
        <f t="shared" si="610"/>
        <v>0</v>
      </c>
      <c r="AG190" s="355">
        <f t="shared" si="610"/>
        <v>0</v>
      </c>
      <c r="AH190" s="448">
        <v>42.384999999999998</v>
      </c>
      <c r="AI190" s="1060"/>
      <c r="AJ190" s="643">
        <f t="shared" ref="AJ190:AR190" si="611">AJ186+AJ188</f>
        <v>0</v>
      </c>
      <c r="AK190" s="107">
        <f t="shared" si="611"/>
        <v>0</v>
      </c>
      <c r="AL190" s="873">
        <f>AL186+AL188</f>
        <v>0</v>
      </c>
      <c r="AM190" s="110">
        <f>Z190+AD190+AH190</f>
        <v>193.98099999999999</v>
      </c>
      <c r="AN190" s="110">
        <f>AA190+AE190+AI190</f>
        <v>0</v>
      </c>
      <c r="AO190" s="186">
        <f t="shared" si="611"/>
        <v>0</v>
      </c>
      <c r="AP190" s="108">
        <f>AN190-AL190</f>
        <v>0</v>
      </c>
      <c r="AQ190" s="107">
        <f t="shared" si="611"/>
        <v>0</v>
      </c>
      <c r="AR190" s="355">
        <f t="shared" si="611"/>
        <v>0</v>
      </c>
      <c r="AS190" s="113">
        <f>AS186+AS188</f>
        <v>0</v>
      </c>
      <c r="AT190" s="646">
        <f>T190+AM190</f>
        <v>203.12299999999999</v>
      </c>
      <c r="AU190" s="180">
        <f>SUM(U190,AN190)</f>
        <v>0</v>
      </c>
      <c r="AV190" s="328">
        <f>AV186+AV188</f>
        <v>0</v>
      </c>
      <c r="AW190" s="110">
        <f>AU190-AS190</f>
        <v>0</v>
      </c>
      <c r="AX190" s="647">
        <f>AX186+AX188</f>
        <v>0</v>
      </c>
      <c r="AY190" s="96">
        <f>AR190/6</f>
        <v>0</v>
      </c>
      <c r="AZ190" s="97">
        <f>AS190/6</f>
        <v>0</v>
      </c>
      <c r="BA190" s="97">
        <f>AU190/6</f>
        <v>0</v>
      </c>
      <c r="BB190" s="123" t="e">
        <f>BA190/AY190</f>
        <v>#DIV/0!</v>
      </c>
      <c r="BC190" s="98">
        <f>BA190-AY190</f>
        <v>0</v>
      </c>
      <c r="BD190" s="98">
        <f>BA190-AZ190</f>
        <v>0</v>
      </c>
      <c r="BE190" s="98">
        <f>AX190/6</f>
        <v>0</v>
      </c>
      <c r="BF190" s="1038"/>
      <c r="BG190" s="448"/>
      <c r="BH190" s="359"/>
      <c r="BI190" s="358">
        <f>BH190-BG190</f>
        <v>0</v>
      </c>
      <c r="BJ190" s="1038"/>
      <c r="BK190" s="448">
        <v>8.4610000000000003</v>
      </c>
      <c r="BL190" s="359"/>
      <c r="BM190" s="358">
        <f>BL190-BK190</f>
        <v>-8.4610000000000003</v>
      </c>
      <c r="BN190" s="1038"/>
      <c r="BO190" s="448"/>
      <c r="BP190" s="359"/>
      <c r="BQ190" s="643">
        <f>BP190-BO190</f>
        <v>0</v>
      </c>
      <c r="BR190" s="111">
        <f>BF190+BJ190+BN190</f>
        <v>0</v>
      </c>
      <c r="BS190" s="112"/>
      <c r="BT190" s="186">
        <f>BG190+BK190+BO190</f>
        <v>8.4610000000000003</v>
      </c>
      <c r="BU190" s="114">
        <f>BH190+BL190+BP190</f>
        <v>0</v>
      </c>
      <c r="BV190" s="110">
        <f>BU190-BR190</f>
        <v>0</v>
      </c>
      <c r="BW190" s="108"/>
      <c r="BX190" s="117">
        <f>BU190-BT190</f>
        <v>-8.4610000000000003</v>
      </c>
      <c r="BY190" s="1038"/>
      <c r="BZ190" s="448">
        <f t="shared" ref="BZ190" si="612">BZ186+BZ188</f>
        <v>0</v>
      </c>
      <c r="CA190" s="359">
        <f t="shared" ref="CA190:CR190" si="613">CA186+CA188</f>
        <v>0</v>
      </c>
      <c r="CB190" s="643">
        <f t="shared" si="613"/>
        <v>0</v>
      </c>
      <c r="CC190" s="1038"/>
      <c r="CD190" s="448">
        <f t="shared" ref="CD190" si="614">CD186+CD188</f>
        <v>0</v>
      </c>
      <c r="CE190" s="359">
        <f t="shared" si="613"/>
        <v>0</v>
      </c>
      <c r="CF190" s="643">
        <f t="shared" si="613"/>
        <v>0</v>
      </c>
      <c r="CG190" s="1038"/>
      <c r="CH190" s="448">
        <f t="shared" ref="CH190" si="615">CH186+CH188</f>
        <v>0</v>
      </c>
      <c r="CI190" s="359">
        <f t="shared" si="613"/>
        <v>0</v>
      </c>
      <c r="CJ190" s="643">
        <f t="shared" si="613"/>
        <v>0</v>
      </c>
      <c r="CK190" s="107">
        <f t="shared" si="613"/>
        <v>0</v>
      </c>
      <c r="CL190" s="355"/>
      <c r="CM190" s="355">
        <f t="shared" si="613"/>
        <v>0</v>
      </c>
      <c r="CN190" s="110">
        <f t="shared" si="613"/>
        <v>0</v>
      </c>
      <c r="CO190" s="543">
        <f t="shared" si="613"/>
        <v>0</v>
      </c>
      <c r="CP190" s="543"/>
      <c r="CQ190" s="107">
        <f t="shared" si="613"/>
        <v>0</v>
      </c>
      <c r="CR190" s="355">
        <f t="shared" si="613"/>
        <v>0</v>
      </c>
      <c r="CS190" s="186"/>
      <c r="CT190" s="646">
        <f>CT186+CT188</f>
        <v>0</v>
      </c>
      <c r="CU190" s="180">
        <f>CU186+CU188</f>
        <v>0</v>
      </c>
      <c r="CV190" s="328">
        <f>CV186+CV188</f>
        <v>0</v>
      </c>
      <c r="CW190" s="328"/>
      <c r="CX190" s="647">
        <f>CX186+CX188</f>
        <v>0</v>
      </c>
      <c r="CY190" s="96">
        <f>CR190/6</f>
        <v>0</v>
      </c>
      <c r="CZ190" s="97">
        <f>CU190/6</f>
        <v>0</v>
      </c>
      <c r="DA190" s="123" t="e">
        <f>CZ190/CY190</f>
        <v>#DIV/0!</v>
      </c>
      <c r="DB190" s="98">
        <f>CZ190-CY190</f>
        <v>0</v>
      </c>
      <c r="DC190" s="98">
        <f>CX190/6</f>
        <v>0</v>
      </c>
      <c r="DD190" s="355">
        <f>DD186+DD188</f>
        <v>0</v>
      </c>
      <c r="DE190" s="448">
        <v>42.384999999999998</v>
      </c>
      <c r="DF190" s="764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64"/>
      <c r="DK190" s="358">
        <f>DJ190-DI190</f>
        <v>0</v>
      </c>
      <c r="DL190" s="355">
        <f>DL186+DL188</f>
        <v>0</v>
      </c>
      <c r="DM190" s="448">
        <f>DM186+DM188</f>
        <v>0</v>
      </c>
      <c r="DN190" s="764"/>
      <c r="DO190" s="643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6">DU186+DU188</f>
        <v>0</v>
      </c>
      <c r="DV190" s="448">
        <f t="shared" si="616"/>
        <v>0</v>
      </c>
      <c r="DW190" s="764">
        <f t="shared" si="616"/>
        <v>0</v>
      </c>
      <c r="DX190" s="643">
        <f t="shared" si="616"/>
        <v>0</v>
      </c>
      <c r="DY190" s="355">
        <f t="shared" si="616"/>
        <v>0</v>
      </c>
      <c r="DZ190" s="448">
        <f t="shared" si="616"/>
        <v>0</v>
      </c>
      <c r="EA190" s="764">
        <f t="shared" si="616"/>
        <v>0</v>
      </c>
      <c r="EB190" s="643">
        <f t="shared" si="616"/>
        <v>0</v>
      </c>
      <c r="EC190" s="355">
        <f t="shared" si="616"/>
        <v>0</v>
      </c>
      <c r="ED190" s="448">
        <f t="shared" si="616"/>
        <v>0</v>
      </c>
      <c r="EE190" s="764">
        <f t="shared" si="616"/>
        <v>0</v>
      </c>
      <c r="EF190" s="643">
        <f t="shared" si="616"/>
        <v>0</v>
      </c>
      <c r="EG190" s="107">
        <f t="shared" si="616"/>
        <v>0</v>
      </c>
      <c r="EH190" s="355">
        <f t="shared" si="616"/>
        <v>0</v>
      </c>
      <c r="EI190" s="110">
        <f t="shared" si="616"/>
        <v>0</v>
      </c>
      <c r="EJ190" s="543">
        <f t="shared" si="616"/>
        <v>0</v>
      </c>
      <c r="EK190" s="107">
        <f t="shared" si="616"/>
        <v>0</v>
      </c>
      <c r="EL190" s="355">
        <f t="shared" si="616"/>
        <v>0</v>
      </c>
      <c r="EM190" s="1028">
        <f>EM186+EM188</f>
        <v>0</v>
      </c>
      <c r="EN190" s="180">
        <f>EN186+EN188</f>
        <v>0</v>
      </c>
      <c r="EO190" s="328">
        <f>EO186+EO188</f>
        <v>0</v>
      </c>
      <c r="EP190" s="594">
        <f>EP186+EP188</f>
        <v>0</v>
      </c>
      <c r="EQ190" s="96">
        <f>EL190/6</f>
        <v>0</v>
      </c>
      <c r="ER190" s="97">
        <f>EN190/6</f>
        <v>0</v>
      </c>
      <c r="ES190" s="1027" t="e">
        <f>ER190/EQ190</f>
        <v>#DIV/0!</v>
      </c>
      <c r="ET190" s="633">
        <f>ER190-EQ190</f>
        <v>0</v>
      </c>
      <c r="EU190" s="633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8">
        <f>G192/G25</f>
        <v>0.51760367129593643</v>
      </c>
      <c r="H191" s="863">
        <f t="shared" ref="H191" si="617">H192/H25</f>
        <v>0</v>
      </c>
      <c r="I191" s="334">
        <f>H192/G192</f>
        <v>0</v>
      </c>
      <c r="J191" s="491">
        <f>J192/J25</f>
        <v>0.59449541284403673</v>
      </c>
      <c r="K191" s="648">
        <f>K192/K25</f>
        <v>0.55328315270615014</v>
      </c>
      <c r="L191" s="1082">
        <f t="shared" ref="L191" si="618">L192/L25</f>
        <v>0</v>
      </c>
      <c r="M191" s="334">
        <f>L192/K192</f>
        <v>0</v>
      </c>
      <c r="N191" s="491">
        <f>N192/N25</f>
        <v>0.58315457413249205</v>
      </c>
      <c r="O191" s="648">
        <f>O192/O25</f>
        <v>0.58085082857051828</v>
      </c>
      <c r="P191" s="1082">
        <f t="shared" ref="P191" si="619">P192/P25</f>
        <v>0</v>
      </c>
      <c r="Q191" s="334">
        <f>P192/O192</f>
        <v>0</v>
      </c>
      <c r="R191" s="491">
        <f>R192/R25</f>
        <v>0.59042769857433808</v>
      </c>
      <c r="S191" s="613">
        <f>S192/S25</f>
        <v>0.59042769857433808</v>
      </c>
      <c r="T191" s="582">
        <f>T192/T25</f>
        <v>0.37404409837795549</v>
      </c>
      <c r="U191" s="579">
        <f>U192/U25</f>
        <v>0</v>
      </c>
      <c r="V191" s="579">
        <f>U192/R192</f>
        <v>0</v>
      </c>
      <c r="W191" s="580">
        <f>U192/S192</f>
        <v>0</v>
      </c>
      <c r="X191" s="177">
        <f>U192/T192</f>
        <v>0</v>
      </c>
      <c r="Y191" s="491">
        <f t="shared" ref="Y191:AN191" si="620">Y192/Y25</f>
        <v>0.58818897637795275</v>
      </c>
      <c r="Z191" s="648">
        <f t="shared" si="620"/>
        <v>0.61889265066119636</v>
      </c>
      <c r="AA191" s="1082">
        <f t="shared" si="620"/>
        <v>0</v>
      </c>
      <c r="AB191" s="334" t="e">
        <f t="shared" si="620"/>
        <v>#DIV/0!</v>
      </c>
      <c r="AC191" s="491">
        <f t="shared" si="620"/>
        <v>0.5924954240390482</v>
      </c>
      <c r="AD191" s="648">
        <f t="shared" si="620"/>
        <v>0.51100195983245422</v>
      </c>
      <c r="AE191" s="1082">
        <f t="shared" ref="AE191" si="621">AE192/AE25</f>
        <v>0</v>
      </c>
      <c r="AF191" s="334" t="e">
        <f t="shared" si="620"/>
        <v>#DIV/0!</v>
      </c>
      <c r="AG191" s="491">
        <f t="shared" si="620"/>
        <v>0.58988439306358376</v>
      </c>
      <c r="AH191" s="648">
        <f t="shared" si="620"/>
        <v>0.55038043478260867</v>
      </c>
      <c r="AI191" s="1082">
        <f t="shared" si="620"/>
        <v>0</v>
      </c>
      <c r="AJ191" s="334">
        <f t="shared" si="620"/>
        <v>-0.48347604716820397</v>
      </c>
      <c r="AK191" s="632">
        <f t="shared" si="620"/>
        <v>0.59018980812873945</v>
      </c>
      <c r="AL191" s="613">
        <f t="shared" si="620"/>
        <v>0.59018980812873945</v>
      </c>
      <c r="AM191" s="592">
        <f t="shared" si="620"/>
        <v>0.55483693306884341</v>
      </c>
      <c r="AN191" s="579">
        <f t="shared" si="620"/>
        <v>0</v>
      </c>
      <c r="AO191" s="583">
        <f>AN192/AK192</f>
        <v>0</v>
      </c>
      <c r="AP191" s="340">
        <f>AN192/AL192</f>
        <v>0</v>
      </c>
      <c r="AQ191" s="178">
        <f>AQ192/AQ25</f>
        <v>-1.9681714068914269</v>
      </c>
      <c r="AR191" s="632">
        <f>AR192/AR25</f>
        <v>0.59030325922728255</v>
      </c>
      <c r="AS191" s="579">
        <f>AS192/AS25</f>
        <v>0.59030325922728255</v>
      </c>
      <c r="AT191" s="586">
        <f>AT192/AT25</f>
        <v>0.46707471433151165</v>
      </c>
      <c r="AU191" s="586">
        <f>AU192/AU25</f>
        <v>0</v>
      </c>
      <c r="AV191" s="583">
        <f>AU192/AR192</f>
        <v>0</v>
      </c>
      <c r="AW191" s="579">
        <f>AU192/AS192</f>
        <v>0</v>
      </c>
      <c r="AX191" s="588">
        <f>AX192/AX25</f>
        <v>-3.2198766183640983</v>
      </c>
      <c r="AY191" s="96"/>
      <c r="AZ191" s="97"/>
      <c r="BA191" s="97"/>
      <c r="BE191" s="261">
        <f>BE192/BE25</f>
        <v>-3.2198766183640988</v>
      </c>
      <c r="BF191" s="1049" t="e">
        <f t="shared" ref="BF191:BG191" si="622">BF192/BF25</f>
        <v>#DIV/0!</v>
      </c>
      <c r="BG191" s="648">
        <f t="shared" si="622"/>
        <v>0</v>
      </c>
      <c r="BH191" s="649">
        <f>BH192/BH25</f>
        <v>0</v>
      </c>
      <c r="BI191" s="334" t="e">
        <f>BH192/BG192</f>
        <v>#DIV/0!</v>
      </c>
      <c r="BJ191" s="1049" t="e">
        <f t="shared" ref="BJ191" si="623">BJ192/BJ25</f>
        <v>#DIV/0!</v>
      </c>
      <c r="BK191" s="648">
        <f>BK192/BK25</f>
        <v>0.58019929660023439</v>
      </c>
      <c r="BL191" s="649" t="e">
        <f>BL192/BL25</f>
        <v>#DIV/0!</v>
      </c>
      <c r="BM191" s="334">
        <f>BL192/BK192</f>
        <v>0</v>
      </c>
      <c r="BN191" s="1049" t="e">
        <f t="shared" ref="BN191" si="624">BN192/BN25</f>
        <v>#DIV/0!</v>
      </c>
      <c r="BO191" s="648">
        <f>BO192/BO25</f>
        <v>0.58215251487290431</v>
      </c>
      <c r="BP191" s="649" t="e">
        <f>BP192/BP25</f>
        <v>#DIV/0!</v>
      </c>
      <c r="BQ191" s="334">
        <f>BP192/BO192</f>
        <v>0</v>
      </c>
      <c r="BR191" s="632" t="e">
        <f>BR192/BR25</f>
        <v>#DIV/0!</v>
      </c>
      <c r="BS191" s="583"/>
      <c r="BT191" s="592">
        <f>BT192/BT25</f>
        <v>0.27675563556290383</v>
      </c>
      <c r="BU191" s="579">
        <f>BU192/BU25</f>
        <v>0</v>
      </c>
      <c r="BV191" s="579" t="e">
        <f>BU192/BR192</f>
        <v>#DIV/0!</v>
      </c>
      <c r="BW191" s="580"/>
      <c r="BX191" s="177">
        <f>BU192/BT192</f>
        <v>0</v>
      </c>
      <c r="BY191" s="1049" t="e">
        <f t="shared" ref="BY191" si="625">BY192/BY25</f>
        <v>#DIV/0!</v>
      </c>
      <c r="BZ191" s="648">
        <f t="shared" ref="BZ191" si="626">BZ192/BZ25</f>
        <v>0.57956656346749225</v>
      </c>
      <c r="CA191" s="649" t="e">
        <f t="shared" ref="CA191:CN191" si="627">CA192/CA25</f>
        <v>#DIV/0!</v>
      </c>
      <c r="CB191" s="334">
        <f t="shared" si="627"/>
        <v>0.57956656346749225</v>
      </c>
      <c r="CC191" s="1049" t="e">
        <f t="shared" si="627"/>
        <v>#DIV/0!</v>
      </c>
      <c r="CD191" s="648">
        <f t="shared" ref="CD191" si="628">CD192/CD25</f>
        <v>0.56345609065155799</v>
      </c>
      <c r="CE191" s="649" t="e">
        <f t="shared" si="627"/>
        <v>#DIV/0!</v>
      </c>
      <c r="CF191" s="334">
        <f t="shared" si="627"/>
        <v>0.56345609065155799</v>
      </c>
      <c r="CG191" s="1049" t="e">
        <f t="shared" si="627"/>
        <v>#DIV/0!</v>
      </c>
      <c r="CH191" s="648">
        <f t="shared" ref="CH191" si="629">CH192/CH25</f>
        <v>0.60331629392971242</v>
      </c>
      <c r="CI191" s="649" t="e">
        <f t="shared" si="627"/>
        <v>#DIV/0!</v>
      </c>
      <c r="CJ191" s="334">
        <f t="shared" si="627"/>
        <v>0.60331629392971242</v>
      </c>
      <c r="CK191" s="632" t="e">
        <f t="shared" si="627"/>
        <v>#DIV/0!</v>
      </c>
      <c r="CL191" s="583"/>
      <c r="CM191" s="592">
        <f t="shared" si="627"/>
        <v>0.58010852161537085</v>
      </c>
      <c r="CN191" s="579" t="e">
        <f t="shared" si="627"/>
        <v>#DIV/0!</v>
      </c>
      <c r="CO191" s="587" t="e">
        <f>CN192/CK192</f>
        <v>#DIV/0!</v>
      </c>
      <c r="CP191" s="583"/>
      <c r="CQ191" s="178">
        <f>CQ192/CQ25</f>
        <v>0.58010852161537085</v>
      </c>
      <c r="CR191" s="632" t="e">
        <f>CR192/CR25</f>
        <v>#DIV/0!</v>
      </c>
      <c r="CS191" s="691"/>
      <c r="CT191" s="586">
        <f>CT192/CT25</f>
        <v>0.40705014634357511</v>
      </c>
      <c r="CU191" s="586">
        <f>CU192/CU25</f>
        <v>0</v>
      </c>
      <c r="CV191" s="587" t="e">
        <f>CU192/CR192</f>
        <v>#DIV/0!</v>
      </c>
      <c r="CW191" s="583"/>
      <c r="CX191" s="588">
        <f>CX192/CX25</f>
        <v>0.58053727114210973</v>
      </c>
      <c r="CY191" s="96"/>
      <c r="CZ191" s="97">
        <f t="shared" ref="CZ191:DF191" si="630">CZ192/CZ25</f>
        <v>0</v>
      </c>
      <c r="DA191" s="261" t="e">
        <f t="shared" si="630"/>
        <v>#DIV/0!</v>
      </c>
      <c r="DB191" s="261">
        <f t="shared" si="630"/>
        <v>0</v>
      </c>
      <c r="DC191" s="261">
        <f t="shared" si="630"/>
        <v>0.58053727114210973</v>
      </c>
      <c r="DD191" s="491">
        <f t="shared" si="630"/>
        <v>0.58499999999999996</v>
      </c>
      <c r="DE191" s="648">
        <f t="shared" si="630"/>
        <v>0.76533333333333331</v>
      </c>
      <c r="DF191" s="783" t="e">
        <f t="shared" si="630"/>
        <v>#DIV/0!</v>
      </c>
      <c r="DG191" s="334">
        <f>DF192/DE192</f>
        <v>0</v>
      </c>
      <c r="DH191" s="491">
        <f>DH192/DH25</f>
        <v>0.59734466588511137</v>
      </c>
      <c r="DI191" s="648">
        <f>DI192/DI25</f>
        <v>0.58019929660023439</v>
      </c>
      <c r="DJ191" s="783" t="e">
        <f>DJ192/DJ25</f>
        <v>#DIV/0!</v>
      </c>
      <c r="DK191" s="334">
        <f>DJ192/DI192</f>
        <v>0</v>
      </c>
      <c r="DL191" s="491">
        <f>DL192/DL25</f>
        <v>0.58848025959978367</v>
      </c>
      <c r="DM191" s="648">
        <f>DM192/DM25</f>
        <v>0.89509143407122238</v>
      </c>
      <c r="DN191" s="783" t="e">
        <f>DN192/DN25</f>
        <v>#DIV/0!</v>
      </c>
      <c r="DO191" s="334">
        <f>DN192/DM192</f>
        <v>0</v>
      </c>
      <c r="DP191" s="632">
        <f>DP192/DP25</f>
        <v>0.59002558947176009</v>
      </c>
      <c r="DQ191" s="592">
        <f>DQ192/DQ25</f>
        <v>0.73152676179214515</v>
      </c>
      <c r="DR191" s="579" t="e">
        <f>DR192/DR25</f>
        <v>#DIV/0!</v>
      </c>
      <c r="DS191" s="579">
        <f>DR192/DP192</f>
        <v>0</v>
      </c>
      <c r="DT191" s="177">
        <f>DR192/DQ192</f>
        <v>0</v>
      </c>
      <c r="DU191" s="491">
        <f t="shared" ref="DU191:EI191" si="631">DU192/DU25</f>
        <v>0.57956656346749225</v>
      </c>
      <c r="DV191" s="648" t="e">
        <f t="shared" si="631"/>
        <v>#DIV/0!</v>
      </c>
      <c r="DW191" s="783" t="e">
        <f t="shared" si="631"/>
        <v>#DIV/0!</v>
      </c>
      <c r="DX191" s="334" t="e">
        <f t="shared" si="631"/>
        <v>#DIV/0!</v>
      </c>
      <c r="DY191" s="491">
        <f t="shared" si="631"/>
        <v>0.56345609065155799</v>
      </c>
      <c r="DZ191" s="648" t="e">
        <f t="shared" si="631"/>
        <v>#DIV/0!</v>
      </c>
      <c r="EA191" s="783" t="e">
        <f t="shared" si="631"/>
        <v>#DIV/0!</v>
      </c>
      <c r="EB191" s="334" t="e">
        <f t="shared" si="631"/>
        <v>#DIV/0!</v>
      </c>
      <c r="EC191" s="491">
        <f t="shared" si="631"/>
        <v>0.60331629392971242</v>
      </c>
      <c r="ED191" s="648" t="e">
        <f t="shared" si="631"/>
        <v>#DIV/0!</v>
      </c>
      <c r="EE191" s="783" t="e">
        <f t="shared" si="631"/>
        <v>#DIV/0!</v>
      </c>
      <c r="EF191" s="334" t="e">
        <f t="shared" si="631"/>
        <v>#DIV/0!</v>
      </c>
      <c r="EG191" s="632">
        <f t="shared" si="631"/>
        <v>0.58010852161537085</v>
      </c>
      <c r="EH191" s="592" t="e">
        <f t="shared" si="631"/>
        <v>#DIV/0!</v>
      </c>
      <c r="EI191" s="579" t="e">
        <f t="shared" si="631"/>
        <v>#DIV/0!</v>
      </c>
      <c r="EJ191" s="587">
        <f>EI192/EG192</f>
        <v>0</v>
      </c>
      <c r="EK191" s="178" t="e">
        <f>EK192/EK25</f>
        <v>#DIV/0!</v>
      </c>
      <c r="EL191" s="632">
        <f>EL192/EL25</f>
        <v>0.58499999999999985</v>
      </c>
      <c r="EM191" s="586">
        <f>EM192/EM25</f>
        <v>0.73152676179214515</v>
      </c>
      <c r="EN191" s="586" t="e">
        <f>EN192/EN25</f>
        <v>#DIV/0!</v>
      </c>
      <c r="EO191" s="587">
        <f>EN192/EL192</f>
        <v>0</v>
      </c>
      <c r="EP191" s="588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357"/>
      <c r="I192" s="358">
        <f>H192-G192</f>
        <v>-945.4</v>
      </c>
      <c r="J192" s="355">
        <v>720</v>
      </c>
      <c r="K192" s="448">
        <v>1087</v>
      </c>
      <c r="L192" s="1060"/>
      <c r="M192" s="358">
        <f>L192-K192</f>
        <v>-1087</v>
      </c>
      <c r="N192" s="355">
        <v>790</v>
      </c>
      <c r="O192" s="448">
        <v>929.80799999999999</v>
      </c>
      <c r="P192" s="1060"/>
      <c r="Q192" s="358">
        <f>P192-O192</f>
        <v>-929.80799999999999</v>
      </c>
      <c r="R192" s="360">
        <f>F192+J192+N192</f>
        <v>2230</v>
      </c>
      <c r="S192" s="361">
        <v>2230</v>
      </c>
      <c r="T192" s="186">
        <f>H192+K192+O192</f>
        <v>2016.808</v>
      </c>
      <c r="U192" s="114">
        <f>H192+L192+P192</f>
        <v>0</v>
      </c>
      <c r="V192" s="110">
        <f>U192-R192</f>
        <v>-2230</v>
      </c>
      <c r="W192" s="108">
        <f>U192-S192</f>
        <v>-2230</v>
      </c>
      <c r="X192" s="117">
        <f>U192-T192</f>
        <v>-2016.808</v>
      </c>
      <c r="Y192" s="355">
        <v>830</v>
      </c>
      <c r="Z192" s="448">
        <v>1117.4670000000001</v>
      </c>
      <c r="AA192" s="1060"/>
      <c r="AB192" s="358">
        <f>AA192-Z192</f>
        <v>-1117.4670000000001</v>
      </c>
      <c r="AC192" s="355">
        <v>830</v>
      </c>
      <c r="AD192" s="448">
        <v>1274.7460000000001</v>
      </c>
      <c r="AE192" s="1060"/>
      <c r="AF192" s="358">
        <f>AE192-AD192</f>
        <v>-1274.7460000000001</v>
      </c>
      <c r="AG192" s="355">
        <v>785</v>
      </c>
      <c r="AH192" s="448">
        <v>779</v>
      </c>
      <c r="AI192" s="1060"/>
      <c r="AJ192" s="358">
        <f>AI192-AH192</f>
        <v>-779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0</v>
      </c>
      <c r="AO192" s="186">
        <f>AN192-AK192</f>
        <v>-2445</v>
      </c>
      <c r="AP192" s="108">
        <f>AN192-AL192</f>
        <v>-2445</v>
      </c>
      <c r="AQ192" s="117">
        <f>AN192-AM192</f>
        <v>-3171.2130000000002</v>
      </c>
      <c r="AR192" s="111">
        <f>SUM(R192,AK192)</f>
        <v>4675</v>
      </c>
      <c r="AS192" s="113">
        <f>S192+AL192</f>
        <v>4675</v>
      </c>
      <c r="AT192" s="593">
        <f>T192+AM192</f>
        <v>5188.0210000000006</v>
      </c>
      <c r="AU192" s="120">
        <f>SUM(U192,AN192)</f>
        <v>0</v>
      </c>
      <c r="AV192" s="121">
        <f>AU192-AR192</f>
        <v>-4675</v>
      </c>
      <c r="AW192" s="110">
        <f>AU192-AS192</f>
        <v>-4675</v>
      </c>
      <c r="AX192" s="594">
        <f>AU192-AT192</f>
        <v>-5188.0210000000006</v>
      </c>
      <c r="AY192" s="96">
        <f>AR192/6</f>
        <v>779.16666666666663</v>
      </c>
      <c r="AZ192" s="97">
        <f>AS192/6</f>
        <v>779.16666666666663</v>
      </c>
      <c r="BA192" s="97">
        <f>AU192/6</f>
        <v>0</v>
      </c>
      <c r="BB192" s="123">
        <f>BA192/AY192</f>
        <v>0</v>
      </c>
      <c r="BC192" s="98">
        <f>BA192-AY192</f>
        <v>-779.16666666666663</v>
      </c>
      <c r="BD192" s="98">
        <f>BA192-AZ192</f>
        <v>-779.16666666666663</v>
      </c>
      <c r="BE192" s="98">
        <f>AX192/6</f>
        <v>-864.67016666666677</v>
      </c>
      <c r="BF192" s="1038"/>
      <c r="BG192" s="448"/>
      <c r="BH192" s="359"/>
      <c r="BI192" s="358">
        <f>BH192-BG192</f>
        <v>0</v>
      </c>
      <c r="BJ192" s="1038"/>
      <c r="BK192" s="448">
        <v>846</v>
      </c>
      <c r="BL192" s="359"/>
      <c r="BM192" s="358">
        <f>BL192-BK192</f>
        <v>-846</v>
      </c>
      <c r="BN192" s="1038"/>
      <c r="BO192" s="448">
        <v>920</v>
      </c>
      <c r="BP192" s="359"/>
      <c r="BQ192" s="358">
        <f>BP192-BO192</f>
        <v>-920</v>
      </c>
      <c r="BR192" s="111">
        <f>BF192+BJ192+BN192</f>
        <v>0</v>
      </c>
      <c r="BS192" s="112"/>
      <c r="BT192" s="186">
        <f>BG192+BK192+BO192</f>
        <v>1766</v>
      </c>
      <c r="BU192" s="114">
        <f>BH192+BL192+BP192</f>
        <v>0</v>
      </c>
      <c r="BV192" s="110">
        <f>BU192-BR192</f>
        <v>0</v>
      </c>
      <c r="BW192" s="108"/>
      <c r="BX192" s="117">
        <f>BU192-BT192</f>
        <v>-1766</v>
      </c>
      <c r="BY192" s="1038"/>
      <c r="BZ192" s="448">
        <v>960</v>
      </c>
      <c r="CA192" s="359"/>
      <c r="CB192" s="358">
        <f>CA192-BZ192</f>
        <v>-960</v>
      </c>
      <c r="CC192" s="1038"/>
      <c r="CD192" s="448">
        <v>1020</v>
      </c>
      <c r="CE192" s="359"/>
      <c r="CF192" s="358">
        <f>CE192-CD192</f>
        <v>-1020</v>
      </c>
      <c r="CG192" s="1038"/>
      <c r="CH192" s="448">
        <v>807</v>
      </c>
      <c r="CI192" s="359"/>
      <c r="CJ192" s="358">
        <f>CI192-CH192</f>
        <v>-807</v>
      </c>
      <c r="CK192" s="111">
        <f>BY192+CC192+CG192</f>
        <v>0</v>
      </c>
      <c r="CL192" s="112"/>
      <c r="CM192" s="112">
        <f>BZ192+CD192+CH192</f>
        <v>2787</v>
      </c>
      <c r="CN192" s="113">
        <f>CA192+CE192+CI192</f>
        <v>0</v>
      </c>
      <c r="CO192" s="186">
        <f>CN192-CK192</f>
        <v>0</v>
      </c>
      <c r="CP192" s="186"/>
      <c r="CQ192" s="117">
        <f>CN192-CM192</f>
        <v>-2787</v>
      </c>
      <c r="CR192" s="111">
        <f>SUM(BR192,CK192)</f>
        <v>0</v>
      </c>
      <c r="CS192" s="954"/>
      <c r="CT192" s="593">
        <f>BT192+CM192</f>
        <v>4553</v>
      </c>
      <c r="CU192" s="120">
        <f>SUM(BU192,CN192)</f>
        <v>0</v>
      </c>
      <c r="CV192" s="121">
        <f>CU192-CR192</f>
        <v>0</v>
      </c>
      <c r="CW192" s="121"/>
      <c r="CX192" s="594">
        <f>CU192-CT192</f>
        <v>-4553</v>
      </c>
      <c r="CY192" s="96">
        <f>CR192/6</f>
        <v>0</v>
      </c>
      <c r="CZ192" s="97">
        <f>CU192/6</f>
        <v>0</v>
      </c>
      <c r="DA192" s="123" t="e">
        <f>CZ192/CY192</f>
        <v>#DIV/0!</v>
      </c>
      <c r="DB192" s="98">
        <f>CZ192-CY192</f>
        <v>0</v>
      </c>
      <c r="DC192" s="98">
        <f>CX192/6</f>
        <v>-758.83333333333337</v>
      </c>
      <c r="DD192" s="355">
        <v>958</v>
      </c>
      <c r="DE192" s="448">
        <v>1148</v>
      </c>
      <c r="DF192" s="764"/>
      <c r="DG192" s="358">
        <f>DF192-DE192</f>
        <v>-1148</v>
      </c>
      <c r="DH192" s="355">
        <v>871</v>
      </c>
      <c r="DI192" s="448">
        <v>846</v>
      </c>
      <c r="DJ192" s="764"/>
      <c r="DK192" s="358">
        <f>DJ192-DI192</f>
        <v>-846</v>
      </c>
      <c r="DL192" s="355">
        <v>930</v>
      </c>
      <c r="DM192" s="448">
        <v>930</v>
      </c>
      <c r="DN192" s="764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64"/>
      <c r="DX192" s="358">
        <f>DW192-DV192</f>
        <v>0</v>
      </c>
      <c r="DY192" s="355">
        <v>1020</v>
      </c>
      <c r="DZ192" s="448"/>
      <c r="EA192" s="764"/>
      <c r="EB192" s="358">
        <f>EA192-DZ192</f>
        <v>0</v>
      </c>
      <c r="EC192" s="355">
        <v>807</v>
      </c>
      <c r="ED192" s="448"/>
      <c r="EE192" s="764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26">
        <f>DQ192+EH192</f>
        <v>2924</v>
      </c>
      <c r="EN192" s="187">
        <f>SUM(DR192,EI192)</f>
        <v>0</v>
      </c>
      <c r="EO192" s="188">
        <f>EN192-EL192</f>
        <v>-5546</v>
      </c>
      <c r="EP192" s="594">
        <f>EN192-EM192</f>
        <v>-2924</v>
      </c>
      <c r="EQ192" s="96">
        <f>EL192/6</f>
        <v>924.33333333333337</v>
      </c>
      <c r="ER192" s="97">
        <f>EN192/6</f>
        <v>0</v>
      </c>
      <c r="ES192" s="1027">
        <f>ER192/EQ192</f>
        <v>0</v>
      </c>
      <c r="ET192" s="633">
        <f>ER192-EQ192</f>
        <v>-924.33333333333337</v>
      </c>
      <c r="EU192" s="633">
        <f>EP192/6</f>
        <v>-487.33333333333331</v>
      </c>
      <c r="EV192" s="633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4">
        <v>0.22700000000000001</v>
      </c>
      <c r="H193" s="858" t="e">
        <f>H194/H27</f>
        <v>#DIV/0!</v>
      </c>
      <c r="I193" s="334">
        <f>H194/G194</f>
        <v>0</v>
      </c>
      <c r="J193" s="491"/>
      <c r="K193" s="574">
        <f>K194/K27</f>
        <v>-1.7458739999999999</v>
      </c>
      <c r="L193" s="1077" t="e">
        <f>L194/L27</f>
        <v>#DIV/0!</v>
      </c>
      <c r="M193" s="334">
        <f>L194/K194</f>
        <v>0</v>
      </c>
      <c r="N193" s="491"/>
      <c r="O193" s="574"/>
      <c r="P193" s="1077" t="e">
        <f>P194/P27</f>
        <v>#DIV/0!</v>
      </c>
      <c r="Q193" s="334" t="e">
        <f>P194/O194</f>
        <v>#DIV/0!</v>
      </c>
      <c r="R193" s="491" t="e">
        <f>R194/R27</f>
        <v>#DIV/0!</v>
      </c>
      <c r="S193" s="613"/>
      <c r="T193" s="582">
        <f>T194/T27</f>
        <v>-1.7458739999999999</v>
      </c>
      <c r="U193" s="579" t="e">
        <f>U194/U27</f>
        <v>#DIV/0!</v>
      </c>
      <c r="V193" s="579" t="e">
        <f>U194/R194</f>
        <v>#DIV/0!</v>
      </c>
      <c r="W193" s="580" t="e">
        <f>U194/S194</f>
        <v>#DIV/0!</v>
      </c>
      <c r="X193" s="177">
        <f>U194/T194</f>
        <v>0</v>
      </c>
      <c r="Y193" s="491"/>
      <c r="Z193" s="574"/>
      <c r="AA193" s="1077" t="e">
        <f>AA194/AA27</f>
        <v>#DIV/0!</v>
      </c>
      <c r="AB193" s="334" t="e">
        <f>AA194/Z194</f>
        <v>#DIV/0!</v>
      </c>
      <c r="AC193" s="491"/>
      <c r="AD193" s="574">
        <v>-2.6059999999999999</v>
      </c>
      <c r="AE193" s="1077" t="e">
        <f>AE194/AE27</f>
        <v>#DIV/0!</v>
      </c>
      <c r="AF193" s="334">
        <f>AE194/AD194</f>
        <v>0</v>
      </c>
      <c r="AG193" s="491"/>
      <c r="AH193" s="574">
        <f>AH194/AH27</f>
        <v>-0.57704399999999989</v>
      </c>
      <c r="AI193" s="1077" t="e">
        <f>AI194/AI27</f>
        <v>#DIV/0!</v>
      </c>
      <c r="AJ193" s="334">
        <f>AI194/AH194</f>
        <v>0</v>
      </c>
      <c r="AK193" s="632" t="e">
        <f>AK194/AK27</f>
        <v>#DIV/0!</v>
      </c>
      <c r="AL193" s="613"/>
      <c r="AM193" s="592">
        <f>AM194/AM27</f>
        <v>-1.9973131999999996</v>
      </c>
      <c r="AN193" s="579" t="e">
        <f>AN194/AN27</f>
        <v>#DIV/0!</v>
      </c>
      <c r="AO193" s="583" t="e">
        <f>AN194/AK194</f>
        <v>#DIV/0!</v>
      </c>
      <c r="AP193" s="340" t="e">
        <f>AN194/AL194</f>
        <v>#DIV/0!</v>
      </c>
      <c r="AQ193" s="178">
        <f>AN194/AM194</f>
        <v>0</v>
      </c>
      <c r="AR193" s="632" t="e">
        <f>AR194/AR27</f>
        <v>#DIV/0!</v>
      </c>
      <c r="AS193" s="579"/>
      <c r="AT193" s="586">
        <f>AT194/AT27</f>
        <v>-1.9853399047619045</v>
      </c>
      <c r="AU193" s="586" t="e">
        <f>AU194/AU27</f>
        <v>#DIV/0!</v>
      </c>
      <c r="AV193" s="583" t="e">
        <f>AU194/AR194</f>
        <v>#DIV/0!</v>
      </c>
      <c r="AW193" s="579" t="e">
        <f>AU194/AS194</f>
        <v>#DIV/0!</v>
      </c>
      <c r="AX193" s="588">
        <f>AU194/AT194</f>
        <v>0</v>
      </c>
      <c r="AY193" s="96"/>
      <c r="AZ193" s="97"/>
      <c r="BA193" s="97"/>
      <c r="BF193" s="1049"/>
      <c r="BG193" s="574"/>
      <c r="BH193" s="575">
        <v>0.04</v>
      </c>
      <c r="BI193" s="334" t="e">
        <f>BH194/BG194</f>
        <v>#DIV/0!</v>
      </c>
      <c r="BJ193" s="1049"/>
      <c r="BK193" s="574"/>
      <c r="BL193" s="575"/>
      <c r="BM193" s="334" t="e">
        <f>BL194/BK194</f>
        <v>#DIV/0!</v>
      </c>
      <c r="BN193" s="1049"/>
      <c r="BO193" s="574"/>
      <c r="BP193" s="575"/>
      <c r="BQ193" s="334" t="e">
        <f>BP194/BO194</f>
        <v>#DIV/0!</v>
      </c>
      <c r="BR193" s="632" t="e">
        <f>BR194/BR27</f>
        <v>#DIV/0!</v>
      </c>
      <c r="BS193" s="583"/>
      <c r="BT193" s="592" t="e">
        <f>BT194/BT27</f>
        <v>#DIV/0!</v>
      </c>
      <c r="BU193" s="579" t="e">
        <f>BU194/BU27</f>
        <v>#DIV/0!</v>
      </c>
      <c r="BV193" s="579" t="e">
        <f>BU194/BR194</f>
        <v>#DIV/0!</v>
      </c>
      <c r="BW193" s="580"/>
      <c r="BX193" s="177" t="e">
        <f>BU194/BT194</f>
        <v>#DIV/0!</v>
      </c>
      <c r="BY193" s="1049"/>
      <c r="BZ193" s="574"/>
      <c r="CA193" s="575"/>
      <c r="CB193" s="334" t="e">
        <f>CA194/BZ194</f>
        <v>#DIV/0!</v>
      </c>
      <c r="CC193" s="1049"/>
      <c r="CD193" s="574"/>
      <c r="CE193" s="575"/>
      <c r="CF193" s="334" t="e">
        <f>CE194/CD194</f>
        <v>#DIV/0!</v>
      </c>
      <c r="CG193" s="1049"/>
      <c r="CH193" s="574"/>
      <c r="CI193" s="575"/>
      <c r="CJ193" s="334" t="e">
        <f>CI194/CH194</f>
        <v>#DIV/0!</v>
      </c>
      <c r="CK193" s="632" t="e">
        <f>CK194/CK27</f>
        <v>#DIV/0!</v>
      </c>
      <c r="CL193" s="583"/>
      <c r="CM193" s="592" t="e">
        <f>CM194/CM27</f>
        <v>#DIV/0!</v>
      </c>
      <c r="CN193" s="579" t="e">
        <f>CN194/CN27</f>
        <v>#DIV/0!</v>
      </c>
      <c r="CO193" s="587" t="e">
        <f>CN194/CK194</f>
        <v>#DIV/0!</v>
      </c>
      <c r="CP193" s="583"/>
      <c r="CQ193" s="178" t="e">
        <f>CN194/CM194</f>
        <v>#DIV/0!</v>
      </c>
      <c r="CR193" s="632" t="e">
        <f>CR194/CR27</f>
        <v>#DIV/0!</v>
      </c>
      <c r="CS193" s="691"/>
      <c r="CT193" s="586" t="e">
        <f>CT194/CT27</f>
        <v>#DIV/0!</v>
      </c>
      <c r="CU193" s="586" t="e">
        <f>CU194/CU27</f>
        <v>#DIV/0!</v>
      </c>
      <c r="CV193" s="587" t="e">
        <f>CU194/CR194</f>
        <v>#DIV/0!</v>
      </c>
      <c r="CW193" s="583"/>
      <c r="CX193" s="588" t="e">
        <f>CU194/CT194</f>
        <v>#DIV/0!</v>
      </c>
      <c r="CY193" s="96"/>
      <c r="CZ193" s="97"/>
      <c r="DD193" s="491"/>
      <c r="DE193" s="574"/>
      <c r="DF193" s="778"/>
      <c r="DG193" s="334" t="e">
        <f>DF194/DE194</f>
        <v>#DIV/0!</v>
      </c>
      <c r="DH193" s="491"/>
      <c r="DI193" s="574"/>
      <c r="DJ193" s="778"/>
      <c r="DK193" s="334" t="e">
        <f>DJ194/DI194</f>
        <v>#DIV/0!</v>
      </c>
      <c r="DL193" s="491"/>
      <c r="DM193" s="574"/>
      <c r="DN193" s="778"/>
      <c r="DO193" s="334" t="e">
        <f>DN194/DM194</f>
        <v>#DIV/0!</v>
      </c>
      <c r="DP193" s="632" t="e">
        <f>DP194/DP27</f>
        <v>#DIV/0!</v>
      </c>
      <c r="DQ193" s="592" t="e">
        <f>DQ194/DQ27</f>
        <v>#DIV/0!</v>
      </c>
      <c r="DR193" s="579" t="e">
        <f>DR194/DR27</f>
        <v>#DIV/0!</v>
      </c>
      <c r="DS193" s="579" t="e">
        <f>DR194/DP194</f>
        <v>#DIV/0!</v>
      </c>
      <c r="DT193" s="177" t="e">
        <f>DR194/DQ194</f>
        <v>#DIV/0!</v>
      </c>
      <c r="DU193" s="491"/>
      <c r="DV193" s="574"/>
      <c r="DW193" s="778"/>
      <c r="DX193" s="334" t="e">
        <f>DW194/DV194</f>
        <v>#DIV/0!</v>
      </c>
      <c r="DY193" s="491"/>
      <c r="DZ193" s="574"/>
      <c r="EA193" s="778"/>
      <c r="EB193" s="334" t="e">
        <f>EA194/DZ194</f>
        <v>#DIV/0!</v>
      </c>
      <c r="EC193" s="491"/>
      <c r="ED193" s="574"/>
      <c r="EE193" s="778"/>
      <c r="EF193" s="334" t="e">
        <f>EE194/ED194</f>
        <v>#DIV/0!</v>
      </c>
      <c r="EG193" s="632" t="e">
        <f>EG194/EG27</f>
        <v>#DIV/0!</v>
      </c>
      <c r="EH193" s="592" t="e">
        <f>EH194/EH27</f>
        <v>#DIV/0!</v>
      </c>
      <c r="EI193" s="579" t="e">
        <f>EI194/EI27</f>
        <v>#DIV/0!</v>
      </c>
      <c r="EJ193" s="587" t="e">
        <f>EI194/EG194</f>
        <v>#DIV/0!</v>
      </c>
      <c r="EK193" s="178" t="e">
        <f>EI194/EH194</f>
        <v>#DIV/0!</v>
      </c>
      <c r="EL193" s="632" t="e">
        <f>EL194/EL27</f>
        <v>#DIV/0!</v>
      </c>
      <c r="EM193" s="586" t="e">
        <f>EM194/EM27</f>
        <v>#DIV/0!</v>
      </c>
      <c r="EN193" s="586" t="e">
        <f>EN194/EN27</f>
        <v>#DIV/0!</v>
      </c>
      <c r="EO193" s="587" t="e">
        <f>EN194/EL194</f>
        <v>#DIV/0!</v>
      </c>
      <c r="EP193" s="588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357"/>
      <c r="I194" s="358">
        <f>H194-G194</f>
        <v>-27.162393162393162</v>
      </c>
      <c r="J194" s="355">
        <f>J193*J27</f>
        <v>0</v>
      </c>
      <c r="K194" s="448">
        <v>-22.382999999999999</v>
      </c>
      <c r="L194" s="1060"/>
      <c r="M194" s="358">
        <f>L194-K194</f>
        <v>22.382999999999999</v>
      </c>
      <c r="N194" s="355">
        <f>N193*N27</f>
        <v>0</v>
      </c>
      <c r="O194" s="448">
        <f>O27*O193</f>
        <v>0</v>
      </c>
      <c r="P194" s="1060"/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-22.382999999999999</v>
      </c>
      <c r="U194" s="114">
        <f>H194+L194+P194</f>
        <v>0</v>
      </c>
      <c r="V194" s="110">
        <f>U194-R194</f>
        <v>0</v>
      </c>
      <c r="W194" s="108">
        <f>U194-S194</f>
        <v>0</v>
      </c>
      <c r="X194" s="117">
        <f>U194-T194</f>
        <v>22.382999999999999</v>
      </c>
      <c r="Y194" s="355">
        <f>Y193*Y27</f>
        <v>0</v>
      </c>
      <c r="Z194" s="448">
        <f>Z27*Z193</f>
        <v>0</v>
      </c>
      <c r="AA194" s="1060"/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1060"/>
      <c r="AF194" s="358">
        <f>AE194-AD194</f>
        <v>467.74358974358978</v>
      </c>
      <c r="AG194" s="355">
        <f>AG193*AG27</f>
        <v>0</v>
      </c>
      <c r="AH194" s="448">
        <v>-44.387999999999998</v>
      </c>
      <c r="AI194" s="1060"/>
      <c r="AJ194" s="358">
        <f>AI194-AH194</f>
        <v>44.387999999999998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0</v>
      </c>
      <c r="AO194" s="186">
        <f>AN194-AK194</f>
        <v>0</v>
      </c>
      <c r="AP194" s="108">
        <f>AN194-AL194</f>
        <v>0</v>
      </c>
      <c r="AQ194" s="117">
        <f>AN194-AM194</f>
        <v>512.13158974358976</v>
      </c>
      <c r="AR194" s="111">
        <f>SUM(R194,AK194)</f>
        <v>0</v>
      </c>
      <c r="AS194" s="113">
        <f>AS27*AS193</f>
        <v>0</v>
      </c>
      <c r="AT194" s="593">
        <f>T194+AM194</f>
        <v>-534.5145897435898</v>
      </c>
      <c r="AU194" s="120">
        <f>SUM(U194,AN194)</f>
        <v>0</v>
      </c>
      <c r="AV194" s="121">
        <f>AU194-AR194</f>
        <v>0</v>
      </c>
      <c r="AW194" s="110">
        <f>AU194-AS194</f>
        <v>0</v>
      </c>
      <c r="AX194" s="594">
        <f>AU194-AT194</f>
        <v>534.5145897435898</v>
      </c>
      <c r="AY194" s="96">
        <f>AR194/6</f>
        <v>0</v>
      </c>
      <c r="AZ194" s="97">
        <f>AS194/6</f>
        <v>0</v>
      </c>
      <c r="BA194" s="97">
        <f>AU194/6</f>
        <v>0</v>
      </c>
      <c r="BB194" s="123" t="e">
        <f>BA194/AY194</f>
        <v>#DIV/0!</v>
      </c>
      <c r="BC194" s="98">
        <f>BA194-AY194</f>
        <v>0</v>
      </c>
      <c r="BD194" s="98">
        <f>BA194-AZ194</f>
        <v>0</v>
      </c>
      <c r="BE194" s="98">
        <f>AX194/6</f>
        <v>89.085764957264971</v>
      </c>
      <c r="BF194" s="1038"/>
      <c r="BG194" s="448"/>
      <c r="BH194" s="359"/>
      <c r="BI194" s="358">
        <f>BH194-BG194</f>
        <v>0</v>
      </c>
      <c r="BJ194" s="1038"/>
      <c r="BK194" s="448">
        <f>BK27*BK193</f>
        <v>0</v>
      </c>
      <c r="BL194" s="359"/>
      <c r="BM194" s="358">
        <f>BL194-BK194</f>
        <v>0</v>
      </c>
      <c r="BN194" s="1038"/>
      <c r="BO194" s="448">
        <f>BO27*BO193</f>
        <v>0</v>
      </c>
      <c r="BP194" s="359">
        <f>BP27*BP193</f>
        <v>0</v>
      </c>
      <c r="BQ194" s="358">
        <f>BP194-BO194</f>
        <v>0</v>
      </c>
      <c r="BR194" s="111">
        <f>BF194+BJ194+BN194</f>
        <v>0</v>
      </c>
      <c r="BS194" s="112"/>
      <c r="BT194" s="186">
        <f>BG194+BK194+BO194</f>
        <v>0</v>
      </c>
      <c r="BU194" s="114">
        <f>BH194+BL194+BP194</f>
        <v>0</v>
      </c>
      <c r="BV194" s="110">
        <f>BU194-BR194</f>
        <v>0</v>
      </c>
      <c r="BW194" s="108"/>
      <c r="BX194" s="117">
        <f>BU194-BT194</f>
        <v>0</v>
      </c>
      <c r="BY194" s="1038"/>
      <c r="BZ194" s="448">
        <f>BZ27*BZ193</f>
        <v>0</v>
      </c>
      <c r="CA194" s="359">
        <f>CA27*CA193</f>
        <v>0</v>
      </c>
      <c r="CB194" s="358">
        <f>CA194-BZ194</f>
        <v>0</v>
      </c>
      <c r="CC194" s="1038"/>
      <c r="CD194" s="448">
        <f>CD27*CD193</f>
        <v>0</v>
      </c>
      <c r="CE194" s="359">
        <f>CE27*CE193</f>
        <v>0</v>
      </c>
      <c r="CF194" s="358">
        <f>CE194-CD194</f>
        <v>0</v>
      </c>
      <c r="CG194" s="1038"/>
      <c r="CH194" s="448">
        <f>CH27*CH193</f>
        <v>0</v>
      </c>
      <c r="CI194" s="359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54"/>
      <c r="CT194" s="593">
        <f>BT194+CM194</f>
        <v>0</v>
      </c>
      <c r="CU194" s="120">
        <f>SUM(BU194,CN194)</f>
        <v>0</v>
      </c>
      <c r="CV194" s="121">
        <f>CU194-CR194</f>
        <v>0</v>
      </c>
      <c r="CW194" s="121"/>
      <c r="CX194" s="594">
        <f>CU194-CT194</f>
        <v>0</v>
      </c>
      <c r="CY194" s="96">
        <f>CR194/6</f>
        <v>0</v>
      </c>
      <c r="CZ194" s="97">
        <f>CU194/6</f>
        <v>0</v>
      </c>
      <c r="DA194" s="123" t="e">
        <f>CZ194/CY194</f>
        <v>#DIV/0!</v>
      </c>
      <c r="DB194" s="98">
        <f>CZ194-CY194</f>
        <v>0</v>
      </c>
      <c r="DC194" s="98">
        <f>CX194/6</f>
        <v>0</v>
      </c>
      <c r="DD194" s="355">
        <f>DD193*DD27</f>
        <v>0</v>
      </c>
      <c r="DE194" s="448">
        <f>DE27*DE193</f>
        <v>0</v>
      </c>
      <c r="DF194" s="764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64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64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64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64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64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26">
        <f>DQ194+EH194</f>
        <v>0</v>
      </c>
      <c r="EN194" s="187">
        <f>SUM(DR194,EI194)</f>
        <v>0</v>
      </c>
      <c r="EO194" s="188">
        <f>EN194-EL194</f>
        <v>0</v>
      </c>
      <c r="EP194" s="594">
        <f>EN194-EM194</f>
        <v>0</v>
      </c>
      <c r="EQ194" s="96">
        <f>EL194/6</f>
        <v>0</v>
      </c>
      <c r="ER194" s="97">
        <f>EN194/6</f>
        <v>0</v>
      </c>
      <c r="ES194" s="1027" t="e">
        <f>ER194/EQ194</f>
        <v>#DIV/0!</v>
      </c>
      <c r="ET194" s="633">
        <f>ER194-EQ194</f>
        <v>0</v>
      </c>
      <c r="EU194" s="633">
        <f>EP194/6</f>
        <v>0</v>
      </c>
      <c r="EV194" s="633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4">
        <v>0.34100000000000003</v>
      </c>
      <c r="H195" s="858"/>
      <c r="I195" s="334">
        <f>H196/G196</f>
        <v>0</v>
      </c>
      <c r="J195" s="491">
        <v>0.2</v>
      </c>
      <c r="K195" s="574">
        <v>0.22700000000000001</v>
      </c>
      <c r="L195" s="1077"/>
      <c r="M195" s="334">
        <f>L196/K196</f>
        <v>0</v>
      </c>
      <c r="N195" s="491">
        <v>0.2</v>
      </c>
      <c r="O195" s="574">
        <v>0.16600000000000001</v>
      </c>
      <c r="P195" s="1077"/>
      <c r="Q195" s="334">
        <f>P196/O196</f>
        <v>0</v>
      </c>
      <c r="R195" s="491">
        <f>R196/R29</f>
        <v>0.20000000000000004</v>
      </c>
      <c r="S195" s="613">
        <f>S196/S29</f>
        <v>0.20000000000000004</v>
      </c>
      <c r="T195" s="582">
        <f>T196/T29</f>
        <v>0.20236538461538459</v>
      </c>
      <c r="U195" s="579" t="e">
        <f>U196/U29</f>
        <v>#DIV/0!</v>
      </c>
      <c r="V195" s="579">
        <f>U196/R196</f>
        <v>0</v>
      </c>
      <c r="W195" s="580">
        <f>U196/S196</f>
        <v>0</v>
      </c>
      <c r="X195" s="177">
        <f>U196/T196</f>
        <v>0</v>
      </c>
      <c r="Y195" s="491">
        <v>0.3</v>
      </c>
      <c r="Z195" s="574"/>
      <c r="AA195" s="1077"/>
      <c r="AB195" s="334" t="e">
        <f>AA196/Z196</f>
        <v>#DIV/0!</v>
      </c>
      <c r="AC195" s="491">
        <v>0.3</v>
      </c>
      <c r="AD195" s="574">
        <f>AD196/AD29</f>
        <v>0.24960097989949748</v>
      </c>
      <c r="AE195" s="1077"/>
      <c r="AF195" s="334">
        <f>AE196/AD196</f>
        <v>0</v>
      </c>
      <c r="AG195" s="491">
        <v>0.3</v>
      </c>
      <c r="AH195" s="574">
        <v>0.18</v>
      </c>
      <c r="AI195" s="1077"/>
      <c r="AJ195" s="334">
        <f>AI196/AH196</f>
        <v>0</v>
      </c>
      <c r="AK195" s="632">
        <f>AK196/AK29</f>
        <v>0.3</v>
      </c>
      <c r="AL195" s="613">
        <f>AL196/AL29</f>
        <v>0.3</v>
      </c>
      <c r="AM195" s="592">
        <f>AM196/AM29</f>
        <v>0.19046117447129907</v>
      </c>
      <c r="AN195" s="579" t="e">
        <f>AN196/AN29</f>
        <v>#DIV/0!</v>
      </c>
      <c r="AO195" s="583">
        <f>AN196/AK196</f>
        <v>0</v>
      </c>
      <c r="AP195" s="340">
        <f>AN196/AL196</f>
        <v>0</v>
      </c>
      <c r="AQ195" s="178">
        <f>AN196/AM196</f>
        <v>0</v>
      </c>
      <c r="AR195" s="632">
        <f>AR196/AR29</f>
        <v>0.26024096385542167</v>
      </c>
      <c r="AS195" s="579">
        <v>0.26024096385542167</v>
      </c>
      <c r="AT195" s="586">
        <f>AT196/AT29</f>
        <v>0.19176250924991589</v>
      </c>
      <c r="AU195" s="586" t="e">
        <f>AU196/AU29</f>
        <v>#DIV/0!</v>
      </c>
      <c r="AV195" s="583">
        <f>AU196/AR196</f>
        <v>0</v>
      </c>
      <c r="AW195" s="579">
        <f>AU196/AS196</f>
        <v>0</v>
      </c>
      <c r="AX195" s="588">
        <f>AU196/AT196</f>
        <v>0</v>
      </c>
      <c r="AY195" s="96"/>
      <c r="AZ195" s="97"/>
      <c r="BA195" s="97"/>
      <c r="BF195" s="1049"/>
      <c r="BG195" s="574"/>
      <c r="BH195" s="575"/>
      <c r="BI195" s="334" t="e">
        <f>BH196/BG196</f>
        <v>#DIV/0!</v>
      </c>
      <c r="BJ195" s="1049"/>
      <c r="BK195" s="574">
        <v>0.15</v>
      </c>
      <c r="BL195" s="575"/>
      <c r="BM195" s="334">
        <f>BL196/BK196</f>
        <v>0</v>
      </c>
      <c r="BN195" s="1049"/>
      <c r="BO195" s="574">
        <v>0.15</v>
      </c>
      <c r="BP195" s="575"/>
      <c r="BQ195" s="334">
        <f>BP196/BO196</f>
        <v>0</v>
      </c>
      <c r="BR195" s="632" t="e">
        <f>BR196/BR29</f>
        <v>#DIV/0!</v>
      </c>
      <c r="BS195" s="583"/>
      <c r="BT195" s="592">
        <f>BT196/BT29</f>
        <v>0.15</v>
      </c>
      <c r="BU195" s="579" t="e">
        <f>BU196/BU29</f>
        <v>#DIV/0!</v>
      </c>
      <c r="BV195" s="579" t="e">
        <f>BU196/BR196</f>
        <v>#DIV/0!</v>
      </c>
      <c r="BW195" s="580"/>
      <c r="BX195" s="177">
        <f>BU196/BT196</f>
        <v>0</v>
      </c>
      <c r="BY195" s="1049"/>
      <c r="BZ195" s="574">
        <v>0.15</v>
      </c>
      <c r="CA195" s="575"/>
      <c r="CB195" s="334">
        <f>CA196/BZ196</f>
        <v>0</v>
      </c>
      <c r="CC195" s="1049"/>
      <c r="CD195" s="574">
        <v>0.15</v>
      </c>
      <c r="CE195" s="575"/>
      <c r="CF195" s="334">
        <f>CE196/CD196</f>
        <v>0</v>
      </c>
      <c r="CG195" s="1049"/>
      <c r="CH195" s="574">
        <v>0.15</v>
      </c>
      <c r="CI195" s="575"/>
      <c r="CJ195" s="334">
        <f>CI196/CH196</f>
        <v>0</v>
      </c>
      <c r="CK195" s="632" t="e">
        <f>CK196/CK29</f>
        <v>#DIV/0!</v>
      </c>
      <c r="CL195" s="583"/>
      <c r="CM195" s="592">
        <f>CM196/CM29</f>
        <v>0.15</v>
      </c>
      <c r="CN195" s="579" t="e">
        <f>CN196/CN29</f>
        <v>#DIV/0!</v>
      </c>
      <c r="CO195" s="587" t="e">
        <f>CN196/CK196</f>
        <v>#DIV/0!</v>
      </c>
      <c r="CP195" s="583"/>
      <c r="CQ195" s="178">
        <f>CN196/CM196</f>
        <v>0</v>
      </c>
      <c r="CR195" s="632" t="e">
        <f>CR196/CR29</f>
        <v>#DIV/0!</v>
      </c>
      <c r="CS195" s="691"/>
      <c r="CT195" s="586">
        <f>CT196/CT29</f>
        <v>0.15</v>
      </c>
      <c r="CU195" s="586" t="e">
        <f>CU196/CU29</f>
        <v>#DIV/0!</v>
      </c>
      <c r="CV195" s="587" t="e">
        <f>CU196/CR196</f>
        <v>#DIV/0!</v>
      </c>
      <c r="CW195" s="583"/>
      <c r="CX195" s="588">
        <f>CU196/CT196</f>
        <v>0</v>
      </c>
      <c r="CY195" s="96"/>
      <c r="CZ195" s="97"/>
      <c r="DD195" s="491">
        <f>DD196/DD29</f>
        <v>0.15524052631578947</v>
      </c>
      <c r="DE195" s="574">
        <v>0.15</v>
      </c>
      <c r="DF195" s="778"/>
      <c r="DG195" s="334">
        <f>DF196/DE196</f>
        <v>0</v>
      </c>
      <c r="DH195" s="491">
        <f>DH196/DH29</f>
        <v>0.15524052631578947</v>
      </c>
      <c r="DI195" s="574">
        <v>0.15</v>
      </c>
      <c r="DJ195" s="778"/>
      <c r="DK195" s="334">
        <f>DJ196/DI196</f>
        <v>0</v>
      </c>
      <c r="DL195" s="491">
        <f>DL196/DL29</f>
        <v>0.15524052631578947</v>
      </c>
      <c r="DM195" s="574">
        <v>0.15</v>
      </c>
      <c r="DN195" s="778"/>
      <c r="DO195" s="334">
        <f>DN196/DM196</f>
        <v>0</v>
      </c>
      <c r="DP195" s="632">
        <f>DP196/DP29</f>
        <v>0.15524052631578947</v>
      </c>
      <c r="DQ195" s="592">
        <f>DQ196/DQ29</f>
        <v>0.15000000000000002</v>
      </c>
      <c r="DR195" s="579" t="e">
        <f>DR196/DR29</f>
        <v>#DIV/0!</v>
      </c>
      <c r="DS195" s="579">
        <f>DR196/DP196</f>
        <v>0</v>
      </c>
      <c r="DT195" s="177">
        <f>DR196/DQ196</f>
        <v>0</v>
      </c>
      <c r="DU195" s="491">
        <f>DU196/DU29</f>
        <v>0.15517894736842106</v>
      </c>
      <c r="DV195" s="574"/>
      <c r="DW195" s="778"/>
      <c r="DX195" s="334" t="e">
        <f>DW196/DV196</f>
        <v>#DIV/0!</v>
      </c>
      <c r="DY195" s="491">
        <f>DY196/DY29</f>
        <v>0.15517894736842106</v>
      </c>
      <c r="DZ195" s="574"/>
      <c r="EA195" s="778"/>
      <c r="EB195" s="334" t="e">
        <f>EA196/DZ196</f>
        <v>#DIV/0!</v>
      </c>
      <c r="EC195" s="491">
        <f>EC196/EC29</f>
        <v>0.15548684210526315</v>
      </c>
      <c r="ED195" s="574"/>
      <c r="EE195" s="778"/>
      <c r="EF195" s="334" t="e">
        <f>EE196/ED196</f>
        <v>#DIV/0!</v>
      </c>
      <c r="EG195" s="632">
        <f>EG196/EG29</f>
        <v>0.15524052631578947</v>
      </c>
      <c r="EH195" s="592" t="e">
        <f>EH196/EH29</f>
        <v>#DIV/0!</v>
      </c>
      <c r="EI195" s="579" t="e">
        <f>EI196/EI29</f>
        <v>#DIV/0!</v>
      </c>
      <c r="EJ195" s="587">
        <f>EI196/EG196</f>
        <v>0</v>
      </c>
      <c r="EK195" s="178" t="e">
        <f>EI196/EH196</f>
        <v>#DIV/0!</v>
      </c>
      <c r="EL195" s="632">
        <f>EL196/EL29</f>
        <v>0.15524052631578947</v>
      </c>
      <c r="EM195" s="586">
        <f>EM196/EM29</f>
        <v>0.15000000000000002</v>
      </c>
      <c r="EN195" s="586" t="e">
        <f>EN196/EN29</f>
        <v>#DIV/0!</v>
      </c>
      <c r="EO195" s="587">
        <f>EN196/EL196</f>
        <v>0</v>
      </c>
      <c r="EP195" s="588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357">
        <f>H29*H195</f>
        <v>0</v>
      </c>
      <c r="I196" s="358">
        <f>H196-G196</f>
        <v>-56.541880341880351</v>
      </c>
      <c r="J196" s="355">
        <f>J195*J29</f>
        <v>16.923076923076927</v>
      </c>
      <c r="K196" s="448">
        <f>K29*K195</f>
        <v>75.181623931623946</v>
      </c>
      <c r="L196" s="1060">
        <f>L29*L195</f>
        <v>0</v>
      </c>
      <c r="M196" s="358">
        <f>L196-K196</f>
        <v>-75.181623931623946</v>
      </c>
      <c r="N196" s="355">
        <f>N195*N29</f>
        <v>16.923076923076927</v>
      </c>
      <c r="O196" s="448">
        <f>O29*O195</f>
        <v>37.243589743589745</v>
      </c>
      <c r="P196" s="1060">
        <f>P29*P195</f>
        <v>0</v>
      </c>
      <c r="Q196" s="358">
        <f>P196-O196</f>
        <v>-37.243589743589745</v>
      </c>
      <c r="R196" s="360">
        <f>F196+J196+N196</f>
        <v>50.769230769230781</v>
      </c>
      <c r="S196" s="361">
        <v>50.769230769230781</v>
      </c>
      <c r="T196" s="186">
        <f>H196+K196+O196</f>
        <v>112.42521367521368</v>
      </c>
      <c r="U196" s="114">
        <f>H196+L196+P196</f>
        <v>0</v>
      </c>
      <c r="V196" s="110">
        <f>U196-R196</f>
        <v>-50.769230769230781</v>
      </c>
      <c r="W196" s="108">
        <f>U196-S196</f>
        <v>-50.769230769230781</v>
      </c>
      <c r="X196" s="117">
        <f>U196-T196</f>
        <v>-112.42521367521368</v>
      </c>
      <c r="Y196" s="355">
        <f>Y195*Y29</f>
        <v>38.46153846153846</v>
      </c>
      <c r="Z196" s="448">
        <f>Z29*Z195</f>
        <v>0</v>
      </c>
      <c r="AA196" s="1060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1060">
        <f>AE29*AE195</f>
        <v>0</v>
      </c>
      <c r="AF196" s="358">
        <f>AE196-AD196</f>
        <v>-169.81399999999999</v>
      </c>
      <c r="AG196" s="355">
        <f>AG195*AG29</f>
        <v>38.46153846153846</v>
      </c>
      <c r="AH196" s="448">
        <f>AH29*AH195</f>
        <v>692.30769230769226</v>
      </c>
      <c r="AI196" s="1060">
        <f>AI29*AI195</f>
        <v>0</v>
      </c>
      <c r="AJ196" s="358">
        <f>AI196-AH196</f>
        <v>-692.30769230769226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0</v>
      </c>
      <c r="AO196" s="186">
        <f>AN196-AK196</f>
        <v>-115.38461538461539</v>
      </c>
      <c r="AP196" s="108">
        <f>AN196-AL196</f>
        <v>-115.38461538461539</v>
      </c>
      <c r="AQ196" s="117">
        <f>AN196-AM196</f>
        <v>-862.12169230769223</v>
      </c>
      <c r="AR196" s="111">
        <f>SUM(R196,AK196)</f>
        <v>166.15384615384616</v>
      </c>
      <c r="AS196" s="113">
        <f>AS29*AS195</f>
        <v>166.15384615384613</v>
      </c>
      <c r="AT196" s="593">
        <f>T196+AM196</f>
        <v>974.54690598290586</v>
      </c>
      <c r="AU196" s="120">
        <f>SUM(U196,AN196)</f>
        <v>0</v>
      </c>
      <c r="AV196" s="121">
        <f>AU196-AR196</f>
        <v>-166.15384615384616</v>
      </c>
      <c r="AW196" s="110">
        <f>AU196-AS196</f>
        <v>-166.15384615384613</v>
      </c>
      <c r="AX196" s="594">
        <f>AU196-AT196</f>
        <v>-974.54690598290586</v>
      </c>
      <c r="AY196" s="96">
        <f>AR196/6</f>
        <v>27.692307692307693</v>
      </c>
      <c r="AZ196" s="97">
        <f>AS196/6</f>
        <v>27.69230769230769</v>
      </c>
      <c r="BA196" s="97">
        <f>AU196/6</f>
        <v>0</v>
      </c>
      <c r="BB196" s="123">
        <f>BA196/AY196</f>
        <v>0</v>
      </c>
      <c r="BC196" s="98">
        <f>BA196-AY196</f>
        <v>-27.692307692307693</v>
      </c>
      <c r="BD196" s="98">
        <f>BA196-AZ196</f>
        <v>-27.69230769230769</v>
      </c>
      <c r="BE196" s="98">
        <f>AX196/6</f>
        <v>-162.42448433048432</v>
      </c>
      <c r="BF196" s="1038"/>
      <c r="BG196" s="448"/>
      <c r="BH196" s="359"/>
      <c r="BI196" s="358">
        <f>BH196-BG196</f>
        <v>0</v>
      </c>
      <c r="BJ196" s="1038"/>
      <c r="BK196" s="448">
        <v>2435.897435897436</v>
      </c>
      <c r="BL196" s="359"/>
      <c r="BM196" s="358">
        <f>BL196-BK196</f>
        <v>-2435.897435897436</v>
      </c>
      <c r="BN196" s="1038"/>
      <c r="BO196" s="448">
        <v>2435.897435897436</v>
      </c>
      <c r="BP196" s="359"/>
      <c r="BQ196" s="358">
        <f>BP196-BO196</f>
        <v>-2435.897435897436</v>
      </c>
      <c r="BR196" s="111">
        <f>BF196+BJ196+BN196</f>
        <v>0</v>
      </c>
      <c r="BS196" s="112"/>
      <c r="BT196" s="186">
        <f>BG196+BK196+BO196</f>
        <v>4871.7948717948721</v>
      </c>
      <c r="BU196" s="114">
        <f>BH196+BL196+BP196</f>
        <v>0</v>
      </c>
      <c r="BV196" s="110">
        <f>BU196-BR196</f>
        <v>0</v>
      </c>
      <c r="BW196" s="108"/>
      <c r="BX196" s="117">
        <f>BU196-BT196</f>
        <v>-4871.7948717948721</v>
      </c>
      <c r="BY196" s="1038"/>
      <c r="BZ196" s="448">
        <f>BZ29*BZ195</f>
        <v>2435.897435897436</v>
      </c>
      <c r="CA196" s="359">
        <f>CA29*CA195</f>
        <v>0</v>
      </c>
      <c r="CB196" s="358">
        <f>CA196-BZ196</f>
        <v>-2435.897435897436</v>
      </c>
      <c r="CC196" s="1038"/>
      <c r="CD196" s="448">
        <f>CD29*CD195</f>
        <v>1461.5384615384617</v>
      </c>
      <c r="CE196" s="359">
        <f>CE29*CE195</f>
        <v>0</v>
      </c>
      <c r="CF196" s="358">
        <f>CE196-CD196</f>
        <v>-1461.5384615384617</v>
      </c>
      <c r="CG196" s="1038"/>
      <c r="CH196" s="448">
        <f>CH29*CH195</f>
        <v>974.35897435897436</v>
      </c>
      <c r="CI196" s="359">
        <f>CI29*CI195</f>
        <v>0</v>
      </c>
      <c r="CJ196" s="358">
        <f>CI196-CH196</f>
        <v>-974.35897435897436</v>
      </c>
      <c r="CK196" s="111">
        <f>BY196+CC196+CG196</f>
        <v>0</v>
      </c>
      <c r="CL196" s="112"/>
      <c r="CM196" s="112">
        <f>BZ196+CD196+CH196</f>
        <v>4871.7948717948721</v>
      </c>
      <c r="CN196" s="114">
        <f>CA196+CE196+CI196</f>
        <v>0</v>
      </c>
      <c r="CO196" s="186">
        <f>CN196-CK196</f>
        <v>0</v>
      </c>
      <c r="CP196" s="186"/>
      <c r="CQ196" s="117">
        <f>CN196-CM196</f>
        <v>-4871.7948717948721</v>
      </c>
      <c r="CR196" s="111">
        <f>SUM(BR196,CK196)</f>
        <v>0</v>
      </c>
      <c r="CS196" s="954"/>
      <c r="CT196" s="593">
        <f>BT196+CM196</f>
        <v>9743.5897435897441</v>
      </c>
      <c r="CU196" s="120">
        <f>SUM(BU196,CN196)</f>
        <v>0</v>
      </c>
      <c r="CV196" s="121">
        <f>CU196-CR196</f>
        <v>0</v>
      </c>
      <c r="CW196" s="121"/>
      <c r="CX196" s="594">
        <f>CU196-CT196</f>
        <v>-9743.5897435897441</v>
      </c>
      <c r="CY196" s="96">
        <f>CR196/6</f>
        <v>0</v>
      </c>
      <c r="CZ196" s="97">
        <f>CU196/6</f>
        <v>0</v>
      </c>
      <c r="DA196" s="123" t="e">
        <f>CZ196/CY196</f>
        <v>#DIV/0!</v>
      </c>
      <c r="DB196" s="98">
        <f>CZ196-CY196</f>
        <v>0</v>
      </c>
      <c r="DC196" s="98">
        <f>CX196/6</f>
        <v>-1623.931623931624</v>
      </c>
      <c r="DD196" s="355">
        <v>2521</v>
      </c>
      <c r="DE196" s="448">
        <f>DE29*DE195</f>
        <v>2435.897435897436</v>
      </c>
      <c r="DF196" s="764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64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64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64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64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64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26">
        <f>DQ196+EH196</f>
        <v>7307.6923076923085</v>
      </c>
      <c r="EN196" s="187">
        <f>SUM(DR196,EI196)</f>
        <v>0</v>
      </c>
      <c r="EO196" s="188">
        <f>EN196-EL196</f>
        <v>-12605</v>
      </c>
      <c r="EP196" s="594">
        <f>EN196-EM196</f>
        <v>-7307.6923076923085</v>
      </c>
      <c r="EQ196" s="96">
        <f>EL196/6</f>
        <v>2100.8333333333335</v>
      </c>
      <c r="ER196" s="97">
        <f>EN196/6</f>
        <v>0</v>
      </c>
      <c r="ES196" s="1027">
        <f>ER196/EQ196</f>
        <v>0</v>
      </c>
      <c r="ET196" s="633">
        <f>ER196-EQ196</f>
        <v>-2100.8333333333335</v>
      </c>
      <c r="EU196" s="633">
        <f>EP196/6</f>
        <v>-1217.948717948718</v>
      </c>
      <c r="EV196" s="633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50">
        <f>F198/F31</f>
        <v>0.17241390905314791</v>
      </c>
      <c r="G197" s="651">
        <f>G198/G31</f>
        <v>0.17214069764636444</v>
      </c>
      <c r="H197" s="864">
        <f>H198/H31</f>
        <v>5.9218400935534977E-4</v>
      </c>
      <c r="I197" s="334">
        <f>H198/G198</f>
        <v>9.8264138740310094E-4</v>
      </c>
      <c r="J197" s="650">
        <f>J198/J31</f>
        <v>0.17406441609328469</v>
      </c>
      <c r="K197" s="651">
        <f>K198/K31</f>
        <v>0.18559380842505419</v>
      </c>
      <c r="L197" s="1083">
        <f>L198/L31</f>
        <v>0</v>
      </c>
      <c r="M197" s="334">
        <f>L198/K198</f>
        <v>0</v>
      </c>
      <c r="N197" s="650">
        <f>N198/N31</f>
        <v>0.17397507493460374</v>
      </c>
      <c r="O197" s="651">
        <f>O198/O31</f>
        <v>0.20062535704450093</v>
      </c>
      <c r="P197" s="1083">
        <f>P198/P31</f>
        <v>0</v>
      </c>
      <c r="Q197" s="334">
        <f>P198/O198</f>
        <v>0</v>
      </c>
      <c r="R197" s="650">
        <f>R198/R31</f>
        <v>0.1735115548143942</v>
      </c>
      <c r="S197" s="653">
        <f>S198/S31</f>
        <v>0.17605624564931843</v>
      </c>
      <c r="T197" s="343">
        <f>T198/T31</f>
        <v>0.17074106432854544</v>
      </c>
      <c r="U197" s="339">
        <f>U198/U31</f>
        <v>1.4060396084553882E-4</v>
      </c>
      <c r="V197" s="579">
        <f>U198/R198</f>
        <v>4.5802805215686235E-4</v>
      </c>
      <c r="W197" s="580">
        <f>U198/S198</f>
        <v>3.9353052387064728E-4</v>
      </c>
      <c r="X197" s="177">
        <f>U198/T198</f>
        <v>4.0456005685319505E-4</v>
      </c>
      <c r="Y197" s="650">
        <f>Y198/Y31</f>
        <v>0.17808304173524142</v>
      </c>
      <c r="Z197" s="651">
        <f>Z198/Z31</f>
        <v>0.1830761750855413</v>
      </c>
      <c r="AA197" s="1083">
        <f>AA198/AA31</f>
        <v>0</v>
      </c>
      <c r="AB197" s="334">
        <f>AA198/Z198</f>
        <v>0</v>
      </c>
      <c r="AC197" s="650">
        <f>AC198/AC31</f>
        <v>0.17590907453142751</v>
      </c>
      <c r="AD197" s="651">
        <f>AD198/AD31</f>
        <v>0.18103103039840984</v>
      </c>
      <c r="AE197" s="1083">
        <f>AE198/AE31</f>
        <v>0</v>
      </c>
      <c r="AF197" s="382">
        <f>AE198/AD198</f>
        <v>0</v>
      </c>
      <c r="AG197" s="650">
        <f>AG198/AG31</f>
        <v>0.17017182545728463</v>
      </c>
      <c r="AH197" s="651">
        <f>AH198/AH31</f>
        <v>0.18037510259179265</v>
      </c>
      <c r="AI197" s="1083">
        <f>AI198/AI31</f>
        <v>0</v>
      </c>
      <c r="AJ197" s="382">
        <f>AI198/AH198</f>
        <v>0</v>
      </c>
      <c r="AK197" s="615">
        <f>AK198/AK31</f>
        <v>0.1748314563782698</v>
      </c>
      <c r="AL197" s="653">
        <f>AL198/AL31</f>
        <v>0.17022024420683257</v>
      </c>
      <c r="AM197" s="340">
        <f>AM198/AM31</f>
        <v>0.18161331812457829</v>
      </c>
      <c r="AN197" s="339">
        <f>AN198/AN31</f>
        <v>0</v>
      </c>
      <c r="AO197" s="583">
        <f>AN198/AK198</f>
        <v>0</v>
      </c>
      <c r="AP197" s="340">
        <f>AN198/AL198</f>
        <v>0</v>
      </c>
      <c r="AQ197" s="89">
        <f>AN198/AM198</f>
        <v>0</v>
      </c>
      <c r="AR197" s="615">
        <f>AR198/AR31</f>
        <v>0.17415473839115028</v>
      </c>
      <c r="AS197" s="339">
        <f>AS198/AS31</f>
        <v>0.17329881427509933</v>
      </c>
      <c r="AT197" s="654">
        <f>AT198/AT31</f>
        <v>0.17631338522413842</v>
      </c>
      <c r="AU197" s="654">
        <f>AU198/AU31</f>
        <v>8.7339841054730796E-5</v>
      </c>
      <c r="AV197" s="580">
        <f>AU198/AR198</f>
        <v>2.3396525125976366E-4</v>
      </c>
      <c r="AW197" s="579">
        <f>AU198/AS198</f>
        <v>2.1089579516686592E-4</v>
      </c>
      <c r="AX197" s="588">
        <f>AU198/AT198</f>
        <v>1.9097938543663335E-4</v>
      </c>
      <c r="AY197" s="96"/>
      <c r="AZ197" s="97"/>
      <c r="BA197" s="97"/>
      <c r="BF197" s="1054" t="e">
        <f t="shared" ref="BF197:BG197" si="632">BF198/BF31</f>
        <v>#DIV/0!</v>
      </c>
      <c r="BG197" s="651">
        <f t="shared" si="632"/>
        <v>0</v>
      </c>
      <c r="BH197" s="652">
        <f>BH198/BH31</f>
        <v>6.6429618171305821E-4</v>
      </c>
      <c r="BI197" s="334" t="e">
        <f>BH198/BG198</f>
        <v>#DIV/0!</v>
      </c>
      <c r="BJ197" s="1054" t="e">
        <f t="shared" ref="BJ197" si="633">BJ198/BJ31</f>
        <v>#DIV/0!</v>
      </c>
      <c r="BK197" s="651">
        <f>BK198/BK31</f>
        <v>0.16870987293464942</v>
      </c>
      <c r="BL197" s="652" t="e">
        <f>BL198/BL31</f>
        <v>#DIV/0!</v>
      </c>
      <c r="BM197" s="334">
        <f>BL198/BK198</f>
        <v>0</v>
      </c>
      <c r="BN197" s="1054" t="e">
        <f t="shared" ref="BN197" si="634">BN198/BN31</f>
        <v>#DIV/0!</v>
      </c>
      <c r="BO197" s="651">
        <f>BO198/BO31</f>
        <v>0.18128417390649385</v>
      </c>
      <c r="BP197" s="652" t="e">
        <f>BP198/BP31</f>
        <v>#DIV/0!</v>
      </c>
      <c r="BQ197" s="382">
        <f>BP198/BO198</f>
        <v>0</v>
      </c>
      <c r="BR197" s="615" t="e">
        <f>BR198/BR31</f>
        <v>#DIV/0!</v>
      </c>
      <c r="BS197" s="343"/>
      <c r="BT197" s="340">
        <f>BT198/BT31</f>
        <v>0.14665632573428977</v>
      </c>
      <c r="BU197" s="339">
        <f>BU198/BU31</f>
        <v>6.6429618171305821E-4</v>
      </c>
      <c r="BV197" s="579" t="e">
        <f>BU198/BR198</f>
        <v>#DIV/0!</v>
      </c>
      <c r="BW197" s="580"/>
      <c r="BX197" s="177">
        <f>BU198/BT198</f>
        <v>7.9556802168281122E-4</v>
      </c>
      <c r="BY197" s="1054" t="e">
        <f t="shared" ref="BY197" si="635">BY198/BY31</f>
        <v>#DIV/0!</v>
      </c>
      <c r="BZ197" s="651">
        <f>BZ198/BZ31</f>
        <v>0.18708469885660184</v>
      </c>
      <c r="CA197" s="652" t="e">
        <f>CA198/CA31</f>
        <v>#DIV/0!</v>
      </c>
      <c r="CB197" s="382">
        <f>CA198/BZ198</f>
        <v>0</v>
      </c>
      <c r="CC197" s="1054" t="e">
        <f t="shared" ref="CC197" si="636">CC198/CC31</f>
        <v>#DIV/0!</v>
      </c>
      <c r="CD197" s="651">
        <f>CD198/CD31</f>
        <v>0.19418548709809405</v>
      </c>
      <c r="CE197" s="652" t="e">
        <f>CE198/CE31</f>
        <v>#DIV/0!</v>
      </c>
      <c r="CF197" s="382">
        <f>CE198/CD198</f>
        <v>0</v>
      </c>
      <c r="CG197" s="1054" t="e">
        <f t="shared" ref="CG197" si="637">CG198/CG31</f>
        <v>#DIV/0!</v>
      </c>
      <c r="CH197" s="651">
        <f>CH198/CH31</f>
        <v>0.18586427803865571</v>
      </c>
      <c r="CI197" s="652" t="e">
        <f>CI198/CI31</f>
        <v>#DIV/0!</v>
      </c>
      <c r="CJ197" s="382">
        <f>CI198/CH198</f>
        <v>0</v>
      </c>
      <c r="CK197" s="615" t="e">
        <f>CK198/CK31</f>
        <v>#DIV/0!</v>
      </c>
      <c r="CL197" s="343"/>
      <c r="CM197" s="340">
        <f>CM198/CM31</f>
        <v>0.19039760057512398</v>
      </c>
      <c r="CN197" s="339" t="e">
        <f>CN198/CN31</f>
        <v>#DIV/0!</v>
      </c>
      <c r="CO197" s="587" t="e">
        <f>CN198/CK198</f>
        <v>#DIV/0!</v>
      </c>
      <c r="CP197" s="343"/>
      <c r="CQ197" s="89">
        <f>CN198/CM198</f>
        <v>0</v>
      </c>
      <c r="CR197" s="615" t="e">
        <f>CR198/CR31</f>
        <v>#DIV/0!</v>
      </c>
      <c r="CS197" s="343"/>
      <c r="CT197" s="654">
        <f>CT198/CT31</f>
        <v>0.17154277810453422</v>
      </c>
      <c r="CU197" s="654">
        <f>CU198/CU31</f>
        <v>6.6429618171305821E-4</v>
      </c>
      <c r="CV197" s="579" t="e">
        <f>CU198/CR198</f>
        <v>#DIV/0!</v>
      </c>
      <c r="CW197" s="580"/>
      <c r="CX197" s="588">
        <f>CU198/CT198</f>
        <v>2.9311192773497026E-4</v>
      </c>
      <c r="CY197" s="96"/>
      <c r="CZ197" s="97"/>
      <c r="DD197" s="650">
        <f>DD198/DD31</f>
        <v>0.18590574224081149</v>
      </c>
      <c r="DE197" s="651">
        <f>DE198/DE31</f>
        <v>0.18247701414485504</v>
      </c>
      <c r="DF197" s="784" t="e">
        <f>DF198/DF31</f>
        <v>#DIV/0!</v>
      </c>
      <c r="DG197" s="334">
        <f>DF198/DE198</f>
        <v>0</v>
      </c>
      <c r="DH197" s="650">
        <f>DH198/DH31</f>
        <v>0.18173399848887947</v>
      </c>
      <c r="DI197" s="651">
        <f>DI198/DI31</f>
        <v>0.18325938644572343</v>
      </c>
      <c r="DJ197" s="784" t="e">
        <f>DJ198/DJ31</f>
        <v>#DIV/0!</v>
      </c>
      <c r="DK197" s="334">
        <f>DJ198/DI198</f>
        <v>0</v>
      </c>
      <c r="DL197" s="650">
        <f>DL198/DL31</f>
        <v>0.18638776549044514</v>
      </c>
      <c r="DM197" s="651">
        <f>DM198/DM31</f>
        <v>0.18630784673511164</v>
      </c>
      <c r="DN197" s="784" t="e">
        <f>DN198/DN31</f>
        <v>#DIV/0!</v>
      </c>
      <c r="DO197" s="382">
        <f>DN198/DM198</f>
        <v>0</v>
      </c>
      <c r="DP197" s="615">
        <f>DP198/DP31</f>
        <v>0.18473948148565983</v>
      </c>
      <c r="DQ197" s="340">
        <f>DQ198/DQ31</f>
        <v>0.18411321804822264</v>
      </c>
      <c r="DR197" s="339" t="e">
        <f>DR198/DR31</f>
        <v>#DIV/0!</v>
      </c>
      <c r="DS197" s="579">
        <f>DR198/DP198</f>
        <v>0</v>
      </c>
      <c r="DT197" s="177">
        <f>DR198/DQ198</f>
        <v>0</v>
      </c>
      <c r="DU197" s="650">
        <f>DU198/DU31</f>
        <v>0.18750622211413231</v>
      </c>
      <c r="DV197" s="651" t="e">
        <f>DV198/DV31</f>
        <v>#DIV/0!</v>
      </c>
      <c r="DW197" s="784" t="e">
        <f>DW198/DW31</f>
        <v>#DIV/0!</v>
      </c>
      <c r="DX197" s="382" t="e">
        <f>DW198/DV198</f>
        <v>#DIV/0!</v>
      </c>
      <c r="DY197" s="650">
        <f>DY198/DY31</f>
        <v>0.18662062283293696</v>
      </c>
      <c r="DZ197" s="651" t="e">
        <f>DZ198/DZ31</f>
        <v>#DIV/0!</v>
      </c>
      <c r="EA197" s="784" t="e">
        <f>EA198/EA31</f>
        <v>#DIV/0!</v>
      </c>
      <c r="EB197" s="382" t="e">
        <f>EA198/DZ198</f>
        <v>#DIV/0!</v>
      </c>
      <c r="EC197" s="650">
        <f>EC198/EC31</f>
        <v>0.18549264887740796</v>
      </c>
      <c r="ED197" s="651" t="e">
        <f>ED198/ED31</f>
        <v>#DIV/0!</v>
      </c>
      <c r="EE197" s="784" t="e">
        <f>EE198/EE31</f>
        <v>#DIV/0!</v>
      </c>
      <c r="EF197" s="382" t="e">
        <f>EE198/ED198</f>
        <v>#DIV/0!</v>
      </c>
      <c r="EG197" s="615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7">
        <f>EI198/EG198</f>
        <v>0</v>
      </c>
      <c r="EK197" s="89" t="e">
        <f>EI198/EH198</f>
        <v>#DIV/0!</v>
      </c>
      <c r="EL197" s="615">
        <f>EL198/EL31</f>
        <v>0.1862105281222827</v>
      </c>
      <c r="EM197" s="654">
        <f>EM198/EM31</f>
        <v>0.18407198812837575</v>
      </c>
      <c r="EN197" s="654" t="e">
        <f>EN198/EN31</f>
        <v>#DIV/0!</v>
      </c>
      <c r="EO197" s="579">
        <f>EN198/EL198</f>
        <v>0</v>
      </c>
      <c r="EP197" s="588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494">
        <f t="shared" ref="H198" si="638">H172+H178+H192+H184+H190+H194+H196</f>
        <v>75.96581196581198</v>
      </c>
      <c r="I198" s="495">
        <f>H198-G198</f>
        <v>-77231.801741538569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1071">
        <f t="shared" ref="L198" si="639">L172+L178+L192+L184+L190+L194+L196</f>
        <v>0</v>
      </c>
      <c r="M198" s="495">
        <f>L198-K198</f>
        <v>-88960.883311321246</v>
      </c>
      <c r="N198" s="492">
        <f t="shared" ref="N198:BA198" si="640">N172+N178+N192+N184+N190+N194+N196</f>
        <v>56901.299145299148</v>
      </c>
      <c r="O198" s="493">
        <f>O172+O178+O192+O184+O190+O194+O196</f>
        <v>98737.031859180104</v>
      </c>
      <c r="P198" s="1071">
        <f t="shared" ref="P198" si="641">P172+P178+P192+P184+P190+P194+P196</f>
        <v>0</v>
      </c>
      <c r="Q198" s="495">
        <f t="shared" si="640"/>
        <v>-98737.031859180104</v>
      </c>
      <c r="R198" s="492">
        <f t="shared" si="640"/>
        <v>165854.05982905981</v>
      </c>
      <c r="S198" s="497">
        <f>S172+S178+S192+S184+S190+S194+S196</f>
        <v>193036.64482905981</v>
      </c>
      <c r="T198" s="655">
        <f t="shared" si="640"/>
        <v>187773.88098246712</v>
      </c>
      <c r="U198" s="213">
        <f t="shared" si="640"/>
        <v>75.96581196581198</v>
      </c>
      <c r="V198" s="213">
        <f t="shared" si="640"/>
        <v>-165778.094017094</v>
      </c>
      <c r="W198" s="211">
        <f>U198-S198</f>
        <v>-192960.67901709399</v>
      </c>
      <c r="X198" s="216">
        <f t="shared" si="640"/>
        <v>-187697.91517050131</v>
      </c>
      <c r="Y198" s="492">
        <f t="shared" si="640"/>
        <v>55421.421288470861</v>
      </c>
      <c r="Z198" s="493">
        <f>Z172+Z178+Z192+Z184+Z190+Z194+Z196</f>
        <v>80811.506961784617</v>
      </c>
      <c r="AA198" s="1071">
        <f t="shared" ref="AA198" si="642">AA172+AA178+AA192+AA184+AA190+AA194+AA196</f>
        <v>0</v>
      </c>
      <c r="AB198" s="495">
        <f t="shared" si="640"/>
        <v>-70082.181602810248</v>
      </c>
      <c r="AC198" s="492">
        <f t="shared" si="640"/>
        <v>54307.040398396821</v>
      </c>
      <c r="AD198" s="493">
        <f>AD172+AD178+AD192+AD184+AD190+AD194+AD196</f>
        <v>66085.088196889192</v>
      </c>
      <c r="AE198" s="1071">
        <f t="shared" ref="AE198" si="643">AE172+AE178+AE192+AE184+AE190+AE194+AE196</f>
        <v>0</v>
      </c>
      <c r="AF198" s="495">
        <f t="shared" si="640"/>
        <v>-66085.088196889192</v>
      </c>
      <c r="AG198" s="492">
        <f t="shared" si="640"/>
        <v>49105.916432790436</v>
      </c>
      <c r="AH198" s="493">
        <f>AH172+AH178+AH192+AH184+AH190+AH194+AH196</f>
        <v>63099.219222222229</v>
      </c>
      <c r="AI198" s="1071">
        <f t="shared" si="640"/>
        <v>0</v>
      </c>
      <c r="AJ198" s="495">
        <f t="shared" si="640"/>
        <v>-63056.834222222227</v>
      </c>
      <c r="AK198" s="210">
        <f t="shared" si="640"/>
        <v>158834.37811965813</v>
      </c>
      <c r="AL198" s="497">
        <f t="shared" si="640"/>
        <v>167168.79172649572</v>
      </c>
      <c r="AM198" s="656">
        <f t="shared" si="640"/>
        <v>209995.81438089604</v>
      </c>
      <c r="AN198" s="213">
        <f t="shared" si="640"/>
        <v>0</v>
      </c>
      <c r="AO198" s="215">
        <f t="shared" si="640"/>
        <v>-158834.37811965813</v>
      </c>
      <c r="AP198" s="211">
        <f>AN198-AL198</f>
        <v>-167168.79172649572</v>
      </c>
      <c r="AQ198" s="216">
        <f t="shared" si="640"/>
        <v>-209801.83338089605</v>
      </c>
      <c r="AR198" s="214">
        <f t="shared" si="640"/>
        <v>324688.43794871797</v>
      </c>
      <c r="AS198" s="213">
        <f>AS172+AS178+AS192+AS184+AS190+AS194+AS196</f>
        <v>360205.43655555561</v>
      </c>
      <c r="AT198" s="657">
        <f t="shared" si="640"/>
        <v>397769.69536336325</v>
      </c>
      <c r="AU198" s="293">
        <f t="shared" si="640"/>
        <v>75.96581196581198</v>
      </c>
      <c r="AV198" s="217">
        <f t="shared" si="640"/>
        <v>-324612.47213675216</v>
      </c>
      <c r="AW198" s="213">
        <f>AU198-AS198</f>
        <v>-360129.4707435898</v>
      </c>
      <c r="AX198" s="218">
        <f t="shared" si="640"/>
        <v>-397490.60655139736</v>
      </c>
      <c r="AY198" s="96">
        <f t="shared" si="640"/>
        <v>54114.739658119644</v>
      </c>
      <c r="AZ198" s="97">
        <f>AS198/6</f>
        <v>60034.239425925938</v>
      </c>
      <c r="BA198" s="97">
        <f t="shared" si="640"/>
        <v>12.660968660968663</v>
      </c>
      <c r="BB198" s="123">
        <f>BA198/AY198</f>
        <v>2.3396525125976374E-4</v>
      </c>
      <c r="BC198" s="98">
        <f>BA198-AY198</f>
        <v>-54102.078689458678</v>
      </c>
      <c r="BD198" s="98">
        <f>BA198-AZ198</f>
        <v>-60021.578457264972</v>
      </c>
      <c r="BE198" s="98">
        <f>AX198/6</f>
        <v>-66248.434425232888</v>
      </c>
      <c r="BF198" s="1045">
        <f t="shared" ref="BF198:BG198" si="644">BF172+BF178+BF192+BF184+BF190+BF194+BF196</f>
        <v>0</v>
      </c>
      <c r="BG198" s="493">
        <f t="shared" si="644"/>
        <v>0</v>
      </c>
      <c r="BH198" s="496">
        <f>BH172+BH178+BH192+BH184+BH190+BH194+BH196</f>
        <v>94.96581196581198</v>
      </c>
      <c r="BI198" s="495">
        <f>BH198-BG198</f>
        <v>94.96581196581198</v>
      </c>
      <c r="BJ198" s="1045">
        <f t="shared" ref="BJ198" si="645">BJ172+BJ178+BJ192+BJ184+BJ190+BJ194+BJ196</f>
        <v>0</v>
      </c>
      <c r="BK198" s="493">
        <f>BK172+BK178+BK192+BK184+BK190+BK194+BK196</f>
        <v>53540.871256410261</v>
      </c>
      <c r="BL198" s="496">
        <f>BL172+BL178+BL192+BL184+BL190+BL194+BL196</f>
        <v>0</v>
      </c>
      <c r="BM198" s="495">
        <f>BL198-BK198</f>
        <v>-53540.871256410261</v>
      </c>
      <c r="BN198" s="1045">
        <f t="shared" ref="BN198" si="646">BN172+BN178+BN192+BN184+BN190+BN194+BN196</f>
        <v>0</v>
      </c>
      <c r="BO198" s="493">
        <f t="shared" ref="BO198" si="647">BO172+BO178+BO192+BO184+BO190+BO194+BO196</f>
        <v>65827.692307692312</v>
      </c>
      <c r="BP198" s="496">
        <f t="shared" ref="BP198:CZ198" si="648">BP172+BP178+BP192+BP184+BP190+BP194+BP196</f>
        <v>0</v>
      </c>
      <c r="BQ198" s="495">
        <f t="shared" si="648"/>
        <v>-65827.692307692312</v>
      </c>
      <c r="BR198" s="210">
        <f t="shared" si="648"/>
        <v>0</v>
      </c>
      <c r="BS198" s="215"/>
      <c r="BT198" s="656">
        <f t="shared" si="648"/>
        <v>119368.56356410256</v>
      </c>
      <c r="BU198" s="213">
        <f t="shared" si="648"/>
        <v>94.96581196581198</v>
      </c>
      <c r="BV198" s="213">
        <f t="shared" si="648"/>
        <v>94.96581196581198</v>
      </c>
      <c r="BW198" s="211"/>
      <c r="BX198" s="216">
        <f t="shared" si="648"/>
        <v>-119273.59775213675</v>
      </c>
      <c r="BY198" s="1045">
        <f t="shared" si="648"/>
        <v>0</v>
      </c>
      <c r="BZ198" s="493">
        <f t="shared" ref="BZ198" si="649">BZ172+BZ178+BZ192+BZ184+BZ190+BZ194+BZ196</f>
        <v>76846.239316239313</v>
      </c>
      <c r="CA198" s="496">
        <f t="shared" si="648"/>
        <v>0</v>
      </c>
      <c r="CB198" s="495">
        <f t="shared" si="648"/>
        <v>-34346.23931623932</v>
      </c>
      <c r="CC198" s="1045">
        <f t="shared" si="648"/>
        <v>0</v>
      </c>
      <c r="CD198" s="493">
        <f t="shared" ref="CD198" si="650">CD172+CD178+CD192+CD184+CD190+CD194+CD196</f>
        <v>73826.666666666672</v>
      </c>
      <c r="CE198" s="496">
        <f t="shared" si="648"/>
        <v>0</v>
      </c>
      <c r="CF198" s="495">
        <f t="shared" si="648"/>
        <v>-29926.666666666664</v>
      </c>
      <c r="CG198" s="1045">
        <f t="shared" si="648"/>
        <v>0</v>
      </c>
      <c r="CH198" s="493">
        <f t="shared" ref="CH198" si="651">CH172+CH178+CH192+CH184+CH190+CH194+CH196</f>
        <v>53958.623931623937</v>
      </c>
      <c r="CI198" s="496">
        <f t="shared" si="648"/>
        <v>0</v>
      </c>
      <c r="CJ198" s="495">
        <f t="shared" si="648"/>
        <v>-53958.623931623937</v>
      </c>
      <c r="CK198" s="210">
        <f>CK172+CK178+CK192+CK184+CK190+CK194+CK196</f>
        <v>0</v>
      </c>
      <c r="CL198" s="215"/>
      <c r="CM198" s="656">
        <f t="shared" si="648"/>
        <v>204631.52991452991</v>
      </c>
      <c r="CN198" s="213">
        <f t="shared" si="648"/>
        <v>0</v>
      </c>
      <c r="CO198" s="215">
        <f t="shared" si="648"/>
        <v>0</v>
      </c>
      <c r="CP198" s="215"/>
      <c r="CQ198" s="216">
        <f t="shared" si="648"/>
        <v>-204631.52991452991</v>
      </c>
      <c r="CR198" s="214">
        <f t="shared" si="648"/>
        <v>0</v>
      </c>
      <c r="CS198" s="961"/>
      <c r="CT198" s="657">
        <f t="shared" si="648"/>
        <v>323991.6324786325</v>
      </c>
      <c r="CU198" s="293">
        <f>CU172+CU178+CU192+CU184+CU190+CU194+CU196</f>
        <v>94.96581196581198</v>
      </c>
      <c r="CV198" s="217">
        <f t="shared" si="648"/>
        <v>94.96581196581198</v>
      </c>
      <c r="CW198" s="217"/>
      <c r="CX198" s="218">
        <f t="shared" si="648"/>
        <v>-323896.66666666669</v>
      </c>
      <c r="CY198" s="96">
        <f>CR198/6</f>
        <v>0</v>
      </c>
      <c r="CZ198" s="97">
        <f t="shared" si="648"/>
        <v>15.827635327635329</v>
      </c>
      <c r="DA198" s="123" t="e">
        <f>CZ198/CY198</f>
        <v>#DIV/0!</v>
      </c>
      <c r="DB198" s="98">
        <f>CZ198-CY198</f>
        <v>15.827635327635329</v>
      </c>
      <c r="DC198" s="98">
        <f>CX198/6</f>
        <v>-53982.777777777781</v>
      </c>
      <c r="DD198" s="492">
        <f>DD172+DD178+DD192+DD184+DD190+DD194+DD196</f>
        <v>70204.205128205125</v>
      </c>
      <c r="DE198" s="493">
        <f>DE172+DE178+DE192+DE184+DE190+DE194+DE196</f>
        <v>58603.974743589752</v>
      </c>
      <c r="DF198" s="773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63113.111111111109</v>
      </c>
      <c r="DI198" s="493">
        <f>DI172+DI178+DI192+DI184+DI190+DI194+DI196</f>
        <v>61666.940170940172</v>
      </c>
      <c r="DJ198" s="773">
        <f>DJ172+DJ178+DJ192+DJ184+DJ190+DJ194+DJ196</f>
        <v>0</v>
      </c>
      <c r="DK198" s="495">
        <f>DJ198-DI198</f>
        <v>-61666.940170940172</v>
      </c>
      <c r="DL198" s="492">
        <f t="shared" ref="DL198:DT198" si="652">DL172+DL178+DL192+DL184+DL190+DL194+DL196</f>
        <v>68224.931623931625</v>
      </c>
      <c r="DM198" s="493">
        <f t="shared" si="652"/>
        <v>69000.341880341875</v>
      </c>
      <c r="DN198" s="773">
        <f t="shared" si="652"/>
        <v>0</v>
      </c>
      <c r="DO198" s="495">
        <f t="shared" si="652"/>
        <v>-69000.341880341875</v>
      </c>
      <c r="DP198" s="210">
        <f t="shared" si="652"/>
        <v>201542.24786324787</v>
      </c>
      <c r="DQ198" s="656">
        <f t="shared" si="652"/>
        <v>189271.25679487182</v>
      </c>
      <c r="DR198" s="213">
        <f t="shared" si="652"/>
        <v>0</v>
      </c>
      <c r="DS198" s="213">
        <f t="shared" si="652"/>
        <v>-201542.24786324787</v>
      </c>
      <c r="DT198" s="216">
        <f t="shared" si="652"/>
        <v>-189271.25679487182</v>
      </c>
      <c r="DU198" s="492">
        <f t="shared" ref="DU198:EG198" si="653">DU172+DU178+DU192+DU184+DU190+DU194+DU196</f>
        <v>70509.230769230766</v>
      </c>
      <c r="DV198" s="493">
        <f t="shared" si="653"/>
        <v>0</v>
      </c>
      <c r="DW198" s="773">
        <f t="shared" si="653"/>
        <v>0</v>
      </c>
      <c r="DX198" s="495">
        <f t="shared" si="653"/>
        <v>0</v>
      </c>
      <c r="DY198" s="492">
        <f t="shared" si="653"/>
        <v>59757.358974358984</v>
      </c>
      <c r="DZ198" s="493">
        <f t="shared" si="653"/>
        <v>0</v>
      </c>
      <c r="EA198" s="773">
        <f t="shared" si="653"/>
        <v>0</v>
      </c>
      <c r="EB198" s="495">
        <f t="shared" si="653"/>
        <v>0</v>
      </c>
      <c r="EC198" s="492">
        <f t="shared" si="653"/>
        <v>57691.38461538461</v>
      </c>
      <c r="ED198" s="493">
        <f t="shared" si="653"/>
        <v>0</v>
      </c>
      <c r="EE198" s="773">
        <f t="shared" si="653"/>
        <v>0</v>
      </c>
      <c r="EF198" s="495">
        <f t="shared" si="653"/>
        <v>0</v>
      </c>
      <c r="EG198" s="210">
        <f t="shared" si="653"/>
        <v>187957.97435897437</v>
      </c>
      <c r="EH198" s="656">
        <f t="shared" ref="EH198:EP198" si="654">EH172+EH178+EH192+EH184+EH190+EH194+EH196</f>
        <v>0</v>
      </c>
      <c r="EI198" s="213">
        <f t="shared" si="654"/>
        <v>0</v>
      </c>
      <c r="EJ198" s="215">
        <f t="shared" si="654"/>
        <v>-187957.97435897437</v>
      </c>
      <c r="EK198" s="216">
        <f t="shared" si="654"/>
        <v>0</v>
      </c>
      <c r="EL198" s="210">
        <f t="shared" si="654"/>
        <v>389500.22222222219</v>
      </c>
      <c r="EM198" s="657">
        <f t="shared" si="654"/>
        <v>189228.87179487181</v>
      </c>
      <c r="EN198" s="717">
        <f t="shared" si="654"/>
        <v>0</v>
      </c>
      <c r="EO198" s="1023">
        <f t="shared" si="654"/>
        <v>-389500.22222222219</v>
      </c>
      <c r="EP198" s="218">
        <f t="shared" si="654"/>
        <v>-189228.87179487181</v>
      </c>
      <c r="EQ198" s="96">
        <f>EL198/6</f>
        <v>64916.703703703701</v>
      </c>
      <c r="ER198" s="97">
        <f>ER172+ER178+ER192+ER184+ER190+ER194+ER196</f>
        <v>0</v>
      </c>
      <c r="ES198" s="1027">
        <f>ER198/EQ198</f>
        <v>0</v>
      </c>
      <c r="ET198" s="633">
        <f>ER198-EQ198</f>
        <v>-64916.703703703701</v>
      </c>
      <c r="EU198" s="633">
        <f>EP198/6</f>
        <v>-31538.145299145301</v>
      </c>
      <c r="EV198" s="633"/>
    </row>
    <row r="199" spans="1:152" ht="20.100000000000001" customHeight="1">
      <c r="A199" s="126"/>
      <c r="B199" s="190"/>
      <c r="C199" s="190"/>
      <c r="D199" s="190"/>
      <c r="E199" s="190"/>
      <c r="F199" s="70"/>
      <c r="G199" s="658"/>
      <c r="H199" s="658"/>
      <c r="I199" s="658"/>
      <c r="J199" s="70"/>
      <c r="K199" s="658"/>
      <c r="L199" s="658"/>
      <c r="M199" s="658"/>
      <c r="N199" s="70"/>
      <c r="O199" s="658"/>
      <c r="P199" s="658"/>
      <c r="Q199" s="658"/>
      <c r="R199" s="70">
        <f>R198/3</f>
        <v>55284.686609686607</v>
      </c>
      <c r="S199" s="70"/>
      <c r="T199" s="70"/>
      <c r="U199" s="658"/>
      <c r="V199" s="70"/>
      <c r="W199" s="70"/>
      <c r="X199" s="70"/>
      <c r="Y199" s="70"/>
      <c r="Z199" s="658"/>
      <c r="AA199" s="658"/>
      <c r="AB199" s="658"/>
      <c r="AC199" s="70"/>
      <c r="AD199" s="70"/>
      <c r="AE199" s="658"/>
      <c r="AF199" s="658"/>
      <c r="AG199" s="70"/>
      <c r="AH199" s="70"/>
      <c r="AI199" s="658"/>
      <c r="AJ199" s="658"/>
      <c r="AK199" s="70">
        <f>AK198/3</f>
        <v>52944.792706552711</v>
      </c>
      <c r="AL199" s="70"/>
      <c r="AM199" s="70"/>
      <c r="AN199" s="658"/>
      <c r="AO199" s="70"/>
      <c r="AP199" s="70"/>
      <c r="AQ199" s="70"/>
      <c r="AR199" s="238"/>
      <c r="AS199" s="70"/>
      <c r="AT199" s="75"/>
      <c r="AU199" s="659"/>
      <c r="AV199" s="660"/>
      <c r="AW199" s="70"/>
      <c r="AX199" s="75"/>
      <c r="AY199" s="138"/>
      <c r="AZ199" s="138"/>
      <c r="BA199" s="138"/>
      <c r="BF199" s="70"/>
      <c r="BG199" s="658"/>
      <c r="BH199" s="658"/>
      <c r="BI199" s="658"/>
      <c r="BJ199" s="70"/>
      <c r="BK199" s="658"/>
      <c r="BL199" s="658"/>
      <c r="BM199" s="658"/>
      <c r="BN199" s="70"/>
      <c r="BO199" s="70"/>
      <c r="BP199" s="658"/>
      <c r="BQ199" s="658"/>
      <c r="BR199" s="70"/>
      <c r="BS199" s="70"/>
      <c r="BT199" s="70"/>
      <c r="BU199" s="658"/>
      <c r="BV199" s="70"/>
      <c r="BW199" s="70"/>
      <c r="BX199" s="70"/>
      <c r="BY199" s="70"/>
      <c r="BZ199" s="70"/>
      <c r="CA199" s="658"/>
      <c r="CB199" s="658"/>
      <c r="CC199" s="70"/>
      <c r="CD199" s="70"/>
      <c r="CE199" s="658"/>
      <c r="CF199" s="658"/>
      <c r="CG199" s="70"/>
      <c r="CH199" s="70"/>
      <c r="CI199" s="658"/>
      <c r="CJ199" s="658"/>
      <c r="CK199" s="70"/>
      <c r="CL199" s="70"/>
      <c r="CM199" s="70"/>
      <c r="CN199" s="658"/>
      <c r="CO199" s="70"/>
      <c r="CP199" s="70"/>
      <c r="CQ199" s="70"/>
      <c r="CR199" s="238"/>
      <c r="CS199" s="238"/>
      <c r="CT199" s="75"/>
      <c r="CU199" s="659"/>
      <c r="CV199" s="660"/>
      <c r="CW199" s="660"/>
      <c r="CX199" s="75"/>
      <c r="CY199" s="138"/>
      <c r="CZ199" s="138"/>
      <c r="DD199" s="70"/>
      <c r="DE199" s="658"/>
      <c r="DF199" s="658"/>
      <c r="DG199" s="658"/>
      <c r="DH199" s="70"/>
      <c r="DI199" s="658"/>
      <c r="DJ199" s="658"/>
      <c r="DK199" s="658"/>
      <c r="DL199" s="70"/>
      <c r="DM199" s="70"/>
      <c r="DN199" s="658"/>
      <c r="DO199" s="658"/>
      <c r="DP199" s="70"/>
      <c r="DQ199" s="70"/>
      <c r="DR199" s="658"/>
      <c r="DS199" s="70"/>
      <c r="DT199" s="70"/>
      <c r="DU199" s="70"/>
      <c r="DV199" s="70"/>
      <c r="DW199" s="658"/>
      <c r="DX199" s="658"/>
      <c r="DY199" s="70"/>
      <c r="DZ199" s="70"/>
      <c r="EA199" s="658"/>
      <c r="EB199" s="658"/>
      <c r="EC199" s="70"/>
      <c r="ED199" s="70"/>
      <c r="EE199" s="658"/>
      <c r="EF199" s="658"/>
      <c r="EG199" s="70"/>
      <c r="EH199" s="70"/>
      <c r="EI199" s="658"/>
      <c r="EJ199" s="70"/>
      <c r="EK199" s="70"/>
      <c r="EL199" s="70"/>
      <c r="EM199" s="75"/>
      <c r="EN199" s="1029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24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23"/>
      <c r="E201" s="17"/>
      <c r="F201" s="1088" t="str">
        <f>F3</f>
        <v>17/3</v>
      </c>
      <c r="G201" s="1086"/>
      <c r="H201" s="1086"/>
      <c r="I201" s="1087">
        <v>0</v>
      </c>
      <c r="J201" s="1088" t="str">
        <f>J3</f>
        <v>17/4</v>
      </c>
      <c r="K201" s="1085"/>
      <c r="L201" s="1086"/>
      <c r="M201" s="1087">
        <v>0</v>
      </c>
      <c r="N201" s="1088" t="str">
        <f>N3</f>
        <v>17/5</v>
      </c>
      <c r="O201" s="1085"/>
      <c r="P201" s="1086"/>
      <c r="Q201" s="1087">
        <v>0</v>
      </c>
      <c r="R201" s="1088" t="str">
        <f>R3</f>
        <v>17/3-17/5累計</v>
      </c>
      <c r="S201" s="1085"/>
      <c r="T201" s="1085"/>
      <c r="U201" s="1086"/>
      <c r="V201" s="1085"/>
      <c r="W201" s="1085"/>
      <c r="X201" s="1087"/>
      <c r="Y201" s="1088" t="str">
        <f>Y3</f>
        <v>17/6</v>
      </c>
      <c r="Z201" s="1085"/>
      <c r="AA201" s="1086"/>
      <c r="AB201" s="1087">
        <v>0</v>
      </c>
      <c r="AC201" s="1088" t="str">
        <f>AC3</f>
        <v>17/7</v>
      </c>
      <c r="AD201" s="1085"/>
      <c r="AE201" s="1086"/>
      <c r="AF201" s="1087">
        <v>0</v>
      </c>
      <c r="AG201" s="1088" t="str">
        <f>AG3</f>
        <v>17/8</v>
      </c>
      <c r="AH201" s="1085"/>
      <c r="AI201" s="1086"/>
      <c r="AJ201" s="1087">
        <v>0</v>
      </c>
      <c r="AK201" s="1088" t="str">
        <f>AK3</f>
        <v>17/6-17/8累計</v>
      </c>
      <c r="AL201" s="1085"/>
      <c r="AM201" s="1085"/>
      <c r="AN201" s="1086"/>
      <c r="AO201" s="1085"/>
      <c r="AP201" s="1085"/>
      <c r="AQ201" s="1087"/>
      <c r="AR201" s="1096" t="str">
        <f>AR3</f>
        <v>17/上(17/3-17/8)累計</v>
      </c>
      <c r="AS201" s="1097"/>
      <c r="AT201" s="1097"/>
      <c r="AU201" s="1097"/>
      <c r="AV201" s="1097"/>
      <c r="AW201" s="1097"/>
      <c r="AX201" s="1098"/>
      <c r="AY201" s="18"/>
      <c r="AZ201" s="754"/>
      <c r="BA201" s="19"/>
      <c r="BF201" s="1088" t="str">
        <f>BF3</f>
        <v>17/9</v>
      </c>
      <c r="BG201" s="1086"/>
      <c r="BH201" s="1086"/>
      <c r="BI201" s="1087">
        <v>0</v>
      </c>
      <c r="BJ201" s="1088" t="str">
        <f>BJ3</f>
        <v>17/10</v>
      </c>
      <c r="BK201" s="1085"/>
      <c r="BL201" s="1086"/>
      <c r="BM201" s="1087">
        <v>0</v>
      </c>
      <c r="BN201" s="1088" t="str">
        <f>BN3</f>
        <v>17/11</v>
      </c>
      <c r="BO201" s="1085"/>
      <c r="BP201" s="1086"/>
      <c r="BQ201" s="1087">
        <v>0</v>
      </c>
      <c r="BR201" s="1088" t="str">
        <f>BR3</f>
        <v>17/9-17/11累計</v>
      </c>
      <c r="BS201" s="1085"/>
      <c r="BT201" s="1085"/>
      <c r="BU201" s="1086"/>
      <c r="BV201" s="1085"/>
      <c r="BW201" s="1085"/>
      <c r="BX201" s="1087"/>
      <c r="BY201" s="1088" t="str">
        <f>BY3</f>
        <v>17/12</v>
      </c>
      <c r="BZ201" s="1085"/>
      <c r="CA201" s="1086"/>
      <c r="CB201" s="1087">
        <v>0</v>
      </c>
      <c r="CC201" s="1088" t="str">
        <f>CC3</f>
        <v>18/1</v>
      </c>
      <c r="CD201" s="1085"/>
      <c r="CE201" s="1086"/>
      <c r="CF201" s="1087">
        <v>0</v>
      </c>
      <c r="CG201" s="1088" t="str">
        <f>CG3</f>
        <v>18/2</v>
      </c>
      <c r="CH201" s="1085"/>
      <c r="CI201" s="1086"/>
      <c r="CJ201" s="1087">
        <v>0</v>
      </c>
      <c r="CK201" s="1088" t="str">
        <f>CK3</f>
        <v>17/12-18/2累計</v>
      </c>
      <c r="CL201" s="1085"/>
      <c r="CM201" s="1085"/>
      <c r="CN201" s="1086"/>
      <c r="CO201" s="1085"/>
      <c r="CP201" s="1085"/>
      <c r="CQ201" s="1087"/>
      <c r="CR201" s="1096" t="str">
        <f>CR3</f>
        <v>17/下(17/12-18/2)累計</v>
      </c>
      <c r="CS201" s="1097"/>
      <c r="CT201" s="1097"/>
      <c r="CU201" s="1097"/>
      <c r="CV201" s="1097"/>
      <c r="CW201" s="1097"/>
      <c r="CX201" s="1098"/>
      <c r="CY201" s="18"/>
      <c r="CZ201" s="19"/>
      <c r="DB201" s="1000"/>
      <c r="DC201" s="909"/>
      <c r="DD201" s="1085" t="str">
        <f>DD3</f>
        <v>18/3</v>
      </c>
      <c r="DE201" s="1086"/>
      <c r="DF201" s="1086"/>
      <c r="DG201" s="1087">
        <v>0</v>
      </c>
      <c r="DH201" s="1088" t="str">
        <f>DH3</f>
        <v>18/4</v>
      </c>
      <c r="DI201" s="1085"/>
      <c r="DJ201" s="1086"/>
      <c r="DK201" s="1087">
        <v>0</v>
      </c>
      <c r="DL201" s="1088" t="str">
        <f>DL3</f>
        <v>18/5</v>
      </c>
      <c r="DM201" s="1085"/>
      <c r="DN201" s="1086"/>
      <c r="DO201" s="1087">
        <v>0</v>
      </c>
      <c r="DP201" s="1088" t="str">
        <f>DP3</f>
        <v>18/3-18/5累計</v>
      </c>
      <c r="DQ201" s="1085"/>
      <c r="DR201" s="1086"/>
      <c r="DS201" s="1085"/>
      <c r="DT201" s="1087"/>
      <c r="DU201" s="1088" t="str">
        <f>DU3</f>
        <v>18/6</v>
      </c>
      <c r="DV201" s="1085"/>
      <c r="DW201" s="1086"/>
      <c r="DX201" s="1087">
        <v>0</v>
      </c>
      <c r="DY201" s="1088" t="str">
        <f>DY3</f>
        <v>18/7</v>
      </c>
      <c r="DZ201" s="1085"/>
      <c r="EA201" s="1086"/>
      <c r="EB201" s="1087">
        <v>0</v>
      </c>
      <c r="EC201" s="1088" t="str">
        <f>EC3</f>
        <v>18/8</v>
      </c>
      <c r="ED201" s="1085"/>
      <c r="EE201" s="1086"/>
      <c r="EF201" s="1087">
        <v>0</v>
      </c>
      <c r="EG201" s="1088" t="str">
        <f>EG3</f>
        <v>18/6-18/8累計</v>
      </c>
      <c r="EH201" s="1085"/>
      <c r="EI201" s="1086"/>
      <c r="EJ201" s="1085"/>
      <c r="EK201" s="1087"/>
      <c r="EL201" s="1091" t="str">
        <f>EL3</f>
        <v>18/下(18/6-18/8)累計</v>
      </c>
      <c r="EM201" s="1092"/>
      <c r="EN201" s="1092"/>
      <c r="EO201" s="1092"/>
      <c r="EP201" s="1093"/>
      <c r="EQ201" s="18"/>
      <c r="ER201" s="19"/>
      <c r="ES201" s="19"/>
      <c r="ET201" s="19"/>
      <c r="EU201" s="19"/>
      <c r="EV201" s="1007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前回計画</v>
      </c>
      <c r="H202" s="306" t="str">
        <f>H4</f>
        <v>実績</v>
      </c>
      <c r="I202" s="505" t="s">
        <v>18</v>
      </c>
      <c r="J202" s="503" t="s">
        <v>0</v>
      </c>
      <c r="K202" s="305" t="str">
        <f>K4</f>
        <v>前回計画</v>
      </c>
      <c r="L202" s="1055" t="str">
        <f>L4</f>
        <v>今回計画</v>
      </c>
      <c r="M202" s="505" t="s">
        <v>18</v>
      </c>
      <c r="N202" s="503" t="s">
        <v>0</v>
      </c>
      <c r="O202" s="305" t="str">
        <f>O4</f>
        <v>前回計画</v>
      </c>
      <c r="P202" s="1055" t="str">
        <f>P4</f>
        <v>今回計画</v>
      </c>
      <c r="Q202" s="505" t="s">
        <v>18</v>
      </c>
      <c r="R202" s="66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305" t="str">
        <f>Z4</f>
        <v>前回計画</v>
      </c>
      <c r="AA202" s="1055" t="str">
        <f>AA4</f>
        <v>今回計画</v>
      </c>
      <c r="AB202" s="505" t="s">
        <v>18</v>
      </c>
      <c r="AC202" s="503" t="s">
        <v>0</v>
      </c>
      <c r="AD202" s="305" t="str">
        <f>AD4</f>
        <v>前回計画</v>
      </c>
      <c r="AE202" s="1055" t="str">
        <f>AE4</f>
        <v>今回計画</v>
      </c>
      <c r="AF202" s="505" t="s">
        <v>18</v>
      </c>
      <c r="AG202" s="503" t="s">
        <v>0</v>
      </c>
      <c r="AH202" s="305" t="str">
        <f>AH4</f>
        <v>前回計画</v>
      </c>
      <c r="AI202" s="1055" t="str">
        <f>AI4</f>
        <v>今回計画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1046" t="s">
        <v>0</v>
      </c>
      <c r="BG202" s="305" t="str">
        <f>BG4</f>
        <v>前回計画</v>
      </c>
      <c r="BH202" s="308" t="str">
        <f>BH4</f>
        <v>今回計画</v>
      </c>
      <c r="BI202" s="505" t="s">
        <v>18</v>
      </c>
      <c r="BJ202" s="1046" t="s">
        <v>0</v>
      </c>
      <c r="BK202" s="305" t="str">
        <f>BK4</f>
        <v>前回計画</v>
      </c>
      <c r="BL202" s="308" t="str">
        <f>BL4</f>
        <v>今回計画</v>
      </c>
      <c r="BM202" s="505" t="s">
        <v>18</v>
      </c>
      <c r="BN202" s="1046" t="s">
        <v>0</v>
      </c>
      <c r="BO202" s="305" t="str">
        <f>BO4</f>
        <v>前回計画</v>
      </c>
      <c r="BP202" s="308" t="str">
        <f>BP4</f>
        <v>今回計画</v>
      </c>
      <c r="BQ202" s="504" t="s">
        <v>18</v>
      </c>
      <c r="BR202" s="24" t="str">
        <f>BR4</f>
        <v>レビュー</v>
      </c>
      <c r="BS202" s="34"/>
      <c r="BT202" s="34" t="str">
        <f>BT35</f>
        <v>前回見通</v>
      </c>
      <c r="BU202" s="31" t="str">
        <f>BU4</f>
        <v>今回見通</v>
      </c>
      <c r="BV202" s="30" t="str">
        <f>BV4</f>
        <v>レビュー差異</v>
      </c>
      <c r="BW202" s="32"/>
      <c r="BX202" s="33" t="str">
        <f>BX35</f>
        <v>計画差異</v>
      </c>
      <c r="BY202" s="1046" t="s">
        <v>0</v>
      </c>
      <c r="BZ202" s="305" t="str">
        <f>BZ4</f>
        <v>前回計画</v>
      </c>
      <c r="CA202" s="308" t="str">
        <f>CA4</f>
        <v>今回計画</v>
      </c>
      <c r="CB202" s="505" t="s">
        <v>18</v>
      </c>
      <c r="CC202" s="1046" t="s">
        <v>0</v>
      </c>
      <c r="CD202" s="305" t="str">
        <f>CD4</f>
        <v>前回計画</v>
      </c>
      <c r="CE202" s="308" t="str">
        <f>CE4</f>
        <v>今回計画</v>
      </c>
      <c r="CF202" s="505" t="s">
        <v>18</v>
      </c>
      <c r="CG202" s="1046" t="s">
        <v>0</v>
      </c>
      <c r="CH202" s="305" t="str">
        <f>CH4</f>
        <v>前回計画</v>
      </c>
      <c r="CI202" s="30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73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152</v>
      </c>
      <c r="CZ202" s="313" t="str">
        <f>CZ4</f>
        <v>見通し平均</v>
      </c>
      <c r="DB202" s="6" t="s">
        <v>74</v>
      </c>
      <c r="DC202" s="6" t="s">
        <v>75</v>
      </c>
      <c r="DD202" s="503" t="s">
        <v>0</v>
      </c>
      <c r="DE202" s="305" t="str">
        <f>DE4</f>
        <v>計画</v>
      </c>
      <c r="DF202" s="76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6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6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6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6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6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55" t="str">
        <f>EM35</f>
        <v>前回見通</v>
      </c>
      <c r="EN202" s="1010" t="str">
        <f>EN4</f>
        <v>今回見通</v>
      </c>
      <c r="EO202" s="1011" t="str">
        <f>EO35</f>
        <v>予算差異</v>
      </c>
      <c r="EP202" s="313" t="str">
        <f>EP35</f>
        <v>計画差異</v>
      </c>
      <c r="EQ202" s="40" t="s">
        <v>152</v>
      </c>
      <c r="ER202" s="313" t="str">
        <f>ER4</f>
        <v>見通し平均</v>
      </c>
      <c r="ES202" s="1012"/>
      <c r="ET202" s="5" t="s">
        <v>74</v>
      </c>
      <c r="EU202" s="5" t="s">
        <v>75</v>
      </c>
      <c r="EV202" s="1012"/>
    </row>
    <row r="203" spans="1:152" s="564" customFormat="1" ht="20.100000000000001" customHeight="1">
      <c r="A203" s="547"/>
      <c r="B203" s="548"/>
      <c r="C203" s="1111" t="s">
        <v>27</v>
      </c>
      <c r="D203" s="1102"/>
      <c r="E203" s="793"/>
      <c r="F203" s="549">
        <f>F204/F36</f>
        <v>0.05</v>
      </c>
      <c r="G203" s="550">
        <f>G204/G36</f>
        <v>5.332195457162836E-2</v>
      </c>
      <c r="H203" s="857">
        <v>0.06</v>
      </c>
      <c r="I203" s="551"/>
      <c r="J203" s="549">
        <f>J204/J36</f>
        <v>0.05</v>
      </c>
      <c r="K203" s="550">
        <v>6.0859999999999997E-2</v>
      </c>
      <c r="L203" s="1076"/>
      <c r="M203" s="551"/>
      <c r="N203" s="549">
        <f>N204/N36</f>
        <v>0.05</v>
      </c>
      <c r="O203" s="550">
        <v>0.10113471531701966</v>
      </c>
      <c r="P203" s="1076"/>
      <c r="Q203" s="551"/>
      <c r="R203" s="549">
        <f>R204/R36</f>
        <v>0.05</v>
      </c>
      <c r="S203" s="553">
        <v>0.05</v>
      </c>
      <c r="T203" s="558">
        <f>T204/T36</f>
        <v>8.4682572088718711E-2</v>
      </c>
      <c r="U203" s="555" t="e">
        <f>U204/U36</f>
        <v>#DIV/0!</v>
      </c>
      <c r="V203" s="555"/>
      <c r="W203" s="556"/>
      <c r="X203" s="277"/>
      <c r="Y203" s="549">
        <f>Y204/Y36</f>
        <v>0.05</v>
      </c>
      <c r="Z203" s="550">
        <v>6.8353019636629181E-2</v>
      </c>
      <c r="AA203" s="1076"/>
      <c r="AB203" s="551"/>
      <c r="AC203" s="549">
        <f>AC204/AC36</f>
        <v>0.05</v>
      </c>
      <c r="AD203" s="550">
        <v>0.06</v>
      </c>
      <c r="AE203" s="1076"/>
      <c r="AF203" s="551">
        <v>4.8000000000000001E-2</v>
      </c>
      <c r="AG203" s="549">
        <f>AG204/AG36</f>
        <v>0.05</v>
      </c>
      <c r="AH203" s="550">
        <v>5.5E-2</v>
      </c>
      <c r="AI203" s="1076"/>
      <c r="AJ203" s="551"/>
      <c r="AK203" s="557">
        <f>AK204/AK36</f>
        <v>4.9999999999999996E-2</v>
      </c>
      <c r="AL203" s="553">
        <v>0.05</v>
      </c>
      <c r="AM203" s="558">
        <f>AM204/AM36</f>
        <v>6.191327026615627E-2</v>
      </c>
      <c r="AN203" s="555" t="e">
        <f>AN204/AN36</f>
        <v>#DIV/0!</v>
      </c>
      <c r="AO203" s="558"/>
      <c r="AP203" s="556"/>
      <c r="AQ203" s="277"/>
      <c r="AR203" s="557">
        <f>AR204/AR36</f>
        <v>4.9999999999999996E-2</v>
      </c>
      <c r="AS203" s="555">
        <f>AS204/AS36</f>
        <v>0.05</v>
      </c>
      <c r="AT203" s="559">
        <f>AT204/AT36</f>
        <v>7.2208391325563642E-2</v>
      </c>
      <c r="AU203" s="560" t="e">
        <f>AU204/AU36</f>
        <v>#DIV/0!</v>
      </c>
      <c r="AV203" s="663"/>
      <c r="AW203" s="556"/>
      <c r="AX203" s="206"/>
      <c r="AY203" s="562"/>
      <c r="AZ203" s="563"/>
      <c r="BA203" s="563"/>
      <c r="BF203" s="1048" t="e">
        <f t="shared" ref="BF203:BG203" si="655">BF204/BF36</f>
        <v>#DIV/0!</v>
      </c>
      <c r="BG203" s="550" t="e">
        <f t="shared" si="655"/>
        <v>#DIV/0!</v>
      </c>
      <c r="BH203" s="552" t="e">
        <f>BH204/BH36</f>
        <v>#DIV/0!</v>
      </c>
      <c r="BI203" s="551"/>
      <c r="BJ203" s="1048" t="e">
        <f t="shared" ref="BJ203" si="656">BJ204/BJ36</f>
        <v>#DIV/0!</v>
      </c>
      <c r="BK203" s="550">
        <f>BK204/BK36</f>
        <v>4.9990909090909086E-2</v>
      </c>
      <c r="BL203" s="552" t="e">
        <f>BL204/BL36</f>
        <v>#DIV/0!</v>
      </c>
      <c r="BM203" s="551"/>
      <c r="BN203" s="1048" t="e">
        <f t="shared" ref="BN203" si="657">BN204/BN36</f>
        <v>#DIV/0!</v>
      </c>
      <c r="BO203" s="550">
        <f>BO204/BO36</f>
        <v>5.0075999999999996E-2</v>
      </c>
      <c r="BP203" s="552" t="e">
        <f>BP204/BP36</f>
        <v>#DIV/0!</v>
      </c>
      <c r="BQ203" s="551"/>
      <c r="BR203" s="557" t="e">
        <f>BR204/BR36</f>
        <v>#DIV/0!</v>
      </c>
      <c r="BS203" s="558"/>
      <c r="BT203" s="565">
        <f>BT204/BT36</f>
        <v>5.0039999999999994E-2</v>
      </c>
      <c r="BU203" s="555" t="e">
        <f>BU204/BU36</f>
        <v>#DIV/0!</v>
      </c>
      <c r="BV203" s="555"/>
      <c r="BW203" s="556"/>
      <c r="BX203" s="277"/>
      <c r="BY203" s="1048" t="e">
        <f t="shared" ref="BY203" si="658">BY204/BY36</f>
        <v>#DIV/0!</v>
      </c>
      <c r="BZ203" s="550">
        <f>BZ204/BZ36</f>
        <v>4.9975714285714283E-2</v>
      </c>
      <c r="CA203" s="552" t="e">
        <f>CA204/CA36</f>
        <v>#DIV/0!</v>
      </c>
      <c r="CB203" s="551"/>
      <c r="CC203" s="1048" t="e">
        <f t="shared" ref="CC203" si="659">CC204/CC36</f>
        <v>#DIV/0!</v>
      </c>
      <c r="CD203" s="550">
        <f>CD204/CD36</f>
        <v>5.0076000000000002E-2</v>
      </c>
      <c r="CE203" s="552" t="e">
        <f>CE204/CE36</f>
        <v>#DIV/0!</v>
      </c>
      <c r="CF203" s="551">
        <v>4.8000000000000001E-2</v>
      </c>
      <c r="CG203" s="1048" t="e">
        <f t="shared" ref="CG203" si="660">CG204/CG36</f>
        <v>#DIV/0!</v>
      </c>
      <c r="CH203" s="550">
        <f>CH204/CH36</f>
        <v>5.0017499999999999E-2</v>
      </c>
      <c r="CI203" s="552" t="e">
        <f>CI204/CI36</f>
        <v>#DIV/0!</v>
      </c>
      <c r="CJ203" s="551"/>
      <c r="CK203" s="557" t="e">
        <f>CK204/CK36</f>
        <v>#DIV/0!</v>
      </c>
      <c r="CL203" s="558"/>
      <c r="CM203" s="565">
        <f>CM204/CM36</f>
        <v>5.0017499999999999E-2</v>
      </c>
      <c r="CN203" s="555" t="e">
        <f>CN204/CN36</f>
        <v>#DIV/0!</v>
      </c>
      <c r="CO203" s="565"/>
      <c r="CP203" s="558"/>
      <c r="CQ203" s="277"/>
      <c r="CR203" s="557" t="e">
        <f>CR204/CR36</f>
        <v>#DIV/0!</v>
      </c>
      <c r="CS203" s="558"/>
      <c r="CT203" s="559">
        <f>CT204/CT36</f>
        <v>5.0027586206896547E-2</v>
      </c>
      <c r="CU203" s="560" t="e">
        <f>CU204/CU36</f>
        <v>#DIV/0!</v>
      </c>
      <c r="CV203" s="663"/>
      <c r="CW203" s="663"/>
      <c r="CX203" s="206">
        <f>CU204/CT204</f>
        <v>0.8959677419354839</v>
      </c>
      <c r="CY203" s="562"/>
      <c r="CZ203" s="563"/>
      <c r="DD203" s="549">
        <v>0.05</v>
      </c>
      <c r="DE203" s="550">
        <v>0.05</v>
      </c>
      <c r="DF203" s="777" t="e">
        <f>DF204/DF36</f>
        <v>#DIV/0!</v>
      </c>
      <c r="DG203" s="551"/>
      <c r="DH203" s="549">
        <f>DH204/DH36</f>
        <v>4.9500000000000002E-2</v>
      </c>
      <c r="DI203" s="550">
        <f>DI204/DI36</f>
        <v>4.9500000000000002E-2</v>
      </c>
      <c r="DJ203" s="777" t="e">
        <f>DJ204/DJ36</f>
        <v>#DIV/0!</v>
      </c>
      <c r="DK203" s="551"/>
      <c r="DL203" s="549">
        <f>DL204/DL36</f>
        <v>4.9585714285714282E-2</v>
      </c>
      <c r="DM203" s="550">
        <f>DM204/DM36</f>
        <v>4.9585714285714282E-2</v>
      </c>
      <c r="DN203" s="777">
        <f>DN204/DN36</f>
        <v>0</v>
      </c>
      <c r="DO203" s="551"/>
      <c r="DP203" s="557">
        <f>DP204/DP36</f>
        <v>4.9975714285714283E-2</v>
      </c>
      <c r="DQ203" s="565">
        <f>DQ204/DQ36</f>
        <v>4.9975714285714283E-2</v>
      </c>
      <c r="DR203" s="555">
        <f>DR204/DR36</f>
        <v>0</v>
      </c>
      <c r="DS203" s="555"/>
      <c r="DT203" s="277"/>
      <c r="DU203" s="549">
        <f>DU204/DU36</f>
        <v>4.9999999999999996E-2</v>
      </c>
      <c r="DV203" s="550" t="e">
        <f>DV204/DV36</f>
        <v>#DIV/0!</v>
      </c>
      <c r="DW203" s="777" t="e">
        <f>DW204/DW36</f>
        <v>#DIV/0!</v>
      </c>
      <c r="DX203" s="551"/>
      <c r="DY203" s="549">
        <f>DY204/DY36</f>
        <v>5.0909090909090918E-2</v>
      </c>
      <c r="DZ203" s="550" t="e">
        <f>DZ204/DZ36</f>
        <v>#DIV/0!</v>
      </c>
      <c r="EA203" s="777" t="e">
        <f>EA204/EA36</f>
        <v>#DIV/0!</v>
      </c>
      <c r="EB203" s="551">
        <v>4.8000000000000001E-2</v>
      </c>
      <c r="EC203" s="549">
        <f>EC204/EC36</f>
        <v>0.05</v>
      </c>
      <c r="ED203" s="550" t="e">
        <f>ED204/ED36</f>
        <v>#DIV/0!</v>
      </c>
      <c r="EE203" s="777" t="e">
        <f>EE204/EE36</f>
        <v>#DIV/0!</v>
      </c>
      <c r="EF203" s="551"/>
      <c r="EG203" s="557">
        <f>EG204/EG36</f>
        <v>5.0326797385620917E-2</v>
      </c>
      <c r="EH203" s="565" t="e">
        <f>EH204/EH36</f>
        <v>#DIV/0!</v>
      </c>
      <c r="EI203" s="555" t="e">
        <f>EI204/EI36</f>
        <v>#DIV/0!</v>
      </c>
      <c r="EJ203" s="565"/>
      <c r="EK203" s="277"/>
      <c r="EL203" s="557">
        <f>EL204/EL36</f>
        <v>5.0123691460055096E-2</v>
      </c>
      <c r="EM203" s="559">
        <f>EM204/EM36</f>
        <v>4.9975714285714283E-2</v>
      </c>
      <c r="EN203" s="560">
        <f>EN204/EN36</f>
        <v>0</v>
      </c>
      <c r="EO203" s="608"/>
      <c r="EP203" s="609">
        <f>EN204/EM204</f>
        <v>0</v>
      </c>
      <c r="EQ203" s="562"/>
      <c r="ER203" s="563"/>
    </row>
    <row r="204" spans="1:152" s="5" customFormat="1" ht="20.100000000000001" customHeight="1">
      <c r="A204" s="66"/>
      <c r="B204" s="67"/>
      <c r="C204" s="1103" t="s">
        <v>56</v>
      </c>
      <c r="D204" s="1104"/>
      <c r="E204" s="788"/>
      <c r="F204" s="374">
        <f>F36*5%</f>
        <v>299.14529914529919</v>
      </c>
      <c r="G204" s="461">
        <v>411.93736000000001</v>
      </c>
      <c r="H204" s="462">
        <f>H203*H36</f>
        <v>0</v>
      </c>
      <c r="I204" s="418">
        <f>H204-G204</f>
        <v>-411.93736000000001</v>
      </c>
      <c r="J204" s="374">
        <f>J36*5%</f>
        <v>329.0598290598291</v>
      </c>
      <c r="K204" s="461">
        <f>K203*K36</f>
        <v>451.61468392358972</v>
      </c>
      <c r="L204" s="1058">
        <f>L203*L36</f>
        <v>0</v>
      </c>
      <c r="M204" s="418">
        <f>L204-K204</f>
        <v>-451.61468392358972</v>
      </c>
      <c r="N204" s="374">
        <f>N36*5%</f>
        <v>358.97435897435901</v>
      </c>
      <c r="O204" s="461">
        <f>O203*O36</f>
        <v>1086.6821432900617</v>
      </c>
      <c r="P204" s="1058">
        <f>P203*P36</f>
        <v>0</v>
      </c>
      <c r="Q204" s="418">
        <f>P204-O204</f>
        <v>-1086.6821432900617</v>
      </c>
      <c r="R204" s="264">
        <f>F204+J204+N204</f>
        <v>987.1794871794873</v>
      </c>
      <c r="S204" s="566">
        <f>S203*S36</f>
        <v>987.1794871794873</v>
      </c>
      <c r="T204" s="134">
        <f>H204+K204+O204</f>
        <v>1538.2968272136513</v>
      </c>
      <c r="U204" s="129">
        <f>H204+L204+P204</f>
        <v>0</v>
      </c>
      <c r="V204" s="129">
        <f>U204-R204</f>
        <v>-987.1794871794873</v>
      </c>
      <c r="W204" s="128">
        <f t="shared" ref="W204:W250" si="661">U204-S204</f>
        <v>-987.1794871794873</v>
      </c>
      <c r="X204" s="55">
        <f>U204-T204</f>
        <v>-1538.2968272136513</v>
      </c>
      <c r="Y204" s="374">
        <f>Y36*5%</f>
        <v>358.97435897435901</v>
      </c>
      <c r="Z204" s="461">
        <f>Z203*Z36</f>
        <v>582.39901779751438</v>
      </c>
      <c r="AA204" s="1058">
        <f>AA203*AA36</f>
        <v>0</v>
      </c>
      <c r="AB204" s="418">
        <f>AA204-Z204</f>
        <v>-582.39901779751438</v>
      </c>
      <c r="AC204" s="374">
        <f>AC36*5%</f>
        <v>358.97435897435901</v>
      </c>
      <c r="AD204" s="461">
        <f>AD203*AD36</f>
        <v>460.67476512820502</v>
      </c>
      <c r="AE204" s="1058">
        <f>AE203*AE36</f>
        <v>0</v>
      </c>
      <c r="AF204" s="418">
        <f>AE204-AD204</f>
        <v>-460.67476512820502</v>
      </c>
      <c r="AG204" s="374">
        <f>AG36*5%</f>
        <v>333.33333333333337</v>
      </c>
      <c r="AH204" s="461">
        <f>AH203*AH36</f>
        <v>319.65811965811969</v>
      </c>
      <c r="AI204" s="1058">
        <f>AI203*AI36</f>
        <v>0</v>
      </c>
      <c r="AJ204" s="418">
        <f>AI204-AH204</f>
        <v>-319.65811965811969</v>
      </c>
      <c r="AK204" s="127">
        <f>Y204+AC204+AG204</f>
        <v>1051.2820512820513</v>
      </c>
      <c r="AL204" s="566">
        <f>AL203*AL36</f>
        <v>1051.2820512820515</v>
      </c>
      <c r="AM204" s="134">
        <f>Z204+AD204+AH204</f>
        <v>1362.731902583839</v>
      </c>
      <c r="AN204" s="129">
        <f>AA204+AE204+AI204</f>
        <v>0</v>
      </c>
      <c r="AO204" s="134">
        <f>AN204-AK204</f>
        <v>-1051.2820512820513</v>
      </c>
      <c r="AP204" s="128">
        <f t="shared" ref="AP204:AP250" si="662">AN204-AL204</f>
        <v>-1051.2820512820515</v>
      </c>
      <c r="AQ204" s="55">
        <f>AN204-AM204</f>
        <v>-1362.731902583839</v>
      </c>
      <c r="AR204" s="69">
        <f>SUM(R204,AK204)</f>
        <v>2038.4615384615386</v>
      </c>
      <c r="AS204" s="129">
        <f>SUM(S204,AL204)</f>
        <v>2038.4615384615388</v>
      </c>
      <c r="AT204" s="511">
        <f>T204+AM204</f>
        <v>2901.0287297974901</v>
      </c>
      <c r="AU204" s="568">
        <f>SUM(U204,AN204)</f>
        <v>0</v>
      </c>
      <c r="AV204" s="169">
        <f>AU204-AR204</f>
        <v>-2038.4615384615386</v>
      </c>
      <c r="AW204" s="128">
        <f t="shared" ref="AW204:AW250" si="663">AU204-AS204</f>
        <v>-2038.4615384615388</v>
      </c>
      <c r="AX204" s="362">
        <f>AU204-AT204</f>
        <v>-2901.0287297974901</v>
      </c>
      <c r="AY204" s="74"/>
      <c r="AZ204" s="75"/>
      <c r="BA204" s="75"/>
      <c r="BF204" s="1040"/>
      <c r="BG204" s="461"/>
      <c r="BH204" s="463">
        <v>1111</v>
      </c>
      <c r="BI204" s="418">
        <f>BH204-BG204</f>
        <v>1111</v>
      </c>
      <c r="BJ204" s="1040"/>
      <c r="BK204" s="461">
        <v>235</v>
      </c>
      <c r="BL204" s="463"/>
      <c r="BM204" s="418">
        <f>BL204-BK204</f>
        <v>-235</v>
      </c>
      <c r="BN204" s="1040"/>
      <c r="BO204" s="461">
        <v>321</v>
      </c>
      <c r="BP204" s="463"/>
      <c r="BQ204" s="418">
        <f>BP204-BO204</f>
        <v>-321</v>
      </c>
      <c r="BR204" s="127">
        <f>BF204+BJ204+BN204</f>
        <v>0</v>
      </c>
      <c r="BS204" s="134"/>
      <c r="BT204" s="134">
        <f>BG204+BK204+BO204</f>
        <v>556</v>
      </c>
      <c r="BU204" s="129">
        <f>BH204+BL204+BP204</f>
        <v>1111</v>
      </c>
      <c r="BV204" s="129">
        <f>BU204-BR204</f>
        <v>1111</v>
      </c>
      <c r="BW204" s="128"/>
      <c r="BX204" s="55">
        <f>BU204-BT204</f>
        <v>555</v>
      </c>
      <c r="BY204" s="1040"/>
      <c r="BZ204" s="461">
        <v>299</v>
      </c>
      <c r="CA204" s="463"/>
      <c r="CB204" s="418">
        <f>CA204-BZ204</f>
        <v>-299</v>
      </c>
      <c r="CC204" s="1040"/>
      <c r="CD204" s="461">
        <v>214</v>
      </c>
      <c r="CE204" s="463"/>
      <c r="CF204" s="418">
        <f>CE204-CD204</f>
        <v>-214</v>
      </c>
      <c r="CG204" s="1040"/>
      <c r="CH204" s="461">
        <v>171</v>
      </c>
      <c r="CI204" s="463"/>
      <c r="CJ204" s="418">
        <f>CI204-CH204</f>
        <v>-171</v>
      </c>
      <c r="CK204" s="127">
        <f>BY204+CC204+CG204</f>
        <v>0</v>
      </c>
      <c r="CL204" s="134"/>
      <c r="CM204" s="134">
        <f>BZ204+CD204+CH204</f>
        <v>684</v>
      </c>
      <c r="CN204" s="129">
        <f>CA204+CE204+CI204</f>
        <v>0</v>
      </c>
      <c r="CO204" s="134">
        <f>CN204-CK204</f>
        <v>0</v>
      </c>
      <c r="CP204" s="134"/>
      <c r="CQ204" s="55">
        <f>CN204-CM204</f>
        <v>-684</v>
      </c>
      <c r="CR204" s="69">
        <f>SUM(BR204,CK204)</f>
        <v>0</v>
      </c>
      <c r="CS204" s="970"/>
      <c r="CT204" s="511">
        <f>BT204+CM204</f>
        <v>1240</v>
      </c>
      <c r="CU204" s="568">
        <f>SUM(BU204,CN204)</f>
        <v>1111</v>
      </c>
      <c r="CV204" s="169">
        <f>CU204-CR204</f>
        <v>1111</v>
      </c>
      <c r="CW204" s="169"/>
      <c r="CX204" s="362">
        <f>CU204-CT204</f>
        <v>-129</v>
      </c>
      <c r="CY204" s="74"/>
      <c r="CZ204" s="75"/>
      <c r="DD204" s="374">
        <v>355</v>
      </c>
      <c r="DE204" s="461">
        <v>355</v>
      </c>
      <c r="DF204" s="771"/>
      <c r="DG204" s="418">
        <f>DF204-DE204</f>
        <v>-355</v>
      </c>
      <c r="DH204" s="374">
        <v>275</v>
      </c>
      <c r="DI204" s="461">
        <v>275</v>
      </c>
      <c r="DJ204" s="771"/>
      <c r="DK204" s="418">
        <f>DJ204-DI204</f>
        <v>-275</v>
      </c>
      <c r="DL204" s="374">
        <v>267</v>
      </c>
      <c r="DM204" s="461">
        <v>267</v>
      </c>
      <c r="DN204" s="771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71"/>
      <c r="DX204" s="418">
        <f>DW204-DV204</f>
        <v>0</v>
      </c>
      <c r="DY204" s="374">
        <v>239.31623931623938</v>
      </c>
      <c r="DZ204" s="461"/>
      <c r="EA204" s="771"/>
      <c r="EB204" s="418">
        <f>EA204-DZ204</f>
        <v>0</v>
      </c>
      <c r="EC204" s="374">
        <v>149.5726495726496</v>
      </c>
      <c r="ED204" s="461"/>
      <c r="EE204" s="771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86">
        <f>DQ204+EH204</f>
        <v>897</v>
      </c>
      <c r="EN204" s="568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4" customFormat="1" ht="20.100000000000001" customHeight="1">
      <c r="A205" s="547"/>
      <c r="B205" s="569"/>
      <c r="C205" s="664"/>
      <c r="D205" s="794" t="s">
        <v>27</v>
      </c>
      <c r="E205" s="793"/>
      <c r="F205" s="549">
        <f>F206/F37</f>
        <v>0.19</v>
      </c>
      <c r="G205" s="550">
        <f>G206/G37</f>
        <v>0.12006880046695224</v>
      </c>
      <c r="H205" s="857">
        <v>0.11</v>
      </c>
      <c r="I205" s="551"/>
      <c r="J205" s="549">
        <f>J206/J37</f>
        <v>0.19</v>
      </c>
      <c r="K205" s="550">
        <v>0.22731999999999999</v>
      </c>
      <c r="L205" s="1076"/>
      <c r="M205" s="551"/>
      <c r="N205" s="549">
        <f>N206/N37</f>
        <v>0.19</v>
      </c>
      <c r="O205" s="550">
        <v>0.11632479363464651</v>
      </c>
      <c r="P205" s="1076"/>
      <c r="Q205" s="551"/>
      <c r="R205" s="549">
        <f>R206/R37</f>
        <v>0.19</v>
      </c>
      <c r="S205" s="553">
        <v>0.18961</v>
      </c>
      <c r="T205" s="558">
        <f>T206/T37</f>
        <v>0.1510579714555719</v>
      </c>
      <c r="U205" s="555" t="e">
        <f>U206/U37</f>
        <v>#DIV/0!</v>
      </c>
      <c r="V205" s="555"/>
      <c r="W205" s="556"/>
      <c r="X205" s="277"/>
      <c r="Y205" s="549">
        <f>Y206/Y37</f>
        <v>0.19</v>
      </c>
      <c r="Z205" s="550">
        <v>0.26156415871611494</v>
      </c>
      <c r="AA205" s="1076"/>
      <c r="AB205" s="551">
        <v>0.14599999999999999</v>
      </c>
      <c r="AC205" s="549">
        <f>AC206/AC37</f>
        <v>0.19</v>
      </c>
      <c r="AD205" s="550">
        <v>0.22974901485902804</v>
      </c>
      <c r="AE205" s="1076"/>
      <c r="AF205" s="551">
        <v>0.14599999999999999</v>
      </c>
      <c r="AG205" s="549">
        <f>AG206/AG37</f>
        <v>0.19</v>
      </c>
      <c r="AH205" s="550">
        <v>0.19</v>
      </c>
      <c r="AI205" s="1076"/>
      <c r="AJ205" s="551"/>
      <c r="AK205" s="557">
        <f>AK206/AK37</f>
        <v>0.19</v>
      </c>
      <c r="AL205" s="553">
        <v>0.18961</v>
      </c>
      <c r="AM205" s="558">
        <f>AM206/AM37</f>
        <v>0.22687533340975727</v>
      </c>
      <c r="AN205" s="555" t="e">
        <f>AN206/AN37</f>
        <v>#DIV/0!</v>
      </c>
      <c r="AO205" s="558"/>
      <c r="AP205" s="556"/>
      <c r="AQ205" s="277"/>
      <c r="AR205" s="557">
        <f>AR206/AR37</f>
        <v>0.19</v>
      </c>
      <c r="AS205" s="555">
        <f>AS206/AS37</f>
        <v>0.18961</v>
      </c>
      <c r="AT205" s="559">
        <f>AT206/AT37</f>
        <v>0.19959476130436418</v>
      </c>
      <c r="AU205" s="560" t="e">
        <f>AU206/AU37</f>
        <v>#DIV/0!</v>
      </c>
      <c r="AV205" s="663"/>
      <c r="AW205" s="556"/>
      <c r="AX205" s="206"/>
      <c r="AY205" s="562"/>
      <c r="AZ205" s="563"/>
      <c r="BA205" s="563"/>
      <c r="BF205" s="1048" t="e">
        <f t="shared" ref="BF205:BG205" si="664">BF206/BF37</f>
        <v>#DIV/0!</v>
      </c>
      <c r="BG205" s="550" t="e">
        <f t="shared" si="664"/>
        <v>#DIV/0!</v>
      </c>
      <c r="BH205" s="552">
        <f>BH206/BH37</f>
        <v>0</v>
      </c>
      <c r="BI205" s="551"/>
      <c r="BJ205" s="1048" t="e">
        <f t="shared" ref="BJ205" si="665">BJ206/BJ37</f>
        <v>#DIV/0!</v>
      </c>
      <c r="BK205" s="550">
        <f>BK206/BK37</f>
        <v>0.19188</v>
      </c>
      <c r="BL205" s="552" t="e">
        <f>BL206/BL37</f>
        <v>#DIV/0!</v>
      </c>
      <c r="BM205" s="551"/>
      <c r="BN205" s="1048" t="e">
        <f t="shared" ref="BN205" si="666">BN206/BN37</f>
        <v>#DIV/0!</v>
      </c>
      <c r="BO205" s="550">
        <f>BO206/BO37</f>
        <v>0.19188</v>
      </c>
      <c r="BP205" s="552" t="e">
        <f>BP206/BP37</f>
        <v>#DIV/0!</v>
      </c>
      <c r="BQ205" s="551"/>
      <c r="BR205" s="557" t="e">
        <f>BR206/BR37</f>
        <v>#DIV/0!</v>
      </c>
      <c r="BS205" s="558"/>
      <c r="BT205" s="565">
        <f>BT206/BT37</f>
        <v>0.19188</v>
      </c>
      <c r="BU205" s="555">
        <f>BU206/BU37</f>
        <v>0</v>
      </c>
      <c r="BV205" s="555"/>
      <c r="BW205" s="556"/>
      <c r="BX205" s="277"/>
      <c r="BY205" s="1048" t="e">
        <f t="shared" ref="BY205" si="667">BY206/BY37</f>
        <v>#DIV/0!</v>
      </c>
      <c r="BZ205" s="550">
        <f>BZ206/BZ37</f>
        <v>0.19188</v>
      </c>
      <c r="CA205" s="552" t="e">
        <f>CA206/CA37</f>
        <v>#DIV/0!</v>
      </c>
      <c r="CB205" s="551">
        <v>0.14599999999999999</v>
      </c>
      <c r="CC205" s="1048" t="e">
        <f t="shared" ref="CC205" si="668">CC206/CC37</f>
        <v>#DIV/0!</v>
      </c>
      <c r="CD205" s="550">
        <f>CD206/CD37</f>
        <v>0.18720000000000001</v>
      </c>
      <c r="CE205" s="552" t="e">
        <f>CE206/CE37</f>
        <v>#DIV/0!</v>
      </c>
      <c r="CF205" s="551">
        <v>0.14599999999999999</v>
      </c>
      <c r="CG205" s="1048" t="e">
        <f t="shared" ref="CG205" si="669">CG206/CG37</f>
        <v>#DIV/0!</v>
      </c>
      <c r="CH205" s="550">
        <f>CH206/CH37</f>
        <v>0.18720000000000001</v>
      </c>
      <c r="CI205" s="552" t="e">
        <f>CI206/CI37</f>
        <v>#DIV/0!</v>
      </c>
      <c r="CJ205" s="551"/>
      <c r="CK205" s="557" t="e">
        <f>CK206/CK37</f>
        <v>#DIV/0!</v>
      </c>
      <c r="CL205" s="558"/>
      <c r="CM205" s="565">
        <f>CM206/CM37</f>
        <v>0.18932727272727273</v>
      </c>
      <c r="CN205" s="555" t="e">
        <f>CN206/CN37</f>
        <v>#DIV/0!</v>
      </c>
      <c r="CO205" s="565"/>
      <c r="CP205" s="558"/>
      <c r="CQ205" s="277"/>
      <c r="CR205" s="557" t="e">
        <f>CR206/CR37</f>
        <v>#DIV/0!</v>
      </c>
      <c r="CS205" s="558"/>
      <c r="CT205" s="559">
        <f>CT206/CT37</f>
        <v>0.19054285714285712</v>
      </c>
      <c r="CU205" s="560">
        <f>CU206/CU37</f>
        <v>0</v>
      </c>
      <c r="CV205" s="663"/>
      <c r="CW205" s="663"/>
      <c r="CX205" s="206">
        <f>CU206/CT206</f>
        <v>0</v>
      </c>
      <c r="CY205" s="562"/>
      <c r="CZ205" s="563"/>
      <c r="DD205" s="549">
        <f>DD206/DD37</f>
        <v>0.18953999999999999</v>
      </c>
      <c r="DE205" s="550">
        <f>DE206/DE37</f>
        <v>0.18953999999999999</v>
      </c>
      <c r="DF205" s="777" t="e">
        <f>DF206/DF37</f>
        <v>#DIV/0!</v>
      </c>
      <c r="DG205" s="551"/>
      <c r="DH205" s="549">
        <f>DH206/DH37</f>
        <v>0.19</v>
      </c>
      <c r="DI205" s="550">
        <f>DI206/DI37</f>
        <v>0.19</v>
      </c>
      <c r="DJ205" s="777" t="e">
        <f>DJ206/DJ37</f>
        <v>#DIV/0!</v>
      </c>
      <c r="DK205" s="551"/>
      <c r="DL205" s="549">
        <f>DL206/DL37</f>
        <v>0.19</v>
      </c>
      <c r="DM205" s="550">
        <f>DM206/DM37</f>
        <v>0.19</v>
      </c>
      <c r="DN205" s="777">
        <f>DN206/DN37</f>
        <v>0</v>
      </c>
      <c r="DO205" s="551"/>
      <c r="DP205" s="557">
        <f>DP206/DP37</f>
        <v>0.18984666666666666</v>
      </c>
      <c r="DQ205" s="565">
        <f>DQ206/DQ37</f>
        <v>0.18984666666666666</v>
      </c>
      <c r="DR205" s="555">
        <f>DR206/DR37</f>
        <v>0</v>
      </c>
      <c r="DS205" s="555"/>
      <c r="DT205" s="277"/>
      <c r="DU205" s="549">
        <f>DU206/DU37</f>
        <v>0.19012499999999999</v>
      </c>
      <c r="DV205" s="550" t="e">
        <f>DV206/DV37</f>
        <v>#DIV/0!</v>
      </c>
      <c r="DW205" s="777" t="e">
        <f>DW206/DW37</f>
        <v>#DIV/0!</v>
      </c>
      <c r="DX205" s="551">
        <v>0.14599999999999999</v>
      </c>
      <c r="DY205" s="549">
        <f>DY206/DY37</f>
        <v>0.19</v>
      </c>
      <c r="DZ205" s="550" t="e">
        <f>DZ206/DZ37</f>
        <v>#DIV/0!</v>
      </c>
      <c r="EA205" s="777" t="e">
        <f>EA206/EA37</f>
        <v>#DIV/0!</v>
      </c>
      <c r="EB205" s="551">
        <v>0.14599999999999999</v>
      </c>
      <c r="EC205" s="549">
        <f>EC206/EC37</f>
        <v>0.19</v>
      </c>
      <c r="ED205" s="550" t="e">
        <f>ED206/ED37</f>
        <v>#DIV/0!</v>
      </c>
      <c r="EE205" s="777" t="e">
        <f>EE206/EE37</f>
        <v>#DIV/0!</v>
      </c>
      <c r="EF205" s="551"/>
      <c r="EG205" s="557">
        <f>EG206/EG37</f>
        <v>0.19005555555555553</v>
      </c>
      <c r="EH205" s="565" t="e">
        <f>EH206/EH37</f>
        <v>#DIV/0!</v>
      </c>
      <c r="EI205" s="555" t="e">
        <f>EI206/EI37</f>
        <v>#DIV/0!</v>
      </c>
      <c r="EJ205" s="565"/>
      <c r="EK205" s="277"/>
      <c r="EL205" s="557">
        <f>EL206/EL37</f>
        <v>0.18993410852713177</v>
      </c>
      <c r="EM205" s="559">
        <f>EM206/EM37</f>
        <v>0.18984666666666666</v>
      </c>
      <c r="EN205" s="560">
        <f>EN206/EN37</f>
        <v>0</v>
      </c>
      <c r="EO205" s="608"/>
      <c r="EP205" s="609">
        <f>EN206/EM206</f>
        <v>0</v>
      </c>
      <c r="EQ205" s="562"/>
      <c r="ER205" s="563"/>
    </row>
    <row r="206" spans="1:152" s="5" customFormat="1" ht="20.100000000000001" customHeight="1">
      <c r="A206" s="66"/>
      <c r="B206" s="67"/>
      <c r="C206" s="66"/>
      <c r="D206" s="837" t="s">
        <v>24</v>
      </c>
      <c r="E206" s="537"/>
      <c r="F206" s="374">
        <f>F37*19%</f>
        <v>64.957264957264968</v>
      </c>
      <c r="G206" s="461">
        <v>51.866129999999998</v>
      </c>
      <c r="H206" s="462">
        <f>H205*H37</f>
        <v>0</v>
      </c>
      <c r="I206" s="418">
        <f>H206-G206</f>
        <v>-51.866129999999998</v>
      </c>
      <c r="J206" s="374">
        <f>J37*19%</f>
        <v>64.957264957264968</v>
      </c>
      <c r="K206" s="461">
        <f>K205*K37</f>
        <v>27.043446322393162</v>
      </c>
      <c r="L206" s="1058">
        <f>L205*L37</f>
        <v>0</v>
      </c>
      <c r="M206" s="418">
        <f>L206-K206</f>
        <v>-27.043446322393162</v>
      </c>
      <c r="N206" s="374">
        <f>N37*19%</f>
        <v>64.957264957264968</v>
      </c>
      <c r="O206" s="461">
        <f>O205*O37</f>
        <v>30.385088985886416</v>
      </c>
      <c r="P206" s="1058">
        <f>P205*P37</f>
        <v>0</v>
      </c>
      <c r="Q206" s="418">
        <f>P206-O206</f>
        <v>-30.385088985886416</v>
      </c>
      <c r="R206" s="264">
        <f>F206+J206+N206</f>
        <v>194.87179487179492</v>
      </c>
      <c r="S206" s="566">
        <f>S205*S37</f>
        <v>194.47179487179488</v>
      </c>
      <c r="T206" s="134">
        <f>H206+K206+O206</f>
        <v>57.428535308279578</v>
      </c>
      <c r="U206" s="129">
        <f>H206+L206+P206</f>
        <v>0</v>
      </c>
      <c r="V206" s="129">
        <f>U206-R206</f>
        <v>-194.87179487179492</v>
      </c>
      <c r="W206" s="128">
        <f t="shared" si="661"/>
        <v>-194.47179487179488</v>
      </c>
      <c r="X206" s="55">
        <f>U206-T206</f>
        <v>-57.428535308279578</v>
      </c>
      <c r="Y206" s="374">
        <f>Y37*19%</f>
        <v>81.196581196581207</v>
      </c>
      <c r="Z206" s="461">
        <f>Z205*Z37</f>
        <v>53.846948010323906</v>
      </c>
      <c r="AA206" s="1058">
        <f>AA205*AA37</f>
        <v>0</v>
      </c>
      <c r="AB206" s="418">
        <f>AA206-Z206</f>
        <v>-53.846948010323906</v>
      </c>
      <c r="AC206" s="374">
        <f>AC37*19%</f>
        <v>81.196581196581207</v>
      </c>
      <c r="AD206" s="461">
        <f>AD205*AD37</f>
        <v>59.012554344639653</v>
      </c>
      <c r="AE206" s="1058">
        <f>AE205*AE37</f>
        <v>0</v>
      </c>
      <c r="AF206" s="418">
        <f>AE206-AD206</f>
        <v>-59.012554344639653</v>
      </c>
      <c r="AG206" s="374">
        <f>AG37*19%</f>
        <v>81.196581196581207</v>
      </c>
      <c r="AH206" s="461">
        <f>AH205*AH37</f>
        <v>40.598290598290603</v>
      </c>
      <c r="AI206" s="1058">
        <f>AI205*AI37</f>
        <v>0</v>
      </c>
      <c r="AJ206" s="418">
        <f>AI206-AH206</f>
        <v>-40.598290598290603</v>
      </c>
      <c r="AK206" s="127">
        <f>Y206+AC206+AG206</f>
        <v>243.58974358974362</v>
      </c>
      <c r="AL206" s="566">
        <f>AL205*AL37</f>
        <v>243.08974358974362</v>
      </c>
      <c r="AM206" s="134">
        <f>Z206+AD206+AH206</f>
        <v>153.45779295325417</v>
      </c>
      <c r="AN206" s="129">
        <f>AA206+AE206+AI206</f>
        <v>0</v>
      </c>
      <c r="AO206" s="134">
        <f>AN206-AK206</f>
        <v>-243.58974358974362</v>
      </c>
      <c r="AP206" s="128">
        <f t="shared" si="662"/>
        <v>-243.08974358974362</v>
      </c>
      <c r="AQ206" s="55">
        <f>AN206-AM206</f>
        <v>-153.45779295325417</v>
      </c>
      <c r="AR206" s="69">
        <f>SUM(R206,AK206)</f>
        <v>438.46153846153857</v>
      </c>
      <c r="AS206" s="129">
        <f>SUM(S206,AL206)</f>
        <v>437.56153846153848</v>
      </c>
      <c r="AT206" s="511">
        <f>T206+AM206</f>
        <v>210.88632826153375</v>
      </c>
      <c r="AU206" s="568">
        <f>SUM(U206,AN206)</f>
        <v>0</v>
      </c>
      <c r="AV206" s="169">
        <f>AU206-AR206</f>
        <v>-438.46153846153857</v>
      </c>
      <c r="AW206" s="128">
        <f t="shared" si="663"/>
        <v>-437.56153846153848</v>
      </c>
      <c r="AX206" s="362">
        <f>AU206-AT206</f>
        <v>-210.88632826153375</v>
      </c>
      <c r="AY206" s="74"/>
      <c r="AZ206" s="75"/>
      <c r="BA206" s="75"/>
      <c r="BF206" s="1040"/>
      <c r="BG206" s="461"/>
      <c r="BH206" s="463"/>
      <c r="BI206" s="418">
        <f>BH206-BG206</f>
        <v>0</v>
      </c>
      <c r="BJ206" s="1040"/>
      <c r="BK206" s="461">
        <v>41</v>
      </c>
      <c r="BL206" s="463"/>
      <c r="BM206" s="418">
        <f>BL206-BK206</f>
        <v>-41</v>
      </c>
      <c r="BN206" s="1040"/>
      <c r="BO206" s="461">
        <v>41</v>
      </c>
      <c r="BP206" s="463"/>
      <c r="BQ206" s="418">
        <f>BP206-BO206</f>
        <v>-41</v>
      </c>
      <c r="BR206" s="127">
        <f>BF206+BJ206+BN206</f>
        <v>0</v>
      </c>
      <c r="BS206" s="134"/>
      <c r="BT206" s="134">
        <f>BG206+BK206+BO206</f>
        <v>82</v>
      </c>
      <c r="BU206" s="129">
        <f>BH206+BL206+BP206</f>
        <v>0</v>
      </c>
      <c r="BV206" s="129">
        <f>BU206-BR206</f>
        <v>0</v>
      </c>
      <c r="BW206" s="128"/>
      <c r="BX206" s="55">
        <f>BU206-BT206</f>
        <v>-82</v>
      </c>
      <c r="BY206" s="1040"/>
      <c r="BZ206" s="461">
        <v>41</v>
      </c>
      <c r="CA206" s="463"/>
      <c r="CB206" s="418">
        <f>CA206-BZ206</f>
        <v>-41</v>
      </c>
      <c r="CC206" s="1040"/>
      <c r="CD206" s="461">
        <v>24</v>
      </c>
      <c r="CE206" s="463"/>
      <c r="CF206" s="418">
        <f>CE206-CD206</f>
        <v>-24</v>
      </c>
      <c r="CG206" s="1040"/>
      <c r="CH206" s="461">
        <v>24</v>
      </c>
      <c r="CI206" s="463"/>
      <c r="CJ206" s="418">
        <f>CI206-CH206</f>
        <v>-24</v>
      </c>
      <c r="CK206" s="127">
        <f>BY206+CC206+CG206</f>
        <v>0</v>
      </c>
      <c r="CL206" s="134"/>
      <c r="CM206" s="134">
        <f>BZ206+CD206+CH206</f>
        <v>89</v>
      </c>
      <c r="CN206" s="129">
        <f>CA206+CE206+CI206</f>
        <v>0</v>
      </c>
      <c r="CO206" s="134">
        <f>CN206-CK206</f>
        <v>0</v>
      </c>
      <c r="CP206" s="134"/>
      <c r="CQ206" s="55">
        <f>CN206-CM206</f>
        <v>-89</v>
      </c>
      <c r="CR206" s="69">
        <f>SUM(BR206,CK206)</f>
        <v>0</v>
      </c>
      <c r="CS206" s="970"/>
      <c r="CT206" s="511">
        <f>BT206+CM206</f>
        <v>171</v>
      </c>
      <c r="CU206" s="568">
        <f>SUM(BU206,CN206)</f>
        <v>0</v>
      </c>
      <c r="CV206" s="169">
        <f>CU206-CR206</f>
        <v>0</v>
      </c>
      <c r="CW206" s="169"/>
      <c r="CX206" s="362">
        <f>CU206-CT206</f>
        <v>-171</v>
      </c>
      <c r="CY206" s="74"/>
      <c r="CZ206" s="75"/>
      <c r="DD206" s="374">
        <v>40.5</v>
      </c>
      <c r="DE206" s="461">
        <v>40.5</v>
      </c>
      <c r="DF206" s="771"/>
      <c r="DG206" s="418">
        <f>DF206-DE206</f>
        <v>-40.5</v>
      </c>
      <c r="DH206" s="374">
        <v>40.598290598290603</v>
      </c>
      <c r="DI206" s="461">
        <v>40.598290598290603</v>
      </c>
      <c r="DJ206" s="771"/>
      <c r="DK206" s="418">
        <f>DJ206-DI206</f>
        <v>-40.598290598290603</v>
      </c>
      <c r="DL206" s="374">
        <v>40.598290598290603</v>
      </c>
      <c r="DM206" s="461">
        <v>40.598290598290603</v>
      </c>
      <c r="DN206" s="771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71"/>
      <c r="DX206" s="418">
        <f>DW206-DV206</f>
        <v>0</v>
      </c>
      <c r="DY206" s="374">
        <v>24.358974358974358</v>
      </c>
      <c r="DZ206" s="461"/>
      <c r="EA206" s="771"/>
      <c r="EB206" s="418">
        <f>EA206-DZ206</f>
        <v>0</v>
      </c>
      <c r="EC206" s="374">
        <v>24.358974358974358</v>
      </c>
      <c r="ED206" s="461"/>
      <c r="EE206" s="771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86">
        <f>DQ206+EH206</f>
        <v>121.69658119658121</v>
      </c>
      <c r="EN206" s="568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4" customFormat="1" ht="20.100000000000001" customHeight="1">
      <c r="A207" s="792"/>
      <c r="B207" s="569"/>
      <c r="C207" s="792"/>
      <c r="D207" s="548"/>
      <c r="E207" s="793" t="s">
        <v>27</v>
      </c>
      <c r="F207" s="549">
        <v>0.18</v>
      </c>
      <c r="G207" s="550" t="e">
        <f>G208/G38</f>
        <v>#VALUE!</v>
      </c>
      <c r="H207" s="857">
        <v>0.01</v>
      </c>
      <c r="I207" s="667"/>
      <c r="J207" s="549">
        <v>0.18</v>
      </c>
      <c r="K207" s="550">
        <v>0.13002983041305821</v>
      </c>
      <c r="L207" s="1076"/>
      <c r="M207" s="667"/>
      <c r="N207" s="549">
        <v>0.18</v>
      </c>
      <c r="O207" s="550">
        <v>0.14783042674779295</v>
      </c>
      <c r="P207" s="1076"/>
      <c r="Q207" s="667"/>
      <c r="R207" s="599">
        <f>R208/R38</f>
        <v>0.18</v>
      </c>
      <c r="S207" s="600">
        <v>0.18</v>
      </c>
      <c r="T207" s="602">
        <f>T208/T38</f>
        <v>0.14718476110052575</v>
      </c>
      <c r="U207" s="604" t="e">
        <f>U208/U38</f>
        <v>#DIV/0!</v>
      </c>
      <c r="V207" s="604"/>
      <c r="W207" s="605"/>
      <c r="X207" s="253"/>
      <c r="Y207" s="549">
        <v>0.18</v>
      </c>
      <c r="Z207" s="550">
        <v>0.14002085214372895</v>
      </c>
      <c r="AA207" s="1076"/>
      <c r="AB207" s="667">
        <v>0.13200000000000001</v>
      </c>
      <c r="AC207" s="549">
        <v>0.18</v>
      </c>
      <c r="AD207" s="550">
        <v>0.14319401174916863</v>
      </c>
      <c r="AE207" s="1076"/>
      <c r="AF207" s="667"/>
      <c r="AG207" s="549">
        <v>0.18</v>
      </c>
      <c r="AH207" s="550">
        <v>0.156</v>
      </c>
      <c r="AI207" s="1076"/>
      <c r="AJ207" s="667"/>
      <c r="AK207" s="603">
        <f>AK208/AK38</f>
        <v>0.18</v>
      </c>
      <c r="AL207" s="600">
        <v>0.18</v>
      </c>
      <c r="AM207" s="602">
        <f>AM208/AM38</f>
        <v>0.14930036028802512</v>
      </c>
      <c r="AN207" s="604" t="e">
        <f>AN208/AN38</f>
        <v>#DIV/0!</v>
      </c>
      <c r="AO207" s="602"/>
      <c r="AP207" s="605"/>
      <c r="AQ207" s="253"/>
      <c r="AR207" s="557">
        <f>AR208/AR38</f>
        <v>0.17999999999999997</v>
      </c>
      <c r="AS207" s="604">
        <f>AS208/AS38</f>
        <v>0.18000000000000002</v>
      </c>
      <c r="AT207" s="559">
        <f>AT208/AT38</f>
        <v>0.14915554410074339</v>
      </c>
      <c r="AU207" s="560" t="e">
        <f>AU208/AU38</f>
        <v>#DIV/0!</v>
      </c>
      <c r="AV207" s="663"/>
      <c r="AW207" s="605"/>
      <c r="AX207" s="206"/>
      <c r="AY207" s="562"/>
      <c r="AZ207" s="563"/>
      <c r="BA207" s="563"/>
      <c r="BF207" s="1048" t="e">
        <f t="shared" ref="BF207:BG207" si="670">BF208/BF38</f>
        <v>#DIV/0!</v>
      </c>
      <c r="BG207" s="550" t="e">
        <f t="shared" si="670"/>
        <v>#DIV/0!</v>
      </c>
      <c r="BH207" s="552" t="e">
        <f>BH208/BH38</f>
        <v>#DIV/0!</v>
      </c>
      <c r="BI207" s="667"/>
      <c r="BJ207" s="1048" t="e">
        <f t="shared" ref="BJ207" si="671">BJ208/BJ38</f>
        <v>#DIV/0!</v>
      </c>
      <c r="BK207" s="550">
        <f>BK208/BK38</f>
        <v>0.24004499999999998</v>
      </c>
      <c r="BL207" s="552" t="e">
        <f>BL208/BL38</f>
        <v>#DIV/0!</v>
      </c>
      <c r="BM207" s="667"/>
      <c r="BN207" s="1048" t="e">
        <f t="shared" ref="BN207" si="672">BN208/BN38</f>
        <v>#DIV/0!</v>
      </c>
      <c r="BO207" s="550">
        <f>BO208/BO38</f>
        <v>0.24203399999999997</v>
      </c>
      <c r="BP207" s="552" t="e">
        <f>BP208/BP38</f>
        <v>#DIV/0!</v>
      </c>
      <c r="BQ207" s="667"/>
      <c r="BR207" s="603" t="e">
        <f>BR208/BR38</f>
        <v>#DIV/0!</v>
      </c>
      <c r="BS207" s="602"/>
      <c r="BT207" s="602">
        <f>BT208/BT38</f>
        <v>0.24114999999999998</v>
      </c>
      <c r="BU207" s="604" t="e">
        <f>BU208/BU38</f>
        <v>#DIV/0!</v>
      </c>
      <c r="BV207" s="604"/>
      <c r="BW207" s="605"/>
      <c r="BX207" s="253"/>
      <c r="BY207" s="1048" t="e">
        <f t="shared" ref="BY207" si="673">BY208/BY38</f>
        <v>#DIV/0!</v>
      </c>
      <c r="BZ207" s="550">
        <f>BZ208/BZ38</f>
        <v>0.235989</v>
      </c>
      <c r="CA207" s="552" t="e">
        <f>CA208/CA38</f>
        <v>#DIV/0!</v>
      </c>
      <c r="CB207" s="551">
        <v>0.13200000000000001</v>
      </c>
      <c r="CC207" s="1048" t="e">
        <f t="shared" ref="CC207" si="674">CC208/CC38</f>
        <v>#DIV/0!</v>
      </c>
      <c r="CD207" s="550">
        <f>CD208/CD38</f>
        <v>0.23751</v>
      </c>
      <c r="CE207" s="552" t="e">
        <f>CE208/CE38</f>
        <v>#DIV/0!</v>
      </c>
      <c r="CF207" s="551">
        <v>0.13200000000000001</v>
      </c>
      <c r="CG207" s="1048" t="e">
        <f t="shared" ref="CG207" si="675">CG208/CG38</f>
        <v>#DIV/0!</v>
      </c>
      <c r="CH207" s="550">
        <f>CH208/CH38</f>
        <v>0.23729727272727272</v>
      </c>
      <c r="CI207" s="552" t="e">
        <f>CI208/CI38</f>
        <v>#DIV/0!</v>
      </c>
      <c r="CJ207" s="551"/>
      <c r="CK207" s="557" t="e">
        <f>CK208/CK38</f>
        <v>#DIV/0!</v>
      </c>
      <c r="CL207" s="558"/>
      <c r="CM207" s="886">
        <f>CM208/CM38</f>
        <v>0.23681297872340426</v>
      </c>
      <c r="CN207" s="555" t="e">
        <f>CN208/CN38</f>
        <v>#DIV/0!</v>
      </c>
      <c r="CO207" s="886"/>
      <c r="CP207" s="558"/>
      <c r="CQ207" s="277"/>
      <c r="CR207" s="557" t="e">
        <f>CR208/CR38</f>
        <v>#DIV/0!</v>
      </c>
      <c r="CS207" s="558"/>
      <c r="CT207" s="903">
        <f>CT208/CT38</f>
        <v>0.23839540540540541</v>
      </c>
      <c r="CU207" s="560" t="e">
        <f>CU208/CU38</f>
        <v>#DIV/0!</v>
      </c>
      <c r="CV207" s="663"/>
      <c r="CW207" s="663"/>
      <c r="CX207" s="206">
        <f>CU208/CT208</f>
        <v>0</v>
      </c>
      <c r="CY207" s="562"/>
      <c r="CZ207" s="563"/>
      <c r="DD207" s="549">
        <v>0.247</v>
      </c>
      <c r="DE207" s="550">
        <f>DE208/DE38</f>
        <v>0.19306643785729563</v>
      </c>
      <c r="DF207" s="777" t="e">
        <f>DF208/DF38</f>
        <v>#DIV/0!</v>
      </c>
      <c r="DG207" s="667"/>
      <c r="DH207" s="549">
        <v>0.247</v>
      </c>
      <c r="DI207" s="550">
        <f>DI208/DI38</f>
        <v>0.254</v>
      </c>
      <c r="DJ207" s="777" t="e">
        <f>DJ208/DJ38</f>
        <v>#DIV/0!</v>
      </c>
      <c r="DK207" s="667"/>
      <c r="DL207" s="549">
        <v>0.247</v>
      </c>
      <c r="DM207" s="550">
        <f>DM208/DM38</f>
        <v>0.252</v>
      </c>
      <c r="DN207" s="777">
        <f>DN208/DN38</f>
        <v>0</v>
      </c>
      <c r="DO207" s="667"/>
      <c r="DP207" s="603">
        <f>DP208/DP38</f>
        <v>0.247</v>
      </c>
      <c r="DQ207" s="602">
        <f>DQ208/DQ38</f>
        <v>0.23498659802385538</v>
      </c>
      <c r="DR207" s="604">
        <f>DR208/DR38</f>
        <v>0</v>
      </c>
      <c r="DS207" s="604"/>
      <c r="DT207" s="253"/>
      <c r="DU207" s="549">
        <v>0.251</v>
      </c>
      <c r="DV207" s="550" t="e">
        <f>DV208/DV38</f>
        <v>#DIV/0!</v>
      </c>
      <c r="DW207" s="777" t="e">
        <f>DW208/DW38</f>
        <v>#DIV/0!</v>
      </c>
      <c r="DX207" s="667">
        <v>0.13200000000000001</v>
      </c>
      <c r="DY207" s="549">
        <v>0.251</v>
      </c>
      <c r="DZ207" s="550" t="e">
        <f>DZ208/DZ38</f>
        <v>#DIV/0!</v>
      </c>
      <c r="EA207" s="777" t="e">
        <f>EA208/EA38</f>
        <v>#DIV/0!</v>
      </c>
      <c r="EB207" s="667">
        <v>0.13200000000000001</v>
      </c>
      <c r="EC207" s="549">
        <v>0.251</v>
      </c>
      <c r="ED207" s="550" t="e">
        <f>ED208/ED38</f>
        <v>#DIV/0!</v>
      </c>
      <c r="EE207" s="777" t="e">
        <f>EE208/EE38</f>
        <v>#DIV/0!</v>
      </c>
      <c r="EF207" s="667"/>
      <c r="EG207" s="603">
        <f>EG208/EG38</f>
        <v>0.251</v>
      </c>
      <c r="EH207" s="602" t="e">
        <f>EH208/EH38</f>
        <v>#DIV/0!</v>
      </c>
      <c r="EI207" s="604" t="e">
        <f>EI208/EI38</f>
        <v>#DIV/0!</v>
      </c>
      <c r="EJ207" s="602"/>
      <c r="EK207" s="253"/>
      <c r="EL207" s="557">
        <f>EL208/EL38</f>
        <v>0.24877777777777774</v>
      </c>
      <c r="EM207" s="559">
        <f>EM208/EM38</f>
        <v>0.23498659802385538</v>
      </c>
      <c r="EN207" s="560">
        <f>EN208/EN38</f>
        <v>0</v>
      </c>
      <c r="EO207" s="608"/>
      <c r="EP207" s="609">
        <f>EN208/EM208</f>
        <v>0</v>
      </c>
      <c r="EQ207" s="562"/>
      <c r="ER207" s="563"/>
    </row>
    <row r="208" spans="1:152" s="5" customFormat="1" ht="20.100000000000001" customHeight="1">
      <c r="A208" s="66"/>
      <c r="B208" s="67"/>
      <c r="C208" s="67"/>
      <c r="D208" s="67"/>
      <c r="E208" s="537" t="s">
        <v>122</v>
      </c>
      <c r="F208" s="374">
        <f>F38*F207</f>
        <v>846.15384615384619</v>
      </c>
      <c r="G208" s="461" t="e">
        <f>G210-G202</f>
        <v>#VALUE!</v>
      </c>
      <c r="H208" s="462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1058">
        <f>L207*L38</f>
        <v>0</v>
      </c>
      <c r="M208" s="457">
        <f>L208-K208</f>
        <v>-7.0401706557059827</v>
      </c>
      <c r="N208" s="374">
        <f>N38*N207</f>
        <v>1392.3076923076924</v>
      </c>
      <c r="O208" s="461">
        <f>O207*O38</f>
        <v>212.65975466234434</v>
      </c>
      <c r="P208" s="1058">
        <f>P207*P38</f>
        <v>0</v>
      </c>
      <c r="Q208" s="457">
        <f>P208-O208</f>
        <v>-212.65975466234434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0</v>
      </c>
      <c r="V208" s="239">
        <f>U208-R208</f>
        <v>-3630.7692307692309</v>
      </c>
      <c r="W208" s="240">
        <f>U208-S208</f>
        <v>-4870.7692307692314</v>
      </c>
      <c r="X208" s="241">
        <f>U208-T208</f>
        <v>-219.69992531805033</v>
      </c>
      <c r="Y208" s="374">
        <f>Y38*Y207</f>
        <v>2784.6153846153848</v>
      </c>
      <c r="Z208" s="461">
        <f>Z207*Z38</f>
        <v>563.65860766631897</v>
      </c>
      <c r="AA208" s="1058">
        <f>AA207*AA38</f>
        <v>0</v>
      </c>
      <c r="AB208" s="457">
        <f>AA208-Z208</f>
        <v>-563.65860766631897</v>
      </c>
      <c r="AC208" s="374">
        <f>AC38*AC207</f>
        <v>3200</v>
      </c>
      <c r="AD208" s="461">
        <f>AD207*AD38</f>
        <v>802.5155403426869</v>
      </c>
      <c r="AE208" s="1058">
        <f>AE207*AE38</f>
        <v>0</v>
      </c>
      <c r="AF208" s="457">
        <f>AE208-AD208</f>
        <v>-802.5155403426869</v>
      </c>
      <c r="AG208" s="374">
        <f>AG38*AG207</f>
        <v>3646.1538461538462</v>
      </c>
      <c r="AH208" s="461">
        <f>AH207*AH38</f>
        <v>1666.6666666666667</v>
      </c>
      <c r="AI208" s="1058">
        <f>AI207*AI38</f>
        <v>0</v>
      </c>
      <c r="AJ208" s="457">
        <f>AI208-AH208</f>
        <v>-1666.6666666666667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0</v>
      </c>
      <c r="AO208" s="70">
        <f>AN208-AK208</f>
        <v>-9630.7692307692305</v>
      </c>
      <c r="AP208" s="240">
        <f>AN208-AL208</f>
        <v>-11384.615384615385</v>
      </c>
      <c r="AQ208" s="241">
        <f>AN208-AM208</f>
        <v>-3032.8408146756728</v>
      </c>
      <c r="AR208" s="69">
        <f>SUM(R208,AK208)</f>
        <v>13261.538461538461</v>
      </c>
      <c r="AS208" s="239">
        <f>SUM(S208,AL208)</f>
        <v>16255.384615384617</v>
      </c>
      <c r="AT208" s="520">
        <f>T208+AM208</f>
        <v>3252.540739993723</v>
      </c>
      <c r="AU208" s="568">
        <f>SUM(U208,AN208)</f>
        <v>0</v>
      </c>
      <c r="AV208" s="328">
        <f>AU208-AR208</f>
        <v>-13261.538461538461</v>
      </c>
      <c r="AW208" s="240">
        <f>AU208-AS208</f>
        <v>-16255.384615384617</v>
      </c>
      <c r="AX208" s="610">
        <f>AU208-AT208</f>
        <v>-3252.540739993723</v>
      </c>
      <c r="AY208" s="74"/>
      <c r="AZ208" s="75"/>
      <c r="BA208" s="75"/>
      <c r="BF208" s="1040"/>
      <c r="BG208" s="461"/>
      <c r="BH208" s="417"/>
      <c r="BI208" s="418">
        <f>BH208-BG208</f>
        <v>0</v>
      </c>
      <c r="BJ208" s="1040"/>
      <c r="BK208" s="414">
        <v>2462</v>
      </c>
      <c r="BL208" s="417"/>
      <c r="BM208" s="418">
        <f>BL208-BK208</f>
        <v>-2462</v>
      </c>
      <c r="BN208" s="1040"/>
      <c r="BO208" s="414">
        <v>3103</v>
      </c>
      <c r="BP208" s="417"/>
      <c r="BQ208" s="418">
        <f>BP208-BO208</f>
        <v>-3103</v>
      </c>
      <c r="BR208" s="127">
        <f>BF208+BJ208+BN208</f>
        <v>0</v>
      </c>
      <c r="BS208" s="134"/>
      <c r="BT208" s="134">
        <f>BG208+BK208+BO208</f>
        <v>5565</v>
      </c>
      <c r="BU208" s="129">
        <f>BH208+BL208+BP208</f>
        <v>0</v>
      </c>
      <c r="BV208" s="129">
        <f>BU208-BR208</f>
        <v>0</v>
      </c>
      <c r="BW208" s="128"/>
      <c r="BX208" s="55">
        <f>BU208-BT208</f>
        <v>-5565</v>
      </c>
      <c r="BY208" s="1040"/>
      <c r="BZ208" s="414">
        <v>4034</v>
      </c>
      <c r="CA208" s="417"/>
      <c r="CB208" s="418">
        <f>CA208-BZ208</f>
        <v>-4034</v>
      </c>
      <c r="CC208" s="1040"/>
      <c r="CD208" s="414">
        <v>3248</v>
      </c>
      <c r="CE208" s="417"/>
      <c r="CF208" s="418">
        <f>CE208-CD208</f>
        <v>-3248</v>
      </c>
      <c r="CG208" s="1040"/>
      <c r="CH208" s="414">
        <v>2231</v>
      </c>
      <c r="CI208" s="417"/>
      <c r="CJ208" s="418">
        <f>CI208-CH208</f>
        <v>-2231</v>
      </c>
      <c r="CK208" s="127">
        <f>BY208+CC208+CG208</f>
        <v>0</v>
      </c>
      <c r="CL208" s="134"/>
      <c r="CM208" s="134">
        <f>BZ208+CD208+CH208</f>
        <v>9513</v>
      </c>
      <c r="CN208" s="129">
        <f>CA208+CE208+CI208</f>
        <v>0</v>
      </c>
      <c r="CO208" s="134">
        <f>CN208-CK208</f>
        <v>0</v>
      </c>
      <c r="CP208" s="134"/>
      <c r="CQ208" s="55">
        <f>CN208-CM208</f>
        <v>-9513</v>
      </c>
      <c r="CR208" s="127">
        <f>SUM(BR208,CK208)</f>
        <v>0</v>
      </c>
      <c r="CS208" s="567"/>
      <c r="CT208" s="511">
        <f>BT208+CM208</f>
        <v>15078</v>
      </c>
      <c r="CU208" s="421">
        <f>SUM(BU208,CN208)</f>
        <v>0</v>
      </c>
      <c r="CV208" s="169">
        <f>CU208-CR208</f>
        <v>0</v>
      </c>
      <c r="CW208" s="328"/>
      <c r="CX208" s="610">
        <f>CU208-CT208</f>
        <v>-15078</v>
      </c>
      <c r="CY208" s="74"/>
      <c r="CZ208" s="75"/>
      <c r="DD208" s="374">
        <f>DD207*DD38</f>
        <v>3800</v>
      </c>
      <c r="DE208" s="461">
        <v>2970.2528901122405</v>
      </c>
      <c r="DF208" s="770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70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70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70"/>
      <c r="DX208" s="418">
        <f>DW208-DV208</f>
        <v>0</v>
      </c>
      <c r="DY208" s="264">
        <f>DY207*DY38</f>
        <v>3432.4786324786328</v>
      </c>
      <c r="DZ208" s="414"/>
      <c r="EA208" s="770"/>
      <c r="EB208" s="418">
        <f>EA208-DZ208</f>
        <v>0</v>
      </c>
      <c r="EC208" s="264">
        <f>EC207*EC38</f>
        <v>2145.2991452991455</v>
      </c>
      <c r="ED208" s="414"/>
      <c r="EE208" s="770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8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10">
        <f>EN208-EM208</f>
        <v>-12050.594770454121</v>
      </c>
      <c r="EQ208" s="74"/>
      <c r="ER208" s="75"/>
    </row>
    <row r="209" spans="1:152" s="564" customFormat="1" ht="20.100000000000001" customHeight="1">
      <c r="A209" s="792"/>
      <c r="B209" s="569"/>
      <c r="C209" s="792"/>
      <c r="D209" s="569"/>
      <c r="E209" s="793" t="s">
        <v>27</v>
      </c>
      <c r="F209" s="549">
        <v>0.17899999999999999</v>
      </c>
      <c r="G209" s="550"/>
      <c r="H209" s="857">
        <v>0.12</v>
      </c>
      <c r="I209" s="551"/>
      <c r="J209" s="549">
        <v>0.17899999999999999</v>
      </c>
      <c r="K209" s="550"/>
      <c r="L209" s="1076"/>
      <c r="M209" s="551"/>
      <c r="N209" s="549">
        <v>0.17899999999999999</v>
      </c>
      <c r="O209" s="550">
        <v>0.2201646245332263</v>
      </c>
      <c r="P209" s="1076"/>
      <c r="Q209" s="551"/>
      <c r="R209" s="549">
        <f>R210/R39</f>
        <v>0.17900000000000002</v>
      </c>
      <c r="S209" s="553">
        <v>0.17899999999999999</v>
      </c>
      <c r="T209" s="558">
        <f>T210/T38</f>
        <v>4.9014081824032812E-3</v>
      </c>
      <c r="U209" s="555">
        <f>U210/U39</f>
        <v>0</v>
      </c>
      <c r="V209" s="555"/>
      <c r="W209" s="556"/>
      <c r="X209" s="277"/>
      <c r="Y209" s="549">
        <v>0.17899999999999999</v>
      </c>
      <c r="Z209" s="550">
        <v>0.20748098783200355</v>
      </c>
      <c r="AA209" s="1076"/>
      <c r="AB209" s="551">
        <v>0.13200000000000001</v>
      </c>
      <c r="AC209" s="549">
        <v>0.17899999999999999</v>
      </c>
      <c r="AD209" s="550">
        <v>0.21441985023445162</v>
      </c>
      <c r="AE209" s="1076"/>
      <c r="AF209" s="551"/>
      <c r="AG209" s="549">
        <v>0.17899999999999999</v>
      </c>
      <c r="AH209" s="550">
        <v>0.21299999999999999</v>
      </c>
      <c r="AI209" s="1076"/>
      <c r="AJ209" s="551"/>
      <c r="AK209" s="557">
        <f>AK210/AK39</f>
        <v>0.17899999999999999</v>
      </c>
      <c r="AL209" s="553">
        <v>0.17899999999999999</v>
      </c>
      <c r="AM209" s="558">
        <f>AM210/AM39</f>
        <v>0.21249213171186049</v>
      </c>
      <c r="AN209" s="555" t="e">
        <f>AN210/AN39</f>
        <v>#DIV/0!</v>
      </c>
      <c r="AO209" s="558"/>
      <c r="AP209" s="556"/>
      <c r="AQ209" s="277"/>
      <c r="AR209" s="557">
        <f>AR210/AR39</f>
        <v>0.17899999999999999</v>
      </c>
      <c r="AS209" s="555">
        <f>AS210/AS39</f>
        <v>0.17899999999999996</v>
      </c>
      <c r="AT209" s="853">
        <f>AT210/AT39</f>
        <v>0.21254992701380279</v>
      </c>
      <c r="AU209" s="560">
        <f>AU210/AU39</f>
        <v>0</v>
      </c>
      <c r="AV209" s="663"/>
      <c r="AW209" s="556"/>
      <c r="AX209" s="206"/>
      <c r="AY209" s="562"/>
      <c r="AZ209" s="563"/>
      <c r="BA209" s="563"/>
      <c r="BF209" s="1048" t="e">
        <f t="shared" ref="BF209:BG209" si="676">BF210/BF39</f>
        <v>#DIV/0!</v>
      </c>
      <c r="BG209" s="550" t="e">
        <f t="shared" si="676"/>
        <v>#DIV/0!</v>
      </c>
      <c r="BH209" s="597" t="e">
        <f>BH210/BH39</f>
        <v>#DIV/0!</v>
      </c>
      <c r="BI209" s="667"/>
      <c r="BJ209" s="1048" t="e">
        <f t="shared" ref="BJ209" si="677">BJ210/BJ39</f>
        <v>#DIV/0!</v>
      </c>
      <c r="BK209" s="595">
        <f>BK210/BK39</f>
        <v>0.2079</v>
      </c>
      <c r="BL209" s="597" t="e">
        <f>BL210/BL39</f>
        <v>#DIV/0!</v>
      </c>
      <c r="BM209" s="667"/>
      <c r="BN209" s="1048" t="e">
        <f t="shared" ref="BN209" si="678">BN210/BN39</f>
        <v>#DIV/0!</v>
      </c>
      <c r="BO209" s="595">
        <f>BO210/BO39</f>
        <v>0.18843157894736842</v>
      </c>
      <c r="BP209" s="597" t="e">
        <f>BP210/BP39</f>
        <v>#DIV/0!</v>
      </c>
      <c r="BQ209" s="667"/>
      <c r="BR209" s="603" t="e">
        <f>BR210/BR39</f>
        <v>#DIV/0!</v>
      </c>
      <c r="BS209" s="602"/>
      <c r="BT209" s="602">
        <f>BT210/BT38</f>
        <v>2.3269999999999999E-2</v>
      </c>
      <c r="BU209" s="604" t="e">
        <f>BU210/BU39</f>
        <v>#DIV/0!</v>
      </c>
      <c r="BV209" s="604"/>
      <c r="BW209" s="605"/>
      <c r="BX209" s="253"/>
      <c r="BY209" s="1048" t="e">
        <f t="shared" ref="BY209" si="679">BY210/BY39</f>
        <v>#DIV/0!</v>
      </c>
      <c r="BZ209" s="595">
        <f>BZ210/BZ39</f>
        <v>0.18018000000000001</v>
      </c>
      <c r="CA209" s="597" t="e">
        <f>CA210/CA39</f>
        <v>#DIV/0!</v>
      </c>
      <c r="CB209" s="667">
        <v>0.13200000000000001</v>
      </c>
      <c r="CC209" s="1048" t="e">
        <f t="shared" ref="CC209" si="680">CC210/CC39</f>
        <v>#DIV/0!</v>
      </c>
      <c r="CD209" s="595">
        <f>CD210/CD39</f>
        <v>0.18018000000000001</v>
      </c>
      <c r="CE209" s="597" t="e">
        <f>CE210/CE39</f>
        <v>#DIV/0!</v>
      </c>
      <c r="CF209" s="667">
        <v>0.13200000000000001</v>
      </c>
      <c r="CG209" s="1048" t="e">
        <f t="shared" ref="CG209" si="681">CG210/CG39</f>
        <v>#DIV/0!</v>
      </c>
      <c r="CH209" s="595">
        <f>CH210/CH39</f>
        <v>0.18031764705882353</v>
      </c>
      <c r="CI209" s="597" t="e">
        <f>CI210/CI39</f>
        <v>#DIV/0!</v>
      </c>
      <c r="CJ209" s="667"/>
      <c r="CK209" s="603" t="e">
        <f>CK210/CK39</f>
        <v>#DIV/0!</v>
      </c>
      <c r="CL209" s="602"/>
      <c r="CM209" s="602">
        <f>CM210/CM39</f>
        <v>0.18021492537313433</v>
      </c>
      <c r="CN209" s="604" t="e">
        <f>CN210/CN39</f>
        <v>#DIV/0!</v>
      </c>
      <c r="CO209" s="602"/>
      <c r="CP209" s="602"/>
      <c r="CQ209" s="253"/>
      <c r="CR209" s="603" t="e">
        <f>CR210/CR39</f>
        <v>#DIV/0!</v>
      </c>
      <c r="CS209" s="601"/>
      <c r="CT209" s="606">
        <f>CT210/CT39</f>
        <v>0.18542727272727275</v>
      </c>
      <c r="CU209" s="607" t="e">
        <f>CU210/CU39</f>
        <v>#DIV/0!</v>
      </c>
      <c r="CV209" s="663"/>
      <c r="CW209" s="663"/>
      <c r="CX209" s="206">
        <f>CU210/CT210</f>
        <v>0</v>
      </c>
      <c r="CY209" s="562"/>
      <c r="CZ209" s="563"/>
      <c r="DD209" s="549">
        <f>DD210/DD39</f>
        <v>0.18051428571428571</v>
      </c>
      <c r="DE209" s="550">
        <f>DE210/DE39</f>
        <v>0.18187317138664777</v>
      </c>
      <c r="DF209" s="779" t="e">
        <f>DF210/DF39</f>
        <v>#DIV/0!</v>
      </c>
      <c r="DG209" s="667"/>
      <c r="DH209" s="599">
        <f>DH210/DH39</f>
        <v>0.18</v>
      </c>
      <c r="DI209" s="595">
        <f>DI210/DI39</f>
        <v>0.178021978021978</v>
      </c>
      <c r="DJ209" s="779" t="e">
        <f>DJ210/DJ39</f>
        <v>#DIV/0!</v>
      </c>
      <c r="DK209" s="667"/>
      <c r="DL209" s="599">
        <f>DL210/DL39</f>
        <v>0.18</v>
      </c>
      <c r="DM209" s="595">
        <f>DM210/DM39</f>
        <v>0.178021978021978</v>
      </c>
      <c r="DN209" s="779">
        <f>DN210/DN39</f>
        <v>0</v>
      </c>
      <c r="DO209" s="667"/>
      <c r="DP209" s="603">
        <f>DP210/DP39</f>
        <v>0.18014285714285713</v>
      </c>
      <c r="DQ209" s="602">
        <f>DQ210/DQ38</f>
        <v>7.5218536661775567E-2</v>
      </c>
      <c r="DR209" s="604">
        <f>DR210/DR39</f>
        <v>0</v>
      </c>
      <c r="DS209" s="604"/>
      <c r="DT209" s="253"/>
      <c r="DU209" s="599">
        <f>DU210/DU39</f>
        <v>0.18</v>
      </c>
      <c r="DV209" s="550" t="e">
        <f>DV210/DV38</f>
        <v>#DIV/0!</v>
      </c>
      <c r="DW209" s="779" t="e">
        <f>DW210/DW38</f>
        <v>#DIV/0!</v>
      </c>
      <c r="DX209" s="667">
        <v>0.13200000000000001</v>
      </c>
      <c r="DY209" s="599">
        <f>DY210/DY39</f>
        <v>0.18</v>
      </c>
      <c r="DZ209" s="595" t="e">
        <f>DZ210/DZ38</f>
        <v>#DIV/0!</v>
      </c>
      <c r="EA209" s="779" t="e">
        <f>EA210/EA38</f>
        <v>#DIV/0!</v>
      </c>
      <c r="EB209" s="667">
        <v>0.13200000000000001</v>
      </c>
      <c r="EC209" s="599">
        <f>EC210/EC39</f>
        <v>0.17948863636363635</v>
      </c>
      <c r="ED209" s="595" t="e">
        <f>ED210/ED38</f>
        <v>#DIV/0!</v>
      </c>
      <c r="EE209" s="779" t="e">
        <f>EE210/EE38</f>
        <v>#DIV/0!</v>
      </c>
      <c r="EF209" s="667"/>
      <c r="EG209" s="603">
        <f>EG210/EG39</f>
        <v>0.17988970588235292</v>
      </c>
      <c r="EH209" s="602" t="e">
        <f>EH210/EH38</f>
        <v>#DIV/0!</v>
      </c>
      <c r="EI209" s="604" t="e">
        <f>EI210/EI38</f>
        <v>#DIV/0!</v>
      </c>
      <c r="EJ209" s="602"/>
      <c r="EK209" s="253"/>
      <c r="EL209" s="603">
        <f>EL210/EL39</f>
        <v>0.18002960526315787</v>
      </c>
      <c r="EM209" s="563">
        <f>EM210/EM38</f>
        <v>7.5218536661775567E-2</v>
      </c>
      <c r="EN209" s="607">
        <f>EN210/EN38</f>
        <v>0</v>
      </c>
      <c r="EO209" s="1030"/>
      <c r="EP209" s="609">
        <f>EN210/EM210</f>
        <v>0</v>
      </c>
      <c r="EQ209" s="562"/>
      <c r="ER209" s="563"/>
    </row>
    <row r="210" spans="1:152" s="5" customFormat="1" ht="20.100000000000001" customHeight="1">
      <c r="A210" s="66"/>
      <c r="B210" s="67"/>
      <c r="C210" s="67"/>
      <c r="D210" s="67"/>
      <c r="E210" s="537" t="s">
        <v>126</v>
      </c>
      <c r="F210" s="264">
        <f>F209*F7</f>
        <v>590.54700854700855</v>
      </c>
      <c r="G210" s="414">
        <f>G209*G7</f>
        <v>0</v>
      </c>
      <c r="H210" s="415">
        <f>H39*H209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1066">
        <f>L39*L209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1066">
        <f>P39*P209</f>
        <v>0</v>
      </c>
      <c r="Q210" s="418">
        <f>Q209*Q7</f>
        <v>0</v>
      </c>
      <c r="R210" s="264">
        <f>F210+J210+N210</f>
        <v>2013.3675213675215</v>
      </c>
      <c r="S210" s="566">
        <f>S209*S39</f>
        <v>2631.4529914529912</v>
      </c>
      <c r="T210" s="134">
        <f>H210+K210+O210</f>
        <v>7.3162398306425978</v>
      </c>
      <c r="U210" s="129">
        <f>H210+L210+P210</f>
        <v>0</v>
      </c>
      <c r="V210" s="129">
        <f>U210-R210</f>
        <v>-2013.3675213675215</v>
      </c>
      <c r="W210" s="128">
        <f>U210-S210</f>
        <v>-2631.4529914529912</v>
      </c>
      <c r="X210" s="55">
        <f>U210-T210</f>
        <v>-7.3162398306425978</v>
      </c>
      <c r="Y210" s="264">
        <f>Y39*Y209</f>
        <v>1162.7350427350427</v>
      </c>
      <c r="Z210" s="414">
        <f>Z39*Z209</f>
        <v>107.22138648878332</v>
      </c>
      <c r="AA210" s="1066">
        <f>AA39*AA209</f>
        <v>0</v>
      </c>
      <c r="AB210" s="418">
        <f>AA210-Z210</f>
        <v>-107.22138648878332</v>
      </c>
      <c r="AC210" s="264">
        <f>AC39*AC209</f>
        <v>1407.5213675213674</v>
      </c>
      <c r="AD210" s="414">
        <f>AD39*AD209</f>
        <v>94.917070164938366</v>
      </c>
      <c r="AE210" s="1066">
        <f>AE39*AE209</f>
        <v>0</v>
      </c>
      <c r="AF210" s="418">
        <f>AE210-AD210</f>
        <v>-94.917070164938366</v>
      </c>
      <c r="AG210" s="264">
        <f>AG39*AG209</f>
        <v>1649.2478632478633</v>
      </c>
      <c r="AH210" s="414">
        <f>AH39*AH209</f>
        <v>728.20512820512818</v>
      </c>
      <c r="AI210" s="1066">
        <f>AI39*AI209</f>
        <v>0</v>
      </c>
      <c r="AJ210" s="418">
        <f>AI210-AH210</f>
        <v>-728.20512820512818</v>
      </c>
      <c r="AK210" s="127">
        <f>Y210+AC210+AG210</f>
        <v>4219.5042735042734</v>
      </c>
      <c r="AL210" s="566">
        <f>AL39*AL209</f>
        <v>6119.6581196581192</v>
      </c>
      <c r="AM210" s="134">
        <f>Z210+AD210+AH210</f>
        <v>930.34358485884991</v>
      </c>
      <c r="AN210" s="129">
        <f>AA210+AE210+AI210</f>
        <v>0</v>
      </c>
      <c r="AO210" s="134">
        <f>AN210-AK210</f>
        <v>-4219.5042735042734</v>
      </c>
      <c r="AP210" s="128">
        <f>AN210-AL210</f>
        <v>-6119.6581196581192</v>
      </c>
      <c r="AQ210" s="55">
        <f>AN210-AM210</f>
        <v>-930.34358485884991</v>
      </c>
      <c r="AR210" s="127">
        <f>SUM(R210,AK210)</f>
        <v>6232.8717948717949</v>
      </c>
      <c r="AS210" s="129">
        <f>SUM(S210,AL210)</f>
        <v>8751.1111111111095</v>
      </c>
      <c r="AT210" s="511">
        <f>T210+AM210</f>
        <v>937.65982468949255</v>
      </c>
      <c r="AU210" s="421">
        <f>SUM(U210,AN210)</f>
        <v>0</v>
      </c>
      <c r="AV210" s="169">
        <f>AU210-AR210</f>
        <v>-6232.8717948717949</v>
      </c>
      <c r="AW210" s="128">
        <f>AU210-AS210</f>
        <v>-8751.1111111111095</v>
      </c>
      <c r="AX210" s="362">
        <f>AU210-AT210</f>
        <v>-937.65982468949255</v>
      </c>
      <c r="AY210" s="74"/>
      <c r="AZ210" s="75"/>
      <c r="BA210" s="75"/>
      <c r="BF210" s="1040"/>
      <c r="BG210" s="414"/>
      <c r="BH210" s="417"/>
      <c r="BI210" s="418">
        <f>BH210-BG210</f>
        <v>0</v>
      </c>
      <c r="BJ210" s="1040"/>
      <c r="BK210" s="414">
        <v>231</v>
      </c>
      <c r="BL210" s="417"/>
      <c r="BM210" s="418">
        <f>BL210-BK210</f>
        <v>-231</v>
      </c>
      <c r="BN210" s="1040"/>
      <c r="BO210" s="414">
        <v>306</v>
      </c>
      <c r="BP210" s="417"/>
      <c r="BQ210" s="418">
        <f>BP210-BO210</f>
        <v>-306</v>
      </c>
      <c r="BR210" s="127">
        <f>BF210+BJ210+BN210</f>
        <v>0</v>
      </c>
      <c r="BS210" s="134"/>
      <c r="BT210" s="134">
        <f>BG210+BK210+BO210</f>
        <v>537</v>
      </c>
      <c r="BU210" s="129">
        <f>BH210+BL210+BP210</f>
        <v>0</v>
      </c>
      <c r="BV210" s="129">
        <f>BU210-BR210</f>
        <v>0</v>
      </c>
      <c r="BW210" s="128"/>
      <c r="BX210" s="55">
        <f>BU210-BT210</f>
        <v>-537</v>
      </c>
      <c r="BY210" s="1040"/>
      <c r="BZ210" s="414">
        <v>385</v>
      </c>
      <c r="CA210" s="417"/>
      <c r="CB210" s="418">
        <f>CA210-BZ210</f>
        <v>-385</v>
      </c>
      <c r="CC210" s="1040"/>
      <c r="CD210" s="414">
        <v>385</v>
      </c>
      <c r="CE210" s="417"/>
      <c r="CF210" s="418">
        <f>CE210-CD210</f>
        <v>-385</v>
      </c>
      <c r="CG210" s="1040"/>
      <c r="CH210" s="414">
        <v>262</v>
      </c>
      <c r="CI210" s="417"/>
      <c r="CJ210" s="418">
        <f>CI210-CH210</f>
        <v>-262</v>
      </c>
      <c r="CK210" s="127">
        <f>BY210+CC210+CG210</f>
        <v>0</v>
      </c>
      <c r="CL210" s="134"/>
      <c r="CM210" s="134">
        <f>BZ210+CD210+CH210</f>
        <v>1032</v>
      </c>
      <c r="CN210" s="129">
        <f>CA210+CE210+CI210</f>
        <v>0</v>
      </c>
      <c r="CO210" s="134">
        <f>CN210-CK210</f>
        <v>0</v>
      </c>
      <c r="CP210" s="134"/>
      <c r="CQ210" s="55">
        <f>CN210-CM210</f>
        <v>-1032</v>
      </c>
      <c r="CR210" s="127">
        <f>SUM(BR210,CK210)</f>
        <v>0</v>
      </c>
      <c r="CS210" s="567"/>
      <c r="CT210" s="511">
        <f>BT210+CM210</f>
        <v>1569</v>
      </c>
      <c r="CU210" s="568">
        <f>SUM(BU210,CN210)</f>
        <v>0</v>
      </c>
      <c r="CV210" s="169">
        <f>CU210-CR210</f>
        <v>0</v>
      </c>
      <c r="CW210" s="328"/>
      <c r="CX210" s="610">
        <f>CU210-CT210</f>
        <v>-1569</v>
      </c>
      <c r="CY210" s="74"/>
      <c r="CZ210" s="75"/>
      <c r="DD210" s="374">
        <v>1080</v>
      </c>
      <c r="DE210" s="414">
        <v>1088.1300852192603</v>
      </c>
      <c r="DF210" s="770"/>
      <c r="DG210" s="418">
        <f>DF210-DE210</f>
        <v>-1088.1300852192603</v>
      </c>
      <c r="DH210" s="264">
        <v>1400</v>
      </c>
      <c r="DI210" s="414">
        <v>1384.6153846153845</v>
      </c>
      <c r="DJ210" s="770"/>
      <c r="DK210" s="418">
        <f>DJ210-DI210</f>
        <v>-1384.6153846153845</v>
      </c>
      <c r="DL210" s="264">
        <v>1400</v>
      </c>
      <c r="DM210" s="414">
        <v>1384.6153846153845</v>
      </c>
      <c r="DN210" s="770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71"/>
      <c r="DX210" s="902">
        <f>DW210-DV210</f>
        <v>0</v>
      </c>
      <c r="DY210" s="264">
        <v>1076.9230769230769</v>
      </c>
      <c r="DZ210" s="414"/>
      <c r="EA210" s="770"/>
      <c r="EB210" s="418">
        <f>EA210-DZ210</f>
        <v>0</v>
      </c>
      <c r="EC210" s="264">
        <v>675</v>
      </c>
      <c r="ED210" s="414"/>
      <c r="EE210" s="770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86">
        <f>DQ210+EH210</f>
        <v>3857.3608544500294</v>
      </c>
      <c r="EN210" s="568">
        <f>SUM(DR210,EI210)</f>
        <v>0</v>
      </c>
      <c r="EO210" s="169">
        <f>EN210-EL210</f>
        <v>-7016.538461538461</v>
      </c>
      <c r="EP210" s="610">
        <f>EN210-EM210</f>
        <v>-3857.3608544500294</v>
      </c>
      <c r="EQ210" s="74"/>
      <c r="ER210" s="75"/>
    </row>
    <row r="211" spans="1:152" s="564" customFormat="1" ht="20.100000000000001" customHeight="1">
      <c r="A211" s="547"/>
      <c r="B211" s="569"/>
      <c r="C211" s="547"/>
      <c r="D211" s="792" t="s">
        <v>27</v>
      </c>
      <c r="E211" s="793"/>
      <c r="F211" s="599">
        <f>F212/F40</f>
        <v>0.13800000000000001</v>
      </c>
      <c r="G211" s="595">
        <f>G212/G40</f>
        <v>0.12005504593522769</v>
      </c>
      <c r="H211" s="859">
        <v>0.11</v>
      </c>
      <c r="I211" s="667"/>
      <c r="J211" s="599">
        <f>J212/J40</f>
        <v>0.13800000000000001</v>
      </c>
      <c r="K211" s="595">
        <v>0.1215</v>
      </c>
      <c r="L211" s="1078"/>
      <c r="M211" s="667"/>
      <c r="N211" s="599">
        <f>N212/N40</f>
        <v>0.13800000000000001</v>
      </c>
      <c r="O211" s="595">
        <v>0.11859431142108387</v>
      </c>
      <c r="P211" s="1078"/>
      <c r="Q211" s="667"/>
      <c r="R211" s="599">
        <f>R212/R40</f>
        <v>0.13800000000000001</v>
      </c>
      <c r="S211" s="600">
        <v>0.1441636</v>
      </c>
      <c r="T211" s="602">
        <f>T212/T40</f>
        <v>0.12004414940783555</v>
      </c>
      <c r="U211" s="604" t="e">
        <f>U212/U40</f>
        <v>#DIV/0!</v>
      </c>
      <c r="V211" s="604"/>
      <c r="W211" s="605"/>
      <c r="X211" s="253"/>
      <c r="Y211" s="599">
        <f>Y212/Y40</f>
        <v>0.14400000000000002</v>
      </c>
      <c r="Z211" s="595">
        <v>0.12244170695247025</v>
      </c>
      <c r="AA211" s="1078"/>
      <c r="AB211" s="667">
        <v>0.13200000000000001</v>
      </c>
      <c r="AC211" s="599">
        <f>AC212/AC40</f>
        <v>0.14400000000000002</v>
      </c>
      <c r="AD211" s="595">
        <v>0.12475043424694061</v>
      </c>
      <c r="AE211" s="1078"/>
      <c r="AF211" s="667">
        <v>0.13200000000000001</v>
      </c>
      <c r="AG211" s="599">
        <f>AG212/AG40</f>
        <v>0.14400000000000002</v>
      </c>
      <c r="AH211" s="595">
        <v>0.129</v>
      </c>
      <c r="AI211" s="1078"/>
      <c r="AJ211" s="667"/>
      <c r="AK211" s="603">
        <f>AK212/AK40</f>
        <v>0.14399999999999999</v>
      </c>
      <c r="AL211" s="600">
        <v>0.1441636</v>
      </c>
      <c r="AM211" s="602">
        <f>AM212/AM40</f>
        <v>0.125371127296243</v>
      </c>
      <c r="AN211" s="604" t="e">
        <f>AN212/AN40</f>
        <v>#DIV/0!</v>
      </c>
      <c r="AO211" s="602"/>
      <c r="AP211" s="605"/>
      <c r="AQ211" s="253"/>
      <c r="AR211" s="603">
        <f>AR212/AR40</f>
        <v>0.14119341563786009</v>
      </c>
      <c r="AS211" s="604">
        <f>AS212/AS40</f>
        <v>0.1441636</v>
      </c>
      <c r="AT211" s="563">
        <f>AT212/AT40</f>
        <v>0.12323255328798316</v>
      </c>
      <c r="AU211" s="607" t="e">
        <f>AU212/AU40</f>
        <v>#DIV/0!</v>
      </c>
      <c r="AV211" s="852"/>
      <c r="AW211" s="605"/>
      <c r="AX211" s="384"/>
      <c r="AY211" s="562"/>
      <c r="AZ211" s="563"/>
      <c r="BA211" s="563"/>
      <c r="BF211" s="1048" t="e">
        <f t="shared" ref="BF211:BG211" si="682">BF212/BF40</f>
        <v>#DIV/0!</v>
      </c>
      <c r="BG211" s="595" t="e">
        <f t="shared" si="682"/>
        <v>#DIV/0!</v>
      </c>
      <c r="BH211" s="597" t="e">
        <f>BH212/BH40</f>
        <v>#DIV/0!</v>
      </c>
      <c r="BI211" s="667"/>
      <c r="BJ211" s="1048" t="e">
        <f t="shared" ref="BJ211" si="683">BJ212/BJ40</f>
        <v>#DIV/0!</v>
      </c>
      <c r="BK211" s="595">
        <f>BK212/BK40</f>
        <v>0.14823476323119775</v>
      </c>
      <c r="BL211" s="597" t="e">
        <f>BL212/BL40</f>
        <v>#DIV/0!</v>
      </c>
      <c r="BM211" s="667"/>
      <c r="BN211" s="1048" t="e">
        <f t="shared" ref="BN211" si="684">BN212/BN40</f>
        <v>#DIV/0!</v>
      </c>
      <c r="BO211" s="595">
        <f>BO212/BO40</f>
        <v>0.15290247838616713</v>
      </c>
      <c r="BP211" s="597" t="e">
        <f>BP212/BP40</f>
        <v>#DIV/0!</v>
      </c>
      <c r="BQ211" s="667"/>
      <c r="BR211" s="603" t="e">
        <f>BR212/BR40</f>
        <v>#DIV/0!</v>
      </c>
      <c r="BS211" s="602"/>
      <c r="BT211" s="602">
        <f>BT212/BT40</f>
        <v>0.15052895184135975</v>
      </c>
      <c r="BU211" s="604" t="e">
        <f>BU212/BU40</f>
        <v>#DIV/0!</v>
      </c>
      <c r="BV211" s="604"/>
      <c r="BW211" s="605"/>
      <c r="BX211" s="253"/>
      <c r="BY211" s="1048" t="e">
        <f t="shared" ref="BY211" si="685">BY212/BY40</f>
        <v>#DIV/0!</v>
      </c>
      <c r="BZ211" s="595">
        <f>BZ212/BZ40</f>
        <v>0.15793314121037461</v>
      </c>
      <c r="CA211" s="597" t="e">
        <f>CA212/CA40</f>
        <v>#DIV/0!</v>
      </c>
      <c r="CB211" s="667">
        <v>0.13200000000000001</v>
      </c>
      <c r="CC211" s="1048" t="e">
        <f t="shared" ref="CC211" si="686">CC212/CC40</f>
        <v>#DIV/0!</v>
      </c>
      <c r="CD211" s="595">
        <f>CD212/CD40</f>
        <v>0.15744008236101578</v>
      </c>
      <c r="CE211" s="597" t="e">
        <f>CE212/CE40</f>
        <v>#DIV/0!</v>
      </c>
      <c r="CF211" s="667">
        <v>0.13200000000000001</v>
      </c>
      <c r="CG211" s="1048" t="e">
        <f t="shared" ref="CG211" si="687">CG212/CG40</f>
        <v>#DIV/0!</v>
      </c>
      <c r="CH211" s="595">
        <f>CH212/CH40</f>
        <v>0.1657159731543624</v>
      </c>
      <c r="CI211" s="597" t="e">
        <f>CI212/CI40</f>
        <v>#DIV/0!</v>
      </c>
      <c r="CJ211" s="667"/>
      <c r="CK211" s="603" t="e">
        <f>CK212/CK40</f>
        <v>#DIV/0!</v>
      </c>
      <c r="CL211" s="602"/>
      <c r="CM211" s="602">
        <f>CM212/CM40</f>
        <v>0.15922341884683766</v>
      </c>
      <c r="CN211" s="604" t="e">
        <f>CN212/CN40</f>
        <v>#DIV/0!</v>
      </c>
      <c r="CO211" s="602"/>
      <c r="CP211" s="602"/>
      <c r="CQ211" s="253"/>
      <c r="CR211" s="603" t="e">
        <f>CR212/CR40</f>
        <v>#DIV/0!</v>
      </c>
      <c r="CS211" s="602"/>
      <c r="CT211" s="563">
        <f>CT212/CT40</f>
        <v>0.15511313780634792</v>
      </c>
      <c r="CU211" s="560" t="e">
        <f>CU212/CU40</f>
        <v>#DIV/0!</v>
      </c>
      <c r="CV211" s="663"/>
      <c r="CW211" s="663"/>
      <c r="CX211" s="206">
        <f>CU212/CT212</f>
        <v>0</v>
      </c>
      <c r="CY211" s="562"/>
      <c r="CZ211" s="563"/>
      <c r="DD211" s="549">
        <f>DD212/DD40</f>
        <v>0.14486078431372548</v>
      </c>
      <c r="DE211" s="595">
        <f>DE212/DE40</f>
        <v>0.14493972752043596</v>
      </c>
      <c r="DF211" s="779" t="e">
        <f>DF212/DF40</f>
        <v>#DIV/0!</v>
      </c>
      <c r="DG211" s="667"/>
      <c r="DH211" s="599">
        <f>DH212/DH40</f>
        <v>0.16636527545909849</v>
      </c>
      <c r="DI211" s="595">
        <f>DI212/DI40</f>
        <v>0.16655064066852365</v>
      </c>
      <c r="DJ211" s="779" t="e">
        <f>DJ212/DJ40</f>
        <v>#DIV/0!</v>
      </c>
      <c r="DK211" s="667"/>
      <c r="DL211" s="599">
        <f>DL212/DL40</f>
        <v>0.1694041450777202</v>
      </c>
      <c r="DM211" s="595">
        <f>DM212/DM40</f>
        <v>0.1695994236311239</v>
      </c>
      <c r="DN211" s="779">
        <f>DN212/DN40</f>
        <v>0</v>
      </c>
      <c r="DO211" s="667"/>
      <c r="DP211" s="603">
        <f>DP212/DP40</f>
        <v>0.15999586592178769</v>
      </c>
      <c r="DQ211" s="602">
        <f>DQ212/DQ40</f>
        <v>0.16014497670083877</v>
      </c>
      <c r="DR211" s="604">
        <f>DR212/DR40</f>
        <v>0</v>
      </c>
      <c r="DS211" s="604"/>
      <c r="DT211" s="253"/>
      <c r="DU211" s="599">
        <f>DU212/DU40</f>
        <v>0.16847459584295613</v>
      </c>
      <c r="DV211" s="550" t="e">
        <f>DV212/DV40</f>
        <v>#DIV/0!</v>
      </c>
      <c r="DW211" s="777" t="e">
        <f>DW212/DW40</f>
        <v>#DIV/0!</v>
      </c>
      <c r="DX211" s="667">
        <v>0.13200000000000001</v>
      </c>
      <c r="DY211" s="599">
        <f>DY212/DY40</f>
        <v>0.16433035714285713</v>
      </c>
      <c r="DZ211" s="595" t="e">
        <f>DZ212/DZ40</f>
        <v>#DIV/0!</v>
      </c>
      <c r="EA211" s="779" t="e">
        <f>EA212/EA40</f>
        <v>#DIV/0!</v>
      </c>
      <c r="EB211" s="667">
        <v>0.13200000000000001</v>
      </c>
      <c r="EC211" s="599">
        <f>EC212/EC40</f>
        <v>0.16874278074866308</v>
      </c>
      <c r="ED211" s="595" t="e">
        <f>ED212/ED40</f>
        <v>#DIV/0!</v>
      </c>
      <c r="EE211" s="779" t="e">
        <f>EE212/EE40</f>
        <v>#DIV/0!</v>
      </c>
      <c r="EF211" s="667"/>
      <c r="EG211" s="603">
        <f>EG212/EG40</f>
        <v>0.16699253048780485</v>
      </c>
      <c r="EH211" s="602" t="e">
        <f>EH212/EH40</f>
        <v>#DIV/0!</v>
      </c>
      <c r="EI211" s="604" t="e">
        <f>EI212/EI40</f>
        <v>#DIV/0!</v>
      </c>
      <c r="EJ211" s="602"/>
      <c r="EK211" s="253"/>
      <c r="EL211" s="603">
        <f>EL212/EL40</f>
        <v>0.16295512572533846</v>
      </c>
      <c r="EM211" s="563">
        <f>EM212/EM40</f>
        <v>0.16014497670083877</v>
      </c>
      <c r="EN211" s="560">
        <f>EN212/EN40</f>
        <v>0</v>
      </c>
      <c r="EO211" s="608"/>
      <c r="EP211" s="609">
        <f>EN212/EM212</f>
        <v>0</v>
      </c>
      <c r="EQ211" s="562"/>
      <c r="ER211" s="563"/>
    </row>
    <row r="212" spans="1:152" s="5" customFormat="1" ht="20.100000000000001" customHeight="1">
      <c r="A212" s="66"/>
      <c r="B212" s="67"/>
      <c r="C212" s="67"/>
      <c r="D212" s="837" t="s">
        <v>31</v>
      </c>
      <c r="E212" s="537"/>
      <c r="F212" s="374">
        <f>F40*13.8%</f>
        <v>7477.9487179487196</v>
      </c>
      <c r="G212" s="461">
        <f>G214-G206</f>
        <v>7446.7474599999996</v>
      </c>
      <c r="H212" s="462">
        <f>H211*H40</f>
        <v>0</v>
      </c>
      <c r="I212" s="457">
        <f>H212-G212</f>
        <v>-7446.7474599999996</v>
      </c>
      <c r="J212" s="374">
        <f>J40*13.8%</f>
        <v>8327.1794871794882</v>
      </c>
      <c r="K212" s="461">
        <f>K211*K40</f>
        <v>8620.8923076923074</v>
      </c>
      <c r="L212" s="1058">
        <f>L211*L40</f>
        <v>0</v>
      </c>
      <c r="M212" s="457">
        <f>L212-K212</f>
        <v>-8620.8923076923074</v>
      </c>
      <c r="N212" s="374">
        <f>N40*13.8%</f>
        <v>8327.1794871794882</v>
      </c>
      <c r="O212" s="461">
        <f>O211*O40</f>
        <v>8449.6191203446506</v>
      </c>
      <c r="P212" s="1058">
        <f>P211*P40</f>
        <v>0</v>
      </c>
      <c r="Q212" s="457">
        <f>P212-O212</f>
        <v>-8449.6191203446506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17070.51142803696</v>
      </c>
      <c r="U212" s="239">
        <f>H212+L212+P212</f>
        <v>0</v>
      </c>
      <c r="V212" s="239">
        <f>U212-R212</f>
        <v>-24132.307692307695</v>
      </c>
      <c r="W212" s="240">
        <f t="shared" si="661"/>
        <v>-27391.083999999999</v>
      </c>
      <c r="X212" s="241">
        <f>U212-T212</f>
        <v>-17070.51142803696</v>
      </c>
      <c r="Y212" s="374">
        <f>Y40*14.4%</f>
        <v>8676.923076923078</v>
      </c>
      <c r="Z212" s="461">
        <f>Z211*Z40</f>
        <v>8672.5937657092909</v>
      </c>
      <c r="AA212" s="1058">
        <f>AA211*AA40</f>
        <v>0</v>
      </c>
      <c r="AB212" s="457">
        <f>AA212-Z212</f>
        <v>-8672.5937657092909</v>
      </c>
      <c r="AC212" s="374">
        <f>AC40*14.4%</f>
        <v>9550.7692307692323</v>
      </c>
      <c r="AD212" s="461">
        <v>8563</v>
      </c>
      <c r="AE212" s="1058">
        <f>AE211*AE40</f>
        <v>0</v>
      </c>
      <c r="AF212" s="457">
        <f>AE212-AD212</f>
        <v>-8563</v>
      </c>
      <c r="AG212" s="374">
        <f>AG40*14.4%</f>
        <v>10424.615384615385</v>
      </c>
      <c r="AH212" s="461">
        <f>AH211*AH40</f>
        <v>9344.2307692307695</v>
      </c>
      <c r="AI212" s="1058">
        <f>AI211*AI40</f>
        <v>0</v>
      </c>
      <c r="AJ212" s="457">
        <f>AI212-AH212</f>
        <v>-9344.2307692307695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0</v>
      </c>
      <c r="AO212" s="70">
        <f>AN212-AK212</f>
        <v>-28652.307692307695</v>
      </c>
      <c r="AP212" s="240">
        <f t="shared" si="662"/>
        <v>-29830.775692307696</v>
      </c>
      <c r="AQ212" s="241">
        <f>AN212-AM212</f>
        <v>-26579.82453494006</v>
      </c>
      <c r="AR212" s="69">
        <f>SUM(R212,AK212)</f>
        <v>52784.61538461539</v>
      </c>
      <c r="AS212" s="239">
        <f>SUM(S212,AL212)</f>
        <v>57221.859692307698</v>
      </c>
      <c r="AT212" s="511">
        <f>T212+AM212</f>
        <v>43650.33596297702</v>
      </c>
      <c r="AU212" s="568">
        <f>SUM(U212,AN212)</f>
        <v>0</v>
      </c>
      <c r="AV212" s="169">
        <f>AU212-AR212</f>
        <v>-52784.61538461539</v>
      </c>
      <c r="AW212" s="240">
        <f t="shared" si="663"/>
        <v>-57221.859692307698</v>
      </c>
      <c r="AX212" s="610">
        <f>AU212-AT212</f>
        <v>-43650.33596297702</v>
      </c>
      <c r="AY212" s="74"/>
      <c r="AZ212" s="75"/>
      <c r="BA212" s="75"/>
      <c r="BF212" s="1040"/>
      <c r="BG212" s="461"/>
      <c r="BH212" s="463"/>
      <c r="BI212" s="457">
        <f>BH212-BG212</f>
        <v>0</v>
      </c>
      <c r="BJ212" s="1040"/>
      <c r="BK212" s="461">
        <v>11371</v>
      </c>
      <c r="BL212" s="463"/>
      <c r="BM212" s="457">
        <f>BL212-BK212</f>
        <v>-11371</v>
      </c>
      <c r="BN212" s="1040"/>
      <c r="BO212" s="461">
        <v>11337</v>
      </c>
      <c r="BP212" s="463"/>
      <c r="BQ212" s="457">
        <f>BP212-BO212</f>
        <v>-11337</v>
      </c>
      <c r="BR212" s="69">
        <f>BF212+BJ212+BN212</f>
        <v>0</v>
      </c>
      <c r="BS212" s="70"/>
      <c r="BT212" s="134">
        <f>BG212+BK212+BO212</f>
        <v>22708</v>
      </c>
      <c r="BU212" s="239">
        <f>BH212+BL212+BP212</f>
        <v>0</v>
      </c>
      <c r="BV212" s="239">
        <f>BU212-BR212</f>
        <v>0</v>
      </c>
      <c r="BW212" s="240"/>
      <c r="BX212" s="241">
        <f>BU212-BT212</f>
        <v>-22708</v>
      </c>
      <c r="BY212" s="1040"/>
      <c r="BZ212" s="461">
        <v>11710</v>
      </c>
      <c r="CA212" s="463"/>
      <c r="CB212" s="457">
        <f>CA212-BZ212</f>
        <v>-11710</v>
      </c>
      <c r="CC212" s="1040"/>
      <c r="CD212" s="461">
        <v>9803</v>
      </c>
      <c r="CE212" s="463"/>
      <c r="CF212" s="457">
        <f>CE212-CD212</f>
        <v>-9803</v>
      </c>
      <c r="CG212" s="1040"/>
      <c r="CH212" s="461">
        <v>5276</v>
      </c>
      <c r="CI212" s="463"/>
      <c r="CJ212" s="457">
        <f>CI212-CH212</f>
        <v>-5276</v>
      </c>
      <c r="CK212" s="69">
        <f>BY212+CC212+CG212</f>
        <v>0</v>
      </c>
      <c r="CL212" s="70"/>
      <c r="CM212" s="134">
        <f>BZ212+CD212+CH212</f>
        <v>26789</v>
      </c>
      <c r="CN212" s="239">
        <f>CA212+CE212+CI212</f>
        <v>0</v>
      </c>
      <c r="CO212" s="70">
        <f>CN212-CK212</f>
        <v>0</v>
      </c>
      <c r="CP212" s="70"/>
      <c r="CQ212" s="241">
        <f>CN212-CM212</f>
        <v>-26789</v>
      </c>
      <c r="CR212" s="69">
        <f>SUM(BR212,CK212)</f>
        <v>0</v>
      </c>
      <c r="CS212" s="970"/>
      <c r="CT212" s="511">
        <f>BT212+CM212</f>
        <v>49497</v>
      </c>
      <c r="CU212" s="568">
        <f>SUM(BU212,CN212)</f>
        <v>0</v>
      </c>
      <c r="CV212" s="169">
        <f>CU212-CR212</f>
        <v>0</v>
      </c>
      <c r="CW212" s="328"/>
      <c r="CX212" s="610">
        <f>CU212-CT212</f>
        <v>-49497</v>
      </c>
      <c r="CY212" s="74"/>
      <c r="CZ212" s="75"/>
      <c r="DD212" s="374">
        <v>11366</v>
      </c>
      <c r="DE212" s="461">
        <v>11366</v>
      </c>
      <c r="DF212" s="771"/>
      <c r="DG212" s="457">
        <f>DF212-DE212</f>
        <v>-11366</v>
      </c>
      <c r="DH212" s="374">
        <v>12776</v>
      </c>
      <c r="DI212" s="461">
        <v>12776</v>
      </c>
      <c r="DJ212" s="771"/>
      <c r="DK212" s="457">
        <f>DJ212-DI212</f>
        <v>-12776</v>
      </c>
      <c r="DL212" s="374">
        <v>12575</v>
      </c>
      <c r="DM212" s="461">
        <v>12575</v>
      </c>
      <c r="DN212" s="771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71"/>
      <c r="DX212" s="457">
        <f>DW212-DV212</f>
        <v>0</v>
      </c>
      <c r="DY212" s="374">
        <v>10225</v>
      </c>
      <c r="DZ212" s="461"/>
      <c r="EA212" s="771"/>
      <c r="EB212" s="457">
        <f>EA212-DZ212</f>
        <v>0</v>
      </c>
      <c r="EC212" s="374">
        <v>5394</v>
      </c>
      <c r="ED212" s="461"/>
      <c r="EE212" s="771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86">
        <f>DQ212+EH212</f>
        <v>36717</v>
      </c>
      <c r="EN212" s="568">
        <f>SUM(DR212,EI212)</f>
        <v>0</v>
      </c>
      <c r="EO212" s="169">
        <f>EN212-EL212</f>
        <v>-64806</v>
      </c>
      <c r="EP212" s="610">
        <f>EN212-EM212</f>
        <v>-36717</v>
      </c>
      <c r="EQ212" s="74"/>
      <c r="ER212" s="75"/>
    </row>
    <row r="213" spans="1:152" s="564" customFormat="1" ht="20.100000000000001" customHeight="1">
      <c r="A213" s="547"/>
      <c r="B213" s="569"/>
      <c r="C213" s="1101" t="s">
        <v>27</v>
      </c>
      <c r="D213" s="1102"/>
      <c r="E213" s="793"/>
      <c r="F213" s="549">
        <f>F214/F41</f>
        <v>0.13832601880877746</v>
      </c>
      <c r="G213" s="550">
        <f>G214/G41</f>
        <v>0.12005514106123517</v>
      </c>
      <c r="H213" s="857" t="e">
        <f>H214/H41</f>
        <v>#DIV/0!</v>
      </c>
      <c r="I213" s="551"/>
      <c r="J213" s="549">
        <f>J214/J41</f>
        <v>0.1382929577464789</v>
      </c>
      <c r="K213" s="550">
        <f>K214/K41</f>
        <v>0.12167712858098741</v>
      </c>
      <c r="L213" s="1076" t="e">
        <f>L214/L41</f>
        <v>#DIV/0!</v>
      </c>
      <c r="M213" s="551"/>
      <c r="N213" s="549">
        <f>N214/N41</f>
        <v>0.1382929577464789</v>
      </c>
      <c r="O213" s="550">
        <f>O214/O41</f>
        <v>0.11858602133112985</v>
      </c>
      <c r="P213" s="1076" t="e">
        <f>P214/P41</f>
        <v>#DIV/0!</v>
      </c>
      <c r="Q213" s="551"/>
      <c r="R213" s="549">
        <f>R214/R41</f>
        <v>0.13830320699708457</v>
      </c>
      <c r="S213" s="553">
        <f>S214/S41</f>
        <v>0.1444076075167785</v>
      </c>
      <c r="T213" s="558">
        <f>T214/T41</f>
        <v>0.12012684346799299</v>
      </c>
      <c r="U213" s="555" t="e">
        <f>U214/U41</f>
        <v>#DIV/0!</v>
      </c>
      <c r="V213" s="555"/>
      <c r="W213" s="556"/>
      <c r="X213" s="277"/>
      <c r="Y213" s="549">
        <f>Y214/Y41</f>
        <v>0.14432394366197185</v>
      </c>
      <c r="Z213" s="550">
        <f>Z214/Z41</f>
        <v>0.12284488792471798</v>
      </c>
      <c r="AA213" s="1076" t="e">
        <f>AA214/AA41</f>
        <v>#DIV/0!</v>
      </c>
      <c r="AB213" s="551"/>
      <c r="AC213" s="549">
        <f>AC214/AC41</f>
        <v>0.14429449423815624</v>
      </c>
      <c r="AD213" s="550">
        <f>AD214/AD41</f>
        <v>0.12495723399208679</v>
      </c>
      <c r="AE213" s="1076" t="e">
        <f>AE214/AE41</f>
        <v>#DIV/0!</v>
      </c>
      <c r="AF213" s="551"/>
      <c r="AG213" s="549">
        <f>AG214/AG41</f>
        <v>0.1442699530516432</v>
      </c>
      <c r="AH213" s="550">
        <v>0.13</v>
      </c>
      <c r="AI213" s="1076" t="e">
        <f>AI214/AI41</f>
        <v>#DIV/0!</v>
      </c>
      <c r="AJ213" s="551"/>
      <c r="AK213" s="557">
        <f>AK214/AK41</f>
        <v>0.14429449423815627</v>
      </c>
      <c r="AL213" s="553">
        <f>AL214/AL41</f>
        <v>0.14444344236453202</v>
      </c>
      <c r="AM213" s="558">
        <f>AM214/AM41</f>
        <v>0.1256939378713853</v>
      </c>
      <c r="AN213" s="555" t="e">
        <f>AN214/AN41</f>
        <v>#DIV/0!</v>
      </c>
      <c r="AO213" s="558"/>
      <c r="AP213" s="556"/>
      <c r="AQ213" s="277"/>
      <c r="AR213" s="557">
        <f>AR214/AR41</f>
        <v>0.14149284253578737</v>
      </c>
      <c r="AS213" s="555">
        <f>AS214/AS41</f>
        <v>0.14442629595375722</v>
      </c>
      <c r="AT213" s="559">
        <f>AT214/AT41</f>
        <v>0.12345965588293363</v>
      </c>
      <c r="AU213" s="560" t="e">
        <f>AU214/AU41</f>
        <v>#DIV/0!</v>
      </c>
      <c r="AV213" s="663"/>
      <c r="AW213" s="556"/>
      <c r="AX213" s="206"/>
      <c r="AY213" s="562"/>
      <c r="AZ213" s="563"/>
      <c r="BA213" s="563"/>
      <c r="BF213" s="1048" t="e">
        <f t="shared" ref="BF213:BG213" si="688">BF214/BF41</f>
        <v>#DIV/0!</v>
      </c>
      <c r="BG213" s="550" t="e">
        <f t="shared" si="688"/>
        <v>#DIV/0!</v>
      </c>
      <c r="BH213" s="552">
        <f>BH214/BH41</f>
        <v>0</v>
      </c>
      <c r="BI213" s="551"/>
      <c r="BJ213" s="1048" t="e">
        <f t="shared" ref="BJ213" si="689">BJ214/BJ41</f>
        <v>#DIV/0!</v>
      </c>
      <c r="BK213" s="550">
        <f>BK214/BK41</f>
        <v>0.14835600000000002</v>
      </c>
      <c r="BL213" s="552" t="e">
        <f>BL214/BL41</f>
        <v>#DIV/0!</v>
      </c>
      <c r="BM213" s="551"/>
      <c r="BN213" s="1048" t="e">
        <f t="shared" ref="BN213" si="690">BN214/BN41</f>
        <v>#DIV/0!</v>
      </c>
      <c r="BO213" s="550">
        <f>BO214/BO41</f>
        <v>0.1530144827586207</v>
      </c>
      <c r="BP213" s="552" t="e">
        <f>BP214/BP41</f>
        <v>#DIV/0!</v>
      </c>
      <c r="BQ213" s="551"/>
      <c r="BR213" s="557" t="e">
        <f>BR214/BR41</f>
        <v>#DIV/0!</v>
      </c>
      <c r="BS213" s="558"/>
      <c r="BT213" s="565">
        <f>BT214/BT41</f>
        <v>0.15064576271186442</v>
      </c>
      <c r="BU213" s="555">
        <f>BU214/BU41</f>
        <v>0</v>
      </c>
      <c r="BV213" s="555"/>
      <c r="BW213" s="556"/>
      <c r="BX213" s="277"/>
      <c r="BY213" s="1048" t="e">
        <f t="shared" ref="BY213" si="691">BY214/BY41</f>
        <v>#DIV/0!</v>
      </c>
      <c r="BZ213" s="550">
        <f>BZ214/BZ41</f>
        <v>0.15803068965517242</v>
      </c>
      <c r="CA213" s="552" t="e">
        <f>CA214/CA41</f>
        <v>#DIV/0!</v>
      </c>
      <c r="CB213" s="551"/>
      <c r="CC213" s="1048" t="e">
        <f t="shared" ref="CC213" si="692">CC214/CC41</f>
        <v>#DIV/0!</v>
      </c>
      <c r="CD213" s="550">
        <f>CD214/CD41</f>
        <v>0.1575012328767123</v>
      </c>
      <c r="CE213" s="552" t="e">
        <f>CE214/CE41</f>
        <v>#DIV/0!</v>
      </c>
      <c r="CF213" s="551"/>
      <c r="CG213" s="1048" t="e">
        <f t="shared" ref="CG213" si="693">CG214/CG41</f>
        <v>#DIV/0!</v>
      </c>
      <c r="CH213" s="550">
        <f>CH214/CH41</f>
        <v>0.16580213903743313</v>
      </c>
      <c r="CI213" s="552" t="e">
        <f>CI214/CI41</f>
        <v>#DIV/0!</v>
      </c>
      <c r="CJ213" s="551"/>
      <c r="CK213" s="557" t="e">
        <f>CK214/CK41</f>
        <v>#DIV/0!</v>
      </c>
      <c r="CL213" s="558"/>
      <c r="CM213" s="565">
        <f>CM214/CM41</f>
        <v>0.15930729483282674</v>
      </c>
      <c r="CN213" s="555" t="e">
        <f>CN214/CN41</f>
        <v>#DIV/0!</v>
      </c>
      <c r="CO213" s="565"/>
      <c r="CP213" s="558"/>
      <c r="CQ213" s="277"/>
      <c r="CR213" s="557" t="e">
        <f>CR214/CR41</f>
        <v>#DIV/0!</v>
      </c>
      <c r="CS213" s="558"/>
      <c r="CT213" s="559">
        <f>CT214/CT41</f>
        <v>0.1552125</v>
      </c>
      <c r="CU213" s="560">
        <f>CU214/CU41</f>
        <v>0</v>
      </c>
      <c r="CV213" s="663"/>
      <c r="CW213" s="663"/>
      <c r="CX213" s="206">
        <f>CU214/CT214</f>
        <v>0</v>
      </c>
      <c r="CY213" s="562"/>
      <c r="CZ213" s="563"/>
      <c r="DD213" s="549">
        <f>DD214/DD41</f>
        <v>0.14498212927756651</v>
      </c>
      <c r="DE213" s="550">
        <f>DE214/DE41</f>
        <v>0.14506092391304345</v>
      </c>
      <c r="DF213" s="777" t="e">
        <f>DF214/DF41</f>
        <v>#DIV/0!</v>
      </c>
      <c r="DG213" s="551"/>
      <c r="DH213" s="549">
        <f>DH214/DH41</f>
        <v>0.16643085460599333</v>
      </c>
      <c r="DI213" s="550">
        <f>DI214/DI41</f>
        <v>0.16661577777777778</v>
      </c>
      <c r="DJ213" s="777" t="e">
        <f>DJ214/DJ41</f>
        <v>#DIV/0!</v>
      </c>
      <c r="DK213" s="551"/>
      <c r="DL213" s="549">
        <f>DL214/DL41</f>
        <v>0.16946326061997702</v>
      </c>
      <c r="DM213" s="550">
        <f>DM214/DM41</f>
        <v>0.16965804597701151</v>
      </c>
      <c r="DN213" s="777">
        <f>DN214/DN41</f>
        <v>0</v>
      </c>
      <c r="DO213" s="551"/>
      <c r="DP213" s="557">
        <f>DP214/DP41</f>
        <v>0.1600790157845868</v>
      </c>
      <c r="DQ213" s="565">
        <f>DQ214/DQ41</f>
        <v>0.16022778810408919</v>
      </c>
      <c r="DR213" s="555">
        <f>DR214/DR41</f>
        <v>0</v>
      </c>
      <c r="DS213" s="555"/>
      <c r="DT213" s="277"/>
      <c r="DU213" s="549">
        <f>DU214/DU41</f>
        <v>0.16853443113772454</v>
      </c>
      <c r="DV213" s="550" t="e">
        <f>DV214/DV41</f>
        <v>#DIV/0!</v>
      </c>
      <c r="DW213" s="777" t="e">
        <f>DW214/DW41</f>
        <v>#DIV/0!</v>
      </c>
      <c r="DX213" s="551"/>
      <c r="DY213" s="549">
        <f>DY214/DY41</f>
        <v>0.1643831391363948</v>
      </c>
      <c r="DZ213" s="550" t="e">
        <f>DZ214/DZ41</f>
        <v>#DIV/0!</v>
      </c>
      <c r="EA213" s="777" t="e">
        <f>EA214/EA41</f>
        <v>#DIV/0!</v>
      </c>
      <c r="EB213" s="551"/>
      <c r="EC213" s="549">
        <f>EC214/EC41</f>
        <v>0.16882769640479359</v>
      </c>
      <c r="ED213" s="550" t="e">
        <f>ED214/ED41</f>
        <v>#DIV/0!</v>
      </c>
      <c r="EE213" s="777" t="e">
        <f>EE214/EE41</f>
        <v>#DIV/0!</v>
      </c>
      <c r="EF213" s="551"/>
      <c r="EG213" s="557">
        <f>EG214/EG41</f>
        <v>0.16705564001216175</v>
      </c>
      <c r="EH213" s="565" t="e">
        <f>EH214/EH41</f>
        <v>#DIV/0!</v>
      </c>
      <c r="EI213" s="555" t="e">
        <f>EI214/EI41</f>
        <v>#DIV/0!</v>
      </c>
      <c r="EJ213" s="565"/>
      <c r="EK213" s="277"/>
      <c r="EL213" s="557">
        <f>EL214/EL41</f>
        <v>0.16302971559613363</v>
      </c>
      <c r="EM213" s="559">
        <f>EM214/EM41</f>
        <v>0.16022778810408919</v>
      </c>
      <c r="EN213" s="560">
        <f>EN214/EN41</f>
        <v>0</v>
      </c>
      <c r="EO213" s="608"/>
      <c r="EP213" s="609">
        <f>EN214/EM214</f>
        <v>0</v>
      </c>
      <c r="EQ213" s="562"/>
      <c r="ER213" s="563"/>
    </row>
    <row r="214" spans="1:152" s="5" customFormat="1" ht="20.100000000000001" customHeight="1">
      <c r="A214" s="66"/>
      <c r="B214" s="67"/>
      <c r="C214" s="1103" t="s">
        <v>54</v>
      </c>
      <c r="D214" s="1104"/>
      <c r="E214" s="786"/>
      <c r="F214" s="374">
        <f>F212+F206</f>
        <v>7542.9059829059843</v>
      </c>
      <c r="G214" s="461">
        <v>7498.6135899999999</v>
      </c>
      <c r="H214" s="462">
        <f>H212+H206</f>
        <v>0</v>
      </c>
      <c r="I214" s="418">
        <f>H214-G214</f>
        <v>-7498.6135899999999</v>
      </c>
      <c r="J214" s="374">
        <f>J212+J206</f>
        <v>8392.1367521367538</v>
      </c>
      <c r="K214" s="461">
        <f>K212+K206</f>
        <v>8647.9357540147012</v>
      </c>
      <c r="L214" s="1058">
        <f>L212+L206</f>
        <v>0</v>
      </c>
      <c r="M214" s="418">
        <f>L214-K214</f>
        <v>-8647.9357540147012</v>
      </c>
      <c r="N214" s="374">
        <f>N212+N206</f>
        <v>8392.1367521367538</v>
      </c>
      <c r="O214" s="461">
        <f>O212+O206</f>
        <v>8480.0042093305365</v>
      </c>
      <c r="P214" s="1058">
        <f>P212+P206</f>
        <v>0</v>
      </c>
      <c r="Q214" s="418">
        <f>P214-O214</f>
        <v>-8480.0042093305365</v>
      </c>
      <c r="R214" s="264">
        <f>F214+J214+N214</f>
        <v>24327.179487179492</v>
      </c>
      <c r="S214" s="566">
        <f>S212+S206</f>
        <v>27585.555794871794</v>
      </c>
      <c r="T214" s="134">
        <f>H214+K214+O214</f>
        <v>17127.939963345238</v>
      </c>
      <c r="U214" s="129">
        <f>H214+L214+P214</f>
        <v>0</v>
      </c>
      <c r="V214" s="129">
        <f>U214-R214</f>
        <v>-24327.179487179492</v>
      </c>
      <c r="W214" s="128">
        <f t="shared" si="661"/>
        <v>-27585.555794871794</v>
      </c>
      <c r="X214" s="55">
        <f>U214-T214</f>
        <v>-17127.939963345238</v>
      </c>
      <c r="Y214" s="374">
        <f>Y212+Y206</f>
        <v>8758.11965811966</v>
      </c>
      <c r="Z214" s="461">
        <f>Z212+Z206</f>
        <v>8726.440713719614</v>
      </c>
      <c r="AA214" s="1058">
        <f>AA212+AA206</f>
        <v>0</v>
      </c>
      <c r="AB214" s="418">
        <f>AA214-Z214</f>
        <v>-8726.440713719614</v>
      </c>
      <c r="AC214" s="374">
        <f>AC212+AC206</f>
        <v>9631.9658119658143</v>
      </c>
      <c r="AD214" s="461">
        <f>AD212+AD206</f>
        <v>8622.0125543446393</v>
      </c>
      <c r="AE214" s="1058">
        <f>AE212+AE206</f>
        <v>0</v>
      </c>
      <c r="AF214" s="418">
        <f>AE214-AD214</f>
        <v>-8622.0125543446393</v>
      </c>
      <c r="AG214" s="374">
        <f>AG212+AG206</f>
        <v>10505.811965811967</v>
      </c>
      <c r="AH214" s="461">
        <f>AH212+AH206</f>
        <v>9384.8290598290605</v>
      </c>
      <c r="AI214" s="1058">
        <f>AI212+AI206</f>
        <v>0</v>
      </c>
      <c r="AJ214" s="418">
        <f>AI214-AH214</f>
        <v>-9384.8290598290605</v>
      </c>
      <c r="AK214" s="127">
        <f>Y214+AC214+AG214</f>
        <v>28895.897435897445</v>
      </c>
      <c r="AL214" s="566">
        <f>AL212+AL206</f>
        <v>30073.865435897438</v>
      </c>
      <c r="AM214" s="134">
        <f>Z214+AD214+AH214</f>
        <v>26733.282327893314</v>
      </c>
      <c r="AN214" s="129">
        <f>AA214+AE214+AI214</f>
        <v>0</v>
      </c>
      <c r="AO214" s="134">
        <f>AN214-AK214</f>
        <v>-28895.897435897445</v>
      </c>
      <c r="AP214" s="128">
        <f t="shared" si="662"/>
        <v>-30073.865435897438</v>
      </c>
      <c r="AQ214" s="55">
        <f>AN214-AM214</f>
        <v>-26733.282327893314</v>
      </c>
      <c r="AR214" s="69">
        <f>SUM(R214,AK214)</f>
        <v>53223.076923076937</v>
      </c>
      <c r="AS214" s="129">
        <f>AS212+AS206</f>
        <v>57659.421230769236</v>
      </c>
      <c r="AT214" s="511">
        <f>T214+AM214</f>
        <v>43861.222291238548</v>
      </c>
      <c r="AU214" s="568">
        <f>SUM(U214,AN214)</f>
        <v>0</v>
      </c>
      <c r="AV214" s="169">
        <f>AU214-AR214</f>
        <v>-53223.076923076937</v>
      </c>
      <c r="AW214" s="128">
        <f t="shared" si="663"/>
        <v>-57659.421230769236</v>
      </c>
      <c r="AX214" s="362">
        <f>AU214-AT214</f>
        <v>-43861.222291238548</v>
      </c>
      <c r="AY214" s="74"/>
      <c r="AZ214" s="75"/>
      <c r="BA214" s="75"/>
      <c r="BF214" s="1040">
        <f t="shared" ref="BF214:BG214" si="694">BF212+BF206</f>
        <v>0</v>
      </c>
      <c r="BG214" s="461">
        <f t="shared" si="694"/>
        <v>0</v>
      </c>
      <c r="BH214" s="463">
        <f>BH212+BH206</f>
        <v>0</v>
      </c>
      <c r="BI214" s="418">
        <f>BH214-BG214</f>
        <v>0</v>
      </c>
      <c r="BJ214" s="1040">
        <f t="shared" ref="BJ214" si="695">BJ212+BJ206</f>
        <v>0</v>
      </c>
      <c r="BK214" s="461">
        <f>BK212+BK206</f>
        <v>11412</v>
      </c>
      <c r="BL214" s="463">
        <f>BL212+BL206</f>
        <v>0</v>
      </c>
      <c r="BM214" s="418">
        <f>BL214-BK214</f>
        <v>-11412</v>
      </c>
      <c r="BN214" s="1040">
        <f t="shared" ref="BN214" si="696">BN212+BN206</f>
        <v>0</v>
      </c>
      <c r="BO214" s="461">
        <f>BO212+BO206</f>
        <v>11378</v>
      </c>
      <c r="BP214" s="463">
        <f>BP212+BP206</f>
        <v>0</v>
      </c>
      <c r="BQ214" s="418">
        <f>BP214-BO214</f>
        <v>-11378</v>
      </c>
      <c r="BR214" s="127">
        <f>BF214+BJ214+BN214</f>
        <v>0</v>
      </c>
      <c r="BS214" s="134"/>
      <c r="BT214" s="134">
        <f>BG214+BK214+BO214</f>
        <v>22790</v>
      </c>
      <c r="BU214" s="129">
        <f>BH214+BL214+BP214</f>
        <v>0</v>
      </c>
      <c r="BV214" s="129">
        <f>BU214-BR214</f>
        <v>0</v>
      </c>
      <c r="BW214" s="128"/>
      <c r="BX214" s="55">
        <f>BU214-BT214</f>
        <v>-22790</v>
      </c>
      <c r="BY214" s="1040">
        <f t="shared" ref="BY214" si="697">BY212+BY206</f>
        <v>0</v>
      </c>
      <c r="BZ214" s="461">
        <f>BZ212+BZ206</f>
        <v>11751</v>
      </c>
      <c r="CA214" s="463">
        <f>CA212+CA206</f>
        <v>0</v>
      </c>
      <c r="CB214" s="418">
        <f>CA214-BZ214</f>
        <v>-11751</v>
      </c>
      <c r="CC214" s="1040">
        <f t="shared" ref="CC214" si="698">CC212+CC206</f>
        <v>0</v>
      </c>
      <c r="CD214" s="461">
        <f>CD212+CD206</f>
        <v>9827</v>
      </c>
      <c r="CE214" s="463">
        <f>CE212+CE206</f>
        <v>0</v>
      </c>
      <c r="CF214" s="418">
        <f>CE214-CD214</f>
        <v>-9827</v>
      </c>
      <c r="CG214" s="1040">
        <f t="shared" ref="CG214" si="699">CG212+CG206</f>
        <v>0</v>
      </c>
      <c r="CH214" s="461">
        <f>CH212+CH206</f>
        <v>5300</v>
      </c>
      <c r="CI214" s="463">
        <f>CI212+CI206</f>
        <v>0</v>
      </c>
      <c r="CJ214" s="418">
        <f>CI214-CH214</f>
        <v>-5300</v>
      </c>
      <c r="CK214" s="127">
        <f>BY214+CC214+CG214</f>
        <v>0</v>
      </c>
      <c r="CL214" s="134"/>
      <c r="CM214" s="134">
        <f>BZ214+CD214+CH214</f>
        <v>26878</v>
      </c>
      <c r="CN214" s="129">
        <f>CA214+CE214+CI214</f>
        <v>0</v>
      </c>
      <c r="CO214" s="134">
        <f>CN214-CK214</f>
        <v>0</v>
      </c>
      <c r="CP214" s="134"/>
      <c r="CQ214" s="55">
        <f>CN214-CM214</f>
        <v>-26878</v>
      </c>
      <c r="CR214" s="69">
        <f>SUM(BR214,CK214)</f>
        <v>0</v>
      </c>
      <c r="CS214" s="970"/>
      <c r="CT214" s="511">
        <f>BT214+CM214</f>
        <v>49668</v>
      </c>
      <c r="CU214" s="568">
        <f>SUM(BU214,CN214)</f>
        <v>0</v>
      </c>
      <c r="CV214" s="169">
        <f>CU214-CR214</f>
        <v>0</v>
      </c>
      <c r="CW214" s="169"/>
      <c r="CX214" s="362">
        <f>CU214-CT214</f>
        <v>-49668</v>
      </c>
      <c r="CY214" s="74"/>
      <c r="CZ214" s="75"/>
      <c r="DD214" s="374">
        <f>DD212+DD206</f>
        <v>11406.5</v>
      </c>
      <c r="DE214" s="461">
        <f>DE212+DE206</f>
        <v>11406.5</v>
      </c>
      <c r="DF214" s="771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71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71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71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71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71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86">
        <f>DQ214+EH214</f>
        <v>36838.696581196578</v>
      </c>
      <c r="EN214" s="568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91" customFormat="1" ht="20.100000000000001" customHeight="1">
      <c r="A215" s="571"/>
      <c r="B215" s="571" t="s">
        <v>27</v>
      </c>
      <c r="C215" s="572"/>
      <c r="D215" s="572"/>
      <c r="E215" s="573"/>
      <c r="F215" s="491">
        <f>F216/F43</f>
        <v>0.12959322033898307</v>
      </c>
      <c r="G215" s="574">
        <f>G216/G43</f>
        <v>0.11270964177281903</v>
      </c>
      <c r="H215" s="858" t="e">
        <f>H216/H43</f>
        <v>#DIV/0!</v>
      </c>
      <c r="I215" s="334">
        <f>H216/G216</f>
        <v>0</v>
      </c>
      <c r="J215" s="491">
        <f>J216/J43</f>
        <v>0.12965438373570523</v>
      </c>
      <c r="K215" s="574">
        <f>K216/K43</f>
        <v>0.11592764176345068</v>
      </c>
      <c r="L215" s="1077" t="e">
        <f>L216/L43</f>
        <v>#DIV/0!</v>
      </c>
      <c r="M215" s="334">
        <f>L216/K216</f>
        <v>0</v>
      </c>
      <c r="N215" s="491">
        <f>N216/N43</f>
        <v>0.12895214105793451</v>
      </c>
      <c r="O215" s="574">
        <f>O216/O43</f>
        <v>0.11630635071183318</v>
      </c>
      <c r="P215" s="1077" t="e">
        <f>P216/P43</f>
        <v>#DIV/0!</v>
      </c>
      <c r="Q215" s="334">
        <f>P216/O216</f>
        <v>0</v>
      </c>
      <c r="R215" s="491">
        <f>R216/R43</f>
        <v>0.12939187418086504</v>
      </c>
      <c r="S215" s="613">
        <f>S216/S43</f>
        <v>0.13556407250608271</v>
      </c>
      <c r="T215" s="583">
        <f>T216/T43</f>
        <v>0.11612142636506673</v>
      </c>
      <c r="U215" s="579" t="e">
        <f>U216/U43</f>
        <v>#DIV/0!</v>
      </c>
      <c r="V215" s="579">
        <f>U216/R216</f>
        <v>0</v>
      </c>
      <c r="W215" s="580">
        <f>U216/S216</f>
        <v>0</v>
      </c>
      <c r="X215" s="177">
        <f>U216/T216</f>
        <v>0</v>
      </c>
      <c r="Y215" s="491">
        <f>Y216/Y43</f>
        <v>0.13434508816120908</v>
      </c>
      <c r="Z215" s="574">
        <f>Z216/Z43</f>
        <v>0.11700885410542498</v>
      </c>
      <c r="AA215" s="1077" t="e">
        <f>AA216/AA43</f>
        <v>#DIV/0!</v>
      </c>
      <c r="AB215" s="334">
        <f>AA216/Z216</f>
        <v>0</v>
      </c>
      <c r="AC215" s="491">
        <f>AC216/AC43</f>
        <v>0.13513757225433529</v>
      </c>
      <c r="AD215" s="574">
        <f>AD216/AD43</f>
        <v>0.11845291140471766</v>
      </c>
      <c r="AE215" s="1077" t="e">
        <f>AE216/AE43</f>
        <v>#DIV/0!</v>
      </c>
      <c r="AF215" s="341">
        <f>AE216/AD216</f>
        <v>0</v>
      </c>
      <c r="AG215" s="491">
        <f>AG216/AG43</f>
        <v>0.13636344086021504</v>
      </c>
      <c r="AH215" s="574">
        <f>AH216/AH43</f>
        <v>0.12368464052287581</v>
      </c>
      <c r="AI215" s="1077" t="e">
        <f>AI216/AI43</f>
        <v>#DIV/0!</v>
      </c>
      <c r="AJ215" s="341">
        <f>AI216/AH216</f>
        <v>0</v>
      </c>
      <c r="AK215" s="632">
        <f>AK216/AK43</f>
        <v>0.13533487833140212</v>
      </c>
      <c r="AL215" s="613">
        <f>AL216/AL43</f>
        <v>0.13578084474272931</v>
      </c>
      <c r="AM215" s="583">
        <f>AM216/AM43</f>
        <v>0.11971243533121188</v>
      </c>
      <c r="AN215" s="579" t="e">
        <f>AN216/AN43</f>
        <v>#DIV/0!</v>
      </c>
      <c r="AO215" s="583">
        <f>AN216/AK216</f>
        <v>0</v>
      </c>
      <c r="AP215" s="340">
        <f>AN216/AL216</f>
        <v>0</v>
      </c>
      <c r="AQ215" s="178">
        <f>AN216/AM216</f>
        <v>0</v>
      </c>
      <c r="AR215" s="632">
        <f>AR216/AR43</f>
        <v>0.13254612546125463</v>
      </c>
      <c r="AS215" s="579">
        <f>AS216/AS43</f>
        <v>0.1356770062937063</v>
      </c>
      <c r="AT215" s="668">
        <f>AT216/AT43</f>
        <v>0.11825269191411286</v>
      </c>
      <c r="AU215" s="586" t="e">
        <f>AU216/AU43</f>
        <v>#DIV/0!</v>
      </c>
      <c r="AV215" s="587">
        <f>AU216/AR216</f>
        <v>0</v>
      </c>
      <c r="AW215" s="579">
        <f>AU216/AS216</f>
        <v>0</v>
      </c>
      <c r="AX215" s="588">
        <f>AU216/AT216</f>
        <v>0</v>
      </c>
      <c r="AY215" s="589"/>
      <c r="AZ215" s="590"/>
      <c r="BA215" s="590"/>
      <c r="BB215" s="669" t="e">
        <f>AU215/ AR215</f>
        <v>#DIV/0!</v>
      </c>
      <c r="BF215" s="1049" t="e">
        <f t="shared" ref="BF215:BG215" si="700">BF216/BF43</f>
        <v>#DIV/0!</v>
      </c>
      <c r="BG215" s="574" t="e">
        <f t="shared" si="700"/>
        <v>#DIV/0!</v>
      </c>
      <c r="BH215" s="575">
        <f>BH216/BH43</f>
        <v>1.17</v>
      </c>
      <c r="BI215" s="334" t="e">
        <f>BH216/BG216</f>
        <v>#DIV/0!</v>
      </c>
      <c r="BJ215" s="1049" t="e">
        <f t="shared" ref="BJ215" si="701">BJ216/BJ43</f>
        <v>#DIV/0!</v>
      </c>
      <c r="BK215" s="574">
        <f>BK216/BK43</f>
        <v>0.14269099476439789</v>
      </c>
      <c r="BL215" s="575" t="e">
        <f>BL216/BL43</f>
        <v>#DIV/0!</v>
      </c>
      <c r="BM215" s="334">
        <f>BL216/BK216</f>
        <v>0</v>
      </c>
      <c r="BN215" s="1049" t="e">
        <f t="shared" ref="BN215" si="702">BN216/BN43</f>
        <v>#DIV/0!</v>
      </c>
      <c r="BO215" s="574">
        <f>BO216/BO43</f>
        <v>0.14484476190476189</v>
      </c>
      <c r="BP215" s="575" t="e">
        <f>BP216/BP43</f>
        <v>#DIV/0!</v>
      </c>
      <c r="BQ215" s="341">
        <f>BP216/BO216</f>
        <v>0</v>
      </c>
      <c r="BR215" s="632" t="e">
        <f>BR216/BR43</f>
        <v>#DIV/0!</v>
      </c>
      <c r="BS215" s="583"/>
      <c r="BT215" s="587">
        <f>BT216/BT43</f>
        <v>0.14376221052631577</v>
      </c>
      <c r="BU215" s="579">
        <f>BU216/BU43</f>
        <v>1.17</v>
      </c>
      <c r="BV215" s="579" t="e">
        <f>BU216/BR216</f>
        <v>#DIV/0!</v>
      </c>
      <c r="BW215" s="580"/>
      <c r="BX215" s="177">
        <f>BU216/BT216</f>
        <v>4.7588451983209115E-2</v>
      </c>
      <c r="BY215" s="1049" t="e">
        <f t="shared" ref="BY215" si="703">BY216/BY43</f>
        <v>#DIV/0!</v>
      </c>
      <c r="BZ215" s="574">
        <f>BZ216/BZ43</f>
        <v>0.14998404255319148</v>
      </c>
      <c r="CA215" s="575" t="e">
        <f>CA216/CA43</f>
        <v>#DIV/0!</v>
      </c>
      <c r="CB215" s="341">
        <f>CA216/BZ216</f>
        <v>0</v>
      </c>
      <c r="CC215" s="1049" t="e">
        <f t="shared" ref="CC215" si="704">CC216/CC43</f>
        <v>#DIV/0!</v>
      </c>
      <c r="CD215" s="574">
        <f>CD216/CD43</f>
        <v>0.150615</v>
      </c>
      <c r="CE215" s="575" t="e">
        <f>CE216/CE43</f>
        <v>#DIV/0!</v>
      </c>
      <c r="CF215" s="341">
        <f>CE216/CD216</f>
        <v>0</v>
      </c>
      <c r="CG215" s="1049" t="e">
        <f t="shared" ref="CG215" si="705">CG216/CG43</f>
        <v>#DIV/0!</v>
      </c>
      <c r="CH215" s="574">
        <f>CH216/CH43</f>
        <v>0.15461521739130432</v>
      </c>
      <c r="CI215" s="575" t="e">
        <f>CI216/CI43</f>
        <v>#DIV/0!</v>
      </c>
      <c r="CJ215" s="341">
        <f>CI216/CH216</f>
        <v>0</v>
      </c>
      <c r="CK215" s="632" t="e">
        <f>CK216/CK43</f>
        <v>#DIV/0!</v>
      </c>
      <c r="CL215" s="583"/>
      <c r="CM215" s="587">
        <f>CM216/CM43</f>
        <v>0.15111312089971884</v>
      </c>
      <c r="CN215" s="579" t="e">
        <f>CN216/CN43</f>
        <v>#DIV/0!</v>
      </c>
      <c r="CO215" s="587" t="e">
        <f>CN216/CK216</f>
        <v>#DIV/0!</v>
      </c>
      <c r="CP215" s="583"/>
      <c r="CQ215" s="178">
        <f>CN216/CM216</f>
        <v>0</v>
      </c>
      <c r="CR215" s="632" t="e">
        <f>CR216/CR43</f>
        <v>#DIV/0!</v>
      </c>
      <c r="CS215" s="583"/>
      <c r="CT215" s="668">
        <f>CT216/CT43</f>
        <v>0.14765086762518592</v>
      </c>
      <c r="CU215" s="586">
        <f>CU216/CU43</f>
        <v>1.17</v>
      </c>
      <c r="CV215" s="587" t="e">
        <f>CU216/CR216</f>
        <v>#DIV/0!</v>
      </c>
      <c r="CW215" s="583"/>
      <c r="CX215" s="588">
        <f>CU216/CT216</f>
        <v>2.1823681936041485E-2</v>
      </c>
      <c r="CY215" s="589"/>
      <c r="CZ215" s="590"/>
      <c r="DA215" s="669" t="e">
        <f>CU215/ CR215</f>
        <v>#DIV/0!</v>
      </c>
      <c r="DD215" s="491">
        <f>DD216/DD43</f>
        <v>0.13726638403990024</v>
      </c>
      <c r="DE215" s="574">
        <f>DE216/DE43</f>
        <v>0.13733488023952095</v>
      </c>
      <c r="DF215" s="778" t="e">
        <f>DF216/DF43</f>
        <v>#DIV/0!</v>
      </c>
      <c r="DG215" s="334">
        <f>DF216/DE216</f>
        <v>0</v>
      </c>
      <c r="DH215" s="491">
        <f>DH216/DH43</f>
        <v>0.15856283643892341</v>
      </c>
      <c r="DI215" s="574">
        <f>DI216/DI43</f>
        <v>0.15872715025906736</v>
      </c>
      <c r="DJ215" s="778" t="e">
        <f>DJ216/DJ43</f>
        <v>#DIV/0!</v>
      </c>
      <c r="DK215" s="334">
        <f>DJ216/DI216</f>
        <v>0</v>
      </c>
      <c r="DL215" s="491">
        <f>DL216/DL43</f>
        <v>0.16137730192719488</v>
      </c>
      <c r="DM215" s="574">
        <f>DM216/DM43</f>
        <v>0.1615502679528403</v>
      </c>
      <c r="DN215" s="778">
        <f>DN216/DN43</f>
        <v>0</v>
      </c>
      <c r="DO215" s="341">
        <f>DN216/DM216</f>
        <v>0</v>
      </c>
      <c r="DP215" s="632">
        <f>DP216/DP43</f>
        <v>0.15211288544358312</v>
      </c>
      <c r="DQ215" s="587">
        <f>DQ216/DQ43</f>
        <v>0.15224401724137929</v>
      </c>
      <c r="DR215" s="579">
        <f>DR216/DR43</f>
        <v>0</v>
      </c>
      <c r="DS215" s="579">
        <f>DR216/DP216</f>
        <v>0</v>
      </c>
      <c r="DT215" s="177">
        <f>DR216/DQ216</f>
        <v>0</v>
      </c>
      <c r="DU215" s="491">
        <f>DU216/DU43</f>
        <v>0.16051674898003007</v>
      </c>
      <c r="DV215" s="574" t="e">
        <f>DV216/DV43</f>
        <v>#DIV/0!</v>
      </c>
      <c r="DW215" s="778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4" t="e">
        <f>DZ216/DZ43</f>
        <v>#DIV/0!</v>
      </c>
      <c r="EA215" s="778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4" t="e">
        <f>ED216/ED43</f>
        <v>#DIV/0!</v>
      </c>
      <c r="EE215" s="778" t="e">
        <f>EE216/EE43</f>
        <v>#DIV/0!</v>
      </c>
      <c r="EF215" s="341" t="e">
        <f>EE216/ED216</f>
        <v>#DIV/0!</v>
      </c>
      <c r="EG215" s="632">
        <f>EG216/EG43</f>
        <v>0.15865669676448454</v>
      </c>
      <c r="EH215" s="587" t="e">
        <f>EH216/EH43</f>
        <v>#DIV/0!</v>
      </c>
      <c r="EI215" s="579" t="e">
        <f>EI216/EI43</f>
        <v>#DIV/0!</v>
      </c>
      <c r="EJ215" s="587">
        <f>EI216/EG216</f>
        <v>0</v>
      </c>
      <c r="EK215" s="178" t="e">
        <f>EI216/EH216</f>
        <v>#DIV/0!</v>
      </c>
      <c r="EL215" s="632">
        <f>EL216/EL43</f>
        <v>0.15487984449879694</v>
      </c>
      <c r="EM215" s="668">
        <f>EM216/EM43</f>
        <v>0.15224401724137929</v>
      </c>
      <c r="EN215" s="586">
        <f>EN216/EN43</f>
        <v>0</v>
      </c>
      <c r="EO215" s="587">
        <f>EN216/EL216</f>
        <v>0</v>
      </c>
      <c r="EP215" s="588">
        <f>EN216/EM216</f>
        <v>0</v>
      </c>
      <c r="EQ215" s="589"/>
      <c r="ER215" s="590"/>
      <c r="ES215" s="669">
        <f>EN215/ EL215</f>
        <v>0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357">
        <f>H214+H204</f>
        <v>0</v>
      </c>
      <c r="I216" s="358">
        <f>H216-G216</f>
        <v>-7910.5509499999998</v>
      </c>
      <c r="J216" s="355">
        <f>J214+J204</f>
        <v>8721.196581196582</v>
      </c>
      <c r="K216" s="448">
        <f>K214+K204</f>
        <v>9099.550437938291</v>
      </c>
      <c r="L216" s="1060">
        <f>L214+L204</f>
        <v>0</v>
      </c>
      <c r="M216" s="358">
        <f>L216-K216</f>
        <v>-9099.550437938291</v>
      </c>
      <c r="N216" s="355">
        <f>N214+N204</f>
        <v>8751.1111111111131</v>
      </c>
      <c r="O216" s="448">
        <f>O214+O204</f>
        <v>9566.686352620598</v>
      </c>
      <c r="P216" s="1060">
        <f>P214+P204</f>
        <v>0</v>
      </c>
      <c r="Q216" s="358">
        <f>P216-O216</f>
        <v>-9566.686352620598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18666.236790558891</v>
      </c>
      <c r="U216" s="113">
        <f>H216+L216+P216</f>
        <v>0</v>
      </c>
      <c r="V216" s="110">
        <f>U216-R216</f>
        <v>-25314.35897435898</v>
      </c>
      <c r="W216" s="108">
        <f t="shared" si="661"/>
        <v>-28572.735282051282</v>
      </c>
      <c r="X216" s="117">
        <f>U216-T216</f>
        <v>-18666.236790558891</v>
      </c>
      <c r="Y216" s="355">
        <f>Y214+Y204</f>
        <v>9117.0940170940194</v>
      </c>
      <c r="Z216" s="448">
        <f>Z214+Z204</f>
        <v>9308.8397315171278</v>
      </c>
      <c r="AA216" s="1060">
        <f>AA214+AA204</f>
        <v>0</v>
      </c>
      <c r="AB216" s="358">
        <f>AA216-Z216</f>
        <v>-9308.8397315171278</v>
      </c>
      <c r="AC216" s="355">
        <f>AC214+AC204</f>
        <v>9990.9401709401736</v>
      </c>
      <c r="AD216" s="448">
        <f>AD214+AD204</f>
        <v>9082.687319472845</v>
      </c>
      <c r="AE216" s="1060">
        <f>AE214+AE204</f>
        <v>0</v>
      </c>
      <c r="AF216" s="358">
        <f>AE216-AD216</f>
        <v>-9082.687319472845</v>
      </c>
      <c r="AG216" s="355">
        <f>AG214+AG204</f>
        <v>10839.145299145301</v>
      </c>
      <c r="AH216" s="448">
        <f>AH214+AH204</f>
        <v>9704.4871794871797</v>
      </c>
      <c r="AI216" s="1060">
        <f>AI214+AI204</f>
        <v>0</v>
      </c>
      <c r="AJ216" s="358">
        <f>AI216-AH216</f>
        <v>-9704.4871794871797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0</v>
      </c>
      <c r="AO216" s="186">
        <f>AN216-AK216</f>
        <v>-29947.179487179495</v>
      </c>
      <c r="AP216" s="108">
        <f t="shared" si="662"/>
        <v>-31125.147487179489</v>
      </c>
      <c r="AQ216" s="117">
        <f>AN216-AM216</f>
        <v>-28096.014230477151</v>
      </c>
      <c r="AR216" s="111">
        <f>SUM(R216,AK216)</f>
        <v>55261.538461538476</v>
      </c>
      <c r="AS216" s="113">
        <f>AS214+AS204</f>
        <v>59697.882769230775</v>
      </c>
      <c r="AT216" s="593">
        <f>T216+AM216</f>
        <v>46762.251021036041</v>
      </c>
      <c r="AU216" s="187">
        <f>SUM(U216,AN216)</f>
        <v>0</v>
      </c>
      <c r="AV216" s="188">
        <f>AU216-AR216</f>
        <v>-55261.538461538476</v>
      </c>
      <c r="AW216" s="108">
        <f t="shared" si="663"/>
        <v>-59697.882769230775</v>
      </c>
      <c r="AX216" s="594">
        <f>AU216-AT216</f>
        <v>-46762.251021036041</v>
      </c>
      <c r="AY216" s="96">
        <f>AR216/6</f>
        <v>9210.256410256412</v>
      </c>
      <c r="AZ216" s="97">
        <f>AS216/6</f>
        <v>9949.6471282051298</v>
      </c>
      <c r="BA216" s="97">
        <f>AU216/6</f>
        <v>0</v>
      </c>
      <c r="BB216" s="363">
        <f>BA216/AY216</f>
        <v>0</v>
      </c>
      <c r="BC216" s="98">
        <f>BA216-AY216</f>
        <v>-9210.256410256412</v>
      </c>
      <c r="BD216" s="98">
        <f>BA216-AZ216</f>
        <v>-9949.6471282051298</v>
      </c>
      <c r="BE216" s="98">
        <f>AX216/6</f>
        <v>-7793.7085035060072</v>
      </c>
      <c r="BF216" s="1038">
        <f t="shared" ref="BF216:BG216" si="706">BF214+BF204</f>
        <v>0</v>
      </c>
      <c r="BG216" s="448">
        <f t="shared" si="706"/>
        <v>0</v>
      </c>
      <c r="BH216" s="359">
        <f>BH214+BH204</f>
        <v>1111</v>
      </c>
      <c r="BI216" s="358">
        <f>BH216-BG216</f>
        <v>1111</v>
      </c>
      <c r="BJ216" s="1038">
        <f t="shared" ref="BJ216" si="707">BJ214+BJ204</f>
        <v>0</v>
      </c>
      <c r="BK216" s="448">
        <f>BK214+BK204</f>
        <v>11647</v>
      </c>
      <c r="BL216" s="359">
        <f>BL214+BL204</f>
        <v>0</v>
      </c>
      <c r="BM216" s="358">
        <f>BL216-BK216</f>
        <v>-11647</v>
      </c>
      <c r="BN216" s="1038">
        <f t="shared" ref="BN216" si="708">BN214+BN204</f>
        <v>0</v>
      </c>
      <c r="BO216" s="448">
        <f>BO214+BO204</f>
        <v>11699</v>
      </c>
      <c r="BP216" s="359">
        <f>BP214+BP204</f>
        <v>0</v>
      </c>
      <c r="BQ216" s="358">
        <f>BP216-BO216</f>
        <v>-11699</v>
      </c>
      <c r="BR216" s="111">
        <f>BF216+BJ216+BN216</f>
        <v>0</v>
      </c>
      <c r="BS216" s="112"/>
      <c r="BT216" s="186">
        <f>BG216+BK216+BO216</f>
        <v>23346</v>
      </c>
      <c r="BU216" s="113">
        <f>BH216+BL216+BP216</f>
        <v>1111</v>
      </c>
      <c r="BV216" s="110">
        <f>BU216-BR216</f>
        <v>1111</v>
      </c>
      <c r="BW216" s="108"/>
      <c r="BX216" s="117">
        <f>BU216-BT216</f>
        <v>-22235</v>
      </c>
      <c r="BY216" s="1038">
        <f t="shared" ref="BY216" si="709">BY214+BY204</f>
        <v>0</v>
      </c>
      <c r="BZ216" s="448">
        <f>BZ214+BZ204</f>
        <v>12050</v>
      </c>
      <c r="CA216" s="359">
        <f>CA214+CA204</f>
        <v>0</v>
      </c>
      <c r="CB216" s="358">
        <f>CA216-BZ216</f>
        <v>-12050</v>
      </c>
      <c r="CC216" s="1038">
        <f t="shared" ref="CC216" si="710">CC214+CC204</f>
        <v>0</v>
      </c>
      <c r="CD216" s="448">
        <f>CD214+CD204</f>
        <v>10041</v>
      </c>
      <c r="CE216" s="359">
        <f>CE214+CE204</f>
        <v>0</v>
      </c>
      <c r="CF216" s="358">
        <f>CE216-CD216</f>
        <v>-10041</v>
      </c>
      <c r="CG216" s="1038">
        <f t="shared" ref="CG216" si="711">CG214+CG204</f>
        <v>0</v>
      </c>
      <c r="CH216" s="448">
        <f>CH214+CH204</f>
        <v>5471</v>
      </c>
      <c r="CI216" s="359">
        <f>CI214+CI204</f>
        <v>0</v>
      </c>
      <c r="CJ216" s="358">
        <f>CI216-CH216</f>
        <v>-5471</v>
      </c>
      <c r="CK216" s="111">
        <f>BY216+CC216+CG216</f>
        <v>0</v>
      </c>
      <c r="CL216" s="112"/>
      <c r="CM216" s="186">
        <f>BZ216+CD216+CH216</f>
        <v>27562</v>
      </c>
      <c r="CN216" s="113">
        <f>CA216+CE216+CI216</f>
        <v>0</v>
      </c>
      <c r="CO216" s="186">
        <f>CN216-CK216</f>
        <v>0</v>
      </c>
      <c r="CP216" s="186"/>
      <c r="CQ216" s="117">
        <f>CN216-CM216</f>
        <v>-27562</v>
      </c>
      <c r="CR216" s="111">
        <f>SUM(BR216,CK216)</f>
        <v>0</v>
      </c>
      <c r="CS216" s="954"/>
      <c r="CT216" s="593">
        <f>BT216+CM216</f>
        <v>50908</v>
      </c>
      <c r="CU216" s="187">
        <f>SUM(BU216,CN216)</f>
        <v>1111</v>
      </c>
      <c r="CV216" s="188">
        <f>CU216-CR216</f>
        <v>1111</v>
      </c>
      <c r="CW216" s="188"/>
      <c r="CX216" s="594">
        <f>CU216-CT216</f>
        <v>-49797</v>
      </c>
      <c r="CY216" s="96">
        <f>CR216/6</f>
        <v>0</v>
      </c>
      <c r="CZ216" s="97">
        <f>CU216/6</f>
        <v>185.16666666666666</v>
      </c>
      <c r="DA216" s="363" t="e">
        <f>CZ216/CY216</f>
        <v>#DIV/0!</v>
      </c>
      <c r="DB216" s="98">
        <f>CZ216-CY216</f>
        <v>185.16666666666666</v>
      </c>
      <c r="DC216" s="98">
        <f>CX216/6</f>
        <v>-8299.5</v>
      </c>
      <c r="DD216" s="355">
        <f>DD214+DD204</f>
        <v>11761.5</v>
      </c>
      <c r="DE216" s="448">
        <f>DE214+DE204</f>
        <v>11761.5</v>
      </c>
      <c r="DF216" s="764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64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64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64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64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64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26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4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33">
        <f>ER216-EQ216</f>
        <v>-11095.089031339032</v>
      </c>
      <c r="EU216" s="633">
        <f>EP216/6</f>
        <v>-6289.2827635327631</v>
      </c>
    </row>
    <row r="217" spans="1:152" s="488" customFormat="1" ht="20.100000000000001" customHeight="1">
      <c r="A217" s="547"/>
      <c r="B217" s="547"/>
      <c r="C217" s="665" t="s">
        <v>27</v>
      </c>
      <c r="D217" s="794"/>
      <c r="E217" s="793"/>
      <c r="F217" s="549">
        <v>8.6499999999999994E-2</v>
      </c>
      <c r="G217" s="550">
        <v>8.1942779980162334E-2</v>
      </c>
      <c r="H217" s="857">
        <v>7.0000000000000007E-2</v>
      </c>
      <c r="I217" s="565"/>
      <c r="J217" s="549">
        <f>F217</f>
        <v>8.6499999999999994E-2</v>
      </c>
      <c r="K217" s="550">
        <v>8.3599999999999994E-2</v>
      </c>
      <c r="L217" s="1076"/>
      <c r="M217" s="565"/>
      <c r="N217" s="549">
        <f>F217</f>
        <v>8.6499999999999994E-2</v>
      </c>
      <c r="O217" s="550">
        <v>4.3837130519455099E-2</v>
      </c>
      <c r="P217" s="1076"/>
      <c r="Q217" s="565"/>
      <c r="R217" s="670">
        <f>R218/R44</f>
        <v>8.6499999999999994E-2</v>
      </c>
      <c r="S217" s="671">
        <v>0.11619833333333332</v>
      </c>
      <c r="T217" s="672">
        <f>T218/T44</f>
        <v>6.3531175484864616E-2</v>
      </c>
      <c r="U217" s="673" t="e">
        <f>U218/U44</f>
        <v>#DIV/0!</v>
      </c>
      <c r="V217" s="555"/>
      <c r="W217" s="556"/>
      <c r="X217" s="277"/>
      <c r="Y217" s="549">
        <v>8.6499999999999994E-2</v>
      </c>
      <c r="Z217" s="550">
        <v>8.5730000000000001E-2</v>
      </c>
      <c r="AA217" s="1076"/>
      <c r="AB217" s="565">
        <v>0.13</v>
      </c>
      <c r="AC217" s="549">
        <f>Y217</f>
        <v>8.6499999999999994E-2</v>
      </c>
      <c r="AD217" s="550">
        <v>4.9196527722766059E-2</v>
      </c>
      <c r="AE217" s="1076"/>
      <c r="AF217" s="674">
        <v>0.13</v>
      </c>
      <c r="AG217" s="549">
        <f>Y217</f>
        <v>8.6499999999999994E-2</v>
      </c>
      <c r="AH217" s="550">
        <v>0.05</v>
      </c>
      <c r="AI217" s="1076"/>
      <c r="AJ217" s="551"/>
      <c r="AK217" s="675">
        <f>AK218/AK44</f>
        <v>8.6499999999999994E-2</v>
      </c>
      <c r="AL217" s="671">
        <v>6.7236216216216213E-2</v>
      </c>
      <c r="AM217" s="676">
        <f>AM218/AM44</f>
        <v>6.737159870765308E-2</v>
      </c>
      <c r="AN217" s="673" t="e">
        <f>AN218/AN44</f>
        <v>#DIV/0!</v>
      </c>
      <c r="AO217" s="565"/>
      <c r="AP217" s="556"/>
      <c r="AQ217" s="277"/>
      <c r="AR217" s="675">
        <f>AR218/AR44</f>
        <v>8.6499999999999994E-2</v>
      </c>
      <c r="AS217" s="677">
        <f>AS218/AS44</f>
        <v>8.6499999999999994E-2</v>
      </c>
      <c r="AT217" s="678">
        <f>AT218/AT44</f>
        <v>6.5992010304627771E-2</v>
      </c>
      <c r="AU217" s="679" t="e">
        <f>AU218/AU44</f>
        <v>#DIV/0!</v>
      </c>
      <c r="AV217" s="663"/>
      <c r="AW217" s="556"/>
      <c r="AX217" s="206"/>
      <c r="AY217" s="680"/>
      <c r="AZ217" s="564"/>
      <c r="BA217" s="564"/>
      <c r="BF217" s="1048"/>
      <c r="BG217" s="550"/>
      <c r="BH217" s="552"/>
      <c r="BI217" s="886"/>
      <c r="BJ217" s="1048"/>
      <c r="BK217" s="550">
        <v>0.06</v>
      </c>
      <c r="BL217" s="552"/>
      <c r="BM217" s="886"/>
      <c r="BN217" s="1048"/>
      <c r="BO217" s="550">
        <v>6.3E-2</v>
      </c>
      <c r="BP217" s="552"/>
      <c r="BQ217" s="551"/>
      <c r="BR217" s="675" t="e">
        <f>BR218/BR44</f>
        <v>#DIV/0!</v>
      </c>
      <c r="BS217" s="672"/>
      <c r="BT217" s="676">
        <f>BT218/BT44</f>
        <v>6.175862068965518E-2</v>
      </c>
      <c r="BU217" s="673" t="e">
        <f>BU218/BU44</f>
        <v>#DIV/0!</v>
      </c>
      <c r="BV217" s="555"/>
      <c r="BW217" s="556"/>
      <c r="BX217" s="277"/>
      <c r="BY217" s="1048"/>
      <c r="BZ217" s="550">
        <v>6.5000000000000002E-2</v>
      </c>
      <c r="CA217" s="552"/>
      <c r="CB217" s="551"/>
      <c r="CC217" s="1048"/>
      <c r="CD217" s="550">
        <v>6.5000000000000002E-2</v>
      </c>
      <c r="CE217" s="552"/>
      <c r="CF217" s="674"/>
      <c r="CG217" s="1048"/>
      <c r="CH217" s="550">
        <v>6.5000000000000002E-2</v>
      </c>
      <c r="CI217" s="552"/>
      <c r="CJ217" s="551"/>
      <c r="CK217" s="675" t="e">
        <f>CK218/CK44</f>
        <v>#DIV/0!</v>
      </c>
      <c r="CL217" s="672"/>
      <c r="CM217" s="676">
        <f>CM218/CM44</f>
        <v>6.4999999999999988E-2</v>
      </c>
      <c r="CN217" s="673" t="e">
        <f>CN218/CN44</f>
        <v>#DIV/0!</v>
      </c>
      <c r="CO217" s="565"/>
      <c r="CP217" s="558"/>
      <c r="CQ217" s="277"/>
      <c r="CR217" s="675" t="e">
        <f>CR218/CR44</f>
        <v>#DIV/0!</v>
      </c>
      <c r="CS217" s="672"/>
      <c r="CT217" s="678">
        <f>CT218/CT44</f>
        <v>6.3928164196123141E-2</v>
      </c>
      <c r="CU217" s="679" t="e">
        <f>CU218/CU44</f>
        <v>#DIV/0!</v>
      </c>
      <c r="CV217" s="663"/>
      <c r="CW217" s="663"/>
      <c r="CX217" s="206">
        <f>CU218/CT218</f>
        <v>0</v>
      </c>
      <c r="CY217" s="680"/>
      <c r="CZ217" s="564"/>
      <c r="DD217" s="549">
        <v>6.3600000000000004E-2</v>
      </c>
      <c r="DE217" s="550">
        <v>6.5000000000000002E-2</v>
      </c>
      <c r="DF217" s="777"/>
      <c r="DG217" s="886"/>
      <c r="DH217" s="549">
        <v>6.2799999999999995E-2</v>
      </c>
      <c r="DI217" s="550">
        <v>6.4000000000000001E-2</v>
      </c>
      <c r="DJ217" s="777"/>
      <c r="DK217" s="886"/>
      <c r="DL217" s="549">
        <v>6.2600000000000003E-2</v>
      </c>
      <c r="DM217" s="550">
        <v>6.3E-2</v>
      </c>
      <c r="DN217" s="777"/>
      <c r="DO217" s="551"/>
      <c r="DP217" s="675">
        <f>DP218/DP44</f>
        <v>6.308777727478497E-2</v>
      </c>
      <c r="DQ217" s="676">
        <f>DQ218/DQ44</f>
        <v>6.4122906292440024E-2</v>
      </c>
      <c r="DR217" s="677">
        <f>DR218/DR44</f>
        <v>0</v>
      </c>
      <c r="DS217" s="555"/>
      <c r="DT217" s="277"/>
      <c r="DU217" s="549">
        <v>6.3500000000000001E-2</v>
      </c>
      <c r="DV217" s="550"/>
      <c r="DW217" s="777"/>
      <c r="DX217" s="551"/>
      <c r="DY217" s="549">
        <v>6.3E-2</v>
      </c>
      <c r="DZ217" s="550"/>
      <c r="EA217" s="777"/>
      <c r="EB217" s="674"/>
      <c r="EC217" s="549">
        <v>6.3E-2</v>
      </c>
      <c r="ED217" s="550"/>
      <c r="EE217" s="777"/>
      <c r="EF217" s="551"/>
      <c r="EG217" s="675">
        <f>EG218/EG44</f>
        <v>6.3183641491695391E-2</v>
      </c>
      <c r="EH217" s="676" t="e">
        <f>EH218/EH44</f>
        <v>#DIV/0!</v>
      </c>
      <c r="EI217" s="677" t="e">
        <f>EI218/EI44</f>
        <v>#DIV/0!</v>
      </c>
      <c r="EJ217" s="565"/>
      <c r="EK217" s="277"/>
      <c r="EL217" s="675">
        <f>EL218/EL44</f>
        <v>6.3127980023656202E-2</v>
      </c>
      <c r="EM217" s="678">
        <f>EM218/EM44</f>
        <v>6.4122906292440024E-2</v>
      </c>
      <c r="EN217" s="1031">
        <f>EN218/EN44</f>
        <v>0</v>
      </c>
      <c r="EO217" s="608"/>
      <c r="EP217" s="609">
        <f>EN218/EM218</f>
        <v>0</v>
      </c>
      <c r="EQ217" s="680"/>
      <c r="ER217" s="564"/>
      <c r="ES217" s="564"/>
      <c r="ET217" s="564"/>
      <c r="EU217" s="564"/>
      <c r="EV217" s="564"/>
    </row>
    <row r="218" spans="1:152" s="266" customFormat="1" ht="20.100000000000001" customHeight="1">
      <c r="A218" s="66"/>
      <c r="B218" s="66"/>
      <c r="C218" s="456" t="s">
        <v>24</v>
      </c>
      <c r="D218" s="837"/>
      <c r="E218" s="830"/>
      <c r="F218" s="264">
        <f>F217*F44</f>
        <v>938.9316239316239</v>
      </c>
      <c r="G218" s="414">
        <f>G217*G44</f>
        <v>1296.3936100000003</v>
      </c>
      <c r="H218" s="415">
        <f t="shared" ref="H218" si="712">H217*H44</f>
        <v>0</v>
      </c>
      <c r="I218" s="418">
        <f>H218-G218</f>
        <v>-1296.3936100000003</v>
      </c>
      <c r="J218" s="264">
        <f>J217*J44</f>
        <v>1020.2564102564102</v>
      </c>
      <c r="K218" s="414">
        <f>K217*K44</f>
        <v>877.04259829059833</v>
      </c>
      <c r="L218" s="1066">
        <f t="shared" ref="L218" si="713">L217*L44</f>
        <v>0</v>
      </c>
      <c r="M218" s="418">
        <f>L218-K218</f>
        <v>-877.04259829059833</v>
      </c>
      <c r="N218" s="264">
        <f>N217*N44</f>
        <v>1020.2564102564102</v>
      </c>
      <c r="O218" s="414">
        <f>O217*O44</f>
        <v>468.6445156462612</v>
      </c>
      <c r="P218" s="1066">
        <f t="shared" ref="P218" si="714">P217*P44</f>
        <v>0</v>
      </c>
      <c r="Q218" s="418">
        <f>P218-O218</f>
        <v>-468.6445156462612</v>
      </c>
      <c r="R218" s="419">
        <f>F218+J218+N218</f>
        <v>2979.4444444444443</v>
      </c>
      <c r="S218" s="420">
        <v>2979.4444444444443</v>
      </c>
      <c r="T218" s="567">
        <f>H218+K218+O218</f>
        <v>1345.6871139368595</v>
      </c>
      <c r="U218" s="133">
        <f>H218+L218+P218</f>
        <v>0</v>
      </c>
      <c r="V218" s="129">
        <f>U218-R218</f>
        <v>-2979.4444444444443</v>
      </c>
      <c r="W218" s="128">
        <f t="shared" si="661"/>
        <v>-2979.4444444444443</v>
      </c>
      <c r="X218" s="48">
        <f>U218-T218</f>
        <v>-1345.6871139368595</v>
      </c>
      <c r="Y218" s="264">
        <f t="shared" ref="Y218:AI218" si="715">Y217*Y44</f>
        <v>946.32478632478637</v>
      </c>
      <c r="Z218" s="414">
        <f t="shared" si="715"/>
        <v>1592.0798131452993</v>
      </c>
      <c r="AA218" s="1066">
        <f t="shared" si="715"/>
        <v>0</v>
      </c>
      <c r="AB218" s="418">
        <f t="shared" si="715"/>
        <v>-2414.211777777778</v>
      </c>
      <c r="AC218" s="264">
        <f t="shared" si="715"/>
        <v>905.66239316239319</v>
      </c>
      <c r="AD218" s="414">
        <f t="shared" si="715"/>
        <v>440.56382000000019</v>
      </c>
      <c r="AE218" s="1066">
        <f t="shared" ref="AE218" si="716">AE217*AE44</f>
        <v>0</v>
      </c>
      <c r="AF218" s="681">
        <f t="shared" si="715"/>
        <v>-1164.1735555555558</v>
      </c>
      <c r="AG218" s="264">
        <f t="shared" si="715"/>
        <v>805.85470085470081</v>
      </c>
      <c r="AH218" s="414">
        <f t="shared" si="715"/>
        <v>512.82051282051293</v>
      </c>
      <c r="AI218" s="1066">
        <f t="shared" si="715"/>
        <v>0</v>
      </c>
      <c r="AJ218" s="418">
        <f>AI218-AH218</f>
        <v>-512.82051282051293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0</v>
      </c>
      <c r="AO218" s="134">
        <f>AN218-AK218</f>
        <v>-2657.8418803418804</v>
      </c>
      <c r="AP218" s="128">
        <f t="shared" si="662"/>
        <v>-2657.8418803418804</v>
      </c>
      <c r="AQ218" s="48">
        <f>AN218-AM218</f>
        <v>-2545.4641459658123</v>
      </c>
      <c r="AR218" s="130">
        <f>SUM(R218,AK218)</f>
        <v>5637.2863247863243</v>
      </c>
      <c r="AS218" s="132">
        <f>SUM(S218,AL218)</f>
        <v>5637.2863247863243</v>
      </c>
      <c r="AT218" s="511">
        <f>T218+AM218</f>
        <v>3891.1512599026719</v>
      </c>
      <c r="AU218" s="59">
        <f>SUM(U218,AN218)</f>
        <v>0</v>
      </c>
      <c r="AV218" s="169">
        <f>AU218-AR218</f>
        <v>-5637.2863247863243</v>
      </c>
      <c r="AW218" s="128">
        <f t="shared" si="663"/>
        <v>-5637.2863247863243</v>
      </c>
      <c r="AX218" s="362">
        <f>AU218-AT218</f>
        <v>-3891.1512599026719</v>
      </c>
      <c r="AY218" s="137"/>
      <c r="AZ218" s="138"/>
      <c r="BA218" s="138"/>
      <c r="BF218" s="1042">
        <f t="shared" ref="BF218:BG218" si="717">BF217*BF44</f>
        <v>0</v>
      </c>
      <c r="BG218" s="414">
        <f t="shared" si="717"/>
        <v>0</v>
      </c>
      <c r="BH218" s="417">
        <f>BH217*BH44</f>
        <v>0</v>
      </c>
      <c r="BI218" s="134">
        <f>BH218-BG218</f>
        <v>0</v>
      </c>
      <c r="BJ218" s="1042">
        <f t="shared" ref="BJ218" si="718">BJ217*BJ44</f>
        <v>0</v>
      </c>
      <c r="BK218" s="414">
        <f>BK217*BK44</f>
        <v>492.30769230769226</v>
      </c>
      <c r="BL218" s="417">
        <f>BL217*BL44</f>
        <v>0</v>
      </c>
      <c r="BM218" s="134">
        <f>BL218-BK218</f>
        <v>-492.30769230769226</v>
      </c>
      <c r="BN218" s="1042">
        <f t="shared" ref="BN218" si="719">BN217*BN44</f>
        <v>0</v>
      </c>
      <c r="BO218" s="414">
        <f>BO217*BO44</f>
        <v>732.30769230769238</v>
      </c>
      <c r="BP218" s="417">
        <f>BP217*BP44</f>
        <v>0</v>
      </c>
      <c r="BQ218" s="416">
        <f>BP218-BO218</f>
        <v>-732.30769230769238</v>
      </c>
      <c r="BR218" s="419">
        <f>BF218+BJ218+BN218</f>
        <v>0</v>
      </c>
      <c r="BS218" s="131"/>
      <c r="BT218" s="129">
        <f>BG218+BK218+BO218</f>
        <v>1224.6153846153848</v>
      </c>
      <c r="BU218" s="133">
        <f>BH218+BL218+BP218</f>
        <v>0</v>
      </c>
      <c r="BV218" s="129">
        <f>BU218-BR218</f>
        <v>0</v>
      </c>
      <c r="BW218" s="128"/>
      <c r="BX218" s="48">
        <f>BU218-BT218</f>
        <v>-1224.6153846153848</v>
      </c>
      <c r="BY218" s="1042">
        <f t="shared" ref="BY218" si="720">BY217*BY44</f>
        <v>0</v>
      </c>
      <c r="BZ218" s="414">
        <f>BZ217*BZ44</f>
        <v>964.44444444444446</v>
      </c>
      <c r="CA218" s="417">
        <f>CA217*CA44</f>
        <v>0</v>
      </c>
      <c r="CB218" s="418">
        <f>CA218-BZ218</f>
        <v>-964.44444444444446</v>
      </c>
      <c r="CC218" s="1042">
        <f t="shared" ref="CC218" si="721">CC217*CC44</f>
        <v>0</v>
      </c>
      <c r="CD218" s="414">
        <f>CD217*CD44</f>
        <v>977.77777777777783</v>
      </c>
      <c r="CE218" s="417">
        <f>CE217*CE44</f>
        <v>0</v>
      </c>
      <c r="CF218" s="681">
        <f>CE218-CD218</f>
        <v>-977.77777777777783</v>
      </c>
      <c r="CG218" s="1042">
        <f t="shared" ref="CG218" si="722">CG217*CG44</f>
        <v>0</v>
      </c>
      <c r="CH218" s="414">
        <f>CH217*CH44</f>
        <v>666.66666666666674</v>
      </c>
      <c r="CI218" s="417">
        <f>CI217*CI44</f>
        <v>0</v>
      </c>
      <c r="CJ218" s="418">
        <f>CI218-CH218</f>
        <v>-666.66666666666674</v>
      </c>
      <c r="CK218" s="130">
        <f>BY218+CC218+CG218</f>
        <v>0</v>
      </c>
      <c r="CL218" s="131"/>
      <c r="CM218" s="134">
        <f>BZ218+CD218+CH218</f>
        <v>2608.8888888888887</v>
      </c>
      <c r="CN218" s="133">
        <f>CA218+CE218+CI218</f>
        <v>0</v>
      </c>
      <c r="CO218" s="134">
        <f>CN218-CK218</f>
        <v>0</v>
      </c>
      <c r="CP218" s="134"/>
      <c r="CQ218" s="48">
        <f>CN218-CM218</f>
        <v>-2608.8888888888887</v>
      </c>
      <c r="CR218" s="130">
        <f>SUM(BR218,CK218)</f>
        <v>0</v>
      </c>
      <c r="CS218" s="540"/>
      <c r="CT218" s="511">
        <f>BT218+CM218</f>
        <v>3833.5042735042734</v>
      </c>
      <c r="CU218" s="59">
        <f>SUM(BU218,CN218)</f>
        <v>0</v>
      </c>
      <c r="CV218" s="169">
        <f>CU218-CR218</f>
        <v>0</v>
      </c>
      <c r="CW218" s="169"/>
      <c r="CX218" s="362">
        <f>CU218-CT218</f>
        <v>-3833.5042735042734</v>
      </c>
      <c r="CY218" s="137"/>
      <c r="CZ218" s="138"/>
      <c r="DD218" s="264">
        <f>DD217*DD44</f>
        <v>1053.4769230769232</v>
      </c>
      <c r="DE218" s="414">
        <f>DE217*DE44</f>
        <v>1076.6666666666667</v>
      </c>
      <c r="DF218" s="770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70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70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70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70">
        <f>EA217*EA44</f>
        <v>0</v>
      </c>
      <c r="EB218" s="681">
        <f>EA218-DZ218</f>
        <v>0</v>
      </c>
      <c r="EC218" s="264">
        <f>EC217*EC44</f>
        <v>561.07692307692309</v>
      </c>
      <c r="ED218" s="414">
        <f>ED217*ED44</f>
        <v>0</v>
      </c>
      <c r="EE218" s="770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8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7"/>
      <c r="B219" s="547"/>
      <c r="C219" s="666" t="s">
        <v>27</v>
      </c>
      <c r="D219" s="792"/>
      <c r="E219" s="843"/>
      <c r="F219" s="549">
        <v>0.22839999999999999</v>
      </c>
      <c r="G219" s="550">
        <v>0.22556966504958467</v>
      </c>
      <c r="H219" s="857">
        <v>0.21</v>
      </c>
      <c r="I219" s="565"/>
      <c r="J219" s="549">
        <f>F219</f>
        <v>0.22839999999999999</v>
      </c>
      <c r="K219" s="550">
        <v>0.24483461781291962</v>
      </c>
      <c r="L219" s="1076"/>
      <c r="M219" s="565"/>
      <c r="N219" s="549">
        <f>J219</f>
        <v>0.22839999999999999</v>
      </c>
      <c r="O219" s="550">
        <v>0.24640935028139013</v>
      </c>
      <c r="P219" s="1076"/>
      <c r="Q219" s="565"/>
      <c r="R219" s="637">
        <f>R220/R45</f>
        <v>0.22840000000000002</v>
      </c>
      <c r="S219" s="638">
        <v>0.227435</v>
      </c>
      <c r="T219" s="682">
        <f>T220/T45</f>
        <v>0.24549609217298224</v>
      </c>
      <c r="U219" s="683" t="e">
        <f>U220/U45</f>
        <v>#DIV/0!</v>
      </c>
      <c r="V219" s="555"/>
      <c r="W219" s="556"/>
      <c r="X219" s="277"/>
      <c r="Y219" s="549">
        <v>0.24112705199858506</v>
      </c>
      <c r="Z219" s="550">
        <v>0.24063672147399487</v>
      </c>
      <c r="AA219" s="1076"/>
      <c r="AB219" s="565">
        <v>0.22</v>
      </c>
      <c r="AC219" s="549">
        <f>Y219</f>
        <v>0.24112705199858506</v>
      </c>
      <c r="AD219" s="550">
        <v>0.24499218860973168</v>
      </c>
      <c r="AE219" s="1076"/>
      <c r="AF219" s="674">
        <v>0.22</v>
      </c>
      <c r="AG219" s="549">
        <f>Y219</f>
        <v>0.24112705199858506</v>
      </c>
      <c r="AH219" s="550">
        <v>0.246</v>
      </c>
      <c r="AI219" s="1076"/>
      <c r="AJ219" s="551"/>
      <c r="AK219" s="641">
        <f>AK220/AK45</f>
        <v>0.24112705199858506</v>
      </c>
      <c r="AL219" s="638">
        <v>0.24122496829971182</v>
      </c>
      <c r="AM219" s="639">
        <f>AM220/AM45</f>
        <v>0.24401142981535259</v>
      </c>
      <c r="AN219" s="683">
        <f>AN220/AN45</f>
        <v>0</v>
      </c>
      <c r="AO219" s="565"/>
      <c r="AP219" s="556"/>
      <c r="AQ219" s="277"/>
      <c r="AR219" s="641">
        <f>AR220/AR45</f>
        <v>0.23399990287937744</v>
      </c>
      <c r="AS219" s="642">
        <f>AS220/AS45</f>
        <v>0.23318772781918731</v>
      </c>
      <c r="AT219" s="684">
        <f>AT220/AT45</f>
        <v>0.24461411220979681</v>
      </c>
      <c r="AU219" s="679">
        <f>AU220/AU45</f>
        <v>0</v>
      </c>
      <c r="AV219" s="663"/>
      <c r="AW219" s="556"/>
      <c r="AX219" s="609"/>
      <c r="AY219" s="680"/>
      <c r="AZ219" s="564"/>
      <c r="BA219" s="564"/>
      <c r="BF219" s="1048"/>
      <c r="BG219" s="550"/>
      <c r="BH219" s="552">
        <v>0.04</v>
      </c>
      <c r="BI219" s="886"/>
      <c r="BJ219" s="1048"/>
      <c r="BK219" s="550">
        <v>0.23599999999999999</v>
      </c>
      <c r="BL219" s="552"/>
      <c r="BM219" s="886"/>
      <c r="BN219" s="1048"/>
      <c r="BO219" s="550">
        <v>0.249</v>
      </c>
      <c r="BP219" s="552"/>
      <c r="BQ219" s="551"/>
      <c r="BR219" s="637" t="e">
        <f>BR220/BR45</f>
        <v>#DIV/0!</v>
      </c>
      <c r="BS219" s="639"/>
      <c r="BT219" s="642">
        <f>BT220/BT45</f>
        <v>0.24362068965517239</v>
      </c>
      <c r="BU219" s="683" t="e">
        <f>BU220/BU45</f>
        <v>#DIV/0!</v>
      </c>
      <c r="BV219" s="555"/>
      <c r="BW219" s="556"/>
      <c r="BX219" s="277"/>
      <c r="BY219" s="1048"/>
      <c r="BZ219" s="550">
        <v>0.251</v>
      </c>
      <c r="CA219" s="552"/>
      <c r="CB219" s="551"/>
      <c r="CC219" s="1048"/>
      <c r="CD219" s="550">
        <v>0.251</v>
      </c>
      <c r="CE219" s="552"/>
      <c r="CF219" s="674"/>
      <c r="CG219" s="1048"/>
      <c r="CH219" s="550">
        <v>0.25</v>
      </c>
      <c r="CI219" s="552"/>
      <c r="CJ219" s="551"/>
      <c r="CK219" s="641" t="e">
        <f>CK220/CK45</f>
        <v>#DIV/0!</v>
      </c>
      <c r="CL219" s="639"/>
      <c r="CM219" s="639">
        <f>CM220/CM45</f>
        <v>0.25074446337308348</v>
      </c>
      <c r="CN219" s="683" t="e">
        <f>CN220/CN45</f>
        <v>#DIV/0!</v>
      </c>
      <c r="CO219" s="565"/>
      <c r="CP219" s="558"/>
      <c r="CQ219" s="277"/>
      <c r="CR219" s="641" t="e">
        <f>CR220/CR45</f>
        <v>#DIV/0!</v>
      </c>
      <c r="CS219" s="639"/>
      <c r="CT219" s="684">
        <f>CT220/CT45</f>
        <v>0.24838882554161917</v>
      </c>
      <c r="CU219" s="679" t="e">
        <f>CU220/CU45</f>
        <v>#DIV/0!</v>
      </c>
      <c r="CV219" s="663"/>
      <c r="CW219" s="663"/>
      <c r="CX219" s="609">
        <f>CU220/CT220</f>
        <v>0</v>
      </c>
      <c r="CY219" s="680"/>
      <c r="CZ219" s="564"/>
      <c r="DD219" s="549">
        <v>0.24798999999999999</v>
      </c>
      <c r="DE219" s="550">
        <v>0.25</v>
      </c>
      <c r="DF219" s="777"/>
      <c r="DG219" s="886"/>
      <c r="DH219" s="549">
        <v>0.24704999999999999</v>
      </c>
      <c r="DI219" s="550">
        <v>0.249</v>
      </c>
      <c r="DJ219" s="777"/>
      <c r="DK219" s="886"/>
      <c r="DL219" s="549">
        <v>0.24660000000000001</v>
      </c>
      <c r="DM219" s="550">
        <v>0.248</v>
      </c>
      <c r="DN219" s="777"/>
      <c r="DO219" s="551"/>
      <c r="DP219" s="637">
        <f>DP220/DP45</f>
        <v>0.24732016906926324</v>
      </c>
      <c r="DQ219" s="642">
        <f>DQ220/DQ45</f>
        <v>0.24912279867635312</v>
      </c>
      <c r="DR219" s="642">
        <f>DR220/DR45</f>
        <v>0</v>
      </c>
      <c r="DS219" s="555"/>
      <c r="DT219" s="277"/>
      <c r="DU219" s="549">
        <v>0.24759999999999999</v>
      </c>
      <c r="DV219" s="550" t="e">
        <f>DV220/DV45</f>
        <v>#DIV/0!</v>
      </c>
      <c r="DW219" s="777" t="e">
        <f>DW220/DW45</f>
        <v>#DIV/0!</v>
      </c>
      <c r="DX219" s="551"/>
      <c r="DY219" s="549">
        <v>0.24759999999999999</v>
      </c>
      <c r="DZ219" s="550" t="e">
        <f>DZ220/DZ45</f>
        <v>#DIV/0!</v>
      </c>
      <c r="EA219" s="777" t="e">
        <f>EA220/EA45</f>
        <v>#DIV/0!</v>
      </c>
      <c r="EB219" s="674"/>
      <c r="EC219" s="549">
        <v>0.2475</v>
      </c>
      <c r="ED219" s="550" t="e">
        <f>ED220/ED45</f>
        <v>#DIV/0!</v>
      </c>
      <c r="EE219" s="777" t="e">
        <f>EE220/EE45</f>
        <v>#DIV/0!</v>
      </c>
      <c r="EF219" s="551"/>
      <c r="EG219" s="641">
        <f>EG220/EG45</f>
        <v>0.24756734702787661</v>
      </c>
      <c r="EH219" s="639" t="e">
        <f>EH220/EH45</f>
        <v>#DIV/0!</v>
      </c>
      <c r="EI219" s="642" t="e">
        <f>EI220/EI45</f>
        <v>#DIV/0!</v>
      </c>
      <c r="EJ219" s="565"/>
      <c r="EK219" s="277"/>
      <c r="EL219" s="641">
        <f>EL220/EL45</f>
        <v>0.24743525048022685</v>
      </c>
      <c r="EM219" s="684">
        <f>EM220/EM45</f>
        <v>0.24912279867635312</v>
      </c>
      <c r="EN219" s="1031">
        <f>EN220/EN45</f>
        <v>0</v>
      </c>
      <c r="EO219" s="608"/>
      <c r="EP219" s="609">
        <f>EN220/EM220</f>
        <v>0</v>
      </c>
      <c r="EQ219" s="680"/>
      <c r="ER219" s="564"/>
      <c r="ES219" s="564"/>
      <c r="ET219" s="564"/>
      <c r="EU219" s="564"/>
      <c r="EV219" s="564"/>
    </row>
    <row r="220" spans="1:152" s="266" customFormat="1" ht="20.100000000000001" customHeight="1">
      <c r="A220" s="66"/>
      <c r="B220" s="66"/>
      <c r="C220" s="456" t="s">
        <v>25</v>
      </c>
      <c r="D220" s="837"/>
      <c r="E220" s="830"/>
      <c r="F220" s="264">
        <f>F219*F45</f>
        <v>32659.247863247863</v>
      </c>
      <c r="G220" s="414">
        <f>G219*G45</f>
        <v>46310.402229999847</v>
      </c>
      <c r="H220" s="415">
        <f>H219*H45</f>
        <v>0</v>
      </c>
      <c r="I220" s="418">
        <f>H220-G220</f>
        <v>-46310.402229999847</v>
      </c>
      <c r="J220" s="264">
        <f>J219*J45</f>
        <v>36348.786324786328</v>
      </c>
      <c r="K220" s="414">
        <f>K219*K45</f>
        <v>54026.085660098688</v>
      </c>
      <c r="L220" s="1066">
        <f>L219*L45</f>
        <v>0</v>
      </c>
      <c r="M220" s="418">
        <f>L220-K220</f>
        <v>-54026.085660098688</v>
      </c>
      <c r="N220" s="264">
        <f>N219*N45</f>
        <v>36348.786324786328</v>
      </c>
      <c r="O220" s="414">
        <f>O219*O45</f>
        <v>39382.868069848875</v>
      </c>
      <c r="P220" s="1066">
        <f>P219*P45</f>
        <v>0</v>
      </c>
      <c r="Q220" s="418">
        <f>P220-O220</f>
        <v>-39382.868069848875</v>
      </c>
      <c r="R220" s="419">
        <f>F220+J220+N220</f>
        <v>105356.82051282052</v>
      </c>
      <c r="S220" s="420">
        <v>117799.66666666667</v>
      </c>
      <c r="T220" s="567">
        <f>H220+K220+O220</f>
        <v>93408.953729947563</v>
      </c>
      <c r="U220" s="133">
        <f>H220+L220+P220</f>
        <v>0</v>
      </c>
      <c r="V220" s="129">
        <f>U220-R220</f>
        <v>-105356.82051282052</v>
      </c>
      <c r="W220" s="128">
        <f t="shared" si="661"/>
        <v>-117799.66666666667</v>
      </c>
      <c r="X220" s="48">
        <f>U220-T220</f>
        <v>-93408.953729947563</v>
      </c>
      <c r="Y220" s="264">
        <f>Y219*Y45</f>
        <v>32397.583396732971</v>
      </c>
      <c r="Z220" s="414">
        <f>Z219*Z45</f>
        <v>40922.026609926535</v>
      </c>
      <c r="AA220" s="1066">
        <f>AA219*AA45</f>
        <v>0</v>
      </c>
      <c r="AB220" s="418">
        <f>AB219*AB45</f>
        <v>-37412.601863247866</v>
      </c>
      <c r="AC220" s="264">
        <f>AC219*AC45</f>
        <v>30450.018745975169</v>
      </c>
      <c r="AD220" s="414">
        <v>47009.741000000002</v>
      </c>
      <c r="AE220" s="1066">
        <f>AE219*AE45</f>
        <v>0</v>
      </c>
      <c r="AF220" s="681">
        <f>AF219*AF45</f>
        <v>0</v>
      </c>
      <c r="AG220" s="264">
        <f>AG219*AG45</f>
        <v>24545.497344471351</v>
      </c>
      <c r="AH220" s="414">
        <f>AH219*AH45</f>
        <v>47938.461538461539</v>
      </c>
      <c r="AI220" s="1066">
        <f>AI219*AI45</f>
        <v>0</v>
      </c>
      <c r="AJ220" s="418">
        <f>AI220-AH220</f>
        <v>-47938.461538461539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0</v>
      </c>
      <c r="AO220" s="134">
        <f>AN220-AK220</f>
        <v>-87393.099487179497</v>
      </c>
      <c r="AP220" s="128">
        <f t="shared" si="662"/>
        <v>-89428.487179487187</v>
      </c>
      <c r="AQ220" s="48">
        <f>AN220-AM220</f>
        <v>-135870.22914838808</v>
      </c>
      <c r="AR220" s="130">
        <f>SUM(R220,AK220)</f>
        <v>192749.92</v>
      </c>
      <c r="AS220" s="132">
        <f>SUM(S220,AL220)</f>
        <v>207228.15384615387</v>
      </c>
      <c r="AT220" s="511">
        <f>T220+AM220</f>
        <v>229279.18287833565</v>
      </c>
      <c r="AU220" s="59">
        <f>SUM(U220,AN220)</f>
        <v>0</v>
      </c>
      <c r="AV220" s="60">
        <f>AU220-AR220</f>
        <v>-192749.92</v>
      </c>
      <c r="AW220" s="128">
        <f t="shared" si="663"/>
        <v>-207228.15384615387</v>
      </c>
      <c r="AX220" s="136">
        <f>AU220-AT220</f>
        <v>-229279.18287833565</v>
      </c>
      <c r="AY220" s="137"/>
      <c r="AZ220" s="138"/>
      <c r="BA220" s="75"/>
      <c r="BF220" s="1042">
        <f t="shared" ref="BF220:BG220" si="723">BF219*BF45</f>
        <v>0</v>
      </c>
      <c r="BG220" s="414">
        <f t="shared" si="723"/>
        <v>0</v>
      </c>
      <c r="BH220" s="417">
        <f>BH219*BH45</f>
        <v>0</v>
      </c>
      <c r="BI220" s="134">
        <f>BH220-BG220</f>
        <v>0</v>
      </c>
      <c r="BJ220" s="1042">
        <f t="shared" ref="BJ220" si="724">BJ219*BJ45</f>
        <v>0</v>
      </c>
      <c r="BK220" s="414">
        <f>BK219*BK45</f>
        <v>22268.717948717949</v>
      </c>
      <c r="BL220" s="417">
        <f>BL219*BL45</f>
        <v>0</v>
      </c>
      <c r="BM220" s="134">
        <f>BL220-BK220</f>
        <v>-22268.717948717949</v>
      </c>
      <c r="BN220" s="1042">
        <f t="shared" ref="BN220" si="725">BN219*BN45</f>
        <v>0</v>
      </c>
      <c r="BO220" s="414">
        <f>BO219*BO45</f>
        <v>33285.128205128211</v>
      </c>
      <c r="BP220" s="417">
        <f>BP219*BP45</f>
        <v>0</v>
      </c>
      <c r="BQ220" s="416">
        <f>BP220-BO220</f>
        <v>-33285.128205128211</v>
      </c>
      <c r="BR220" s="419">
        <f>BF220+BJ220+BN220</f>
        <v>0</v>
      </c>
      <c r="BS220" s="131"/>
      <c r="BT220" s="129">
        <f>BG220+BK220+BO220</f>
        <v>55553.846153846156</v>
      </c>
      <c r="BU220" s="133">
        <f>BH220+BL220+BP220</f>
        <v>0</v>
      </c>
      <c r="BV220" s="129">
        <f>BU220-BR220</f>
        <v>0</v>
      </c>
      <c r="BW220" s="128"/>
      <c r="BX220" s="48">
        <f>BU220-BT220</f>
        <v>-55553.846153846156</v>
      </c>
      <c r="BY220" s="1042">
        <f t="shared" ref="BY220" si="726">BY219*BY45</f>
        <v>0</v>
      </c>
      <c r="BZ220" s="414">
        <f>BZ219*BZ45</f>
        <v>42828.75213675214</v>
      </c>
      <c r="CA220" s="417">
        <f>CA219*CA45</f>
        <v>0</v>
      </c>
      <c r="CB220" s="418">
        <f>CA220-BZ220</f>
        <v>-42828.75213675214</v>
      </c>
      <c r="CC220" s="1042">
        <f t="shared" ref="CC220" si="727">CC219*CC45</f>
        <v>0</v>
      </c>
      <c r="CD220" s="414">
        <f>CD219*CD45</f>
        <v>43420.854700854703</v>
      </c>
      <c r="CE220" s="417">
        <f>CE219*CE45</f>
        <v>0</v>
      </c>
      <c r="CF220" s="681">
        <f>CE220-CD220</f>
        <v>-43420.854700854703</v>
      </c>
      <c r="CG220" s="1042">
        <f t="shared" ref="CG220" si="728">CG219*CG45</f>
        <v>0</v>
      </c>
      <c r="CH220" s="414">
        <f>CH219*CH45</f>
        <v>29487.179487179488</v>
      </c>
      <c r="CI220" s="417">
        <f>CI219*CI45</f>
        <v>0</v>
      </c>
      <c r="CJ220" s="418">
        <f>CI220-CH220</f>
        <v>-29487.179487179488</v>
      </c>
      <c r="CK220" s="419">
        <f>BY220+CC220+CG220</f>
        <v>0</v>
      </c>
      <c r="CL220" s="131"/>
      <c r="CM220" s="128">
        <f>BZ220+CD220+CH220</f>
        <v>115736.78632478633</v>
      </c>
      <c r="CN220" s="133">
        <f>CA220+CE220+CI220</f>
        <v>0</v>
      </c>
      <c r="CO220" s="134">
        <f>CN220-CK220</f>
        <v>0</v>
      </c>
      <c r="CP220" s="134"/>
      <c r="CQ220" s="48">
        <f>CN220-CM220</f>
        <v>-115736.78632478633</v>
      </c>
      <c r="CR220" s="130">
        <f>SUM(BR220,CK220)</f>
        <v>0</v>
      </c>
      <c r="CS220" s="540"/>
      <c r="CT220" s="511">
        <f>BT220+CM220</f>
        <v>171290.6324786325</v>
      </c>
      <c r="CU220" s="59">
        <f>SUM(BU220,CN220)</f>
        <v>0</v>
      </c>
      <c r="CV220" s="60">
        <f>CU220-CR220</f>
        <v>0</v>
      </c>
      <c r="CW220" s="60"/>
      <c r="CX220" s="136">
        <f>CU220-CT220</f>
        <v>-171290.6324786325</v>
      </c>
      <c r="CY220" s="137"/>
      <c r="CZ220" s="75"/>
      <c r="DD220" s="264">
        <f>DD219*DD45</f>
        <v>48881.584444444445</v>
      </c>
      <c r="DE220" s="414">
        <f>DE219*DE45</f>
        <v>49277.777777777781</v>
      </c>
      <c r="DF220" s="770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70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70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70"/>
      <c r="DX220" s="418">
        <f>DW220-DV220</f>
        <v>0</v>
      </c>
      <c r="DY220" s="264">
        <f>DY219*DY45</f>
        <v>29676.023931623931</v>
      </c>
      <c r="DZ220" s="414"/>
      <c r="EA220" s="770"/>
      <c r="EB220" s="681">
        <f>EA220-DZ220</f>
        <v>0</v>
      </c>
      <c r="EC220" s="264">
        <f>EC219*EC45</f>
        <v>31641.923076923078</v>
      </c>
      <c r="ED220" s="414"/>
      <c r="EE220" s="770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8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7"/>
      <c r="B221" s="547"/>
      <c r="C221" s="665" t="s">
        <v>27</v>
      </c>
      <c r="D221" s="794"/>
      <c r="E221" s="793"/>
      <c r="F221" s="549"/>
      <c r="G221" s="550"/>
      <c r="H221" s="857"/>
      <c r="I221" s="551"/>
      <c r="J221" s="549"/>
      <c r="K221" s="550"/>
      <c r="L221" s="1076"/>
      <c r="M221" s="551"/>
      <c r="N221" s="549"/>
      <c r="O221" s="550"/>
      <c r="P221" s="1076"/>
      <c r="Q221" s="551"/>
      <c r="R221" s="637" t="e">
        <f>R222/R46</f>
        <v>#DIV/0!</v>
      </c>
      <c r="S221" s="638"/>
      <c r="T221" s="682" t="e">
        <f>T222/T46</f>
        <v>#DIV/0!</v>
      </c>
      <c r="U221" s="683" t="e">
        <f>U222/U46</f>
        <v>#DIV/0!</v>
      </c>
      <c r="V221" s="555"/>
      <c r="W221" s="556" t="e">
        <f t="shared" si="661"/>
        <v>#DIV/0!</v>
      </c>
      <c r="X221" s="277"/>
      <c r="Y221" s="549"/>
      <c r="Z221" s="550"/>
      <c r="AA221" s="1076"/>
      <c r="AB221" s="551"/>
      <c r="AC221" s="549"/>
      <c r="AD221" s="550"/>
      <c r="AE221" s="1076"/>
      <c r="AF221" s="551"/>
      <c r="AG221" s="549"/>
      <c r="AH221" s="550"/>
      <c r="AI221" s="1076"/>
      <c r="AJ221" s="551"/>
      <c r="AK221" s="637" t="e">
        <f>AK222/AK46</f>
        <v>#DIV/0!</v>
      </c>
      <c r="AL221" s="638"/>
      <c r="AM221" s="685" t="e">
        <f>AM222/AM46</f>
        <v>#DIV/0!</v>
      </c>
      <c r="AN221" s="683" t="e">
        <f>AN222/AN46</f>
        <v>#DIV/0!</v>
      </c>
      <c r="AO221" s="565"/>
      <c r="AP221" s="556" t="e">
        <f t="shared" si="662"/>
        <v>#DIV/0!</v>
      </c>
      <c r="AQ221" s="277"/>
      <c r="AR221" s="641"/>
      <c r="AS221" s="642"/>
      <c r="AT221" s="684" t="e">
        <f>AT222/AT46</f>
        <v>#DIV/0!</v>
      </c>
      <c r="AU221" s="679" t="e">
        <f>AU222/AU46</f>
        <v>#DIV/0!</v>
      </c>
      <c r="AV221" s="663" t="e">
        <f>AU222/AR222</f>
        <v>#DIV/0!</v>
      </c>
      <c r="AW221" s="556" t="e">
        <f t="shared" si="663"/>
        <v>#DIV/0!</v>
      </c>
      <c r="AX221" s="206" t="e">
        <f>AU222/AT222</f>
        <v>#DIV/0!</v>
      </c>
      <c r="AY221" s="680"/>
      <c r="AZ221" s="564"/>
      <c r="BA221" s="564"/>
      <c r="BF221" s="1048">
        <v>-0.09</v>
      </c>
      <c r="BG221" s="550">
        <v>-0.09</v>
      </c>
      <c r="BH221" s="552">
        <v>-0.09</v>
      </c>
      <c r="BI221" s="551"/>
      <c r="BJ221" s="1048">
        <v>-0.09</v>
      </c>
      <c r="BK221" s="550">
        <v>-0.09</v>
      </c>
      <c r="BL221" s="552">
        <v>-0.09</v>
      </c>
      <c r="BM221" s="551"/>
      <c r="BN221" s="1048">
        <v>-0.09</v>
      </c>
      <c r="BO221" s="550">
        <v>-0.09</v>
      </c>
      <c r="BP221" s="552">
        <v>-0.09</v>
      </c>
      <c r="BQ221" s="551"/>
      <c r="BR221" s="637" t="e">
        <f>BR222/BR46</f>
        <v>#DIV/0!</v>
      </c>
      <c r="BS221" s="639"/>
      <c r="BT221" s="642" t="e">
        <f>BT222/BT46</f>
        <v>#DIV/0!</v>
      </c>
      <c r="BU221" s="683" t="e">
        <f>BU222/BU46</f>
        <v>#DIV/0!</v>
      </c>
      <c r="BV221" s="555"/>
      <c r="BW221" s="556"/>
      <c r="BX221" s="277"/>
      <c r="BY221" s="1048">
        <v>-0.09</v>
      </c>
      <c r="BZ221" s="550">
        <v>-0.09</v>
      </c>
      <c r="CA221" s="552">
        <v>-0.09</v>
      </c>
      <c r="CB221" s="551"/>
      <c r="CC221" s="1048">
        <v>-0.09</v>
      </c>
      <c r="CD221" s="550">
        <v>-0.09</v>
      </c>
      <c r="CE221" s="552">
        <v>-0.09</v>
      </c>
      <c r="CF221" s="551"/>
      <c r="CG221" s="1048">
        <v>-0.09</v>
      </c>
      <c r="CH221" s="550">
        <v>-0.09</v>
      </c>
      <c r="CI221" s="552">
        <v>-0.09</v>
      </c>
      <c r="CJ221" s="551"/>
      <c r="CK221" s="637" t="e">
        <f>CK222/CK46</f>
        <v>#DIV/0!</v>
      </c>
      <c r="CL221" s="639"/>
      <c r="CM221" s="685" t="e">
        <f>CM222/CM46</f>
        <v>#DIV/0!</v>
      </c>
      <c r="CN221" s="683" t="e">
        <f>CN222/CN46</f>
        <v>#DIV/0!</v>
      </c>
      <c r="CO221" s="565"/>
      <c r="CP221" s="558"/>
      <c r="CQ221" s="277"/>
      <c r="CR221" s="641"/>
      <c r="CS221" s="639"/>
      <c r="CT221" s="684" t="e">
        <f>CT222/CT46</f>
        <v>#DIV/0!</v>
      </c>
      <c r="CU221" s="679" t="e">
        <f>CU222/CU46</f>
        <v>#DIV/0!</v>
      </c>
      <c r="CV221" s="663" t="e">
        <f>CU222/CR222</f>
        <v>#DIV/0!</v>
      </c>
      <c r="CW221" s="663"/>
      <c r="CX221" s="206" t="e">
        <f>CU222/CT222</f>
        <v>#DIV/0!</v>
      </c>
      <c r="CY221" s="680"/>
      <c r="CZ221" s="564"/>
      <c r="DD221" s="549"/>
      <c r="DE221" s="550">
        <v>-0.09</v>
      </c>
      <c r="DF221" s="777">
        <v>-0.09</v>
      </c>
      <c r="DG221" s="551"/>
      <c r="DH221" s="549"/>
      <c r="DI221" s="550">
        <v>-0.09</v>
      </c>
      <c r="DJ221" s="777">
        <v>-0.09</v>
      </c>
      <c r="DK221" s="551"/>
      <c r="DL221" s="549"/>
      <c r="DM221" s="550">
        <v>-0.09</v>
      </c>
      <c r="DN221" s="777">
        <v>-0.09</v>
      </c>
      <c r="DO221" s="551"/>
      <c r="DP221" s="637" t="e">
        <f>DP222/DP46</f>
        <v>#DIV/0!</v>
      </c>
      <c r="DQ221" s="642" t="e">
        <f>DQ222/DQ46</f>
        <v>#DIV/0!</v>
      </c>
      <c r="DR221" s="642" t="e">
        <f>DR222/DR46</f>
        <v>#DIV/0!</v>
      </c>
      <c r="DS221" s="555"/>
      <c r="DT221" s="277"/>
      <c r="DU221" s="549"/>
      <c r="DV221" s="550">
        <v>-0.09</v>
      </c>
      <c r="DW221" s="777">
        <v>-0.09</v>
      </c>
      <c r="DX221" s="551"/>
      <c r="DY221" s="549"/>
      <c r="DZ221" s="550">
        <v>-0.09</v>
      </c>
      <c r="EA221" s="777">
        <v>-0.09</v>
      </c>
      <c r="EB221" s="551"/>
      <c r="EC221" s="549"/>
      <c r="ED221" s="550">
        <v>-0.09</v>
      </c>
      <c r="EE221" s="777">
        <v>-0.09</v>
      </c>
      <c r="EF221" s="551"/>
      <c r="EG221" s="637" t="e">
        <f>EG222/EG46</f>
        <v>#DIV/0!</v>
      </c>
      <c r="EH221" s="685" t="e">
        <f>EH222/EH46</f>
        <v>#DIV/0!</v>
      </c>
      <c r="EI221" s="642" t="e">
        <f>EI222/EI46</f>
        <v>#DIV/0!</v>
      </c>
      <c r="EJ221" s="565"/>
      <c r="EK221" s="277"/>
      <c r="EL221" s="641"/>
      <c r="EM221" s="684" t="e">
        <f>EM222/EM46</f>
        <v>#DIV/0!</v>
      </c>
      <c r="EN221" s="1031" t="e">
        <f>EN222/EN46</f>
        <v>#DIV/0!</v>
      </c>
      <c r="EO221" s="608" t="e">
        <f>EN222/EL222</f>
        <v>#DIV/0!</v>
      </c>
      <c r="EP221" s="609" t="e">
        <f>EN222/EM222</f>
        <v>#DIV/0!</v>
      </c>
      <c r="EQ221" s="680"/>
      <c r="ER221" s="564"/>
      <c r="ES221" s="564"/>
      <c r="ET221" s="564"/>
      <c r="EU221" s="564"/>
      <c r="EV221" s="564"/>
    </row>
    <row r="222" spans="1:152" s="266" customFormat="1" ht="20.100000000000001" hidden="1" customHeight="1">
      <c r="A222" s="66"/>
      <c r="B222" s="66"/>
      <c r="C222" s="456" t="s">
        <v>26</v>
      </c>
      <c r="D222" s="837"/>
      <c r="E222" s="830"/>
      <c r="F222" s="264"/>
      <c r="G222" s="414"/>
      <c r="H222" s="415"/>
      <c r="I222" s="418"/>
      <c r="J222" s="264"/>
      <c r="K222" s="414"/>
      <c r="L222" s="1066"/>
      <c r="M222" s="416"/>
      <c r="N222" s="264"/>
      <c r="O222" s="414"/>
      <c r="P222" s="1066"/>
      <c r="Q222" s="416"/>
      <c r="R222" s="419">
        <f>F222+J222+N222</f>
        <v>0</v>
      </c>
      <c r="S222" s="420"/>
      <c r="T222" s="567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61"/>
        <v>0</v>
      </c>
      <c r="X222" s="48">
        <f>U222-T222</f>
        <v>0</v>
      </c>
      <c r="Y222" s="264"/>
      <c r="Z222" s="414"/>
      <c r="AA222" s="1066"/>
      <c r="AB222" s="418"/>
      <c r="AC222" s="264"/>
      <c r="AD222" s="414"/>
      <c r="AE222" s="1066"/>
      <c r="AF222" s="418"/>
      <c r="AG222" s="264"/>
      <c r="AH222" s="414"/>
      <c r="AI222" s="1066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62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63"/>
        <v>0</v>
      </c>
      <c r="AX222" s="362">
        <f>AU222-AT222</f>
        <v>0</v>
      </c>
      <c r="AY222" s="137"/>
      <c r="AZ222" s="138"/>
      <c r="BA222" s="138"/>
      <c r="BF222" s="1042">
        <f t="shared" ref="BF222:BG222" si="729">BF221*BF46</f>
        <v>0</v>
      </c>
      <c r="BG222" s="414">
        <f t="shared" si="729"/>
        <v>0</v>
      </c>
      <c r="BH222" s="417">
        <f>BH221*BH46</f>
        <v>0</v>
      </c>
      <c r="BI222" s="418"/>
      <c r="BJ222" s="1042">
        <f t="shared" ref="BJ222" si="730">BJ221*BJ46</f>
        <v>0</v>
      </c>
      <c r="BK222" s="414">
        <f>BK221*BK46</f>
        <v>0</v>
      </c>
      <c r="BL222" s="417">
        <f>BL221*BL46</f>
        <v>0</v>
      </c>
      <c r="BM222" s="418"/>
      <c r="BN222" s="1042">
        <f t="shared" ref="BN222" si="731">BN221*BN46</f>
        <v>0</v>
      </c>
      <c r="BO222" s="414">
        <f>BO221*BO46</f>
        <v>0</v>
      </c>
      <c r="BP222" s="417">
        <f>BP221*BP46</f>
        <v>0</v>
      </c>
      <c r="BQ222" s="416"/>
      <c r="BR222" s="419">
        <f>BF222+BJ222+BN222</f>
        <v>0</v>
      </c>
      <c r="BS222" s="131"/>
      <c r="BT222" s="129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1042">
        <f t="shared" ref="BY222" si="732">BY221*BY46</f>
        <v>0</v>
      </c>
      <c r="BZ222" s="414">
        <f>BZ221*BZ46</f>
        <v>0</v>
      </c>
      <c r="CA222" s="417">
        <f>CA221*CA46</f>
        <v>0</v>
      </c>
      <c r="CB222" s="418"/>
      <c r="CC222" s="1042">
        <f t="shared" ref="CC222" si="733">CC221*CC46</f>
        <v>0</v>
      </c>
      <c r="CD222" s="414">
        <f>CD221*CD46</f>
        <v>0</v>
      </c>
      <c r="CE222" s="417">
        <f>CE221*CE46</f>
        <v>0</v>
      </c>
      <c r="CF222" s="418"/>
      <c r="CG222" s="1042">
        <f t="shared" ref="CG222" si="734">CG221*CG46</f>
        <v>0</v>
      </c>
      <c r="CH222" s="414">
        <f>CH221*CH46</f>
        <v>0</v>
      </c>
      <c r="CI222" s="417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40"/>
      <c r="CT222" s="68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264"/>
      <c r="DE222" s="414">
        <f>DE221*DE46</f>
        <v>0</v>
      </c>
      <c r="DF222" s="770">
        <f>DF221*DF46</f>
        <v>0</v>
      </c>
      <c r="DG222" s="416"/>
      <c r="DH222" s="264"/>
      <c r="DI222" s="414">
        <f>DI221*DI46</f>
        <v>0</v>
      </c>
      <c r="DJ222" s="770">
        <f>DJ221*DJ46</f>
        <v>0</v>
      </c>
      <c r="DK222" s="418"/>
      <c r="DL222" s="264"/>
      <c r="DM222" s="414">
        <f>DM221*DM46</f>
        <v>0</v>
      </c>
      <c r="DN222" s="770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70">
        <f>DW221*DW46</f>
        <v>0</v>
      </c>
      <c r="DX222" s="418"/>
      <c r="DY222" s="264"/>
      <c r="DZ222" s="414">
        <f>DZ221*DZ46</f>
        <v>0</v>
      </c>
      <c r="EA222" s="770">
        <f>EA221*EA46</f>
        <v>0</v>
      </c>
      <c r="EB222" s="418"/>
      <c r="EC222" s="264"/>
      <c r="ED222" s="414">
        <f>ED221*ED46</f>
        <v>0</v>
      </c>
      <c r="EE222" s="770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8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6"/>
      <c r="D223" s="836" t="s">
        <v>35</v>
      </c>
      <c r="E223" s="841"/>
      <c r="F223" s="549">
        <v>0.191</v>
      </c>
      <c r="G223" s="595">
        <v>0.20911341740014899</v>
      </c>
      <c r="H223" s="859">
        <v>0.22</v>
      </c>
      <c r="I223" s="752"/>
      <c r="J223" s="549">
        <f>F223</f>
        <v>0.191</v>
      </c>
      <c r="K223" s="595">
        <v>0.19059999999999999</v>
      </c>
      <c r="L223" s="1078"/>
      <c r="M223" s="752"/>
      <c r="N223" s="549">
        <f>J223</f>
        <v>0.191</v>
      </c>
      <c r="O223" s="595">
        <v>0.19940902046002301</v>
      </c>
      <c r="P223" s="1078"/>
      <c r="Q223" s="752"/>
      <c r="R223" s="637">
        <f>R224/R47</f>
        <v>0.191</v>
      </c>
      <c r="S223" s="638">
        <v>0.17887401315789475</v>
      </c>
      <c r="T223" s="687">
        <f>T224/T47</f>
        <v>0.19470391383727884</v>
      </c>
      <c r="U223" s="683" t="e">
        <f>U224/U47</f>
        <v>#DIV/0!</v>
      </c>
      <c r="V223" s="239"/>
      <c r="W223" s="240" t="e">
        <f t="shared" si="661"/>
        <v>#DIV/0!</v>
      </c>
      <c r="X223" s="241"/>
      <c r="Y223" s="549">
        <v>0.191</v>
      </c>
      <c r="Z223" s="595">
        <v>0.18760722562509646</v>
      </c>
      <c r="AA223" s="1078"/>
      <c r="AB223" s="752">
        <v>0.20799999999999999</v>
      </c>
      <c r="AC223" s="549">
        <f>Y223</f>
        <v>0.191</v>
      </c>
      <c r="AD223" s="595">
        <v>0.18519708738174309</v>
      </c>
      <c r="AE223" s="1078"/>
      <c r="AF223" s="667">
        <v>0.20799999999999999</v>
      </c>
      <c r="AG223" s="549">
        <f>Y223</f>
        <v>0.191</v>
      </c>
      <c r="AH223" s="595">
        <v>0.18</v>
      </c>
      <c r="AI223" s="1078"/>
      <c r="AJ223" s="667"/>
      <c r="AK223" s="641">
        <f>AK224/AK47</f>
        <v>0.19100000000000003</v>
      </c>
      <c r="AL223" s="638">
        <v>0.20902591687041566</v>
      </c>
      <c r="AM223" s="605">
        <f>AM224/AM47</f>
        <v>0.18470940779565895</v>
      </c>
      <c r="AN223" s="683" t="e">
        <f>AN224/AN47</f>
        <v>#DIV/0!</v>
      </c>
      <c r="AO223" s="70"/>
      <c r="AP223" s="240" t="e">
        <f t="shared" si="662"/>
        <v>#DIV/0!</v>
      </c>
      <c r="AQ223" s="241"/>
      <c r="AR223" s="641">
        <f>AR224/AR47</f>
        <v>0.191</v>
      </c>
      <c r="AS223" s="642">
        <f>AS224/AS47</f>
        <v>0.19100000000000003</v>
      </c>
      <c r="AT223" s="684">
        <f>AT224/AT47</f>
        <v>0.18883064473381667</v>
      </c>
      <c r="AU223" s="688" t="e">
        <f>AU224/AU47</f>
        <v>#DIV/0!</v>
      </c>
      <c r="AV223" s="663"/>
      <c r="AW223" s="240"/>
      <c r="AX223" s="206"/>
      <c r="AY223" s="137"/>
      <c r="AZ223" s="138"/>
      <c r="BA223" s="138"/>
      <c r="BF223" s="1048"/>
      <c r="BG223" s="595"/>
      <c r="BH223" s="597">
        <v>0.05</v>
      </c>
      <c r="BI223" s="667"/>
      <c r="BJ223" s="1048"/>
      <c r="BK223" s="595">
        <v>0.17</v>
      </c>
      <c r="BL223" s="597"/>
      <c r="BM223" s="667"/>
      <c r="BN223" s="1048"/>
      <c r="BO223" s="595">
        <v>0.19500000000000001</v>
      </c>
      <c r="BP223" s="597"/>
      <c r="BQ223" s="667"/>
      <c r="BR223" s="637" t="e">
        <f>BR224/BR47</f>
        <v>#DIV/0!</v>
      </c>
      <c r="BS223" s="639"/>
      <c r="BT223" s="683" t="e">
        <f>BT224/BT47</f>
        <v>#DIV/0!</v>
      </c>
      <c r="BU223" s="683" t="e">
        <f>BU224/BU47</f>
        <v>#DIV/0!</v>
      </c>
      <c r="BV223" s="239"/>
      <c r="BW223" s="240"/>
      <c r="BX223" s="241"/>
      <c r="BY223" s="1048"/>
      <c r="BZ223" s="595">
        <v>0.19800000000000001</v>
      </c>
      <c r="CA223" s="597"/>
      <c r="CB223" s="667"/>
      <c r="CC223" s="1048"/>
      <c r="CD223" s="595">
        <v>0.19800000000000001</v>
      </c>
      <c r="CE223" s="597"/>
      <c r="CF223" s="667"/>
      <c r="CG223" s="1048"/>
      <c r="CH223" s="595">
        <v>0.19800000000000001</v>
      </c>
      <c r="CI223" s="597"/>
      <c r="CJ223" s="667"/>
      <c r="CK223" s="641" t="e">
        <f>CK224/CK47</f>
        <v>#DIV/0!</v>
      </c>
      <c r="CL223" s="639"/>
      <c r="CM223" s="605">
        <f>CM224/CM47</f>
        <v>0.19799999999999998</v>
      </c>
      <c r="CN223" s="683" t="e">
        <f>CN224/CN47</f>
        <v>#DIV/0!</v>
      </c>
      <c r="CO223" s="70"/>
      <c r="CP223" s="70"/>
      <c r="CQ223" s="241"/>
      <c r="CR223" s="641" t="e">
        <f>CR224/CR47</f>
        <v>#DIV/0!</v>
      </c>
      <c r="CS223" s="639"/>
      <c r="CT223" s="684">
        <f>CT224/CT47</f>
        <v>0.19799999999999998</v>
      </c>
      <c r="CU223" s="688" t="e">
        <f>CU224/CU47</f>
        <v>#DIV/0!</v>
      </c>
      <c r="CV223" s="663"/>
      <c r="CW223" s="663"/>
      <c r="CX223" s="206">
        <f>CU224/CT224</f>
        <v>0</v>
      </c>
      <c r="CY223" s="137"/>
      <c r="CZ223" s="138"/>
      <c r="DD223" s="549">
        <f>DD224/DD47</f>
        <v>0.19595570216776625</v>
      </c>
      <c r="DE223" s="595">
        <f>DE173</f>
        <v>0.19600000000000001</v>
      </c>
      <c r="DF223" s="779"/>
      <c r="DG223" s="667"/>
      <c r="DH223" s="549">
        <f>DH224/DH47</f>
        <v>0.19600000000000001</v>
      </c>
      <c r="DI223" s="595">
        <f>DI173</f>
        <v>0.19600000000000001</v>
      </c>
      <c r="DJ223" s="779"/>
      <c r="DK223" s="667"/>
      <c r="DL223" s="549">
        <f>DL224/DL47</f>
        <v>0.19525557011795547</v>
      </c>
      <c r="DM223" s="595">
        <v>0.19500000000000001</v>
      </c>
      <c r="DN223" s="779"/>
      <c r="DO223" s="667"/>
      <c r="DP223" s="637">
        <f>DP224/DP47</f>
        <v>0.19574565756823825</v>
      </c>
      <c r="DQ223" s="642">
        <f>DQ224/DQ47</f>
        <v>0.19568444995864356</v>
      </c>
      <c r="DR223" s="642">
        <f>DR224/DR47</f>
        <v>0</v>
      </c>
      <c r="DS223" s="239"/>
      <c r="DT223" s="241"/>
      <c r="DU223" s="549">
        <f>DU224/DU47</f>
        <v>0.1984308131241084</v>
      </c>
      <c r="DV223" s="595"/>
      <c r="DW223" s="779"/>
      <c r="DX223" s="667"/>
      <c r="DY223" s="549">
        <f>DY224/DY47</f>
        <v>0.18544935805991442</v>
      </c>
      <c r="DZ223" s="595"/>
      <c r="EA223" s="779"/>
      <c r="EB223" s="667"/>
      <c r="EC223" s="549">
        <f>EC224/EC47</f>
        <v>0.20399429386590584</v>
      </c>
      <c r="ED223" s="595"/>
      <c r="EE223" s="779"/>
      <c r="EF223" s="667"/>
      <c r="EG223" s="641">
        <f>EG224/EG47</f>
        <v>0.19595815501664288</v>
      </c>
      <c r="EH223" s="605" t="e">
        <f>EH224/EH47</f>
        <v>#DIV/0!</v>
      </c>
      <c r="EI223" s="642" t="e">
        <f>EI224/EI47</f>
        <v>#DIV/0!</v>
      </c>
      <c r="EJ223" s="70"/>
      <c r="EK223" s="241"/>
      <c r="EL223" s="641">
        <f>EL224/EL47</f>
        <v>0.19583895886978914</v>
      </c>
      <c r="EM223" s="684">
        <f>EM224/EM47</f>
        <v>0.19568444995864356</v>
      </c>
      <c r="EN223" s="1032">
        <f>EN224/EN47</f>
        <v>0</v>
      </c>
      <c r="EO223" s="608"/>
      <c r="EP223" s="609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6"/>
      <c r="D224" s="837" t="s">
        <v>61</v>
      </c>
      <c r="E224" s="830"/>
      <c r="F224" s="264">
        <f>F223*F47</f>
        <v>1465.965811965812</v>
      </c>
      <c r="G224" s="414">
        <f>G223*G47</f>
        <v>1541.0246899999991</v>
      </c>
      <c r="H224" s="415">
        <f t="shared" ref="H224" si="735">H223*H47</f>
        <v>0</v>
      </c>
      <c r="I224" s="418">
        <f>H224-G224</f>
        <v>-1541.0246899999991</v>
      </c>
      <c r="J224" s="264">
        <f>J223*J47</f>
        <v>1590.0341880341882</v>
      </c>
      <c r="K224" s="414">
        <f>K223*K47</f>
        <v>1532.4565811965813</v>
      </c>
      <c r="L224" s="1066">
        <f t="shared" ref="L224" si="736">L223*L47</f>
        <v>0</v>
      </c>
      <c r="M224" s="418">
        <f>L224-K224</f>
        <v>-1532.4565811965813</v>
      </c>
      <c r="N224" s="264">
        <f>N223*N47</f>
        <v>1591.6666666666667</v>
      </c>
      <c r="O224" s="414">
        <f>O223*O47</f>
        <v>1398.4239300000004</v>
      </c>
      <c r="P224" s="1066">
        <f t="shared" ref="P224" si="737">P223*P47</f>
        <v>0</v>
      </c>
      <c r="Q224" s="418">
        <f>P224-O224</f>
        <v>-1398.4239300000004</v>
      </c>
      <c r="R224" s="419">
        <f>F224+J224+N224</f>
        <v>4647.666666666667</v>
      </c>
      <c r="S224" s="420">
        <v>4647.666666666667</v>
      </c>
      <c r="T224" s="567">
        <f>H224+K224+O224</f>
        <v>2930.8805111965817</v>
      </c>
      <c r="U224" s="133">
        <f>H224+L224+P224</f>
        <v>0</v>
      </c>
      <c r="V224" s="129">
        <f>U224-R224</f>
        <v>-4647.666666666667</v>
      </c>
      <c r="W224" s="128">
        <f t="shared" si="661"/>
        <v>-4647.666666666667</v>
      </c>
      <c r="X224" s="55">
        <f>U224-T224</f>
        <v>-2930.8805111965817</v>
      </c>
      <c r="Y224" s="264">
        <f t="shared" ref="Y224:AI224" si="738">Y223*Y47</f>
        <v>1354.9572649572651</v>
      </c>
      <c r="Z224" s="414">
        <f t="shared" si="738"/>
        <v>1526.4701999999995</v>
      </c>
      <c r="AA224" s="1066">
        <f t="shared" si="738"/>
        <v>0</v>
      </c>
      <c r="AB224" s="418">
        <f t="shared" si="738"/>
        <v>-1692.3964444444443</v>
      </c>
      <c r="AC224" s="264">
        <f t="shared" si="738"/>
        <v>1257.0085470085471</v>
      </c>
      <c r="AD224" s="414">
        <f t="shared" si="738"/>
        <v>1394.4501752868227</v>
      </c>
      <c r="AE224" s="1066">
        <f t="shared" ref="AE224" si="739">AE223*AE47</f>
        <v>0</v>
      </c>
      <c r="AF224" s="418">
        <f t="shared" si="738"/>
        <v>-1566.1457777777778</v>
      </c>
      <c r="AG224" s="264">
        <f t="shared" si="738"/>
        <v>1041.5213675213677</v>
      </c>
      <c r="AH224" s="414">
        <f t="shared" si="738"/>
        <v>1041.5384615384617</v>
      </c>
      <c r="AI224" s="1066">
        <f t="shared" si="738"/>
        <v>0</v>
      </c>
      <c r="AJ224" s="418">
        <f>AI224-AH224</f>
        <v>-1041.5384615384617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0</v>
      </c>
      <c r="AO224" s="134">
        <f>AN224-AK224</f>
        <v>-3653.4871794871801</v>
      </c>
      <c r="AP224" s="128">
        <f t="shared" si="662"/>
        <v>-3653.4871794871801</v>
      </c>
      <c r="AQ224" s="48">
        <f>AN224-AM224</f>
        <v>-3962.4588368252844</v>
      </c>
      <c r="AR224" s="130">
        <f>SUM(R224,AK224)</f>
        <v>8301.1538461538476</v>
      </c>
      <c r="AS224" s="132">
        <f>SUM(S224,AL224)</f>
        <v>8301.1538461538476</v>
      </c>
      <c r="AT224" s="689">
        <f>T224+AM224</f>
        <v>6893.3393480218656</v>
      </c>
      <c r="AU224" s="59">
        <f>SUM(U224,AN224)</f>
        <v>0</v>
      </c>
      <c r="AV224" s="169">
        <f>AU224-AR224</f>
        <v>-8301.1538461538476</v>
      </c>
      <c r="AW224" s="128">
        <f t="shared" si="663"/>
        <v>-8301.1538461538476</v>
      </c>
      <c r="AX224" s="362">
        <f>AU224-AT224</f>
        <v>-6893.3393480218656</v>
      </c>
      <c r="AY224" s="137"/>
      <c r="AZ224" s="138"/>
      <c r="BA224" s="138"/>
      <c r="BF224" s="1042">
        <f t="shared" ref="BF224:BG224" si="740">BF223*BF47</f>
        <v>0</v>
      </c>
      <c r="BG224" s="414">
        <f t="shared" si="740"/>
        <v>0</v>
      </c>
      <c r="BH224" s="417">
        <f>BH223*BH47</f>
        <v>0</v>
      </c>
      <c r="BI224" s="418">
        <f>BH224-BG224</f>
        <v>0</v>
      </c>
      <c r="BJ224" s="1042">
        <f t="shared" ref="BJ224" si="741">BJ223*BJ47</f>
        <v>0</v>
      </c>
      <c r="BK224" s="414">
        <f>BK223*BK47</f>
        <v>0</v>
      </c>
      <c r="BL224" s="417">
        <f>BL223*BL47</f>
        <v>0</v>
      </c>
      <c r="BM224" s="418">
        <f>BL224-BK224</f>
        <v>0</v>
      </c>
      <c r="BN224" s="1042">
        <f t="shared" ref="BN224" si="742">BN223*BN47</f>
        <v>0</v>
      </c>
      <c r="BO224" s="414">
        <f>BO223*BO47</f>
        <v>0</v>
      </c>
      <c r="BP224" s="417">
        <f>BP223*BP47</f>
        <v>0</v>
      </c>
      <c r="BQ224" s="416">
        <f>BP224-BO224</f>
        <v>0</v>
      </c>
      <c r="BR224" s="419">
        <f>BF224+BJ224+BN224</f>
        <v>0</v>
      </c>
      <c r="BS224" s="131"/>
      <c r="BT224" s="129">
        <f>BG224+BK224+BO224</f>
        <v>0</v>
      </c>
      <c r="BU224" s="133">
        <f>BH224+BL224+BP224</f>
        <v>0</v>
      </c>
      <c r="BV224" s="129">
        <f>BU224-BR224</f>
        <v>0</v>
      </c>
      <c r="BW224" s="128"/>
      <c r="BX224" s="55">
        <f>BU224-BT224</f>
        <v>0</v>
      </c>
      <c r="BY224" s="1042">
        <f t="shared" ref="BY224" si="743">BY223*BY47</f>
        <v>0</v>
      </c>
      <c r="BZ224" s="414">
        <f>BZ223*BZ47</f>
        <v>1523.0769230769231</v>
      </c>
      <c r="CA224" s="417">
        <f>CA223*CA47</f>
        <v>0</v>
      </c>
      <c r="CB224" s="418"/>
      <c r="CC224" s="1042">
        <f t="shared" ref="CC224" si="744">CC223*CC47</f>
        <v>0</v>
      </c>
      <c r="CD224" s="414">
        <f>CD223*CD47</f>
        <v>1523.0769230769231</v>
      </c>
      <c r="CE224" s="417">
        <f>CE223*CE47</f>
        <v>0</v>
      </c>
      <c r="CF224" s="418"/>
      <c r="CG224" s="1042">
        <f t="shared" ref="CG224" si="745">CG223*CG47</f>
        <v>0</v>
      </c>
      <c r="CH224" s="414">
        <f>CH223*CH47</f>
        <v>1093.2307692307693</v>
      </c>
      <c r="CI224" s="417">
        <f>CI223*CI47</f>
        <v>0</v>
      </c>
      <c r="CJ224" s="418">
        <f>CI224-CH224</f>
        <v>-1093.2307692307693</v>
      </c>
      <c r="CK224" s="419">
        <f>BY224+CC224+CG224</f>
        <v>0</v>
      </c>
      <c r="CL224" s="131"/>
      <c r="CM224" s="128">
        <f>BZ224+CD224+CH224</f>
        <v>4139.3846153846152</v>
      </c>
      <c r="CN224" s="133">
        <f>CA224+CE224+CI224</f>
        <v>0</v>
      </c>
      <c r="CO224" s="134">
        <f>CN224-CK224</f>
        <v>0</v>
      </c>
      <c r="CP224" s="134"/>
      <c r="CQ224" s="48">
        <f>CN224-CM224</f>
        <v>-4139.3846153846152</v>
      </c>
      <c r="CR224" s="130">
        <f>SUM(BR224,CK224)</f>
        <v>0</v>
      </c>
      <c r="CS224" s="131"/>
      <c r="CT224" s="689">
        <f>BT224+CM224</f>
        <v>4139.3846153846152</v>
      </c>
      <c r="CU224" s="59">
        <f>SUM(BU224,CN224)</f>
        <v>0</v>
      </c>
      <c r="CV224" s="169">
        <f>CU224-CR224</f>
        <v>0</v>
      </c>
      <c r="CW224" s="169"/>
      <c r="CX224" s="362">
        <f>CU224-CT224</f>
        <v>-4139.3846153846152</v>
      </c>
      <c r="CY224" s="137"/>
      <c r="CZ224" s="138"/>
      <c r="DD224" s="264">
        <v>1777</v>
      </c>
      <c r="DE224" s="414">
        <f>DE223*DE47</f>
        <v>1777.4017094017095</v>
      </c>
      <c r="DF224" s="770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70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70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70"/>
      <c r="DX224" s="418"/>
      <c r="DY224" s="264">
        <v>1000</v>
      </c>
      <c r="DZ224" s="414"/>
      <c r="EA224" s="770"/>
      <c r="EB224" s="418"/>
      <c r="EC224" s="264">
        <v>1100</v>
      </c>
      <c r="ED224" s="414">
        <f>ED223*ED47</f>
        <v>0</v>
      </c>
      <c r="EE224" s="770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8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6"/>
      <c r="D225" s="66" t="s">
        <v>35</v>
      </c>
      <c r="E225" s="537"/>
      <c r="F225" s="549">
        <v>0.23</v>
      </c>
      <c r="G225" s="595">
        <v>0.22528429256817356</v>
      </c>
      <c r="H225" s="859">
        <v>0.21</v>
      </c>
      <c r="I225" s="667"/>
      <c r="J225" s="549">
        <f>F225</f>
        <v>0.23</v>
      </c>
      <c r="K225" s="595">
        <v>0.24779999999999999</v>
      </c>
      <c r="L225" s="1078"/>
      <c r="M225" s="667"/>
      <c r="N225" s="549">
        <f>J225</f>
        <v>0.23</v>
      </c>
      <c r="O225" s="595">
        <v>0.24841834323234804</v>
      </c>
      <c r="P225" s="1078"/>
      <c r="Q225" s="667"/>
      <c r="R225" s="637">
        <f>R226/R48</f>
        <v>0.22999999999999998</v>
      </c>
      <c r="S225" s="638">
        <v>0.22999972202918692</v>
      </c>
      <c r="T225" s="687">
        <f>T226/T48</f>
        <v>0.24805843067409741</v>
      </c>
      <c r="U225" s="683" t="e">
        <f>U226/U48</f>
        <v>#DIV/0!</v>
      </c>
      <c r="V225" s="239"/>
      <c r="W225" s="240" t="e">
        <f t="shared" si="661"/>
        <v>#DIV/0!</v>
      </c>
      <c r="X225" s="241"/>
      <c r="Y225" s="549">
        <v>0.24399999999999999</v>
      </c>
      <c r="Z225" s="595">
        <v>0.24167803011484942</v>
      </c>
      <c r="AA225" s="1078"/>
      <c r="AB225" s="667">
        <v>0.22</v>
      </c>
      <c r="AC225" s="549">
        <f>Y225</f>
        <v>0.24399999999999999</v>
      </c>
      <c r="AD225" s="595">
        <v>0.24621988092333144</v>
      </c>
      <c r="AE225" s="1078"/>
      <c r="AF225" s="667">
        <v>0.22</v>
      </c>
      <c r="AG225" s="549">
        <f>Y225</f>
        <v>0.24399999999999999</v>
      </c>
      <c r="AH225" s="595">
        <v>0.24</v>
      </c>
      <c r="AI225" s="1078"/>
      <c r="AJ225" s="667"/>
      <c r="AK225" s="641">
        <f>AK226/AK48</f>
        <v>0.24399999999999999</v>
      </c>
      <c r="AL225" s="638">
        <v>0.24281817082022744</v>
      </c>
      <c r="AM225" s="605">
        <f>AM226/AM48</f>
        <v>0.24266060307942378</v>
      </c>
      <c r="AN225" s="683" t="e">
        <f>AN226/AN48</f>
        <v>#DIV/0!</v>
      </c>
      <c r="AO225" s="70"/>
      <c r="AP225" s="240" t="e">
        <f t="shared" si="662"/>
        <v>#DIV/0!</v>
      </c>
      <c r="AQ225" s="241"/>
      <c r="AR225" s="641">
        <f>AR226/AR48</f>
        <v>0.23746033936081298</v>
      </c>
      <c r="AS225" s="642">
        <f>AS226/AS48</f>
        <v>0.23535705329153603</v>
      </c>
      <c r="AT225" s="684">
        <f>AT226/AT48</f>
        <v>0.24484654557929711</v>
      </c>
      <c r="AU225" s="688" t="e">
        <f>AU226/AU48</f>
        <v>#DIV/0!</v>
      </c>
      <c r="AV225" s="663"/>
      <c r="AW225" s="240"/>
      <c r="AX225" s="206"/>
      <c r="AY225" s="137"/>
      <c r="AZ225" s="138"/>
      <c r="BA225" s="138"/>
      <c r="BF225" s="1048"/>
      <c r="BG225" s="595"/>
      <c r="BH225" s="597">
        <v>0.06</v>
      </c>
      <c r="BI225" s="667"/>
      <c r="BJ225" s="1048"/>
      <c r="BK225" s="595">
        <v>0.24</v>
      </c>
      <c r="BL225" s="597"/>
      <c r="BM225" s="667"/>
      <c r="BN225" s="1048"/>
      <c r="BO225" s="595">
        <v>0.25</v>
      </c>
      <c r="BP225" s="597"/>
      <c r="BQ225" s="667"/>
      <c r="BR225" s="637" t="e">
        <f>BR226/BR48</f>
        <v>#DIV/0!</v>
      </c>
      <c r="BS225" s="639"/>
      <c r="BT225" s="683" t="e">
        <f>BT226/BT48</f>
        <v>#DIV/0!</v>
      </c>
      <c r="BU225" s="683" t="e">
        <f>BU226/BU48</f>
        <v>#DIV/0!</v>
      </c>
      <c r="BV225" s="239"/>
      <c r="BW225" s="240"/>
      <c r="BX225" s="241"/>
      <c r="BY225" s="1048"/>
      <c r="BZ225" s="595">
        <v>0.25</v>
      </c>
      <c r="CA225" s="597"/>
      <c r="CB225" s="667"/>
      <c r="CC225" s="1048"/>
      <c r="CD225" s="595">
        <v>0.25</v>
      </c>
      <c r="CE225" s="597"/>
      <c r="CF225" s="667"/>
      <c r="CG225" s="1048"/>
      <c r="CH225" s="595">
        <v>0.25</v>
      </c>
      <c r="CI225" s="597"/>
      <c r="CJ225" s="667"/>
      <c r="CK225" s="641" t="e">
        <f>CK226/CK48</f>
        <v>#DIV/0!</v>
      </c>
      <c r="CL225" s="639"/>
      <c r="CM225" s="605">
        <f>CM226/CM48</f>
        <v>0.25</v>
      </c>
      <c r="CN225" s="683" t="e">
        <f>CN226/CN48</f>
        <v>#DIV/0!</v>
      </c>
      <c r="CO225" s="70"/>
      <c r="CP225" s="70"/>
      <c r="CQ225" s="241"/>
      <c r="CR225" s="641" t="e">
        <f>CR226/CR48</f>
        <v>#DIV/0!</v>
      </c>
      <c r="CS225" s="639"/>
      <c r="CT225" s="684">
        <f>CT226/CT48</f>
        <v>0.25</v>
      </c>
      <c r="CU225" s="688" t="e">
        <f>CU226/CU48</f>
        <v>#DIV/0!</v>
      </c>
      <c r="CV225" s="663"/>
      <c r="CW225" s="663"/>
      <c r="CX225" s="206">
        <f>CU226/CT226</f>
        <v>0</v>
      </c>
      <c r="CY225" s="137"/>
      <c r="CZ225" s="138"/>
      <c r="DD225" s="549">
        <f>DD226/DD48</f>
        <v>0.24993395145895828</v>
      </c>
      <c r="DE225" s="595">
        <f>DE175</f>
        <v>0.25</v>
      </c>
      <c r="DF225" s="779"/>
      <c r="DG225" s="667"/>
      <c r="DH225" s="549">
        <f>DH226/DH48</f>
        <v>0.24974813732651571</v>
      </c>
      <c r="DI225" s="595">
        <f>DI175</f>
        <v>0.25</v>
      </c>
      <c r="DJ225" s="779"/>
      <c r="DK225" s="667"/>
      <c r="DL225" s="549">
        <f>DL226/DL48</f>
        <v>0.24964628495675778</v>
      </c>
      <c r="DM225" s="595">
        <v>0.25</v>
      </c>
      <c r="DN225" s="779"/>
      <c r="DO225" s="667"/>
      <c r="DP225" s="637">
        <f>DP226/DP48</f>
        <v>0.24979747229088592</v>
      </c>
      <c r="DQ225" s="642">
        <f>DQ226/DQ48</f>
        <v>0.25</v>
      </c>
      <c r="DR225" s="642">
        <f>DR226/DR48</f>
        <v>0</v>
      </c>
      <c r="DS225" s="239"/>
      <c r="DT225" s="241"/>
      <c r="DU225" s="549">
        <v>0.24959999999999999</v>
      </c>
      <c r="DV225" s="595"/>
      <c r="DW225" s="779"/>
      <c r="DX225" s="667"/>
      <c r="DY225" s="549">
        <v>0.24979999999999999</v>
      </c>
      <c r="DZ225" s="595"/>
      <c r="EA225" s="779"/>
      <c r="EB225" s="667"/>
      <c r="EC225" s="549">
        <v>0.25002000000000002</v>
      </c>
      <c r="ED225" s="595"/>
      <c r="EE225" s="779"/>
      <c r="EF225" s="667"/>
      <c r="EG225" s="641">
        <f>EG226/EG48</f>
        <v>0.24980252026596231</v>
      </c>
      <c r="EH225" s="605" t="e">
        <f>EH226/EH48</f>
        <v>#DIV/0!</v>
      </c>
      <c r="EI225" s="642" t="e">
        <f>EI226/EI48</f>
        <v>#DIV/0!</v>
      </c>
      <c r="EJ225" s="70"/>
      <c r="EK225" s="241"/>
      <c r="EL225" s="641">
        <f>EL226/EL48</f>
        <v>0.24979982865646261</v>
      </c>
      <c r="EM225" s="684">
        <f>EM226/EM48</f>
        <v>0.25</v>
      </c>
      <c r="EN225" s="1032">
        <f>EN226/EN48</f>
        <v>0</v>
      </c>
      <c r="EO225" s="608"/>
      <c r="EP225" s="609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6"/>
      <c r="D226" s="837" t="s">
        <v>64</v>
      </c>
      <c r="E226" s="830"/>
      <c r="F226" s="264">
        <f>F225*F48</f>
        <v>0</v>
      </c>
      <c r="G226" s="461">
        <f>G225*G48</f>
        <v>44561.052649999998</v>
      </c>
      <c r="H226" s="462">
        <f t="shared" ref="H226" si="746">H225*H48</f>
        <v>0</v>
      </c>
      <c r="I226" s="418">
        <f>H226-G226</f>
        <v>-44561.052649999998</v>
      </c>
      <c r="J226" s="264">
        <f>J225*J48</f>
        <v>34608.119658119656</v>
      </c>
      <c r="K226" s="461">
        <f>K225*K48</f>
        <v>52367.552820512821</v>
      </c>
      <c r="L226" s="1058">
        <f t="shared" ref="L226" si="747">L225*L48</f>
        <v>0</v>
      </c>
      <c r="M226" s="418">
        <f>L226-K226</f>
        <v>-52367.552820512821</v>
      </c>
      <c r="N226" s="264">
        <f>N225*N48</f>
        <v>34608.119658119656</v>
      </c>
      <c r="O226" s="461">
        <f>O225*O48</f>
        <v>37695.690090000033</v>
      </c>
      <c r="P226" s="1058">
        <f t="shared" ref="P226" si="748">P225*P48</f>
        <v>0</v>
      </c>
      <c r="Q226" s="418">
        <f>P226-O226</f>
        <v>-37695.690090000033</v>
      </c>
      <c r="R226" s="379">
        <f>F226+J226+N226</f>
        <v>69216.239316239313</v>
      </c>
      <c r="S226" s="380">
        <v>113152</v>
      </c>
      <c r="T226" s="567">
        <f>H226+K226+O226</f>
        <v>90063.242910512854</v>
      </c>
      <c r="U226" s="273">
        <f>H226+L226+P226</f>
        <v>0</v>
      </c>
      <c r="V226" s="239">
        <f>U226-R226</f>
        <v>-69216.239316239313</v>
      </c>
      <c r="W226" s="240">
        <f t="shared" si="661"/>
        <v>-113152</v>
      </c>
      <c r="X226" s="241">
        <f>U226-T226</f>
        <v>-90063.242910512854</v>
      </c>
      <c r="Y226" s="264">
        <f t="shared" ref="Y226:AI226" si="749">Y225*Y48</f>
        <v>30864.957264957266</v>
      </c>
      <c r="Z226" s="461">
        <f t="shared" si="749"/>
        <v>39134.757960000024</v>
      </c>
      <c r="AA226" s="1058">
        <f t="shared" si="749"/>
        <v>0</v>
      </c>
      <c r="AB226" s="418">
        <f t="shared" si="749"/>
        <v>-35624.449384615385</v>
      </c>
      <c r="AC226" s="264">
        <f t="shared" si="749"/>
        <v>29196.581196581199</v>
      </c>
      <c r="AD226" s="461">
        <f t="shared" si="749"/>
        <v>45430.635467093409</v>
      </c>
      <c r="AE226" s="1058">
        <f t="shared" ref="AE226" si="750">AE225*AE48</f>
        <v>0</v>
      </c>
      <c r="AF226" s="457">
        <f t="shared" si="749"/>
        <v>-40592.740786324794</v>
      </c>
      <c r="AG226" s="264">
        <f t="shared" si="749"/>
        <v>23705.538461538461</v>
      </c>
      <c r="AH226" s="461">
        <f t="shared" si="749"/>
        <v>44888.205128205125</v>
      </c>
      <c r="AI226" s="1058">
        <f t="shared" si="749"/>
        <v>0</v>
      </c>
      <c r="AJ226" s="457">
        <f>AI226-AH226</f>
        <v>-44888.205128205125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0</v>
      </c>
      <c r="AO226" s="70">
        <f>AN226-AK226</f>
        <v>-83767.076923076937</v>
      </c>
      <c r="AP226" s="129">
        <f t="shared" si="662"/>
        <v>-85775</v>
      </c>
      <c r="AQ226" s="241">
        <f>AN226-AM226</f>
        <v>-129453.59855529855</v>
      </c>
      <c r="AR226" s="287">
        <f>SUM(R226,AK226)</f>
        <v>152983.31623931625</v>
      </c>
      <c r="AS226" s="383">
        <f>SUM(S226,AL226)</f>
        <v>198927</v>
      </c>
      <c r="AT226" s="690">
        <f>T226+AM226</f>
        <v>219516.84146581142</v>
      </c>
      <c r="AU226" s="205">
        <f>SUM(U226,AN226)</f>
        <v>0</v>
      </c>
      <c r="AV226" s="328">
        <f>AU226-AR226</f>
        <v>-152983.31623931625</v>
      </c>
      <c r="AW226" s="240">
        <f t="shared" si="663"/>
        <v>-198927</v>
      </c>
      <c r="AX226" s="610">
        <f>AU226-AT226</f>
        <v>-219516.84146581142</v>
      </c>
      <c r="AY226" s="137"/>
      <c r="AZ226" s="138"/>
      <c r="BA226" s="138"/>
      <c r="BF226" s="1042">
        <f t="shared" ref="BF226:BG226" si="751">BF225*BF48</f>
        <v>0</v>
      </c>
      <c r="BG226" s="461">
        <f t="shared" si="751"/>
        <v>0</v>
      </c>
      <c r="BH226" s="463">
        <f>BH225*BH48</f>
        <v>0</v>
      </c>
      <c r="BI226" s="457">
        <f>BH226-BG226</f>
        <v>0</v>
      </c>
      <c r="BJ226" s="1042">
        <f t="shared" ref="BJ226" si="752">BJ225*BJ48</f>
        <v>0</v>
      </c>
      <c r="BK226" s="461">
        <f>BK225*BK48</f>
        <v>0</v>
      </c>
      <c r="BL226" s="463">
        <f>BL225*BL48</f>
        <v>0</v>
      </c>
      <c r="BM226" s="457">
        <f>BL226-BK226</f>
        <v>0</v>
      </c>
      <c r="BN226" s="1042">
        <f t="shared" ref="BN226" si="753">BN225*BN48</f>
        <v>0</v>
      </c>
      <c r="BO226" s="461">
        <f>BO225*BO48</f>
        <v>0</v>
      </c>
      <c r="BP226" s="463">
        <f>BP225*BP48</f>
        <v>0</v>
      </c>
      <c r="BQ226" s="457">
        <f>BP226-BO226</f>
        <v>0</v>
      </c>
      <c r="BR226" s="379">
        <f>BF226+BJ226+BN226</f>
        <v>0</v>
      </c>
      <c r="BS226" s="381"/>
      <c r="BT226" s="129">
        <f>BG226+BK226+BO226</f>
        <v>0</v>
      </c>
      <c r="BU226" s="273">
        <f>BH226+BL226+BP226</f>
        <v>0</v>
      </c>
      <c r="BV226" s="239">
        <f>BU226-BR226</f>
        <v>0</v>
      </c>
      <c r="BW226" s="240"/>
      <c r="BX226" s="241">
        <f>BU226-BT226</f>
        <v>0</v>
      </c>
      <c r="BY226" s="1042">
        <f t="shared" ref="BY226" si="754">BY225*BY48</f>
        <v>0</v>
      </c>
      <c r="BZ226" s="461">
        <f>BZ225*BZ48</f>
        <v>40170.940170940172</v>
      </c>
      <c r="CA226" s="463">
        <f>CA225*CA48</f>
        <v>0</v>
      </c>
      <c r="CB226" s="457">
        <f>CA226-BZ226</f>
        <v>-40170.940170940172</v>
      </c>
      <c r="CC226" s="1042">
        <f t="shared" ref="CC226" si="755">CC225*CC48</f>
        <v>0</v>
      </c>
      <c r="CD226" s="461">
        <f>CD225*CD48</f>
        <v>40598.290598290601</v>
      </c>
      <c r="CE226" s="463">
        <f>CE225*CE48</f>
        <v>0</v>
      </c>
      <c r="CF226" s="457">
        <f>CE226-CD226</f>
        <v>-40598.290598290601</v>
      </c>
      <c r="CG226" s="1042">
        <f t="shared" ref="CG226" si="756">CG225*CG48</f>
        <v>0</v>
      </c>
      <c r="CH226" s="461">
        <f>CH225*CH48</f>
        <v>28188.034188034191</v>
      </c>
      <c r="CI226" s="463">
        <f>CI225*CI48</f>
        <v>0</v>
      </c>
      <c r="CJ226" s="457">
        <f>CI226-CH226</f>
        <v>-28188.034188034191</v>
      </c>
      <c r="CK226" s="379">
        <f>BY226+CC226+CG226</f>
        <v>0</v>
      </c>
      <c r="CL226" s="381"/>
      <c r="CM226" s="240">
        <f>BZ226+CD226+CH226</f>
        <v>108957.26495726497</v>
      </c>
      <c r="CN226" s="273">
        <f>CA226+CE226+CI226</f>
        <v>0</v>
      </c>
      <c r="CO226" s="70">
        <f>CN226-CK226</f>
        <v>0</v>
      </c>
      <c r="CP226" s="70"/>
      <c r="CQ226" s="241">
        <f>CN226-CM226</f>
        <v>-108957.26495726497</v>
      </c>
      <c r="CR226" s="287">
        <f>SUM(BR226,CK226)</f>
        <v>0</v>
      </c>
      <c r="CS226" s="381"/>
      <c r="CT226" s="690">
        <f>BT226+CM226</f>
        <v>108957.26495726497</v>
      </c>
      <c r="CU226" s="205">
        <f>SUM(BU226,CN226)</f>
        <v>0</v>
      </c>
      <c r="CV226" s="328">
        <f>CU226-CR226</f>
        <v>0</v>
      </c>
      <c r="CW226" s="328"/>
      <c r="CX226" s="610">
        <f>CU226-CT226</f>
        <v>-108957.26495726497</v>
      </c>
      <c r="CY226" s="137"/>
      <c r="CZ226" s="138"/>
      <c r="DD226" s="264">
        <v>47000.4</v>
      </c>
      <c r="DE226" s="461">
        <f>DE225*DE48</f>
        <v>47012.820512820515</v>
      </c>
      <c r="DF226" s="771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71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71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71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71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71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9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10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6" customFormat="1" ht="20.100000000000001" customHeight="1">
      <c r="A227" s="570"/>
      <c r="B227" s="571" t="str">
        <f>B215</f>
        <v>%=粗利率</v>
      </c>
      <c r="C227" s="572"/>
      <c r="D227" s="572"/>
      <c r="E227" s="573"/>
      <c r="F227" s="491">
        <f>F228/F50</f>
        <v>0.21838816666666666</v>
      </c>
      <c r="G227" s="611">
        <f>G228/G50</f>
        <v>0.21529366205070974</v>
      </c>
      <c r="H227" s="860" t="e">
        <f t="shared" ref="H227" si="757">H228/H50</f>
        <v>#DIV/0!</v>
      </c>
      <c r="I227" s="334">
        <f>H228/G228</f>
        <v>0</v>
      </c>
      <c r="J227" s="491">
        <f>J228/J50</f>
        <v>0.21860889999999999</v>
      </c>
      <c r="K227" s="611">
        <f>K228/K50</f>
        <v>0.2375169903816719</v>
      </c>
      <c r="L227" s="1079" t="e">
        <f t="shared" ref="L227" si="758">L228/L50</f>
        <v>#DIV/0!</v>
      </c>
      <c r="M227" s="334">
        <f>L228/K228</f>
        <v>0</v>
      </c>
      <c r="N227" s="491">
        <f>N228/N50</f>
        <v>0.21860889999999999</v>
      </c>
      <c r="O227" s="611">
        <f>O228/O50</f>
        <v>0.23370910440778958</v>
      </c>
      <c r="P227" s="1079" t="e">
        <f t="shared" ref="P227" si="759">P228/P50</f>
        <v>#DIV/0!</v>
      </c>
      <c r="Q227" s="334">
        <f>P228/O228</f>
        <v>0</v>
      </c>
      <c r="R227" s="491">
        <f>R228/R50</f>
        <v>0.21854039655172414</v>
      </c>
      <c r="S227" s="613">
        <v>0.22218798742138363</v>
      </c>
      <c r="T227" s="691">
        <f>T228/T50</f>
        <v>0.2359004690925702</v>
      </c>
      <c r="U227" s="614" t="e">
        <f>U228/U50</f>
        <v>#DIV/0!</v>
      </c>
      <c r="V227" s="579">
        <f>U228/R228</f>
        <v>0</v>
      </c>
      <c r="W227" s="580">
        <f>U228/S228</f>
        <v>0</v>
      </c>
      <c r="X227" s="177">
        <f>U228/T228</f>
        <v>0</v>
      </c>
      <c r="Y227" s="491">
        <f t="shared" ref="Y227:AI227" si="760">Y228/Y50</f>
        <v>0.2294845445539857</v>
      </c>
      <c r="Z227" s="611">
        <f t="shared" si="760"/>
        <v>0.22538581036693092</v>
      </c>
      <c r="AA227" s="1079" t="e">
        <f t="shared" si="760"/>
        <v>#DIV/0!</v>
      </c>
      <c r="AB227" s="334">
        <f t="shared" si="760"/>
        <v>0.21113929991820155</v>
      </c>
      <c r="AC227" s="491">
        <f t="shared" si="760"/>
        <v>0.22928841832994343</v>
      </c>
      <c r="AD227" s="611">
        <f t="shared" si="760"/>
        <v>0.23625309113554119</v>
      </c>
      <c r="AE227" s="1079">
        <f t="shared" ref="AE227" si="761">AE228/AE50</f>
        <v>0</v>
      </c>
      <c r="AF227" s="341">
        <f t="shared" si="760"/>
        <v>0.13000000000000006</v>
      </c>
      <c r="AG227" s="491">
        <f t="shared" si="760"/>
        <v>0.22816216840793443</v>
      </c>
      <c r="AH227" s="611">
        <f t="shared" si="760"/>
        <v>0.23619999999999999</v>
      </c>
      <c r="AI227" s="1079" t="e">
        <f t="shared" si="760"/>
        <v>#DIV/0!</v>
      </c>
      <c r="AJ227" s="341">
        <f>AI228/AH228</f>
        <v>0</v>
      </c>
      <c r="AK227" s="491">
        <f>AK228/AK50</f>
        <v>0.2290426117391304</v>
      </c>
      <c r="AL227" s="613">
        <v>0.2244604270833333</v>
      </c>
      <c r="AM227" s="580">
        <f>AM228/AM50</f>
        <v>0.23278729897327072</v>
      </c>
      <c r="AN227" s="614">
        <f>AN228/AN50</f>
        <v>0</v>
      </c>
      <c r="AO227" s="587">
        <f>AN228/AK228</f>
        <v>0</v>
      </c>
      <c r="AP227" s="340">
        <f>AN228/AL228</f>
        <v>0</v>
      </c>
      <c r="AQ227" s="178">
        <f>AN228/AM228</f>
        <v>0</v>
      </c>
      <c r="AR227" s="632">
        <f>AR228/AR50</f>
        <v>0.2231856071153846</v>
      </c>
      <c r="AS227" s="579">
        <f>AS228/AS50</f>
        <v>0.22316538082437276</v>
      </c>
      <c r="AT227" s="668">
        <f>AT228/AT50</f>
        <v>0.23404244969109769</v>
      </c>
      <c r="AU227" s="586">
        <f>AU228/AU50</f>
        <v>0</v>
      </c>
      <c r="AV227" s="587">
        <f>AU228/AR228</f>
        <v>0</v>
      </c>
      <c r="AW227" s="579">
        <f>AU228/AS228</f>
        <v>0</v>
      </c>
      <c r="AX227" s="588">
        <f>AU228/AT228</f>
        <v>0</v>
      </c>
      <c r="AY227" s="589"/>
      <c r="AZ227" s="590"/>
      <c r="BA227" s="590"/>
      <c r="BB227" s="669">
        <f>AU227/ AR227</f>
        <v>0</v>
      </c>
      <c r="BF227" s="1049" t="e">
        <f t="shared" ref="BF227:BG227" si="762">BF228/BF50</f>
        <v>#DIV/0!</v>
      </c>
      <c r="BG227" s="611" t="e">
        <f t="shared" si="762"/>
        <v>#DIV/0!</v>
      </c>
      <c r="BH227" s="612" t="e">
        <f>BH228/BH50</f>
        <v>#DIV/0!</v>
      </c>
      <c r="BI227" s="334" t="e">
        <f>BH228/BG228</f>
        <v>#DIV/0!</v>
      </c>
      <c r="BJ227" s="1049" t="e">
        <f t="shared" ref="BJ227" si="763">BJ228/BJ50</f>
        <v>#DIV/0!</v>
      </c>
      <c r="BK227" s="611">
        <f>BK228/BK50</f>
        <v>0.22191999999999998</v>
      </c>
      <c r="BL227" s="612" t="e">
        <f>BL228/BL50</f>
        <v>#DIV/0!</v>
      </c>
      <c r="BM227" s="334">
        <f>BL228/BK228</f>
        <v>0</v>
      </c>
      <c r="BN227" s="1049" t="e">
        <f t="shared" ref="BN227" si="764">BN228/BN50</f>
        <v>#DIV/0!</v>
      </c>
      <c r="BO227" s="611">
        <f>BO228/BO50</f>
        <v>0.23412000000000005</v>
      </c>
      <c r="BP227" s="612" t="e">
        <f>BP228/BP50</f>
        <v>#DIV/0!</v>
      </c>
      <c r="BQ227" s="341">
        <f>BP228/BO228</f>
        <v>0</v>
      </c>
      <c r="BR227" s="491" t="e">
        <f>BR228/BR50</f>
        <v>#DIV/0!</v>
      </c>
      <c r="BS227" s="583"/>
      <c r="BT227" s="579">
        <f>BT228/BT50</f>
        <v>0.22907172413793106</v>
      </c>
      <c r="BU227" s="614" t="e">
        <f>BU228/BU50</f>
        <v>#DIV/0!</v>
      </c>
      <c r="BV227" s="579" t="e">
        <f>BU228/BR228</f>
        <v>#DIV/0!</v>
      </c>
      <c r="BW227" s="580"/>
      <c r="BX227" s="177">
        <f>BU228/BT228</f>
        <v>0</v>
      </c>
      <c r="BY227" s="1049" t="e">
        <f t="shared" ref="BY227" si="765">BY228/BY50</f>
        <v>#DIV/0!</v>
      </c>
      <c r="BZ227" s="611">
        <f>BZ228/BZ50</f>
        <v>0.23612000000000002</v>
      </c>
      <c r="CA227" s="612" t="e">
        <f>CA228/CA50</f>
        <v>#DIV/0!</v>
      </c>
      <c r="CB227" s="341">
        <f>CA228/BZ228</f>
        <v>0</v>
      </c>
      <c r="CC227" s="1049" t="e">
        <f t="shared" ref="CC227" si="766">CC228/CC50</f>
        <v>#DIV/0!</v>
      </c>
      <c r="CD227" s="611">
        <f>CD228/CD50</f>
        <v>0.23612000000000002</v>
      </c>
      <c r="CE227" s="612" t="e">
        <f>CE228/CE50</f>
        <v>#DIV/0!</v>
      </c>
      <c r="CF227" s="341">
        <f>CE228/CD228</f>
        <v>0</v>
      </c>
      <c r="CG227" s="1049" t="e">
        <f t="shared" ref="CG227" si="767">CG228/CG50</f>
        <v>#DIV/0!</v>
      </c>
      <c r="CH227" s="611">
        <f>CH228/CH50</f>
        <v>0.23519999999999999</v>
      </c>
      <c r="CI227" s="612" t="e">
        <f>CI228/CI50</f>
        <v>#DIV/0!</v>
      </c>
      <c r="CJ227" s="341">
        <f>CI228/CH228</f>
        <v>0</v>
      </c>
      <c r="CK227" s="491" t="e">
        <f>CK228/CK50</f>
        <v>#DIV/0!</v>
      </c>
      <c r="CL227" s="583"/>
      <c r="CM227" s="580">
        <f>CM228/CM50</f>
        <v>0.2358849063032368</v>
      </c>
      <c r="CN227" s="614" t="e">
        <f>CN228/CN50</f>
        <v>#DIV/0!</v>
      </c>
      <c r="CO227" s="587" t="e">
        <f>CN228/CK228</f>
        <v>#DIV/0!</v>
      </c>
      <c r="CP227" s="583"/>
      <c r="CQ227" s="178">
        <f>CN228/CM228</f>
        <v>0</v>
      </c>
      <c r="CR227" s="632" t="e">
        <f>CR228/CR50</f>
        <v>#DIV/0!</v>
      </c>
      <c r="CS227" s="583"/>
      <c r="CT227" s="668">
        <f>CT228/CT50</f>
        <v>0.23363197263397945</v>
      </c>
      <c r="CU227" s="586" t="e">
        <f>CU228/CU50</f>
        <v>#DIV/0!</v>
      </c>
      <c r="CV227" s="587" t="e">
        <f>CU228/CR228</f>
        <v>#DIV/0!</v>
      </c>
      <c r="CW227" s="583"/>
      <c r="CX227" s="588">
        <f>CU228/CT228</f>
        <v>0</v>
      </c>
      <c r="CY227" s="589"/>
      <c r="CZ227" s="590"/>
      <c r="DA227" s="669" t="e">
        <f>CU227/ CR227</f>
        <v>#DIV/0!</v>
      </c>
      <c r="DD227" s="491">
        <f>DD228/DD50</f>
        <v>0.23369608719999999</v>
      </c>
      <c r="DE227" s="611">
        <f>DE228/DE50</f>
        <v>0.2356588</v>
      </c>
      <c r="DF227" s="780" t="e">
        <f>DF228/DF50</f>
        <v>#DIV/0!</v>
      </c>
      <c r="DG227" s="334">
        <f>DF228/DE228</f>
        <v>0</v>
      </c>
      <c r="DH227" s="491">
        <f>DH228/DH50</f>
        <v>0.23277062499999995</v>
      </c>
      <c r="DI227" s="611">
        <f>DI228/DI50</f>
        <v>0.23466249999999997</v>
      </c>
      <c r="DJ227" s="780" t="e">
        <f>DJ228/DJ50</f>
        <v>#DIV/0!</v>
      </c>
      <c r="DK227" s="334">
        <f>DJ228/DI228</f>
        <v>0</v>
      </c>
      <c r="DL227" s="491">
        <f>DL228/DL50</f>
        <v>0.23234000000000005</v>
      </c>
      <c r="DM227" s="611">
        <f>DM228/DM50</f>
        <v>0.2336625</v>
      </c>
      <c r="DN227" s="780">
        <f>DN228/DN50</f>
        <v>0</v>
      </c>
      <c r="DO227" s="341">
        <f>DN228/DM228</f>
        <v>0</v>
      </c>
      <c r="DP227" s="491">
        <f>DP228/DP50</f>
        <v>0.23304054263157892</v>
      </c>
      <c r="DQ227" s="579">
        <f>DQ228/DQ50</f>
        <v>0.23478368421052628</v>
      </c>
      <c r="DR227" s="579">
        <f>DR228/DR50</f>
        <v>0</v>
      </c>
      <c r="DS227" s="579">
        <f>DR228/DP228</f>
        <v>0</v>
      </c>
      <c r="DT227" s="177">
        <f>DR228/DQ228</f>
        <v>0</v>
      </c>
      <c r="DU227" s="491">
        <f>DU228/DU50</f>
        <v>0.23561304444444442</v>
      </c>
      <c r="DV227" s="611" t="e">
        <f>DV228/DV50</f>
        <v>#DIV/0!</v>
      </c>
      <c r="DW227" s="780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11" t="e">
        <f>DZ228/DZ50</f>
        <v>#DIV/0!</v>
      </c>
      <c r="EA227" s="780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11" t="e">
        <f>ED228/ED50</f>
        <v>#DIV/0!</v>
      </c>
      <c r="EE227" s="780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80" t="e">
        <f>EH228/EH50</f>
        <v>#DIV/0!</v>
      </c>
      <c r="EI227" s="579" t="e">
        <f>EI228/EI50</f>
        <v>#DIV/0!</v>
      </c>
      <c r="EJ227" s="587">
        <f>EI228/EG228</f>
        <v>0</v>
      </c>
      <c r="EK227" s="178" t="e">
        <f>EI228/EH228</f>
        <v>#DIV/0!</v>
      </c>
      <c r="EL227" s="632">
        <f>EL228/EL50</f>
        <v>0.23420511820754716</v>
      </c>
      <c r="EM227" s="668">
        <f>EM228/EM50</f>
        <v>0.23478368421052628</v>
      </c>
      <c r="EN227" s="586">
        <f>EN228/EN50</f>
        <v>0</v>
      </c>
      <c r="EO227" s="587">
        <f>EN228/EL228</f>
        <v>0</v>
      </c>
      <c r="EP227" s="588">
        <f>EN228/EM228</f>
        <v>0</v>
      </c>
      <c r="EQ227" s="589"/>
      <c r="ER227" s="590"/>
      <c r="ES227" s="669">
        <f>EN227/ EL227</f>
        <v>0</v>
      </c>
      <c r="ET227" s="591"/>
      <c r="EU227" s="591"/>
      <c r="EV227" s="591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34">
        <f>F218+F220+F222</f>
        <v>33598.179487179485</v>
      </c>
      <c r="G228" s="385">
        <f>G218+G220+G222</f>
        <v>47606.795839999846</v>
      </c>
      <c r="H228" s="386">
        <f t="shared" ref="H228" si="768">H218+H220+H222</f>
        <v>0</v>
      </c>
      <c r="I228" s="358">
        <f>H228-G228</f>
        <v>-47606.795839999846</v>
      </c>
      <c r="J228" s="634">
        <f t="shared" ref="J228:P228" si="769">J218+J220+J222</f>
        <v>37369.042735042734</v>
      </c>
      <c r="K228" s="385">
        <f>K218+K220+K222</f>
        <v>54903.12825838929</v>
      </c>
      <c r="L228" s="1063">
        <f t="shared" ref="L228" si="770">L218+L220+L222</f>
        <v>0</v>
      </c>
      <c r="M228" s="358">
        <f>L228-K228</f>
        <v>-54903.12825838929</v>
      </c>
      <c r="N228" s="634">
        <f t="shared" si="769"/>
        <v>37369.042735042734</v>
      </c>
      <c r="O228" s="385">
        <f t="shared" si="769"/>
        <v>39851.512585495133</v>
      </c>
      <c r="P228" s="1063">
        <f t="shared" si="769"/>
        <v>0</v>
      </c>
      <c r="Q228" s="358">
        <f>P228-O228</f>
        <v>-39851.512585495133</v>
      </c>
      <c r="R228" s="360">
        <f>F228+J228+N228</f>
        <v>108336.26495726495</v>
      </c>
      <c r="S228" s="361">
        <v>120779.11111111111</v>
      </c>
      <c r="T228" s="543">
        <f>H228+K228+O228</f>
        <v>94754.640843884423</v>
      </c>
      <c r="U228" s="114">
        <f>H228+L228+P228</f>
        <v>0</v>
      </c>
      <c r="V228" s="110">
        <f>U228-R228</f>
        <v>-108336.26495726495</v>
      </c>
      <c r="W228" s="108">
        <f t="shared" si="661"/>
        <v>-120779.11111111111</v>
      </c>
      <c r="X228" s="117">
        <f>U228-T228</f>
        <v>-94754.640843884423</v>
      </c>
      <c r="Y228" s="634">
        <f t="shared" ref="Y228:AI228" si="771">Y218+Y220+Y222</f>
        <v>33343.908183057756</v>
      </c>
      <c r="Z228" s="385">
        <f t="shared" si="771"/>
        <v>42514.106423071833</v>
      </c>
      <c r="AA228" s="1063">
        <f t="shared" si="771"/>
        <v>0</v>
      </c>
      <c r="AB228" s="358">
        <f t="shared" si="771"/>
        <v>-39826.813641025641</v>
      </c>
      <c r="AC228" s="634">
        <f t="shared" si="771"/>
        <v>31355.681139137563</v>
      </c>
      <c r="AD228" s="385">
        <f t="shared" si="771"/>
        <v>47450.304820000005</v>
      </c>
      <c r="AE228" s="1063">
        <f t="shared" ref="AE228" si="772">AE218+AE220+AE222</f>
        <v>0</v>
      </c>
      <c r="AF228" s="358">
        <f t="shared" si="771"/>
        <v>-1164.1735555555558</v>
      </c>
      <c r="AG228" s="634">
        <f t="shared" si="771"/>
        <v>25351.35204532605</v>
      </c>
      <c r="AH228" s="385">
        <f t="shared" si="771"/>
        <v>48451.282051282054</v>
      </c>
      <c r="AI228" s="1063">
        <f t="shared" si="771"/>
        <v>0</v>
      </c>
      <c r="AJ228" s="358">
        <f>AI228-AH228</f>
        <v>-48451.282051282054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0</v>
      </c>
      <c r="AO228" s="186">
        <f>AN228-AK228</f>
        <v>-90050.941367521358</v>
      </c>
      <c r="AP228" s="108">
        <f t="shared" si="662"/>
        <v>-92086.329059829062</v>
      </c>
      <c r="AQ228" s="117">
        <f>AN228-AM228</f>
        <v>-138415.6932943539</v>
      </c>
      <c r="AR228" s="111">
        <f>SUM(R228,AK228)</f>
        <v>198387.2063247863</v>
      </c>
      <c r="AS228" s="113">
        <f>SUM(S228,AL228)</f>
        <v>212865.44017094019</v>
      </c>
      <c r="AT228" s="692">
        <f>T228+AM228</f>
        <v>233170.33413823834</v>
      </c>
      <c r="AU228" s="187">
        <f>SUM(U228,AN228)</f>
        <v>0</v>
      </c>
      <c r="AV228" s="188">
        <f>AU228-AR228</f>
        <v>-198387.2063247863</v>
      </c>
      <c r="AW228" s="108">
        <f t="shared" si="663"/>
        <v>-212865.44017094019</v>
      </c>
      <c r="AX228" s="594">
        <f>AU228-AT228</f>
        <v>-233170.33413823834</v>
      </c>
      <c r="AY228" s="96">
        <f>AR228/6</f>
        <v>33064.53438746438</v>
      </c>
      <c r="AZ228" s="97">
        <f>AS228/6</f>
        <v>35477.573361823364</v>
      </c>
      <c r="BA228" s="97">
        <f>AU228/6</f>
        <v>0</v>
      </c>
      <c r="BB228" s="363">
        <f>BA228/AY228</f>
        <v>0</v>
      </c>
      <c r="BC228" s="98">
        <f>BA228-AY228</f>
        <v>-33064.53438746438</v>
      </c>
      <c r="BD228" s="98">
        <f>BA228-AZ228</f>
        <v>-35477.573361823364</v>
      </c>
      <c r="BE228" s="98">
        <f>AX228/6</f>
        <v>-38861.722356373059</v>
      </c>
      <c r="BF228" s="1053">
        <f t="shared" ref="BF228:BG228" si="773">BF218+BF220+BF222</f>
        <v>0</v>
      </c>
      <c r="BG228" s="385">
        <f t="shared" si="773"/>
        <v>0</v>
      </c>
      <c r="BH228" s="387">
        <f>BH218+BH220+BH222</f>
        <v>0</v>
      </c>
      <c r="BI228" s="358">
        <f>BH228-BG228</f>
        <v>0</v>
      </c>
      <c r="BJ228" s="1053">
        <f t="shared" ref="BJ228" si="774">BJ218+BJ220+BJ222</f>
        <v>0</v>
      </c>
      <c r="BK228" s="385">
        <f>BK218+BK220+BK222</f>
        <v>22761.025641025641</v>
      </c>
      <c r="BL228" s="387">
        <f>BL218+BL220+BL222</f>
        <v>0</v>
      </c>
      <c r="BM228" s="358">
        <f>BL228-BK228</f>
        <v>-22761.025641025641</v>
      </c>
      <c r="BN228" s="1053">
        <f t="shared" ref="BN228" si="775">BN218+BN220+BN222</f>
        <v>0</v>
      </c>
      <c r="BO228" s="385">
        <f>BO218+BO220+BO222</f>
        <v>34017.435897435906</v>
      </c>
      <c r="BP228" s="387">
        <f>BP218+BP220+BP222</f>
        <v>0</v>
      </c>
      <c r="BQ228" s="358">
        <f>BP228-BO228</f>
        <v>-34017.435897435906</v>
      </c>
      <c r="BR228" s="360">
        <f>BF228+BJ228+BN228</f>
        <v>0</v>
      </c>
      <c r="BS228" s="112"/>
      <c r="BT228" s="110">
        <f>BG228+BK228+BO228</f>
        <v>56778.461538461546</v>
      </c>
      <c r="BU228" s="114">
        <f>BH228+BL228+BP228</f>
        <v>0</v>
      </c>
      <c r="BV228" s="110">
        <f>BU228-BR228</f>
        <v>0</v>
      </c>
      <c r="BW228" s="108"/>
      <c r="BX228" s="117">
        <f>BU228-BT228</f>
        <v>-56778.461538461546</v>
      </c>
      <c r="BY228" s="1053">
        <f t="shared" ref="BY228" si="776">BY218+BY220+BY222</f>
        <v>0</v>
      </c>
      <c r="BZ228" s="385">
        <f>BZ218+BZ220+BZ222</f>
        <v>43793.196581196586</v>
      </c>
      <c r="CA228" s="387">
        <f>CA218+CA220+CA222</f>
        <v>0</v>
      </c>
      <c r="CB228" s="358">
        <f>CA228-BZ228</f>
        <v>-43793.196581196586</v>
      </c>
      <c r="CC228" s="1053">
        <f t="shared" ref="CC228" si="777">CC218+CC220+CC222</f>
        <v>0</v>
      </c>
      <c r="CD228" s="385">
        <f>CD218+CD220+CD222</f>
        <v>44398.632478632484</v>
      </c>
      <c r="CE228" s="387">
        <f>CE218+CE220+CE222</f>
        <v>0</v>
      </c>
      <c r="CF228" s="358">
        <f>CE228-CD228</f>
        <v>-44398.632478632484</v>
      </c>
      <c r="CG228" s="1053">
        <f t="shared" ref="CG228" si="778">CG218+CG220+CG222</f>
        <v>0</v>
      </c>
      <c r="CH228" s="385">
        <f>CH218+CH220+CH222</f>
        <v>30153.846153846156</v>
      </c>
      <c r="CI228" s="387">
        <f>CI218+CI220+CI222</f>
        <v>0</v>
      </c>
      <c r="CJ228" s="358">
        <f>CI228-CH228</f>
        <v>-30153.846153846156</v>
      </c>
      <c r="CK228" s="360">
        <f>BY228+CC228+CG228</f>
        <v>0</v>
      </c>
      <c r="CL228" s="112"/>
      <c r="CM228" s="108">
        <f>BZ228+CD228+CH228</f>
        <v>118345.67521367522</v>
      </c>
      <c r="CN228" s="114">
        <f>CA228+CE228+CI228</f>
        <v>0</v>
      </c>
      <c r="CO228" s="186">
        <f>CN228-CK228</f>
        <v>0</v>
      </c>
      <c r="CP228" s="186"/>
      <c r="CQ228" s="117">
        <f>CN228-CM228</f>
        <v>-118345.67521367522</v>
      </c>
      <c r="CR228" s="111">
        <f>SUM(BR228,CK228)</f>
        <v>0</v>
      </c>
      <c r="CS228" s="112"/>
      <c r="CT228" s="692">
        <f>BT228+CM228</f>
        <v>175124.13675213675</v>
      </c>
      <c r="CU228" s="187">
        <f>SUM(BU228,CN228)</f>
        <v>0</v>
      </c>
      <c r="CV228" s="188">
        <f>CU228-CR228</f>
        <v>0</v>
      </c>
      <c r="CW228" s="188"/>
      <c r="CX228" s="594">
        <f>CU228-CT228</f>
        <v>-175124.13675213675</v>
      </c>
      <c r="CY228" s="96">
        <f t="shared" ref="CY228:CY250" si="779">CR228/6</f>
        <v>0</v>
      </c>
      <c r="CZ228" s="97">
        <f>CU228/6</f>
        <v>0</v>
      </c>
      <c r="DA228" s="363" t="e">
        <f>CZ228/CY228</f>
        <v>#DIV/0!</v>
      </c>
      <c r="DB228" s="98">
        <f>CZ228-CY228</f>
        <v>0</v>
      </c>
      <c r="DC228" s="98">
        <f>CX228/6</f>
        <v>-29187.356125356124</v>
      </c>
      <c r="DD228" s="634">
        <f>DD218+DD220+DD222</f>
        <v>49935.061367521368</v>
      </c>
      <c r="DE228" s="385">
        <f>DE218+DE220+DE222</f>
        <v>50354.444444444445</v>
      </c>
      <c r="DF228" s="767">
        <f>DF218+DF220+DF222</f>
        <v>0</v>
      </c>
      <c r="DG228" s="358">
        <f>DF228-DE228</f>
        <v>-50354.444444444445</v>
      </c>
      <c r="DH228" s="634">
        <f>DH218+DH220+DH222</f>
        <v>27852.895299145297</v>
      </c>
      <c r="DI228" s="385">
        <f>DI218+DI220+DI222</f>
        <v>28079.273504273504</v>
      </c>
      <c r="DJ228" s="767">
        <f>DJ218+DJ220+DJ222</f>
        <v>0</v>
      </c>
      <c r="DK228" s="358">
        <f>DJ228-DI228</f>
        <v>-28079.273504273504</v>
      </c>
      <c r="DL228" s="634">
        <f>DL218+DL220+DL222</f>
        <v>35744.61538461539</v>
      </c>
      <c r="DM228" s="385">
        <f>DM218+DM220+DM222</f>
        <v>35948.076923076922</v>
      </c>
      <c r="DN228" s="767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34">
        <f>DU218+DU220+DU222</f>
        <v>36248.160683760681</v>
      </c>
      <c r="DV228" s="385">
        <f>DV218+DV220+DV222</f>
        <v>0</v>
      </c>
      <c r="DW228" s="767">
        <f>DW218+DW220+DW222</f>
        <v>0</v>
      </c>
      <c r="DX228" s="358">
        <f>DW228-DV228</f>
        <v>0</v>
      </c>
      <c r="DY228" s="634">
        <f>DY218+DY220+DY222</f>
        <v>30202.100854700853</v>
      </c>
      <c r="DZ228" s="385">
        <f>DZ218+DZ220+DZ222</f>
        <v>0</v>
      </c>
      <c r="EA228" s="767">
        <f>EA218+EA220+EA222</f>
        <v>0</v>
      </c>
      <c r="EB228" s="358">
        <f>EA228-DZ228</f>
        <v>0</v>
      </c>
      <c r="EC228" s="634">
        <f>EC218+EC220+EC222</f>
        <v>32203</v>
      </c>
      <c r="ED228" s="385">
        <f>ED218+ED220+ED222</f>
        <v>0</v>
      </c>
      <c r="EE228" s="767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9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4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33">
        <f>ER228-EQ228</f>
        <v>-35364.305598290601</v>
      </c>
      <c r="EU228" s="633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7"/>
      <c r="F229" s="599">
        <f>F230/F51</f>
        <v>0.10334566987416727</v>
      </c>
      <c r="G229" s="595">
        <f>G230/G51</f>
        <v>0.10766413651010469</v>
      </c>
      <c r="H229" s="859" t="e">
        <f>H230/H51</f>
        <v>#DIV/0!</v>
      </c>
      <c r="I229" s="470"/>
      <c r="J229" s="599">
        <f>J230/J51</f>
        <v>0.10334566987416727</v>
      </c>
      <c r="K229" s="595">
        <f>K230/K51</f>
        <v>0.10725558881599898</v>
      </c>
      <c r="L229" s="1078" t="e">
        <f>L230/L51</f>
        <v>#DIV/0!</v>
      </c>
      <c r="M229" s="470"/>
      <c r="N229" s="599">
        <f>N230/N51</f>
        <v>0.10334566987416727</v>
      </c>
      <c r="O229" s="595">
        <f>O230/O51</f>
        <v>0.12986759618592725</v>
      </c>
      <c r="P229" s="1078" t="e">
        <f>P230/P51</f>
        <v>#DIV/0!</v>
      </c>
      <c r="Q229" s="470"/>
      <c r="R229" s="549">
        <f>R230/R51</f>
        <v>0.10334566987416728</v>
      </c>
      <c r="S229" s="553">
        <f>S230/S51</f>
        <v>0.10783325482807347</v>
      </c>
      <c r="T229" s="554">
        <f>T230/T51</f>
        <v>0.49444728495915424</v>
      </c>
      <c r="U229" s="555" t="e">
        <f>U230/U51</f>
        <v>#DIV/0!</v>
      </c>
      <c r="V229" s="617"/>
      <c r="W229" s="693"/>
      <c r="X229" s="202"/>
      <c r="Y229" s="599">
        <f>Y230/Y51</f>
        <v>0.11229459659511472</v>
      </c>
      <c r="Z229" s="595">
        <f>Z230/Z51</f>
        <v>0.12644441560151412</v>
      </c>
      <c r="AA229" s="1078" t="e">
        <f>AA230/AA51</f>
        <v>#DIV/0!</v>
      </c>
      <c r="AB229" s="470"/>
      <c r="AC229" s="599">
        <f>AC230/AC51</f>
        <v>0.11229459659511472</v>
      </c>
      <c r="AD229" s="595">
        <f>AD230/AD51</f>
        <v>0.11010352504543175</v>
      </c>
      <c r="AE229" s="1078" t="e">
        <f>AE230/AE51</f>
        <v>#DIV/0!</v>
      </c>
      <c r="AF229" s="470"/>
      <c r="AG229" s="599">
        <f>AG230/AG51</f>
        <v>0.11229459659511472</v>
      </c>
      <c r="AH229" s="595">
        <f>AH230/AH51</f>
        <v>0.12599999999999997</v>
      </c>
      <c r="AI229" s="1078" t="e">
        <f>AI230/AI51</f>
        <v>#DIV/0!</v>
      </c>
      <c r="AJ229" s="470"/>
      <c r="AK229" s="549">
        <f>AK230/AK51</f>
        <v>0.11229459659511472</v>
      </c>
      <c r="AL229" s="553">
        <f>AL230/AL51</f>
        <v>0.10783325482807347</v>
      </c>
      <c r="AM229" s="556">
        <f>AM230/AM51</f>
        <v>0.12065827695656592</v>
      </c>
      <c r="AN229" s="555" t="e">
        <f>AN230/AN51</f>
        <v>#DIV/0!</v>
      </c>
      <c r="AO229" s="623"/>
      <c r="AP229" s="693"/>
      <c r="AQ229" s="202"/>
      <c r="AR229" s="549">
        <f>AR230/AR51</f>
        <v>0.107820133234641</v>
      </c>
      <c r="AS229" s="555">
        <f>AS230/AS51</f>
        <v>0.10783325482807347</v>
      </c>
      <c r="AT229" s="621">
        <f>AT230/AT51</f>
        <v>0.25795607512750252</v>
      </c>
      <c r="AU229" s="560" t="e">
        <f>AU230/AU51</f>
        <v>#DIV/0!</v>
      </c>
      <c r="AV229" s="622"/>
      <c r="AW229" s="693"/>
      <c r="AX229" s="206"/>
      <c r="AY229" s="137"/>
      <c r="BF229" s="1050" t="e">
        <f t="shared" ref="BF229:BG229" si="780">BF230/BF51</f>
        <v>#DIV/0!</v>
      </c>
      <c r="BG229" s="595" t="e">
        <f t="shared" si="780"/>
        <v>#DIV/0!</v>
      </c>
      <c r="BH229" s="597" t="e">
        <f>BH230/BH51</f>
        <v>#DIV/0!</v>
      </c>
      <c r="BI229" s="470"/>
      <c r="BJ229" s="1050" t="e">
        <f t="shared" ref="BJ229" si="781">BJ230/BJ51</f>
        <v>#DIV/0!</v>
      </c>
      <c r="BK229" s="595">
        <f>BK230/BK51</f>
        <v>0.12617647058823528</v>
      </c>
      <c r="BL229" s="597" t="e">
        <f>BL230/BL51</f>
        <v>#DIV/0!</v>
      </c>
      <c r="BM229" s="470"/>
      <c r="BN229" s="1050" t="e">
        <f t="shared" ref="BN229" si="782">BN230/BN51</f>
        <v>#DIV/0!</v>
      </c>
      <c r="BO229" s="595">
        <f>BO230/BO51</f>
        <v>0.12535714285714283</v>
      </c>
      <c r="BP229" s="597" t="e">
        <f>BP230/BP51</f>
        <v>#DIV/0!</v>
      </c>
      <c r="BQ229" s="470"/>
      <c r="BR229" s="549" t="e">
        <f>BR230/BR51</f>
        <v>#DIV/0!</v>
      </c>
      <c r="BS229" s="558"/>
      <c r="BT229" s="555">
        <f>BT230/BT51</f>
        <v>0.12574766355140185</v>
      </c>
      <c r="BU229" s="555" t="e">
        <f>BU230/BU51</f>
        <v>#DIV/0!</v>
      </c>
      <c r="BV229" s="617"/>
      <c r="BW229" s="693"/>
      <c r="BX229" s="202"/>
      <c r="BY229" s="1050" t="e">
        <f t="shared" ref="BY229" si="783">BY230/BY51</f>
        <v>#DIV/0!</v>
      </c>
      <c r="BZ229" s="595">
        <f>BZ230/BZ51</f>
        <v>0.12446379310344827</v>
      </c>
      <c r="CA229" s="597" t="e">
        <f>CA230/CA51</f>
        <v>#DIV/0!</v>
      </c>
      <c r="CB229" s="470"/>
      <c r="CC229" s="1050" t="e">
        <f t="shared" ref="CC229" si="784">CC230/CC51</f>
        <v>#DIV/0!</v>
      </c>
      <c r="CD229" s="595">
        <f>CD230/CD51</f>
        <v>0.12305172413793102</v>
      </c>
      <c r="CE229" s="597" t="e">
        <f>CE230/CE51</f>
        <v>#DIV/0!</v>
      </c>
      <c r="CF229" s="470"/>
      <c r="CG229" s="1050" t="e">
        <f t="shared" ref="CG229" si="785">CG230/CG51</f>
        <v>#DIV/0!</v>
      </c>
      <c r="CH229" s="595">
        <f>CH230/CH51</f>
        <v>0.12437837837837837</v>
      </c>
      <c r="CI229" s="597" t="e">
        <f>CI230/CI51</f>
        <v>#DIV/0!</v>
      </c>
      <c r="CJ229" s="470"/>
      <c r="CK229" s="549" t="e">
        <f>CK230/CK51</f>
        <v>#DIV/0!</v>
      </c>
      <c r="CL229" s="558"/>
      <c r="CM229" s="556">
        <f>CM230/CM51</f>
        <v>0.12395860058309037</v>
      </c>
      <c r="CN229" s="555" t="e">
        <f>CN230/CN51</f>
        <v>#DIV/0!</v>
      </c>
      <c r="CO229" s="623"/>
      <c r="CP229" s="619"/>
      <c r="CQ229" s="202"/>
      <c r="CR229" s="549" t="e">
        <f>CR230/CR51</f>
        <v>#DIV/0!</v>
      </c>
      <c r="CS229" s="558"/>
      <c r="CT229" s="621">
        <f>CT230/CT51</f>
        <v>0.12464596050269298</v>
      </c>
      <c r="CU229" s="560" t="e">
        <f>CU230/CU51</f>
        <v>#DIV/0!</v>
      </c>
      <c r="CV229" s="622"/>
      <c r="CW229" s="622"/>
      <c r="CX229" s="206">
        <f>CU230/CT230</f>
        <v>0</v>
      </c>
      <c r="CY229" s="137"/>
      <c r="DD229" s="599">
        <f>DD230/DD51</f>
        <v>0.12589681903234429</v>
      </c>
      <c r="DE229" s="595">
        <f>DE230/DE51</f>
        <v>0.12535714285714283</v>
      </c>
      <c r="DF229" s="779" t="e">
        <f>DF230/DF51</f>
        <v>#DIV/0!</v>
      </c>
      <c r="DG229" s="470"/>
      <c r="DH229" s="599">
        <f>DH230/DH51</f>
        <v>0.12589681903234429</v>
      </c>
      <c r="DI229" s="595">
        <f>DI230/DI51</f>
        <v>0.12666055045871558</v>
      </c>
      <c r="DJ229" s="779" t="e">
        <f>DJ230/DJ51</f>
        <v>#DIV/0!</v>
      </c>
      <c r="DK229" s="470"/>
      <c r="DL229" s="599">
        <f>DL230/DL51</f>
        <v>0.12589681903234429</v>
      </c>
      <c r="DM229" s="595">
        <f>DM230/DM51</f>
        <v>0.12547241379310345</v>
      </c>
      <c r="DN229" s="779">
        <f>DN230/DN51</f>
        <v>0</v>
      </c>
      <c r="DO229" s="470"/>
      <c r="DP229" s="549">
        <f>DP230/DP51</f>
        <v>0.12589681903234429</v>
      </c>
      <c r="DQ229" s="555">
        <f>DQ230/DQ51</f>
        <v>0.12581839762611274</v>
      </c>
      <c r="DR229" s="555">
        <f>DR230/DR51</f>
        <v>0</v>
      </c>
      <c r="DS229" s="617"/>
      <c r="DT229" s="202"/>
      <c r="DU229" s="599">
        <f>DU230/DU51</f>
        <v>0.12580026631158456</v>
      </c>
      <c r="DV229" s="595" t="e">
        <f>DV230/DV51</f>
        <v>#DIV/0!</v>
      </c>
      <c r="DW229" s="779" t="e">
        <f>DW230/DW51</f>
        <v>#DIV/0!</v>
      </c>
      <c r="DX229" s="470"/>
      <c r="DY229" s="599">
        <f>DY230/DY51</f>
        <v>0.12580026631158456</v>
      </c>
      <c r="DZ229" s="595" t="e">
        <f>DZ230/DZ51</f>
        <v>#DIV/0!</v>
      </c>
      <c r="EA229" s="779" t="e">
        <f>EA230/EA51</f>
        <v>#DIV/0!</v>
      </c>
      <c r="EB229" s="470"/>
      <c r="EC229" s="599">
        <f>EC230/EC51</f>
        <v>0.12580026631158456</v>
      </c>
      <c r="ED229" s="595" t="e">
        <f>ED230/ED51</f>
        <v>#DIV/0!</v>
      </c>
      <c r="EE229" s="779" t="e">
        <f>EE230/EE51</f>
        <v>#DIV/0!</v>
      </c>
      <c r="EF229" s="470"/>
      <c r="EG229" s="549">
        <f>EG230/EG51</f>
        <v>0.12580026631158456</v>
      </c>
      <c r="EH229" s="556" t="e">
        <f>EH230/EH51</f>
        <v>#DIV/0!</v>
      </c>
      <c r="EI229" s="555" t="e">
        <f>EI230/EI51</f>
        <v>#DIV/0!</v>
      </c>
      <c r="EJ229" s="623"/>
      <c r="EK229" s="202"/>
      <c r="EL229" s="549">
        <f>EL230/EL51</f>
        <v>0.12584845250800425</v>
      </c>
      <c r="EM229" s="621">
        <f>EM230/EM51</f>
        <v>0.12581839762611274</v>
      </c>
      <c r="EN229" s="560">
        <f>EN230/EN51</f>
        <v>0</v>
      </c>
      <c r="EO229" s="622"/>
      <c r="EP229" s="609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37" t="s">
        <v>51</v>
      </c>
      <c r="E230" s="537"/>
      <c r="F230" s="374">
        <v>3938</v>
      </c>
      <c r="G230" s="461">
        <v>5839</v>
      </c>
      <c r="H230" s="462">
        <v>33333</v>
      </c>
      <c r="I230" s="418">
        <f>H230-G230</f>
        <v>27494</v>
      </c>
      <c r="J230" s="374">
        <v>3938</v>
      </c>
      <c r="K230" s="461">
        <v>4318</v>
      </c>
      <c r="L230" s="1058"/>
      <c r="M230" s="418">
        <f>L230-K230</f>
        <v>-4318</v>
      </c>
      <c r="N230" s="374">
        <v>3938</v>
      </c>
      <c r="O230" s="461">
        <v>6321</v>
      </c>
      <c r="P230" s="1058"/>
      <c r="Q230" s="418">
        <f>P230-O230</f>
        <v>-6321</v>
      </c>
      <c r="R230" s="419">
        <f>F230+J230+N230</f>
        <v>11814</v>
      </c>
      <c r="S230" s="420">
        <f>4109*3</f>
        <v>12327</v>
      </c>
      <c r="T230" s="567">
        <f>H230+K230+O230</f>
        <v>43972</v>
      </c>
      <c r="U230" s="133">
        <f>H230+L230+P230</f>
        <v>33333</v>
      </c>
      <c r="V230" s="129">
        <f>U230-R230</f>
        <v>21519</v>
      </c>
      <c r="W230" s="128">
        <f t="shared" si="661"/>
        <v>21006</v>
      </c>
      <c r="X230" s="55">
        <f>U230-T230</f>
        <v>-10639</v>
      </c>
      <c r="Y230" s="374">
        <v>4279</v>
      </c>
      <c r="Z230" s="461">
        <v>5677</v>
      </c>
      <c r="AA230" s="1058"/>
      <c r="AB230" s="418">
        <f>AA230-Z230</f>
        <v>-5677</v>
      </c>
      <c r="AC230" s="374">
        <v>4279</v>
      </c>
      <c r="AD230" s="461">
        <v>5805.6726799999997</v>
      </c>
      <c r="AE230" s="1058"/>
      <c r="AF230" s="418">
        <f>AE230-AD230</f>
        <v>-5805.6726799999997</v>
      </c>
      <c r="AG230" s="374">
        <v>4279</v>
      </c>
      <c r="AH230" s="461">
        <v>7000</v>
      </c>
      <c r="AI230" s="1058"/>
      <c r="AJ230" s="418">
        <f>AI230-AH230</f>
        <v>-7000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0</v>
      </c>
      <c r="AO230" s="134">
        <f>AN230-AK230</f>
        <v>-12837</v>
      </c>
      <c r="AP230" s="128">
        <f t="shared" si="662"/>
        <v>-12327</v>
      </c>
      <c r="AQ230" s="55">
        <f>AN230-AM230</f>
        <v>-18482.67268</v>
      </c>
      <c r="AR230" s="419">
        <f>SUM(R230,AK230)</f>
        <v>24651</v>
      </c>
      <c r="AS230" s="132">
        <f>S230+AL230</f>
        <v>24654</v>
      </c>
      <c r="AT230" s="624">
        <f>T230+AM230</f>
        <v>62454.672680000003</v>
      </c>
      <c r="AU230" s="59">
        <f>SUM(U230,AN230)</f>
        <v>33333</v>
      </c>
      <c r="AV230" s="60">
        <f>AU230-AR230</f>
        <v>8682</v>
      </c>
      <c r="AW230" s="128">
        <f t="shared" si="663"/>
        <v>8679</v>
      </c>
      <c r="AX230" s="136">
        <f>AU230-AT230</f>
        <v>-29121.672680000003</v>
      </c>
      <c r="AY230" s="137"/>
      <c r="BF230" s="1040"/>
      <c r="BG230" s="461"/>
      <c r="BH230" s="463"/>
      <c r="BI230" s="418">
        <f>BH230-BG230</f>
        <v>0</v>
      </c>
      <c r="BJ230" s="1040"/>
      <c r="BK230" s="461">
        <v>5500</v>
      </c>
      <c r="BL230" s="463"/>
      <c r="BM230" s="418">
        <f>BL230-BK230</f>
        <v>-5500</v>
      </c>
      <c r="BN230" s="1040"/>
      <c r="BO230" s="461">
        <v>6000</v>
      </c>
      <c r="BP230" s="463"/>
      <c r="BQ230" s="418">
        <f>BP230-BO230</f>
        <v>-6000</v>
      </c>
      <c r="BR230" s="419">
        <f>BF230+BJ230+BN230</f>
        <v>0</v>
      </c>
      <c r="BS230" s="131"/>
      <c r="BT230" s="129">
        <f>BG230+BK230+BO230</f>
        <v>11500</v>
      </c>
      <c r="BU230" s="133">
        <f>BH230+BL230+BP230</f>
        <v>0</v>
      </c>
      <c r="BV230" s="129">
        <f>BU230-BR230</f>
        <v>0</v>
      </c>
      <c r="BW230" s="128"/>
      <c r="BX230" s="55">
        <f>BU230-BT230</f>
        <v>-11500</v>
      </c>
      <c r="BY230" s="1040"/>
      <c r="BZ230" s="461">
        <v>6170</v>
      </c>
      <c r="CA230" s="463"/>
      <c r="CB230" s="418">
        <f>CA230-BZ230</f>
        <v>-6170</v>
      </c>
      <c r="CC230" s="1040"/>
      <c r="CD230" s="461">
        <v>6100</v>
      </c>
      <c r="CE230" s="463"/>
      <c r="CF230" s="418">
        <f>CE230-CD230</f>
        <v>-6100</v>
      </c>
      <c r="CG230" s="1040"/>
      <c r="CH230" s="461">
        <v>5900</v>
      </c>
      <c r="CI230" s="463"/>
      <c r="CJ230" s="418">
        <f>CI230-CH230</f>
        <v>-5900</v>
      </c>
      <c r="CK230" s="419">
        <f>BY230+CC230+CG230</f>
        <v>0</v>
      </c>
      <c r="CL230" s="131"/>
      <c r="CM230" s="128">
        <f>BZ230+CD230+CH230</f>
        <v>18170</v>
      </c>
      <c r="CN230" s="133">
        <f>CA230+CE230+CI230</f>
        <v>0</v>
      </c>
      <c r="CO230" s="134">
        <f>CN230-CK230</f>
        <v>0</v>
      </c>
      <c r="CP230" s="134"/>
      <c r="CQ230" s="55">
        <f>CN230-CM230</f>
        <v>-18170</v>
      </c>
      <c r="CR230" s="419">
        <f>SUM(BR230,CK230)</f>
        <v>0</v>
      </c>
      <c r="CS230" s="131"/>
      <c r="CT230" s="624">
        <f>BT230+CM230</f>
        <v>29670</v>
      </c>
      <c r="CU230" s="59">
        <f>SUM(BU230,CN230)</f>
        <v>0</v>
      </c>
      <c r="CV230" s="60">
        <f>CU230-CR230</f>
        <v>0</v>
      </c>
      <c r="CW230" s="60"/>
      <c r="CX230" s="136">
        <f>CU230-CT230</f>
        <v>-29670</v>
      </c>
      <c r="CY230" s="137"/>
      <c r="DD230" s="374">
        <v>6038.2051282051279</v>
      </c>
      <c r="DE230" s="461">
        <v>6000</v>
      </c>
      <c r="DF230" s="771"/>
      <c r="DG230" s="418">
        <f>DF230-DE230</f>
        <v>-6000</v>
      </c>
      <c r="DH230" s="374">
        <v>6038.2051282051279</v>
      </c>
      <c r="DI230" s="461">
        <v>5900</v>
      </c>
      <c r="DJ230" s="771"/>
      <c r="DK230" s="418">
        <f>DJ230-DI230</f>
        <v>-5900</v>
      </c>
      <c r="DL230" s="374">
        <v>6038.2051282051279</v>
      </c>
      <c r="DM230" s="461">
        <v>6220</v>
      </c>
      <c r="DN230" s="771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71"/>
      <c r="DX230" s="418">
        <f>DW230-DV230</f>
        <v>0</v>
      </c>
      <c r="DY230" s="374">
        <v>6056.1538461538457</v>
      </c>
      <c r="DZ230" s="461"/>
      <c r="EA230" s="771"/>
      <c r="EB230" s="418">
        <f>EA230-DZ230</f>
        <v>0</v>
      </c>
      <c r="EC230" s="374">
        <v>6056.1538461538457</v>
      </c>
      <c r="ED230" s="461"/>
      <c r="EE230" s="771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8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36" t="s">
        <v>35</v>
      </c>
      <c r="E231" s="841"/>
      <c r="F231" s="625">
        <f>F232/F52</f>
        <v>0.13540194174757281</v>
      </c>
      <c r="G231" s="626">
        <f>G232/G52</f>
        <v>0.15438072773362152</v>
      </c>
      <c r="H231" s="861">
        <f>H232/H52</f>
        <v>0</v>
      </c>
      <c r="I231" s="514"/>
      <c r="J231" s="625">
        <f>J232/J52</f>
        <v>0.13540194174757281</v>
      </c>
      <c r="K231" s="626">
        <f>K232/K52</f>
        <v>0.15205187311928883</v>
      </c>
      <c r="L231" s="1080" t="e">
        <f>L232/L52</f>
        <v>#DIV/0!</v>
      </c>
      <c r="M231" s="514"/>
      <c r="N231" s="625">
        <f>N232/N52</f>
        <v>0.13540194174757281</v>
      </c>
      <c r="O231" s="626">
        <f>O232/O52</f>
        <v>0.18380846135788584</v>
      </c>
      <c r="P231" s="1080">
        <f>P232/P52</f>
        <v>0</v>
      </c>
      <c r="Q231" s="514"/>
      <c r="R231" s="549">
        <f>R232/R52</f>
        <v>0.13540194174757281</v>
      </c>
      <c r="S231" s="553">
        <f>S232/S52</f>
        <v>0.13013700369490966</v>
      </c>
      <c r="T231" s="558">
        <f>T232/T52</f>
        <v>0.10529216769990635</v>
      </c>
      <c r="U231" s="555">
        <f>U232/U52</f>
        <v>0</v>
      </c>
      <c r="V231" s="617"/>
      <c r="W231" s="693"/>
      <c r="X231" s="202"/>
      <c r="Y231" s="625">
        <f>Y232/Y52</f>
        <v>0.13144732030392914</v>
      </c>
      <c r="Z231" s="626">
        <f>Z232/Z52</f>
        <v>0.16667874404051172</v>
      </c>
      <c r="AA231" s="1080">
        <f>AA232/AA52</f>
        <v>0</v>
      </c>
      <c r="AB231" s="514"/>
      <c r="AC231" s="625">
        <f>AC232/AC52</f>
        <v>0.13144732030392914</v>
      </c>
      <c r="AD231" s="626">
        <f>AD232/AD52</f>
        <v>0.16689637775963365</v>
      </c>
      <c r="AE231" s="1080" t="e">
        <f>AE232/AE52</f>
        <v>#DIV/0!</v>
      </c>
      <c r="AF231" s="514"/>
      <c r="AG231" s="625">
        <f>AG232/AG52</f>
        <v>0.13144732030392914</v>
      </c>
      <c r="AH231" s="626">
        <f>AH232/AH52</f>
        <v>0.15829411764705881</v>
      </c>
      <c r="AI231" s="1080">
        <f>AI232/AI52</f>
        <v>0</v>
      </c>
      <c r="AJ231" s="514"/>
      <c r="AK231" s="549">
        <f>AK232/AK52</f>
        <v>0.13144732030392914</v>
      </c>
      <c r="AL231" s="553">
        <f>AL232/AL52</f>
        <v>0.13013700369490966</v>
      </c>
      <c r="AM231" s="556">
        <f>AM232/AM52</f>
        <v>0.16364860518719415</v>
      </c>
      <c r="AN231" s="555">
        <f>AN232/AN52</f>
        <v>0</v>
      </c>
      <c r="AO231" s="623"/>
      <c r="AP231" s="693"/>
      <c r="AQ231" s="202"/>
      <c r="AR231" s="549">
        <f>AR232/AR52</f>
        <v>0.13307229540504095</v>
      </c>
      <c r="AS231" s="555">
        <f>AS232/AS52</f>
        <v>0.13013700369490966</v>
      </c>
      <c r="AT231" s="621">
        <f>AT232/AT52</f>
        <v>0.13532318745259067</v>
      </c>
      <c r="AU231" s="560">
        <f>AU232/AU52</f>
        <v>0</v>
      </c>
      <c r="AV231" s="622"/>
      <c r="AW231" s="693"/>
      <c r="AX231" s="609"/>
      <c r="AY231" s="137"/>
      <c r="BF231" s="1051" t="e">
        <f t="shared" ref="BF231:BG231" si="786">BF232/BF52</f>
        <v>#DIV/0!</v>
      </c>
      <c r="BG231" s="626">
        <f t="shared" si="786"/>
        <v>0</v>
      </c>
      <c r="BH231" s="627">
        <f>BH232/BH52</f>
        <v>0</v>
      </c>
      <c r="BI231" s="514"/>
      <c r="BJ231" s="1051" t="e">
        <f t="shared" ref="BJ231" si="787">BJ232/BJ52</f>
        <v>#DIV/0!</v>
      </c>
      <c r="BK231" s="626">
        <f>BK232/BK52</f>
        <v>0.16058823529411764</v>
      </c>
      <c r="BL231" s="627" t="e">
        <f>BL232/BL52</f>
        <v>#DIV/0!</v>
      </c>
      <c r="BM231" s="514"/>
      <c r="BN231" s="1051" t="e">
        <f t="shared" ref="BN231" si="788">BN232/BN52</f>
        <v>#DIV/0!</v>
      </c>
      <c r="BO231" s="626">
        <f>BO232/BO52</f>
        <v>0.1575</v>
      </c>
      <c r="BP231" s="627" t="e">
        <f>BP232/BP52</f>
        <v>#DIV/0!</v>
      </c>
      <c r="BQ231" s="514"/>
      <c r="BR231" s="549" t="e">
        <f>BR232/BR52</f>
        <v>#DIV/0!</v>
      </c>
      <c r="BS231" s="558"/>
      <c r="BT231" s="556">
        <f>BT232/BT52</f>
        <v>0.11213023160848941</v>
      </c>
      <c r="BU231" s="555">
        <f>BU232/BU52</f>
        <v>0</v>
      </c>
      <c r="BV231" s="617"/>
      <c r="BW231" s="693"/>
      <c r="BX231" s="202"/>
      <c r="BY231" s="1051" t="e">
        <f t="shared" ref="BY231" si="789">BY232/BY52</f>
        <v>#DIV/0!</v>
      </c>
      <c r="BZ231" s="626">
        <f>BZ232/BZ52</f>
        <v>0.15308411214953271</v>
      </c>
      <c r="CA231" s="627" t="e">
        <f>CA232/CA52</f>
        <v>#DIV/0!</v>
      </c>
      <c r="CB231" s="514"/>
      <c r="CC231" s="1051" t="e">
        <f t="shared" ref="CC231" si="790">CC232/CC52</f>
        <v>#DIV/0!</v>
      </c>
      <c r="CD231" s="626">
        <f>CD232/CD52</f>
        <v>0.15530973451327432</v>
      </c>
      <c r="CE231" s="627" t="e">
        <f>CE232/CE52</f>
        <v>#DIV/0!</v>
      </c>
      <c r="CF231" s="514"/>
      <c r="CG231" s="1051" t="e">
        <f t="shared" ref="CG231" si="791">CG232/CG52</f>
        <v>#DIV/0!</v>
      </c>
      <c r="CH231" s="626">
        <f>CH232/CH52</f>
        <v>0.15363636363636363</v>
      </c>
      <c r="CI231" s="627" t="e">
        <f>CI232/CI52</f>
        <v>#DIV/0!</v>
      </c>
      <c r="CJ231" s="514"/>
      <c r="CK231" s="549" t="e">
        <f>CK232/CK52</f>
        <v>#DIV/0!</v>
      </c>
      <c r="CL231" s="558"/>
      <c r="CM231" s="556">
        <f>CM232/CM52</f>
        <v>0.15404388714733541</v>
      </c>
      <c r="CN231" s="555" t="e">
        <f>CN232/CN52</f>
        <v>#DIV/0!</v>
      </c>
      <c r="CO231" s="623"/>
      <c r="CP231" s="619"/>
      <c r="CQ231" s="202"/>
      <c r="CR231" s="549" t="e">
        <f>CR232/CR52</f>
        <v>#DIV/0!</v>
      </c>
      <c r="CS231" s="558"/>
      <c r="CT231" s="621">
        <f>CT232/CT52</f>
        <v>0.13400739955893562</v>
      </c>
      <c r="CU231" s="560">
        <f>CU232/CU52</f>
        <v>0</v>
      </c>
      <c r="CV231" s="622"/>
      <c r="CW231" s="622"/>
      <c r="CX231" s="609">
        <f>CU232/CT232</f>
        <v>0</v>
      </c>
      <c r="CY231" s="137"/>
      <c r="DD231" s="625">
        <f>DD232/DD52</f>
        <v>0.16953703703703704</v>
      </c>
      <c r="DE231" s="626">
        <f>DE232/DE52</f>
        <v>0.16137931034482758</v>
      </c>
      <c r="DF231" s="781" t="e">
        <f>DF232/DF52</f>
        <v>#DIV/0!</v>
      </c>
      <c r="DG231" s="514"/>
      <c r="DH231" s="625">
        <f>DH232/DH52</f>
        <v>0.16953703703703704</v>
      </c>
      <c r="DI231" s="626">
        <f>DI232/DI52</f>
        <v>0.17236097560975611</v>
      </c>
      <c r="DJ231" s="781" t="e">
        <f>DJ232/DJ52</f>
        <v>#DIV/0!</v>
      </c>
      <c r="DK231" s="514"/>
      <c r="DL231" s="625">
        <f>DL232/DL52</f>
        <v>0.16953703703703704</v>
      </c>
      <c r="DM231" s="626">
        <f>DM232/DM52</f>
        <v>0.17418217433888344</v>
      </c>
      <c r="DN231" s="781">
        <f>DN232/DN52</f>
        <v>0</v>
      </c>
      <c r="DO231" s="514"/>
      <c r="DP231" s="549">
        <f>DP232/DP52</f>
        <v>0.16953703703703704</v>
      </c>
      <c r="DQ231" s="556">
        <f>DQ232/DQ52</f>
        <v>0.16972222222222222</v>
      </c>
      <c r="DR231" s="555">
        <f>DR232/DR52</f>
        <v>0</v>
      </c>
      <c r="DS231" s="617"/>
      <c r="DT231" s="202"/>
      <c r="DU231" s="625">
        <f>DU232/DU52</f>
        <v>0.15196698113207546</v>
      </c>
      <c r="DV231" s="626" t="e">
        <f>DV232/DV52</f>
        <v>#DIV/0!</v>
      </c>
      <c r="DW231" s="781" t="e">
        <f>DW232/DW52</f>
        <v>#DIV/0!</v>
      </c>
      <c r="DX231" s="514"/>
      <c r="DY231" s="625">
        <f>DY232/DY52</f>
        <v>0.15196698113207546</v>
      </c>
      <c r="DZ231" s="626" t="e">
        <f>DZ232/DZ52</f>
        <v>#DIV/0!</v>
      </c>
      <c r="EA231" s="781" t="e">
        <f>EA232/EA52</f>
        <v>#DIV/0!</v>
      </c>
      <c r="EB231" s="514"/>
      <c r="EC231" s="625">
        <f>EC232/EC52</f>
        <v>0.15196698113207546</v>
      </c>
      <c r="ED231" s="626" t="e">
        <f>ED232/ED52</f>
        <v>#DIV/0!</v>
      </c>
      <c r="EE231" s="781" t="e">
        <f>EE232/EE52</f>
        <v>#DIV/0!</v>
      </c>
      <c r="EF231" s="514"/>
      <c r="EG231" s="549">
        <f>EG232/EG52</f>
        <v>0.15196698113207546</v>
      </c>
      <c r="EH231" s="556" t="e">
        <f>EH232/EH52</f>
        <v>#DIV/0!</v>
      </c>
      <c r="EI231" s="555" t="e">
        <f>EI232/EI52</f>
        <v>#DIV/0!</v>
      </c>
      <c r="EJ231" s="623"/>
      <c r="EK231" s="202"/>
      <c r="EL231" s="549">
        <f>EL232/EL52</f>
        <v>0.16037155511811024</v>
      </c>
      <c r="EM231" s="621">
        <f>EM232/EM52</f>
        <v>0.16972222222222222</v>
      </c>
      <c r="EN231" s="560">
        <f>EN232/EN52</f>
        <v>0</v>
      </c>
      <c r="EO231" s="622"/>
      <c r="EP231" s="609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37" t="s">
        <v>32</v>
      </c>
      <c r="E232" s="830"/>
      <c r="F232" s="264">
        <v>5960</v>
      </c>
      <c r="G232" s="414">
        <f>16384-G230</f>
        <v>10545</v>
      </c>
      <c r="H232" s="415"/>
      <c r="I232" s="418">
        <f>H232-G232</f>
        <v>-10545</v>
      </c>
      <c r="J232" s="264">
        <v>5960</v>
      </c>
      <c r="K232" s="414">
        <v>9415</v>
      </c>
      <c r="L232" s="1066"/>
      <c r="M232" s="418">
        <f>L232-K232</f>
        <v>-9415</v>
      </c>
      <c r="N232" s="264">
        <v>5960</v>
      </c>
      <c r="O232" s="414">
        <f>O236-O230</f>
        <v>10058.56457</v>
      </c>
      <c r="P232" s="1066"/>
      <c r="Q232" s="418">
        <f>P232-O232</f>
        <v>-10058.56457</v>
      </c>
      <c r="R232" s="419">
        <f>F232+J232+N232</f>
        <v>17880</v>
      </c>
      <c r="S232" s="420">
        <f>8760*3</f>
        <v>26280</v>
      </c>
      <c r="T232" s="567">
        <f>H232+K232+O232</f>
        <v>19473.564570000002</v>
      </c>
      <c r="U232" s="133">
        <f>H232+L232+P232</f>
        <v>0</v>
      </c>
      <c r="V232" s="129">
        <f>U232-R232</f>
        <v>-17880</v>
      </c>
      <c r="W232" s="128">
        <f t="shared" si="661"/>
        <v>-26280</v>
      </c>
      <c r="X232" s="55">
        <f>U232-T232</f>
        <v>-19473.564570000002</v>
      </c>
      <c r="Y232" s="264">
        <v>8295</v>
      </c>
      <c r="Z232" s="414">
        <v>9104</v>
      </c>
      <c r="AA232" s="1066"/>
      <c r="AB232" s="418">
        <f>AA232-Z232</f>
        <v>-9104</v>
      </c>
      <c r="AC232" s="264">
        <v>8295</v>
      </c>
      <c r="AD232" s="414">
        <v>11484.946</v>
      </c>
      <c r="AE232" s="1066"/>
      <c r="AF232" s="418">
        <f>AE232-AD232</f>
        <v>-11484.946</v>
      </c>
      <c r="AG232" s="264">
        <v>8295</v>
      </c>
      <c r="AH232" s="414">
        <v>11500</v>
      </c>
      <c r="AI232" s="1066"/>
      <c r="AJ232" s="418">
        <f>AI232-AH232</f>
        <v>-11500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0</v>
      </c>
      <c r="AO232" s="134">
        <f>AN232-AK232</f>
        <v>-24885</v>
      </c>
      <c r="AP232" s="128">
        <f t="shared" si="662"/>
        <v>-26280</v>
      </c>
      <c r="AQ232" s="55">
        <f>AN232-AM232</f>
        <v>-32088.946</v>
      </c>
      <c r="AR232" s="419">
        <f>SUM(R232,AK232)</f>
        <v>42765</v>
      </c>
      <c r="AS232" s="132">
        <f>S232+AL232</f>
        <v>52560</v>
      </c>
      <c r="AT232" s="628">
        <f>T232+AM232</f>
        <v>51562.510569999999</v>
      </c>
      <c r="AU232" s="168">
        <f>SUM(U232,AN232)</f>
        <v>0</v>
      </c>
      <c r="AV232" s="169">
        <f>AU232-AR232</f>
        <v>-42765</v>
      </c>
      <c r="AW232" s="128">
        <f t="shared" si="663"/>
        <v>-52560</v>
      </c>
      <c r="AX232" s="362">
        <f>AU232-AT232</f>
        <v>-51562.510569999999</v>
      </c>
      <c r="AY232" s="137"/>
      <c r="BF232" s="1042"/>
      <c r="BG232" s="414"/>
      <c r="BH232" s="417"/>
      <c r="BI232" s="418">
        <f>BH232-BG232</f>
        <v>0</v>
      </c>
      <c r="BJ232" s="1042"/>
      <c r="BK232" s="414">
        <v>14000</v>
      </c>
      <c r="BL232" s="417"/>
      <c r="BM232" s="418">
        <f>BL232-BK232</f>
        <v>-14000</v>
      </c>
      <c r="BN232" s="1042"/>
      <c r="BO232" s="414">
        <v>14000</v>
      </c>
      <c r="BP232" s="417"/>
      <c r="BQ232" s="418">
        <f>BP232-BO232</f>
        <v>-14000</v>
      </c>
      <c r="BR232" s="419">
        <f>BF232+BJ232+BN232</f>
        <v>0</v>
      </c>
      <c r="BS232" s="131"/>
      <c r="BT232" s="129">
        <f>BG232+BK232+BO232</f>
        <v>28000</v>
      </c>
      <c r="BU232" s="133">
        <f>BH232+BL232+BP232</f>
        <v>0</v>
      </c>
      <c r="BV232" s="129">
        <f>BU232-BR232</f>
        <v>0</v>
      </c>
      <c r="BW232" s="128"/>
      <c r="BX232" s="55">
        <f>BU232-BT232</f>
        <v>-28000</v>
      </c>
      <c r="BY232" s="1042"/>
      <c r="BZ232" s="414">
        <v>14000</v>
      </c>
      <c r="CA232" s="417"/>
      <c r="CB232" s="418">
        <f>CA232-BZ232</f>
        <v>-14000</v>
      </c>
      <c r="CC232" s="1042"/>
      <c r="CD232" s="414">
        <v>15000</v>
      </c>
      <c r="CE232" s="417"/>
      <c r="CF232" s="418">
        <f>CE232-CD232</f>
        <v>-15000</v>
      </c>
      <c r="CG232" s="1042"/>
      <c r="CH232" s="414">
        <v>13000</v>
      </c>
      <c r="CI232" s="417"/>
      <c r="CJ232" s="418">
        <f>CI232-CH232</f>
        <v>-13000</v>
      </c>
      <c r="CK232" s="419">
        <f>BY232+CC232+CG232</f>
        <v>0</v>
      </c>
      <c r="CL232" s="131"/>
      <c r="CM232" s="128">
        <f>BZ232+CD232+CH232</f>
        <v>42000</v>
      </c>
      <c r="CN232" s="133">
        <f>CA232+CE232+CI232</f>
        <v>0</v>
      </c>
      <c r="CO232" s="134">
        <f>CN232-CK232</f>
        <v>0</v>
      </c>
      <c r="CP232" s="134"/>
      <c r="CQ232" s="55">
        <f>CN232-CM232</f>
        <v>-42000</v>
      </c>
      <c r="CR232" s="419">
        <f>SUM(BR232,CK232)</f>
        <v>0</v>
      </c>
      <c r="CS232" s="131"/>
      <c r="CT232" s="628">
        <f>BT232+CM232</f>
        <v>70000</v>
      </c>
      <c r="CU232" s="168">
        <f>SUM(BU232,CN232)</f>
        <v>0</v>
      </c>
      <c r="CV232" s="169">
        <f>CU232-CR232</f>
        <v>0</v>
      </c>
      <c r="CW232" s="169"/>
      <c r="CX232" s="362">
        <f>CU232-CT232</f>
        <v>-70000</v>
      </c>
      <c r="CY232" s="137"/>
      <c r="DD232" s="264">
        <v>14084.615384615385</v>
      </c>
      <c r="DE232" s="414">
        <v>12000</v>
      </c>
      <c r="DF232" s="770"/>
      <c r="DG232" s="418">
        <f>DF232-DE232</f>
        <v>-12000</v>
      </c>
      <c r="DH232" s="264">
        <v>14084.615384615385</v>
      </c>
      <c r="DI232" s="414">
        <v>15100</v>
      </c>
      <c r="DJ232" s="770"/>
      <c r="DK232" s="418">
        <f>DJ232-DI232</f>
        <v>-15100</v>
      </c>
      <c r="DL232" s="264">
        <v>14084.615384615385</v>
      </c>
      <c r="DM232" s="414">
        <v>15200</v>
      </c>
      <c r="DN232" s="770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70"/>
      <c r="DX232" s="418">
        <f>DW232-DV232</f>
        <v>0</v>
      </c>
      <c r="DY232" s="264">
        <v>13767.948717948719</v>
      </c>
      <c r="DZ232" s="414"/>
      <c r="EA232" s="770"/>
      <c r="EB232" s="418">
        <f>EA232-DZ232</f>
        <v>0</v>
      </c>
      <c r="EC232" s="264">
        <v>13767.948717948719</v>
      </c>
      <c r="ED232" s="414"/>
      <c r="EE232" s="770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8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36" t="s">
        <v>35</v>
      </c>
      <c r="E233" s="841"/>
      <c r="F233" s="625"/>
      <c r="G233" s="626"/>
      <c r="H233" s="861"/>
      <c r="I233" s="514"/>
      <c r="J233" s="625"/>
      <c r="K233" s="626"/>
      <c r="L233" s="1080"/>
      <c r="M233" s="514"/>
      <c r="N233" s="625"/>
      <c r="O233" s="626"/>
      <c r="P233" s="1080"/>
      <c r="Q233" s="514"/>
      <c r="R233" s="549" t="e">
        <f>R234/R53</f>
        <v>#DIV/0!</v>
      </c>
      <c r="S233" s="553"/>
      <c r="T233" s="558" t="e">
        <f>T234/T53</f>
        <v>#DIV/0!</v>
      </c>
      <c r="U233" s="555" t="e">
        <f>U234/U53</f>
        <v>#DIV/0!</v>
      </c>
      <c r="V233" s="617"/>
      <c r="W233" s="693" t="e">
        <f t="shared" si="661"/>
        <v>#DIV/0!</v>
      </c>
      <c r="X233" s="202"/>
      <c r="Y233" s="625"/>
      <c r="Z233" s="626"/>
      <c r="AA233" s="1080"/>
      <c r="AB233" s="514"/>
      <c r="AC233" s="625"/>
      <c r="AD233" s="626"/>
      <c r="AE233" s="1080"/>
      <c r="AF233" s="514"/>
      <c r="AG233" s="625"/>
      <c r="AH233" s="626"/>
      <c r="AI233" s="1080"/>
      <c r="AJ233" s="514"/>
      <c r="AK233" s="549" t="e">
        <f>AK234/AK53</f>
        <v>#DIV/0!</v>
      </c>
      <c r="AL233" s="553"/>
      <c r="AM233" s="556" t="e">
        <f>AM234/AM53</f>
        <v>#DIV/0!</v>
      </c>
      <c r="AN233" s="555" t="e">
        <f>AN234/AN53</f>
        <v>#DIV/0!</v>
      </c>
      <c r="AO233" s="623"/>
      <c r="AP233" s="693" t="e">
        <f t="shared" si="662"/>
        <v>#DIV/0!</v>
      </c>
      <c r="AQ233" s="202"/>
      <c r="AR233" s="549" t="e">
        <f>AR234/AR53</f>
        <v>#DIV/0!</v>
      </c>
      <c r="AS233" s="555"/>
      <c r="AT233" s="621" t="e">
        <f>AT234/AT53</f>
        <v>#DIV/0!</v>
      </c>
      <c r="AU233" s="560" t="e">
        <f>AU234/AU53</f>
        <v>#DIV/0!</v>
      </c>
      <c r="AV233" s="622" t="e">
        <f>AU234/AR234</f>
        <v>#DIV/0!</v>
      </c>
      <c r="AW233" s="693" t="e">
        <f t="shared" si="663"/>
        <v>#DIV/0!</v>
      </c>
      <c r="AX233" s="206"/>
      <c r="AY233" s="137"/>
      <c r="BF233" s="1051"/>
      <c r="BG233" s="626"/>
      <c r="BH233" s="627"/>
      <c r="BI233" s="514"/>
      <c r="BJ233" s="1051"/>
      <c r="BK233" s="626"/>
      <c r="BL233" s="627"/>
      <c r="BM233" s="514"/>
      <c r="BN233" s="1051"/>
      <c r="BO233" s="626"/>
      <c r="BP233" s="627"/>
      <c r="BQ233" s="514"/>
      <c r="BR233" s="549" t="e">
        <f>BR234/BR53</f>
        <v>#DIV/0!</v>
      </c>
      <c r="BS233" s="558"/>
      <c r="BT233" s="556">
        <f>BT234/BT53</f>
        <v>0</v>
      </c>
      <c r="BU233" s="555" t="e">
        <f>BU234/BU53</f>
        <v>#DIV/0!</v>
      </c>
      <c r="BV233" s="617"/>
      <c r="BW233" s="693"/>
      <c r="BX233" s="202"/>
      <c r="BY233" s="1051"/>
      <c r="BZ233" s="626"/>
      <c r="CA233" s="627"/>
      <c r="CB233" s="514"/>
      <c r="CC233" s="1051"/>
      <c r="CD233" s="626"/>
      <c r="CE233" s="627"/>
      <c r="CF233" s="514"/>
      <c r="CG233" s="1051"/>
      <c r="CH233" s="626"/>
      <c r="CI233" s="627"/>
      <c r="CJ233" s="514"/>
      <c r="CK233" s="549" t="e">
        <f>CK234/CK53</f>
        <v>#DIV/0!</v>
      </c>
      <c r="CL233" s="558"/>
      <c r="CM233" s="556">
        <f>CM234/CM53</f>
        <v>0</v>
      </c>
      <c r="CN233" s="555" t="e">
        <f>CN234/CN53</f>
        <v>#DIV/0!</v>
      </c>
      <c r="CO233" s="623"/>
      <c r="CP233" s="619"/>
      <c r="CQ233" s="202"/>
      <c r="CR233" s="549" t="e">
        <f>CR234/CR53</f>
        <v>#DIV/0!</v>
      </c>
      <c r="CS233" s="558"/>
      <c r="CT233" s="621">
        <f>CT234/CT53</f>
        <v>0</v>
      </c>
      <c r="CU233" s="560" t="e">
        <f>CU234/CU53</f>
        <v>#DIV/0!</v>
      </c>
      <c r="CV233" s="622" t="e">
        <f>CU234/CR234</f>
        <v>#DIV/0!</v>
      </c>
      <c r="CW233" s="622"/>
      <c r="CX233" s="206"/>
      <c r="CY233" s="137"/>
      <c r="DD233" s="625"/>
      <c r="DE233" s="626"/>
      <c r="DF233" s="781"/>
      <c r="DG233" s="514"/>
      <c r="DH233" s="625"/>
      <c r="DI233" s="626"/>
      <c r="DJ233" s="781"/>
      <c r="DK233" s="514"/>
      <c r="DL233" s="625"/>
      <c r="DM233" s="626"/>
      <c r="DN233" s="781"/>
      <c r="DO233" s="514"/>
      <c r="DP233" s="549" t="e">
        <f>DP234/DP53</f>
        <v>#DIV/0!</v>
      </c>
      <c r="DQ233" s="556" t="e">
        <f>DQ234/DQ53</f>
        <v>#DIV/0!</v>
      </c>
      <c r="DR233" s="555" t="e">
        <f>DR234/DR53</f>
        <v>#DIV/0!</v>
      </c>
      <c r="DS233" s="617"/>
      <c r="DT233" s="202"/>
      <c r="DU233" s="625"/>
      <c r="DV233" s="626"/>
      <c r="DW233" s="781"/>
      <c r="DX233" s="514"/>
      <c r="DY233" s="625"/>
      <c r="DZ233" s="626"/>
      <c r="EA233" s="781"/>
      <c r="EB233" s="514"/>
      <c r="EC233" s="625"/>
      <c r="ED233" s="626"/>
      <c r="EE233" s="781"/>
      <c r="EF233" s="514"/>
      <c r="EG233" s="549" t="e">
        <f>EG234/EG53</f>
        <v>#DIV/0!</v>
      </c>
      <c r="EH233" s="556" t="e">
        <f>EH234/EH53</f>
        <v>#DIV/0!</v>
      </c>
      <c r="EI233" s="555" t="e">
        <f>EI234/EI53</f>
        <v>#DIV/0!</v>
      </c>
      <c r="EJ233" s="623"/>
      <c r="EK233" s="202"/>
      <c r="EL233" s="549" t="e">
        <f>EL234/EL53</f>
        <v>#DIV/0!</v>
      </c>
      <c r="EM233" s="621" t="e">
        <f>EM234/EM53</f>
        <v>#DIV/0!</v>
      </c>
      <c r="EN233" s="560" t="e">
        <f>EN234/EN53</f>
        <v>#DIV/0!</v>
      </c>
      <c r="EO233" s="622" t="e">
        <f>EN234/EL234</f>
        <v>#DIV/0!</v>
      </c>
      <c r="EP233" s="609"/>
      <c r="EQ233" s="137"/>
    </row>
    <row r="234" spans="1:152" s="138" customFormat="1" ht="20.100000000000001" hidden="1" customHeight="1">
      <c r="A234" s="66"/>
      <c r="B234" s="66"/>
      <c r="C234" s="413"/>
      <c r="D234" s="837" t="s">
        <v>52</v>
      </c>
      <c r="E234" s="830"/>
      <c r="F234" s="264">
        <f t="shared" ref="F234:Q234" si="792">F233*F53</f>
        <v>0</v>
      </c>
      <c r="G234" s="414">
        <f t="shared" si="792"/>
        <v>0</v>
      </c>
      <c r="H234" s="415">
        <f t="shared" si="792"/>
        <v>0</v>
      </c>
      <c r="I234" s="418">
        <f t="shared" si="792"/>
        <v>0</v>
      </c>
      <c r="J234" s="264">
        <f t="shared" si="792"/>
        <v>0</v>
      </c>
      <c r="K234" s="414">
        <f t="shared" si="792"/>
        <v>0</v>
      </c>
      <c r="L234" s="1066">
        <f t="shared" ref="L234" si="793">L233*L53</f>
        <v>0</v>
      </c>
      <c r="M234" s="418">
        <f t="shared" si="792"/>
        <v>0</v>
      </c>
      <c r="N234" s="264">
        <f t="shared" si="792"/>
        <v>0</v>
      </c>
      <c r="O234" s="414">
        <f t="shared" si="792"/>
        <v>0</v>
      </c>
      <c r="P234" s="1066">
        <f t="shared" si="792"/>
        <v>0</v>
      </c>
      <c r="Q234" s="418">
        <f t="shared" si="792"/>
        <v>0</v>
      </c>
      <c r="R234" s="419">
        <f>F234+J234+N234</f>
        <v>0</v>
      </c>
      <c r="S234" s="420">
        <f>S233*S53</f>
        <v>0</v>
      </c>
      <c r="T234" s="567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61"/>
        <v>0</v>
      </c>
      <c r="X234" s="55">
        <f>U234-T234</f>
        <v>0</v>
      </c>
      <c r="Y234" s="264">
        <f t="shared" ref="Y234:AJ234" si="794">Y233*Y53</f>
        <v>0</v>
      </c>
      <c r="Z234" s="414">
        <f t="shared" si="794"/>
        <v>0</v>
      </c>
      <c r="AA234" s="1066">
        <f t="shared" si="794"/>
        <v>0</v>
      </c>
      <c r="AB234" s="418">
        <f t="shared" si="794"/>
        <v>0</v>
      </c>
      <c r="AC234" s="264">
        <f t="shared" si="794"/>
        <v>0</v>
      </c>
      <c r="AD234" s="414">
        <f t="shared" si="794"/>
        <v>0</v>
      </c>
      <c r="AE234" s="1066">
        <f t="shared" ref="AE234" si="795">AE233*AE53</f>
        <v>0</v>
      </c>
      <c r="AF234" s="418">
        <f t="shared" si="794"/>
        <v>0</v>
      </c>
      <c r="AG234" s="264">
        <f t="shared" si="794"/>
        <v>0</v>
      </c>
      <c r="AH234" s="414">
        <f t="shared" si="794"/>
        <v>0</v>
      </c>
      <c r="AI234" s="1066">
        <f t="shared" si="794"/>
        <v>0</v>
      </c>
      <c r="AJ234" s="418">
        <f t="shared" si="794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62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8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63"/>
        <v>0</v>
      </c>
      <c r="AX234" s="136">
        <f>AU234-AT234</f>
        <v>0</v>
      </c>
      <c r="AY234" s="137"/>
      <c r="BF234" s="1042">
        <f t="shared" ref="BF234:BG234" si="796">BF233*BF53</f>
        <v>0</v>
      </c>
      <c r="BG234" s="414">
        <f t="shared" si="796"/>
        <v>0</v>
      </c>
      <c r="BH234" s="417">
        <f t="shared" ref="BH234" si="797">BH233*BH53</f>
        <v>0</v>
      </c>
      <c r="BI234" s="418">
        <f t="shared" ref="BI234:BQ234" si="798">BI233*BI53</f>
        <v>0</v>
      </c>
      <c r="BJ234" s="1042">
        <f t="shared" si="798"/>
        <v>0</v>
      </c>
      <c r="BK234" s="414">
        <f t="shared" ref="BK234" si="799">BK233*BK53</f>
        <v>0</v>
      </c>
      <c r="BL234" s="417">
        <f t="shared" si="798"/>
        <v>0</v>
      </c>
      <c r="BM234" s="418">
        <f t="shared" si="798"/>
        <v>0</v>
      </c>
      <c r="BN234" s="1042">
        <f t="shared" si="798"/>
        <v>0</v>
      </c>
      <c r="BO234" s="414">
        <f t="shared" ref="BO234" si="800">BO233*BO53</f>
        <v>0</v>
      </c>
      <c r="BP234" s="417">
        <f t="shared" si="798"/>
        <v>0</v>
      </c>
      <c r="BQ234" s="418">
        <f t="shared" si="798"/>
        <v>0</v>
      </c>
      <c r="BR234" s="419">
        <f>BF234+BJ234+BN234</f>
        <v>0</v>
      </c>
      <c r="BS234" s="131"/>
      <c r="BT234" s="129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1042">
        <f t="shared" ref="BY234" si="801">BY233*BY53</f>
        <v>0</v>
      </c>
      <c r="BZ234" s="414">
        <f t="shared" ref="BZ234" si="802">BZ233*BZ53</f>
        <v>0</v>
      </c>
      <c r="CA234" s="417">
        <f t="shared" ref="CA234:CJ234" si="803">CA233*CA53</f>
        <v>0</v>
      </c>
      <c r="CB234" s="418">
        <f t="shared" si="803"/>
        <v>0</v>
      </c>
      <c r="CC234" s="1042">
        <f t="shared" si="803"/>
        <v>0</v>
      </c>
      <c r="CD234" s="414">
        <f t="shared" ref="CD234" si="804">CD233*CD53</f>
        <v>0</v>
      </c>
      <c r="CE234" s="417">
        <f t="shared" si="803"/>
        <v>0</v>
      </c>
      <c r="CF234" s="418">
        <f t="shared" si="803"/>
        <v>0</v>
      </c>
      <c r="CG234" s="1042">
        <f t="shared" si="803"/>
        <v>0</v>
      </c>
      <c r="CH234" s="414">
        <f t="shared" ref="CH234" si="805">CH233*CH53</f>
        <v>0</v>
      </c>
      <c r="CI234" s="417">
        <f t="shared" si="803"/>
        <v>0</v>
      </c>
      <c r="CJ234" s="418">
        <f t="shared" si="803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8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264">
        <f t="shared" ref="DD234:DO234" si="806">DD233*DD53</f>
        <v>0</v>
      </c>
      <c r="DE234" s="414">
        <f t="shared" si="806"/>
        <v>0</v>
      </c>
      <c r="DF234" s="770">
        <f t="shared" si="806"/>
        <v>0</v>
      </c>
      <c r="DG234" s="418">
        <f t="shared" si="806"/>
        <v>0</v>
      </c>
      <c r="DH234" s="264">
        <f t="shared" si="806"/>
        <v>0</v>
      </c>
      <c r="DI234" s="414">
        <f t="shared" si="806"/>
        <v>0</v>
      </c>
      <c r="DJ234" s="770">
        <f t="shared" si="806"/>
        <v>0</v>
      </c>
      <c r="DK234" s="418">
        <f t="shared" si="806"/>
        <v>0</v>
      </c>
      <c r="DL234" s="264">
        <f t="shared" si="806"/>
        <v>0</v>
      </c>
      <c r="DM234" s="414">
        <f t="shared" si="806"/>
        <v>0</v>
      </c>
      <c r="DN234" s="770">
        <f t="shared" si="806"/>
        <v>0</v>
      </c>
      <c r="DO234" s="418">
        <f t="shared" si="806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807">DU233*DU53</f>
        <v>0</v>
      </c>
      <c r="DV234" s="414">
        <f t="shared" si="807"/>
        <v>0</v>
      </c>
      <c r="DW234" s="770">
        <f t="shared" si="807"/>
        <v>0</v>
      </c>
      <c r="DX234" s="418">
        <f t="shared" si="807"/>
        <v>0</v>
      </c>
      <c r="DY234" s="264">
        <f t="shared" si="807"/>
        <v>0</v>
      </c>
      <c r="DZ234" s="414">
        <f t="shared" si="807"/>
        <v>0</v>
      </c>
      <c r="EA234" s="770">
        <f t="shared" si="807"/>
        <v>0</v>
      </c>
      <c r="EB234" s="418">
        <f t="shared" si="807"/>
        <v>0</v>
      </c>
      <c r="EC234" s="264">
        <f t="shared" si="807"/>
        <v>0</v>
      </c>
      <c r="ED234" s="414">
        <f t="shared" si="807"/>
        <v>0</v>
      </c>
      <c r="EE234" s="770">
        <f t="shared" si="807"/>
        <v>0</v>
      </c>
      <c r="EF234" s="418">
        <f t="shared" si="807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8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4">
        <f>G236/G55</f>
        <v>0.13370477470310679</v>
      </c>
      <c r="H235" s="858">
        <f>H236/H55</f>
        <v>0.48800121361259424</v>
      </c>
      <c r="I235" s="334">
        <f>H236/G236</f>
        <v>2.03448486328125</v>
      </c>
      <c r="J235" s="491">
        <f>J236/J55</f>
        <v>0.12052766878636177</v>
      </c>
      <c r="K235" s="574">
        <f>K236/K55</f>
        <v>0.13440187705459686</v>
      </c>
      <c r="L235" s="1077" t="e">
        <f>L236/L55</f>
        <v>#DIV/0!</v>
      </c>
      <c r="M235" s="334">
        <f>L236/K236</f>
        <v>0</v>
      </c>
      <c r="N235" s="491">
        <f>N236/N55</f>
        <v>0.12052766878636177</v>
      </c>
      <c r="O235" s="574">
        <f>O236/O55</f>
        <v>0.1584162626941549</v>
      </c>
      <c r="P235" s="1077">
        <f>P236/P55</f>
        <v>0</v>
      </c>
      <c r="Q235" s="334">
        <f>P236/O236</f>
        <v>0</v>
      </c>
      <c r="R235" s="491">
        <f>R236/R55</f>
        <v>0.12052766878636179</v>
      </c>
      <c r="S235" s="613">
        <f>S236/S55</f>
        <v>0.12207499594616507</v>
      </c>
      <c r="T235" s="583">
        <f>T236/T55</f>
        <v>0.23165501849464656</v>
      </c>
      <c r="U235" s="579">
        <f>U236/U55</f>
        <v>0.27093780562519953</v>
      </c>
      <c r="V235" s="579">
        <f>U236/R236</f>
        <v>1.1225500101030512</v>
      </c>
      <c r="W235" s="580">
        <f>U236/S236</f>
        <v>0.86339264900147639</v>
      </c>
      <c r="X235" s="177">
        <f>U236/T236</f>
        <v>0.52537951590332899</v>
      </c>
      <c r="Y235" s="491">
        <f>Y236/Y55</f>
        <v>0.12423642075395215</v>
      </c>
      <c r="Z235" s="574">
        <f>Z236/Z55</f>
        <v>0.1485270286519029</v>
      </c>
      <c r="AA235" s="1077">
        <f>AA236/AA55</f>
        <v>0</v>
      </c>
      <c r="AB235" s="334">
        <f>AA236/Z236</f>
        <v>0</v>
      </c>
      <c r="AC235" s="491">
        <f>AC236/AC55</f>
        <v>0.12423642075395215</v>
      </c>
      <c r="AD235" s="574">
        <f>AD236/AD55</f>
        <v>0.1422580452947422</v>
      </c>
      <c r="AE235" s="1077" t="e">
        <f>AE236/AE55</f>
        <v>#DIV/0!</v>
      </c>
      <c r="AF235" s="341">
        <f>AE236/AD236</f>
        <v>0</v>
      </c>
      <c r="AG235" s="491">
        <f>AG236/AG55</f>
        <v>0.12423642075395215</v>
      </c>
      <c r="AH235" s="574">
        <f>AH236/AH55</f>
        <v>0.14429999999999998</v>
      </c>
      <c r="AI235" s="1077">
        <f>AI236/AI55</f>
        <v>0</v>
      </c>
      <c r="AJ235" s="341">
        <f>AI236/AH236</f>
        <v>0</v>
      </c>
      <c r="AK235" s="491">
        <f>AK236/AK55</f>
        <v>0.12423642075395216</v>
      </c>
      <c r="AL235" s="613">
        <f>AL236/AL55</f>
        <v>0.12207499594616507</v>
      </c>
      <c r="AM235" s="580">
        <f>AM236/AM55</f>
        <v>0.14479382012501774</v>
      </c>
      <c r="AN235" s="579">
        <f>AN236/AN55</f>
        <v>0</v>
      </c>
      <c r="AO235" s="587">
        <f>AN236/AK236</f>
        <v>0</v>
      </c>
      <c r="AP235" s="340">
        <f>AN236/AL236</f>
        <v>0</v>
      </c>
      <c r="AQ235" s="178">
        <f>AN236/AM236</f>
        <v>0</v>
      </c>
      <c r="AR235" s="632">
        <f>AR236/AR55</f>
        <v>0.12257511690031186</v>
      </c>
      <c r="AS235" s="579">
        <f>AS236/AS55</f>
        <v>0.12207499594616507</v>
      </c>
      <c r="AT235" s="668">
        <f>AT236/AT55</f>
        <v>0.18297027571438415</v>
      </c>
      <c r="AU235" s="586">
        <f>AU236/AU55</f>
        <v>0.13511818242324614</v>
      </c>
      <c r="AV235" s="587">
        <f>AU236/AR236</f>
        <v>0.494437522249911</v>
      </c>
      <c r="AW235" s="579">
        <f>AU236/AS236</f>
        <v>0.43169632450073819</v>
      </c>
      <c r="AX235" s="588">
        <f>AU236/AT236</f>
        <v>0.29235067074856896</v>
      </c>
      <c r="AY235" s="96"/>
      <c r="AZ235" s="97"/>
      <c r="BA235" s="633"/>
      <c r="BB235" s="669">
        <f>AU235/ AR235</f>
        <v>1.1023296231741335</v>
      </c>
      <c r="BF235" s="1049" t="e">
        <f t="shared" ref="BF235:BG235" si="808">BF236/BF55</f>
        <v>#DIV/0!</v>
      </c>
      <c r="BG235" s="574">
        <f t="shared" si="808"/>
        <v>0</v>
      </c>
      <c r="BH235" s="575">
        <f>BH236/BH55</f>
        <v>0</v>
      </c>
      <c r="BI235" s="334" t="e">
        <f>BH236/BG236</f>
        <v>#DIV/0!</v>
      </c>
      <c r="BJ235" s="1049" t="e">
        <f t="shared" ref="BJ235" si="809">BJ236/BJ55</f>
        <v>#DIV/0!</v>
      </c>
      <c r="BK235" s="574">
        <f>BK236/BK55</f>
        <v>0.14911764705882352</v>
      </c>
      <c r="BL235" s="575" t="e">
        <f>BL236/BL55</f>
        <v>#DIV/0!</v>
      </c>
      <c r="BM235" s="334">
        <f>BL236/BK236</f>
        <v>0</v>
      </c>
      <c r="BN235" s="1049" t="e">
        <f t="shared" ref="BN235" si="810">BN236/BN55</f>
        <v>#DIV/0!</v>
      </c>
      <c r="BO235" s="574">
        <f>BO236/BO55</f>
        <v>0.14624999999999999</v>
      </c>
      <c r="BP235" s="575" t="e">
        <f>BP236/BP55</f>
        <v>#DIV/0!</v>
      </c>
      <c r="BQ235" s="341">
        <f>BP236/BO236</f>
        <v>0</v>
      </c>
      <c r="BR235" s="491" t="e">
        <f>BR236/BR55</f>
        <v>#DIV/0!</v>
      </c>
      <c r="BS235" s="583"/>
      <c r="BT235" s="580">
        <f>BT236/BT55</f>
        <v>0.10123160049175459</v>
      </c>
      <c r="BU235" s="579">
        <f>BU236/BU55</f>
        <v>0</v>
      </c>
      <c r="BV235" s="579" t="e">
        <f>BU236/BR236</f>
        <v>#DIV/0!</v>
      </c>
      <c r="BW235" s="580"/>
      <c r="BX235" s="177">
        <f>BU236/BT236</f>
        <v>0</v>
      </c>
      <c r="BY235" s="1049" t="e">
        <f t="shared" ref="BY235" si="811">BY236/BY55</f>
        <v>#DIV/0!</v>
      </c>
      <c r="BZ235" s="574">
        <f>BZ236/BZ55</f>
        <v>0.14302363636363635</v>
      </c>
      <c r="CA235" s="575" t="e">
        <f>CA236/CA55</f>
        <v>#DIV/0!</v>
      </c>
      <c r="CB235" s="341">
        <f>CA236/BZ236</f>
        <v>0</v>
      </c>
      <c r="CC235" s="1049" t="e">
        <f t="shared" ref="CC235" si="812">CC236/CC55</f>
        <v>#DIV/0!</v>
      </c>
      <c r="CD235" s="574">
        <f>CD236/CD55</f>
        <v>0.14436842105263159</v>
      </c>
      <c r="CE235" s="575" t="e">
        <f>CE236/CE55</f>
        <v>#DIV/0!</v>
      </c>
      <c r="CF235" s="341">
        <f>CE236/CD236</f>
        <v>0</v>
      </c>
      <c r="CG235" s="1049" t="e">
        <f t="shared" ref="CG235" si="813">CG236/CG55</f>
        <v>#DIV/0!</v>
      </c>
      <c r="CH235" s="574">
        <f>CH236/CH55</f>
        <v>0.14312621359223299</v>
      </c>
      <c r="CI235" s="575" t="e">
        <f>CI236/CI55</f>
        <v>#DIV/0!</v>
      </c>
      <c r="CJ235" s="341">
        <f>CI236/CH236</f>
        <v>0</v>
      </c>
      <c r="CK235" s="491" t="e">
        <f>CK236/CK55</f>
        <v>#DIV/0!</v>
      </c>
      <c r="CL235" s="583"/>
      <c r="CM235" s="580">
        <f>CM236/CM55</f>
        <v>0.14352477064220182</v>
      </c>
      <c r="CN235" s="579" t="e">
        <f>CN236/CN55</f>
        <v>#DIV/0!</v>
      </c>
      <c r="CO235" s="587" t="e">
        <f>CN236/CK236</f>
        <v>#DIV/0!</v>
      </c>
      <c r="CP235" s="583"/>
      <c r="CQ235" s="178">
        <f>CN236/CM236</f>
        <v>0</v>
      </c>
      <c r="CR235" s="632" t="e">
        <f>CR236/CR55</f>
        <v>#DIV/0!</v>
      </c>
      <c r="CS235" s="583"/>
      <c r="CT235" s="668">
        <f>CT236/CT55</f>
        <v>0.12313677432573678</v>
      </c>
      <c r="CU235" s="586">
        <f>CU236/CU55</f>
        <v>0</v>
      </c>
      <c r="CV235" s="587" t="e">
        <f>CU236/CR236</f>
        <v>#DIV/0!</v>
      </c>
      <c r="CW235" s="583"/>
      <c r="CX235" s="588">
        <f>CU236/CT236</f>
        <v>0</v>
      </c>
      <c r="CY235" s="96"/>
      <c r="CZ235" s="633"/>
      <c r="DA235" s="669" t="e">
        <f>CU235/ CR235</f>
        <v>#DIV/0!</v>
      </c>
      <c r="DD235" s="491">
        <f>DD236/DD55</f>
        <v>0.15356423050582133</v>
      </c>
      <c r="DE235" s="574">
        <f>DE236/DE55</f>
        <v>0.14727272727272725</v>
      </c>
      <c r="DF235" s="778" t="e">
        <f>DF236/DF55</f>
        <v>#DIV/0!</v>
      </c>
      <c r="DG235" s="334">
        <f>DF236/DE236</f>
        <v>0</v>
      </c>
      <c r="DH235" s="491">
        <f>DH236/DH55</f>
        <v>0.15356423050582133</v>
      </c>
      <c r="DI235" s="574">
        <f>DI236/DI55</f>
        <v>0.15649681528662421</v>
      </c>
      <c r="DJ235" s="778" t="e">
        <f>DJ236/DJ55</f>
        <v>#DIV/0!</v>
      </c>
      <c r="DK235" s="334">
        <f>DJ236/DI236</f>
        <v>0</v>
      </c>
      <c r="DL235" s="491">
        <f>DL236/DL55</f>
        <v>0.15356423050582135</v>
      </c>
      <c r="DM235" s="574">
        <f>DM236/DM55</f>
        <v>0.15653591505309181</v>
      </c>
      <c r="DN235" s="778">
        <f>DN236/DN55</f>
        <v>0</v>
      </c>
      <c r="DO235" s="341">
        <f>DN236/DM236</f>
        <v>0</v>
      </c>
      <c r="DP235" s="491">
        <f>DP236/DP55</f>
        <v>0.15356423050582135</v>
      </c>
      <c r="DQ235" s="580">
        <f>DQ236/DQ55</f>
        <v>0.15364355574875027</v>
      </c>
      <c r="DR235" s="579">
        <f>DR236/DR55</f>
        <v>0</v>
      </c>
      <c r="DS235" s="579">
        <f>DR236/DP236</f>
        <v>0</v>
      </c>
      <c r="DT235" s="177">
        <f>DR236/DQ236</f>
        <v>0</v>
      </c>
      <c r="DU235" s="491">
        <f>DU236/DU55</f>
        <v>0.14288741721854303</v>
      </c>
      <c r="DV235" s="574" t="e">
        <f>DV236/DV55</f>
        <v>#DIV/0!</v>
      </c>
      <c r="DW235" s="778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4" t="e">
        <f>DZ236/DZ55</f>
        <v>#DIV/0!</v>
      </c>
      <c r="EA235" s="778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4" t="e">
        <f>ED236/ED55</f>
        <v>#DIV/0!</v>
      </c>
      <c r="EE235" s="778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80" t="e">
        <f>EH236/EH55</f>
        <v>#DIV/0!</v>
      </c>
      <c r="EI235" s="579" t="e">
        <f>EI236/EI55</f>
        <v>#DIV/0!</v>
      </c>
      <c r="EJ235" s="587">
        <f>EI236/EG236</f>
        <v>0</v>
      </c>
      <c r="EK235" s="178" t="e">
        <f>EI236/EH236</f>
        <v>#DIV/0!</v>
      </c>
      <c r="EL235" s="632">
        <f>EL236/EL55</f>
        <v>0.14807343809403117</v>
      </c>
      <c r="EM235" s="668">
        <f>EM236/EM55</f>
        <v>0.15364355574875027</v>
      </c>
      <c r="EN235" s="586">
        <f>EN236/EN55</f>
        <v>0</v>
      </c>
      <c r="EO235" s="587">
        <f>EN236/EL236</f>
        <v>0</v>
      </c>
      <c r="EP235" s="588">
        <f>EN236/EM236</f>
        <v>0</v>
      </c>
      <c r="EQ235" s="96"/>
      <c r="ER235" s="633"/>
      <c r="ES235" s="669">
        <f>EN235/ EL235</f>
        <v>0</v>
      </c>
      <c r="ET235" s="633"/>
      <c r="EU235" s="633"/>
      <c r="EV235" s="633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357">
        <f>H230+H232+H234</f>
        <v>33333</v>
      </c>
      <c r="I236" s="358">
        <f>H236-G236</f>
        <v>16949</v>
      </c>
      <c r="J236" s="355">
        <f>J230+J232+J234</f>
        <v>9898</v>
      </c>
      <c r="K236" s="448">
        <f>K230+K232+K234</f>
        <v>13733</v>
      </c>
      <c r="L236" s="1060">
        <f>L230+L232+L234</f>
        <v>0</v>
      </c>
      <c r="M236" s="358">
        <f>L236-K236</f>
        <v>-13733</v>
      </c>
      <c r="N236" s="355">
        <f>N230+N232+N234</f>
        <v>9898</v>
      </c>
      <c r="O236" s="448">
        <v>16379.56457</v>
      </c>
      <c r="P236" s="1060">
        <f>P230+P232+P234</f>
        <v>0</v>
      </c>
      <c r="Q236" s="358">
        <f>P236-O236</f>
        <v>-16379.56457</v>
      </c>
      <c r="R236" s="360">
        <f>R232+R230+R234</f>
        <v>29694</v>
      </c>
      <c r="S236" s="361">
        <f>S230+S232+S234</f>
        <v>38607</v>
      </c>
      <c r="T236" s="186">
        <f>H236+K236+O236</f>
        <v>63445.564570000002</v>
      </c>
      <c r="U236" s="114">
        <f>H236+L236+P236</f>
        <v>33333</v>
      </c>
      <c r="V236" s="110">
        <f>U236-R236</f>
        <v>3639</v>
      </c>
      <c r="W236" s="108">
        <f t="shared" si="661"/>
        <v>-5274</v>
      </c>
      <c r="X236" s="117">
        <f>U236-T236</f>
        <v>-30112.564570000002</v>
      </c>
      <c r="Y236" s="355">
        <f t="shared" ref="Y236:AG236" si="814">Y230+Y232+Y234</f>
        <v>12574</v>
      </c>
      <c r="Z236" s="448">
        <f>Z230+Z232+Z234</f>
        <v>14781</v>
      </c>
      <c r="AA236" s="1060">
        <f>AA230+AA232+AA234</f>
        <v>0</v>
      </c>
      <c r="AB236" s="358">
        <f t="shared" si="814"/>
        <v>-14781</v>
      </c>
      <c r="AC236" s="355">
        <f t="shared" si="814"/>
        <v>12574</v>
      </c>
      <c r="AD236" s="448">
        <f t="shared" si="814"/>
        <v>17290.61868</v>
      </c>
      <c r="AE236" s="1060">
        <f>AE230+AE232+AE234</f>
        <v>0</v>
      </c>
      <c r="AF236" s="358">
        <f t="shared" si="814"/>
        <v>-17290.61868</v>
      </c>
      <c r="AG236" s="355">
        <f t="shared" si="814"/>
        <v>12574</v>
      </c>
      <c r="AH236" s="448">
        <f>AH230+AH232+AH234</f>
        <v>18500</v>
      </c>
      <c r="AI236" s="1060">
        <f>AI230+AI232+AI234</f>
        <v>0</v>
      </c>
      <c r="AJ236" s="358">
        <f>AJ230+AJ232+AJ234</f>
        <v>-18500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0</v>
      </c>
      <c r="AO236" s="186">
        <f>AN236-AK236</f>
        <v>-37722</v>
      </c>
      <c r="AP236" s="108">
        <f t="shared" si="662"/>
        <v>-38607</v>
      </c>
      <c r="AQ236" s="117">
        <f>AN236-AM236</f>
        <v>-50571.61868</v>
      </c>
      <c r="AR236" s="111">
        <f>AR232+AR230+AR234</f>
        <v>67416</v>
      </c>
      <c r="AS236" s="113">
        <f>AS230+AS232+AS234</f>
        <v>77214</v>
      </c>
      <c r="AT236" s="593">
        <f>T236+AM236</f>
        <v>114017.18325</v>
      </c>
      <c r="AU236" s="120">
        <f>AU230+AU232+AU234</f>
        <v>33333</v>
      </c>
      <c r="AV236" s="121">
        <f>AU236-AR236</f>
        <v>-34083</v>
      </c>
      <c r="AW236" s="108">
        <f t="shared" si="663"/>
        <v>-43881</v>
      </c>
      <c r="AX236" s="594">
        <f>AU236-AT236</f>
        <v>-80684.183250000002</v>
      </c>
      <c r="AY236" s="96">
        <f>AR236/6</f>
        <v>11236</v>
      </c>
      <c r="AZ236" s="97">
        <f>AS236/6</f>
        <v>12869</v>
      </c>
      <c r="BA236" s="97">
        <f>AU236/6</f>
        <v>5555.5</v>
      </c>
      <c r="BB236" s="363">
        <f>BA236/AY236</f>
        <v>0.494437522249911</v>
      </c>
      <c r="BC236" s="98">
        <f>BA236-AY236</f>
        <v>-5680.5</v>
      </c>
      <c r="BD236" s="98">
        <f>BA236-AZ236</f>
        <v>-7313.5</v>
      </c>
      <c r="BE236" s="98">
        <f>AX236/6</f>
        <v>-13447.363875000001</v>
      </c>
      <c r="BF236" s="1038">
        <f t="shared" ref="BF236:BG236" si="815">BF230+BF232+BF234</f>
        <v>0</v>
      </c>
      <c r="BG236" s="448">
        <f t="shared" si="815"/>
        <v>0</v>
      </c>
      <c r="BH236" s="359">
        <f>BH230+BH232+BH234</f>
        <v>0</v>
      </c>
      <c r="BI236" s="358">
        <f>BH236-BG236</f>
        <v>0</v>
      </c>
      <c r="BJ236" s="1038">
        <f t="shared" ref="BJ236" si="816">BJ230+BJ232+BJ234</f>
        <v>0</v>
      </c>
      <c r="BK236" s="448">
        <f>BK230+BK232+BK234</f>
        <v>19500</v>
      </c>
      <c r="BL236" s="359">
        <f>BL230+BL232+BL234</f>
        <v>0</v>
      </c>
      <c r="BM236" s="358">
        <f>BL236-BK236</f>
        <v>-19500</v>
      </c>
      <c r="BN236" s="1038">
        <f t="shared" ref="BN236" si="817">BN230+BN232+BN234</f>
        <v>0</v>
      </c>
      <c r="BO236" s="448">
        <f>BO230+BO232+BO234</f>
        <v>20000</v>
      </c>
      <c r="BP236" s="359">
        <f>BP230+BP232+BP234</f>
        <v>0</v>
      </c>
      <c r="BQ236" s="471">
        <f>BP236-BO236</f>
        <v>-20000</v>
      </c>
      <c r="BR236" s="360">
        <f>BR232+BR230+BR234</f>
        <v>0</v>
      </c>
      <c r="BS236" s="112"/>
      <c r="BT236" s="108">
        <f>BG236+BK236+BO236</f>
        <v>39500</v>
      </c>
      <c r="BU236" s="114">
        <f>BH236+BL236+BP236</f>
        <v>0</v>
      </c>
      <c r="BV236" s="110">
        <f>BU236-BR236</f>
        <v>0</v>
      </c>
      <c r="BW236" s="108"/>
      <c r="BX236" s="117">
        <f>BU236-BT236</f>
        <v>-39500</v>
      </c>
      <c r="BY236" s="1038">
        <f t="shared" ref="BY236" si="818">BY230+BY232+BY234</f>
        <v>0</v>
      </c>
      <c r="BZ236" s="448">
        <f t="shared" ref="BZ236" si="819">BZ230+BZ232+BZ234</f>
        <v>20170</v>
      </c>
      <c r="CA236" s="359">
        <f t="shared" ref="CA236:CG236" si="820">CA230+CA232+CA234</f>
        <v>0</v>
      </c>
      <c r="CB236" s="358">
        <f t="shared" si="820"/>
        <v>-20170</v>
      </c>
      <c r="CC236" s="1038">
        <f t="shared" si="820"/>
        <v>0</v>
      </c>
      <c r="CD236" s="448">
        <f t="shared" ref="CD236" si="821">CD230+CD232+CD234</f>
        <v>21100</v>
      </c>
      <c r="CE236" s="359">
        <f t="shared" si="820"/>
        <v>0</v>
      </c>
      <c r="CF236" s="358">
        <f t="shared" si="820"/>
        <v>-21100</v>
      </c>
      <c r="CG236" s="1038">
        <f t="shared" si="820"/>
        <v>0</v>
      </c>
      <c r="CH236" s="448">
        <f>CH230+CH232+CH234</f>
        <v>18900</v>
      </c>
      <c r="CI236" s="359">
        <f>CI230+CI232+CI234</f>
        <v>0</v>
      </c>
      <c r="CJ236" s="358">
        <f>CJ230+CJ232+CJ234</f>
        <v>-18900</v>
      </c>
      <c r="CK236" s="360">
        <f>CK232+CK230+CK234</f>
        <v>0</v>
      </c>
      <c r="CL236" s="112"/>
      <c r="CM236" s="108">
        <f>BZ236+CD236+CH236</f>
        <v>60170</v>
      </c>
      <c r="CN236" s="114">
        <f>CA236+CE236+CI236</f>
        <v>0</v>
      </c>
      <c r="CO236" s="186">
        <f>CN236-CK236</f>
        <v>0</v>
      </c>
      <c r="CP236" s="186"/>
      <c r="CQ236" s="117">
        <f>CN236-CM236</f>
        <v>-60170</v>
      </c>
      <c r="CR236" s="111">
        <f>CR232+CR230+CR234</f>
        <v>0</v>
      </c>
      <c r="CS236" s="954"/>
      <c r="CT236" s="593">
        <f>BT236+CM236</f>
        <v>99670</v>
      </c>
      <c r="CU236" s="120">
        <f>CU230+CU232+CU234</f>
        <v>0</v>
      </c>
      <c r="CV236" s="121">
        <f>CU236-CR236</f>
        <v>0</v>
      </c>
      <c r="CW236" s="121"/>
      <c r="CX236" s="594">
        <f>CU236-CT236</f>
        <v>-99670</v>
      </c>
      <c r="CY236" s="96">
        <f t="shared" si="779"/>
        <v>0</v>
      </c>
      <c r="CZ236" s="97">
        <f>CU236/6</f>
        <v>0</v>
      </c>
      <c r="DA236" s="363" t="e">
        <f>CZ236/CY236</f>
        <v>#DIV/0!</v>
      </c>
      <c r="DB236" s="98">
        <f>CZ236-CY236</f>
        <v>0</v>
      </c>
      <c r="DC236" s="98">
        <f>CX236/6</f>
        <v>-16611.666666666668</v>
      </c>
      <c r="DD236" s="355">
        <f>DD230+DD232+DD234</f>
        <v>20122.820512820512</v>
      </c>
      <c r="DE236" s="448">
        <f>DE230+DE232+DE234</f>
        <v>18000</v>
      </c>
      <c r="DF236" s="764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64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64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822">DU230+DU232+DU234</f>
        <v>19824.102564102563</v>
      </c>
      <c r="DV236" s="448">
        <f t="shared" si="822"/>
        <v>0</v>
      </c>
      <c r="DW236" s="764">
        <f t="shared" si="822"/>
        <v>0</v>
      </c>
      <c r="DX236" s="358">
        <f t="shared" si="822"/>
        <v>0</v>
      </c>
      <c r="DY236" s="355">
        <f t="shared" si="822"/>
        <v>19824.102564102563</v>
      </c>
      <c r="DZ236" s="448">
        <f t="shared" si="822"/>
        <v>0</v>
      </c>
      <c r="EA236" s="764">
        <f t="shared" si="822"/>
        <v>0</v>
      </c>
      <c r="EB236" s="358">
        <f t="shared" si="822"/>
        <v>0</v>
      </c>
      <c r="EC236" s="355">
        <f t="shared" si="822"/>
        <v>19824.102564102563</v>
      </c>
      <c r="ED236" s="448">
        <f t="shared" si="822"/>
        <v>0</v>
      </c>
      <c r="EE236" s="764">
        <f t="shared" si="822"/>
        <v>0</v>
      </c>
      <c r="EF236" s="358">
        <f t="shared" si="822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26">
        <f>DQ236+EH236</f>
        <v>60420</v>
      </c>
      <c r="EN236" s="187">
        <f>EN230+EN232+EN234</f>
        <v>0</v>
      </c>
      <c r="EO236" s="188">
        <f>EN236-EL236</f>
        <v>-119840.76923076923</v>
      </c>
      <c r="EP236" s="594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33">
        <f>ER236-EQ236</f>
        <v>-19973.461538461539</v>
      </c>
      <c r="EU236" s="633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36" t="s">
        <v>35</v>
      </c>
      <c r="E237" s="537"/>
      <c r="F237" s="599">
        <f>F238/F56</f>
        <v>0.20347826086956522</v>
      </c>
      <c r="G237" s="595" t="e">
        <f>G238/G56</f>
        <v>#DIV/0!</v>
      </c>
      <c r="H237" s="859" t="e">
        <f>H238/H56</f>
        <v>#DIV/0!</v>
      </c>
      <c r="I237" s="470"/>
      <c r="J237" s="599">
        <f>J238/J56</f>
        <v>0.20347826086956522</v>
      </c>
      <c r="K237" s="595" t="e">
        <f>K238/K56</f>
        <v>#DIV/0!</v>
      </c>
      <c r="L237" s="1078" t="e">
        <f>L238/L56</f>
        <v>#DIV/0!</v>
      </c>
      <c r="M237" s="470"/>
      <c r="N237" s="599">
        <f>N238/N56</f>
        <v>0.20347826086956522</v>
      </c>
      <c r="O237" s="595" t="e">
        <f>O238/O56</f>
        <v>#DIV/0!</v>
      </c>
      <c r="P237" s="1078" t="e">
        <f>P238/P56</f>
        <v>#DIV/0!</v>
      </c>
      <c r="Q237" s="470"/>
      <c r="R237" s="637">
        <f>R238/R56</f>
        <v>0.20347826086956519</v>
      </c>
      <c r="S237" s="638">
        <f>S238/S56</f>
        <v>0.20347826086956519</v>
      </c>
      <c r="T237" s="639" t="e">
        <f>T238/T56</f>
        <v>#DIV/0!</v>
      </c>
      <c r="U237" s="604" t="e">
        <f>U238/U56</f>
        <v>#DIV/0!</v>
      </c>
      <c r="V237" s="640"/>
      <c r="W237" s="620"/>
      <c r="X237" s="254"/>
      <c r="Y237" s="599">
        <f>Y238/Y56</f>
        <v>6.5783132530120483E-2</v>
      </c>
      <c r="Z237" s="595" t="e">
        <f>Z238/Z56</f>
        <v>#DIV/0!</v>
      </c>
      <c r="AA237" s="1078" t="e">
        <f>AA238/AA56</f>
        <v>#DIV/0!</v>
      </c>
      <c r="AB237" s="470" t="e">
        <f>AA238/Z238</f>
        <v>#DIV/0!</v>
      </c>
      <c r="AC237" s="599">
        <f>AC238/AC56</f>
        <v>6.5783132530120483E-2</v>
      </c>
      <c r="AD237" s="595" t="e">
        <f>AD238/AD56</f>
        <v>#DIV/0!</v>
      </c>
      <c r="AE237" s="1078" t="e">
        <f>AE238/AE56</f>
        <v>#DIV/0!</v>
      </c>
      <c r="AF237" s="382" t="e">
        <f>AE238/AD238</f>
        <v>#DIV/0!</v>
      </c>
      <c r="AG237" s="599">
        <f>AG238/AG56</f>
        <v>6.5783132530120483E-2</v>
      </c>
      <c r="AH237" s="595" t="e">
        <f>AH238/AH56</f>
        <v>#DIV/0!</v>
      </c>
      <c r="AI237" s="1078" t="e">
        <f>AI238/AI56</f>
        <v>#DIV/0!</v>
      </c>
      <c r="AJ237" s="382" t="e">
        <f>AI238/AH238</f>
        <v>#DIV/0!</v>
      </c>
      <c r="AK237" s="641">
        <f>AK238/AK56</f>
        <v>6.5783132530120483E-2</v>
      </c>
      <c r="AL237" s="638">
        <v>6.5783132530120483E-2</v>
      </c>
      <c r="AM237" s="639" t="e">
        <f>AM238/AM56</f>
        <v>#DIV/0!</v>
      </c>
      <c r="AN237" s="339" t="e">
        <f>AN238/AN56</f>
        <v>#DIV/0!</v>
      </c>
      <c r="AO237" s="618"/>
      <c r="AP237" s="620"/>
      <c r="AQ237" s="254" t="e">
        <f>AN238/AM238</f>
        <v>#DIV/0!</v>
      </c>
      <c r="AR237" s="641">
        <f>AR238/AR56</f>
        <v>9.5660377358490548E-2</v>
      </c>
      <c r="AS237" s="642">
        <v>9.5660377358490548E-2</v>
      </c>
      <c r="AT237" s="606" t="e">
        <f>AT238/AT56</f>
        <v>#DIV/0!</v>
      </c>
      <c r="AU237" s="607" t="e">
        <f>AU238/AU56</f>
        <v>#DIV/0!</v>
      </c>
      <c r="AV237" s="561"/>
      <c r="AW237" s="620"/>
      <c r="AX237" s="516"/>
      <c r="AY237" s="137"/>
      <c r="AZ237" s="138"/>
      <c r="BA237" s="138"/>
      <c r="BF237" s="1050" t="e">
        <f t="shared" ref="BF237:BG237" si="823">BF238/BF56</f>
        <v>#DIV/0!</v>
      </c>
      <c r="BG237" s="595" t="e">
        <f t="shared" si="823"/>
        <v>#DIV/0!</v>
      </c>
      <c r="BH237" s="597" t="e">
        <f>BH238/BH56</f>
        <v>#DIV/0!</v>
      </c>
      <c r="BI237" s="470"/>
      <c r="BJ237" s="1050" t="e">
        <f t="shared" ref="BJ237" si="824">BJ238/BJ56</f>
        <v>#DIV/0!</v>
      </c>
      <c r="BK237" s="595" t="e">
        <f>BK238/BK56</f>
        <v>#DIV/0!</v>
      </c>
      <c r="BL237" s="597" t="e">
        <f>BL238/BL56</f>
        <v>#DIV/0!</v>
      </c>
      <c r="BM237" s="470"/>
      <c r="BN237" s="1050" t="e">
        <f t="shared" ref="BN237" si="825">BN238/BN56</f>
        <v>#DIV/0!</v>
      </c>
      <c r="BO237" s="595" t="e">
        <f>BO238/BO56</f>
        <v>#DIV/0!</v>
      </c>
      <c r="BP237" s="597" t="e">
        <f>BP238/BP56</f>
        <v>#DIV/0!</v>
      </c>
      <c r="BQ237" s="636"/>
      <c r="BR237" s="641" t="e">
        <f>BR238/BR56</f>
        <v>#DIV/0!</v>
      </c>
      <c r="BS237" s="639"/>
      <c r="BT237" s="639" t="e">
        <f>BT238/BT56</f>
        <v>#DIV/0!</v>
      </c>
      <c r="BU237" s="604" t="e">
        <f>BU238/BU56</f>
        <v>#DIV/0!</v>
      </c>
      <c r="BV237" s="640"/>
      <c r="BW237" s="620"/>
      <c r="BX237" s="254"/>
      <c r="BY237" s="1050" t="e">
        <f t="shared" ref="BY237" si="826">BY238/BY56</f>
        <v>#DIV/0!</v>
      </c>
      <c r="BZ237" s="595" t="e">
        <f>BZ238/BZ56</f>
        <v>#DIV/0!</v>
      </c>
      <c r="CA237" s="597" t="e">
        <f>CA238/CA56</f>
        <v>#DIV/0!</v>
      </c>
      <c r="CB237" s="382" t="e">
        <f>CA238/BZ238</f>
        <v>#DIV/0!</v>
      </c>
      <c r="CC237" s="1050" t="e">
        <f t="shared" ref="CC237" si="827">CC238/CC56</f>
        <v>#DIV/0!</v>
      </c>
      <c r="CD237" s="595" t="e">
        <f>CD238/CD56</f>
        <v>#DIV/0!</v>
      </c>
      <c r="CE237" s="597" t="e">
        <f>CE238/CE56</f>
        <v>#DIV/0!</v>
      </c>
      <c r="CF237" s="382" t="e">
        <f>CE238/CD238</f>
        <v>#DIV/0!</v>
      </c>
      <c r="CG237" s="1050" t="e">
        <f t="shared" ref="CG237" si="828">CG238/CG56</f>
        <v>#DIV/0!</v>
      </c>
      <c r="CH237" s="595" t="e">
        <f>CH238/CH56</f>
        <v>#DIV/0!</v>
      </c>
      <c r="CI237" s="597" t="e">
        <f>CI238/CI56</f>
        <v>#DIV/0!</v>
      </c>
      <c r="CJ237" s="382" t="e">
        <f>CI238/CH238</f>
        <v>#DIV/0!</v>
      </c>
      <c r="CK237" s="641" t="e">
        <f>CK238/CK56</f>
        <v>#DIV/0!</v>
      </c>
      <c r="CL237" s="639"/>
      <c r="CM237" s="639" t="e">
        <f>CM238/CM56</f>
        <v>#DIV/0!</v>
      </c>
      <c r="CN237" s="339" t="e">
        <f>CN238/CN56</f>
        <v>#DIV/0!</v>
      </c>
      <c r="CO237" s="618"/>
      <c r="CP237" s="618"/>
      <c r="CQ237" s="254" t="e">
        <f>CN238/CM238</f>
        <v>#DIV/0!</v>
      </c>
      <c r="CR237" s="641" t="e">
        <f>CR238/CR56</f>
        <v>#DIV/0!</v>
      </c>
      <c r="CS237" s="682"/>
      <c r="CT237" s="606" t="e">
        <f>CT238/CT56</f>
        <v>#DIV/0!</v>
      </c>
      <c r="CU237" s="607" t="e">
        <f>CU238/CU56</f>
        <v>#DIV/0!</v>
      </c>
      <c r="CV237" s="561"/>
      <c r="CW237" s="561"/>
      <c r="CX237" s="516" t="e">
        <f>CU238/CT238</f>
        <v>#DIV/0!</v>
      </c>
      <c r="CY237" s="137" t="e">
        <f t="shared" si="779"/>
        <v>#DIV/0!</v>
      </c>
      <c r="CZ237" s="138"/>
      <c r="DD237" s="599" t="e">
        <f>DD238/DD56</f>
        <v>#DIV/0!</v>
      </c>
      <c r="DE237" s="595" t="e">
        <f>DE238/DE56</f>
        <v>#DIV/0!</v>
      </c>
      <c r="DF237" s="779" t="e">
        <f>DF238/DF56</f>
        <v>#DIV/0!</v>
      </c>
      <c r="DG237" s="635"/>
      <c r="DH237" s="599" t="e">
        <f>DH238/DH56</f>
        <v>#DIV/0!</v>
      </c>
      <c r="DI237" s="595" t="e">
        <f>DI238/DI56</f>
        <v>#DIV/0!</v>
      </c>
      <c r="DJ237" s="779" t="e">
        <f>DJ238/DJ56</f>
        <v>#DIV/0!</v>
      </c>
      <c r="DK237" s="470"/>
      <c r="DL237" s="599" t="e">
        <f>DL238/DL56</f>
        <v>#DIV/0!</v>
      </c>
      <c r="DM237" s="595" t="e">
        <f>DM238/DM56</f>
        <v>#DIV/0!</v>
      </c>
      <c r="DN237" s="779" t="e">
        <f>DN238/DN56</f>
        <v>#DIV/0!</v>
      </c>
      <c r="DO237" s="382"/>
      <c r="DP237" s="641" t="e">
        <f>DP238/DP56</f>
        <v>#DIV/0!</v>
      </c>
      <c r="DQ237" s="639" t="e">
        <f>DQ238/DQ56</f>
        <v>#DIV/0!</v>
      </c>
      <c r="DR237" s="604" t="e">
        <f>DR238/DR56</f>
        <v>#DIV/0!</v>
      </c>
      <c r="DS237" s="640"/>
      <c r="DT237" s="254"/>
      <c r="DU237" s="599" t="e">
        <f>DU238/DU56</f>
        <v>#DIV/0!</v>
      </c>
      <c r="DV237" s="595" t="e">
        <f>DV238/DV56</f>
        <v>#DIV/0!</v>
      </c>
      <c r="DW237" s="779" t="e">
        <f>DW238/DW56</f>
        <v>#DIV/0!</v>
      </c>
      <c r="DX237" s="382" t="e">
        <f>DW238/DV238</f>
        <v>#DIV/0!</v>
      </c>
      <c r="DY237" s="599" t="e">
        <f>DY238/DY56</f>
        <v>#DIV/0!</v>
      </c>
      <c r="DZ237" s="595" t="e">
        <f>DZ238/DZ56</f>
        <v>#DIV/0!</v>
      </c>
      <c r="EA237" s="779" t="e">
        <f>EA238/EA56</f>
        <v>#DIV/0!</v>
      </c>
      <c r="EB237" s="382" t="e">
        <f>EA238/DZ238</f>
        <v>#DIV/0!</v>
      </c>
      <c r="EC237" s="599" t="e">
        <f>EC238/EC56</f>
        <v>#DIV/0!</v>
      </c>
      <c r="ED237" s="595" t="e">
        <f>ED238/ED56</f>
        <v>#DIV/0!</v>
      </c>
      <c r="EE237" s="779" t="e">
        <f>EE238/EE56</f>
        <v>#DIV/0!</v>
      </c>
      <c r="EF237" s="382" t="e">
        <f>EE238/ED238</f>
        <v>#DIV/0!</v>
      </c>
      <c r="EG237" s="641" t="e">
        <f>EG238/EG56</f>
        <v>#DIV/0!</v>
      </c>
      <c r="EH237" s="639" t="e">
        <f>EH238/EH56</f>
        <v>#DIV/0!</v>
      </c>
      <c r="EI237" s="339" t="e">
        <f>EI238/EI56</f>
        <v>#DIV/0!</v>
      </c>
      <c r="EJ237" s="618"/>
      <c r="EK237" s="254" t="e">
        <f>EI238/EH238</f>
        <v>#DIV/0!</v>
      </c>
      <c r="EL237" s="641" t="e">
        <f>EL238/EL56</f>
        <v>#DIV/0!</v>
      </c>
      <c r="EM237" s="606" t="e">
        <f>EM238/EM56</f>
        <v>#DIV/0!</v>
      </c>
      <c r="EN237" s="607" t="e">
        <f>EN238/EN56</f>
        <v>#DIV/0!</v>
      </c>
      <c r="EO237" s="561"/>
      <c r="EP237" s="516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37" t="s">
        <v>71</v>
      </c>
      <c r="E238" s="830"/>
      <c r="F238" s="264">
        <v>84</v>
      </c>
      <c r="G238" s="414"/>
      <c r="H238" s="415"/>
      <c r="I238" s="418">
        <f>H238-G238</f>
        <v>0</v>
      </c>
      <c r="J238" s="264">
        <v>84</v>
      </c>
      <c r="K238" s="414"/>
      <c r="L238" s="1066"/>
      <c r="M238" s="418">
        <f>L238-K238</f>
        <v>0</v>
      </c>
      <c r="N238" s="264">
        <v>84</v>
      </c>
      <c r="O238" s="414"/>
      <c r="P238" s="1066"/>
      <c r="Q238" s="418">
        <f>P238-O238</f>
        <v>0</v>
      </c>
      <c r="R238" s="419">
        <f>F238+J238+N238</f>
        <v>252</v>
      </c>
      <c r="S238" s="420">
        <v>252</v>
      </c>
      <c r="T238" s="567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61"/>
        <v>-252</v>
      </c>
      <c r="X238" s="55">
        <f>U238-T238</f>
        <v>0</v>
      </c>
      <c r="Y238" s="264">
        <v>98</v>
      </c>
      <c r="Z238" s="414"/>
      <c r="AA238" s="1066"/>
      <c r="AB238" s="418">
        <f>AA238-Z238</f>
        <v>0</v>
      </c>
      <c r="AC238" s="264">
        <v>98</v>
      </c>
      <c r="AD238" s="414"/>
      <c r="AE238" s="1066"/>
      <c r="AF238" s="358">
        <f>AE238-AD238</f>
        <v>0</v>
      </c>
      <c r="AG238" s="264">
        <v>98</v>
      </c>
      <c r="AH238" s="414"/>
      <c r="AI238" s="1066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62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1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63"/>
        <v>-546</v>
      </c>
      <c r="AX238" s="362">
        <f>AU238-AT238</f>
        <v>0</v>
      </c>
      <c r="AY238" s="137"/>
      <c r="AZ238" s="138"/>
      <c r="BA238" s="138"/>
      <c r="BF238" s="1042"/>
      <c r="BG238" s="414"/>
      <c r="BH238" s="417"/>
      <c r="BI238" s="418">
        <f>BH238-BG238</f>
        <v>0</v>
      </c>
      <c r="BJ238" s="1042"/>
      <c r="BK238" s="414"/>
      <c r="BL238" s="417"/>
      <c r="BM238" s="418">
        <f>BL238-BK238</f>
        <v>0</v>
      </c>
      <c r="BN238" s="1042"/>
      <c r="BO238" s="414"/>
      <c r="BP238" s="417"/>
      <c r="BQ238" s="358">
        <f>BP238-BO238</f>
        <v>0</v>
      </c>
      <c r="BR238" s="130">
        <f>BF238+BJ238+BN238</f>
        <v>0</v>
      </c>
      <c r="BS238" s="540"/>
      <c r="BT238" s="129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1042"/>
      <c r="BZ238" s="414"/>
      <c r="CA238" s="417"/>
      <c r="CB238" s="358">
        <f>CA238-BZ238</f>
        <v>0</v>
      </c>
      <c r="CC238" s="1042"/>
      <c r="CD238" s="414"/>
      <c r="CE238" s="417"/>
      <c r="CF238" s="358">
        <f>CE238-CD238</f>
        <v>0</v>
      </c>
      <c r="CG238" s="1042"/>
      <c r="CH238" s="414"/>
      <c r="CI238" s="417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40"/>
      <c r="CT238" s="511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779"/>
        <v>0</v>
      </c>
      <c r="CZ238" s="138"/>
      <c r="DD238" s="264"/>
      <c r="DE238" s="414"/>
      <c r="DF238" s="770"/>
      <c r="DG238" s="418">
        <f>DF238-DE238</f>
        <v>0</v>
      </c>
      <c r="DH238" s="264"/>
      <c r="DI238" s="414"/>
      <c r="DJ238" s="770"/>
      <c r="DK238" s="418">
        <f>DJ238-DI238</f>
        <v>0</v>
      </c>
      <c r="DL238" s="264"/>
      <c r="DM238" s="414"/>
      <c r="DN238" s="770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70"/>
      <c r="DX238" s="358">
        <f>DW238-DV238</f>
        <v>0</v>
      </c>
      <c r="DY238" s="264"/>
      <c r="DZ238" s="414"/>
      <c r="EA238" s="770"/>
      <c r="EB238" s="358">
        <f>EA238-DZ238</f>
        <v>0</v>
      </c>
      <c r="EC238" s="264"/>
      <c r="ED238" s="414"/>
      <c r="EE238" s="770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8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7"/>
      <c r="F239" s="599">
        <f>F240/F57</f>
        <v>7.2192513368983954E-2</v>
      </c>
      <c r="G239" s="595" t="e">
        <f>G240/G57</f>
        <v>#DIV/0!</v>
      </c>
      <c r="H239" s="859" t="e">
        <f>H240/H57</f>
        <v>#DIV/0!</v>
      </c>
      <c r="I239" s="470"/>
      <c r="J239" s="599">
        <f>J240/J57</f>
        <v>7.2192513368983954E-2</v>
      </c>
      <c r="K239" s="595" t="e">
        <f>K240/K57</f>
        <v>#DIV/0!</v>
      </c>
      <c r="L239" s="1078" t="e">
        <f>L240/L57</f>
        <v>#DIV/0!</v>
      </c>
      <c r="M239" s="470"/>
      <c r="N239" s="599">
        <f>N240/N57</f>
        <v>7.2192513368983954E-2</v>
      </c>
      <c r="O239" s="595" t="e">
        <f>O240/O57</f>
        <v>#DIV/0!</v>
      </c>
      <c r="P239" s="1078" t="e">
        <f>P240/P57</f>
        <v>#DIV/0!</v>
      </c>
      <c r="Q239" s="470"/>
      <c r="R239" s="637">
        <f>R240/R57</f>
        <v>7.2192513368983954E-2</v>
      </c>
      <c r="S239" s="638">
        <f>S240/S57</f>
        <v>7.2192513368983954E-2</v>
      </c>
      <c r="T239" s="639" t="e">
        <f>T240/T57</f>
        <v>#DIV/0!</v>
      </c>
      <c r="U239" s="604" t="e">
        <f>U240/U57</f>
        <v>#DIV/0!</v>
      </c>
      <c r="V239" s="640"/>
      <c r="W239" s="620"/>
      <c r="X239" s="254"/>
      <c r="Y239" s="599" t="e">
        <f>Y240/Y57</f>
        <v>#DIV/0!</v>
      </c>
      <c r="Z239" s="595" t="e">
        <f>Z240/Z57</f>
        <v>#DIV/0!</v>
      </c>
      <c r="AA239" s="1078" t="e">
        <f>AA240/AA57</f>
        <v>#DIV/0!</v>
      </c>
      <c r="AB239" s="470" t="e">
        <f>AA240/Z240</f>
        <v>#DIV/0!</v>
      </c>
      <c r="AC239" s="599" t="e">
        <f>AC240/AC57</f>
        <v>#DIV/0!</v>
      </c>
      <c r="AD239" s="595" t="e">
        <f>AD240/AD57</f>
        <v>#DIV/0!</v>
      </c>
      <c r="AE239" s="1078" t="e">
        <f>AE240/AE57</f>
        <v>#DIV/0!</v>
      </c>
      <c r="AF239" s="382" t="e">
        <f>AE240/AD240</f>
        <v>#DIV/0!</v>
      </c>
      <c r="AG239" s="599" t="e">
        <f>AG240/AG57</f>
        <v>#DIV/0!</v>
      </c>
      <c r="AH239" s="595" t="e">
        <f>AH240/AH57</f>
        <v>#DIV/0!</v>
      </c>
      <c r="AI239" s="1078" t="e">
        <f>AI240/AI57</f>
        <v>#DIV/0!</v>
      </c>
      <c r="AJ239" s="382" t="e">
        <f>AI240/AH240</f>
        <v>#DIV/0!</v>
      </c>
      <c r="AK239" s="641" t="e">
        <f>AK240/AK57</f>
        <v>#DIV/0!</v>
      </c>
      <c r="AL239" s="638" t="e">
        <v>#DIV/0!</v>
      </c>
      <c r="AM239" s="639" t="e">
        <f>AM240/AM57</f>
        <v>#DIV/0!</v>
      </c>
      <c r="AN239" s="339" t="e">
        <f>AN240/AN57</f>
        <v>#DIV/0!</v>
      </c>
      <c r="AO239" s="618"/>
      <c r="AP239" s="620"/>
      <c r="AQ239" s="254" t="e">
        <f>AN240/AM240</f>
        <v>#DIV/0!</v>
      </c>
      <c r="AR239" s="641">
        <f>AR240/AR57</f>
        <v>7.2192513368983954E-2</v>
      </c>
      <c r="AS239" s="642">
        <v>7.2192513368983954E-2</v>
      </c>
      <c r="AT239" s="606" t="e">
        <f>AT240/AT57</f>
        <v>#DIV/0!</v>
      </c>
      <c r="AU239" s="607" t="e">
        <f>AU240/AU57</f>
        <v>#DIV/0!</v>
      </c>
      <c r="AV239" s="561"/>
      <c r="AW239" s="620"/>
      <c r="AX239" s="516"/>
      <c r="AY239" s="137"/>
      <c r="AZ239" s="138"/>
      <c r="BA239" s="138"/>
      <c r="BF239" s="1050" t="e">
        <f t="shared" ref="BF239:BG239" si="829">BF240/BF57</f>
        <v>#DIV/0!</v>
      </c>
      <c r="BG239" s="595" t="e">
        <f t="shared" si="829"/>
        <v>#DIV/0!</v>
      </c>
      <c r="BH239" s="597" t="e">
        <f>BH240/BH57</f>
        <v>#DIV/0!</v>
      </c>
      <c r="BI239" s="470"/>
      <c r="BJ239" s="1050" t="e">
        <f t="shared" ref="BJ239" si="830">BJ240/BJ57</f>
        <v>#DIV/0!</v>
      </c>
      <c r="BK239" s="595" t="e">
        <f>BK240/BK57</f>
        <v>#DIV/0!</v>
      </c>
      <c r="BL239" s="597" t="e">
        <f>BL240/BL57</f>
        <v>#DIV/0!</v>
      </c>
      <c r="BM239" s="470"/>
      <c r="BN239" s="1050" t="e">
        <f t="shared" ref="BN239" si="831">BN240/BN57</f>
        <v>#DIV/0!</v>
      </c>
      <c r="BO239" s="595" t="e">
        <f>BO240/BO57</f>
        <v>#DIV/0!</v>
      </c>
      <c r="BP239" s="597" t="e">
        <f>BP240/BP57</f>
        <v>#DIV/0!</v>
      </c>
      <c r="BQ239" s="636"/>
      <c r="BR239" s="641" t="e">
        <f>BR240/BR57</f>
        <v>#DIV/0!</v>
      </c>
      <c r="BS239" s="639"/>
      <c r="BT239" s="639" t="e">
        <f>BT240/BT57</f>
        <v>#DIV/0!</v>
      </c>
      <c r="BU239" s="604" t="e">
        <f>BU240/BU57</f>
        <v>#DIV/0!</v>
      </c>
      <c r="BV239" s="640"/>
      <c r="BW239" s="620"/>
      <c r="BX239" s="254"/>
      <c r="BY239" s="1050" t="e">
        <f t="shared" ref="BY239" si="832">BY240/BY57</f>
        <v>#DIV/0!</v>
      </c>
      <c r="BZ239" s="595" t="e">
        <f>BZ240/BZ57</f>
        <v>#DIV/0!</v>
      </c>
      <c r="CA239" s="597" t="e">
        <f>CA240/CA57</f>
        <v>#DIV/0!</v>
      </c>
      <c r="CB239" s="382" t="e">
        <f>CA240/BZ240</f>
        <v>#DIV/0!</v>
      </c>
      <c r="CC239" s="1050" t="e">
        <f t="shared" ref="CC239" si="833">CC240/CC57</f>
        <v>#DIV/0!</v>
      </c>
      <c r="CD239" s="595" t="e">
        <f>CD240/CD57</f>
        <v>#DIV/0!</v>
      </c>
      <c r="CE239" s="597" t="e">
        <f>CE240/CE57</f>
        <v>#DIV/0!</v>
      </c>
      <c r="CF239" s="382" t="e">
        <f>CE240/CD240</f>
        <v>#DIV/0!</v>
      </c>
      <c r="CG239" s="1050" t="e">
        <f t="shared" ref="CG239" si="834">CG240/CG57</f>
        <v>#DIV/0!</v>
      </c>
      <c r="CH239" s="595" t="e">
        <f>CH240/CH57</f>
        <v>#DIV/0!</v>
      </c>
      <c r="CI239" s="597" t="e">
        <f>CI240/CI57</f>
        <v>#DIV/0!</v>
      </c>
      <c r="CJ239" s="382" t="e">
        <f>CI240/CH240</f>
        <v>#DIV/0!</v>
      </c>
      <c r="CK239" s="641" t="e">
        <f>CK240/CK57</f>
        <v>#DIV/0!</v>
      </c>
      <c r="CL239" s="639"/>
      <c r="CM239" s="639" t="e">
        <f>CM240/CM57</f>
        <v>#DIV/0!</v>
      </c>
      <c r="CN239" s="339" t="e">
        <f>CN240/CN57</f>
        <v>#DIV/0!</v>
      </c>
      <c r="CO239" s="618"/>
      <c r="CP239" s="618"/>
      <c r="CQ239" s="254" t="e">
        <f>CN240/CM240</f>
        <v>#DIV/0!</v>
      </c>
      <c r="CR239" s="641" t="e">
        <f>CR240/CR57</f>
        <v>#DIV/0!</v>
      </c>
      <c r="CS239" s="682"/>
      <c r="CT239" s="606" t="e">
        <f>CT240/CT57</f>
        <v>#DIV/0!</v>
      </c>
      <c r="CU239" s="607" t="e">
        <f>CU240/CU57</f>
        <v>#DIV/0!</v>
      </c>
      <c r="CV239" s="561"/>
      <c r="CW239" s="561"/>
      <c r="CX239" s="516" t="e">
        <f>CU240/CT240</f>
        <v>#DIV/0!</v>
      </c>
      <c r="CY239" s="137" t="e">
        <f t="shared" si="779"/>
        <v>#DIV/0!</v>
      </c>
      <c r="CZ239" s="138"/>
      <c r="DD239" s="599" t="e">
        <f>DD240/DD57</f>
        <v>#DIV/0!</v>
      </c>
      <c r="DE239" s="595" t="e">
        <f>DE240/DE57</f>
        <v>#DIV/0!</v>
      </c>
      <c r="DF239" s="779" t="e">
        <f>DF240/DF57</f>
        <v>#DIV/0!</v>
      </c>
      <c r="DG239" s="635"/>
      <c r="DH239" s="599" t="e">
        <f>DH240/DH57</f>
        <v>#DIV/0!</v>
      </c>
      <c r="DI239" s="595" t="e">
        <f>DI240/DI57</f>
        <v>#DIV/0!</v>
      </c>
      <c r="DJ239" s="779" t="e">
        <f>DJ240/DJ57</f>
        <v>#DIV/0!</v>
      </c>
      <c r="DK239" s="470"/>
      <c r="DL239" s="599" t="e">
        <f>DL240/DL57</f>
        <v>#DIV/0!</v>
      </c>
      <c r="DM239" s="595" t="e">
        <f>DM240/DM57</f>
        <v>#DIV/0!</v>
      </c>
      <c r="DN239" s="779" t="e">
        <f>DN240/DN57</f>
        <v>#DIV/0!</v>
      </c>
      <c r="DO239" s="382"/>
      <c r="DP239" s="641" t="e">
        <f>DP240/DP57</f>
        <v>#DIV/0!</v>
      </c>
      <c r="DQ239" s="639" t="e">
        <f>DQ240/DQ57</f>
        <v>#DIV/0!</v>
      </c>
      <c r="DR239" s="604" t="e">
        <f>DR240/DR57</f>
        <v>#DIV/0!</v>
      </c>
      <c r="DS239" s="640"/>
      <c r="DT239" s="254"/>
      <c r="DU239" s="599" t="e">
        <f>DU240/DU57</f>
        <v>#DIV/0!</v>
      </c>
      <c r="DV239" s="595" t="e">
        <f>DV240/DV57</f>
        <v>#DIV/0!</v>
      </c>
      <c r="DW239" s="779" t="e">
        <f>DW240/DW57</f>
        <v>#DIV/0!</v>
      </c>
      <c r="DX239" s="382" t="e">
        <f>DW240/DV240</f>
        <v>#DIV/0!</v>
      </c>
      <c r="DY239" s="599" t="e">
        <f>DY240/DY57</f>
        <v>#DIV/0!</v>
      </c>
      <c r="DZ239" s="595" t="e">
        <f>DZ240/DZ57</f>
        <v>#DIV/0!</v>
      </c>
      <c r="EA239" s="779" t="e">
        <f>EA240/EA57</f>
        <v>#DIV/0!</v>
      </c>
      <c r="EB239" s="382" t="e">
        <f>EA240/DZ240</f>
        <v>#DIV/0!</v>
      </c>
      <c r="EC239" s="599" t="e">
        <f>EC240/EC57</f>
        <v>#DIV/0!</v>
      </c>
      <c r="ED239" s="595" t="e">
        <f>ED240/ED57</f>
        <v>#DIV/0!</v>
      </c>
      <c r="EE239" s="779" t="e">
        <f>EE240/EE57</f>
        <v>#DIV/0!</v>
      </c>
      <c r="EF239" s="382" t="e">
        <f>EE240/ED240</f>
        <v>#DIV/0!</v>
      </c>
      <c r="EG239" s="641" t="e">
        <f>EG240/EG57</f>
        <v>#DIV/0!</v>
      </c>
      <c r="EH239" s="639" t="e">
        <f>EH240/EH57</f>
        <v>#DIV/0!</v>
      </c>
      <c r="EI239" s="339" t="e">
        <f>EI240/EI57</f>
        <v>#DIV/0!</v>
      </c>
      <c r="EJ239" s="618"/>
      <c r="EK239" s="254" t="e">
        <f>EI240/EH240</f>
        <v>#DIV/0!</v>
      </c>
      <c r="EL239" s="641" t="e">
        <f>EL240/EL57</f>
        <v>#DIV/0!</v>
      </c>
      <c r="EM239" s="606" t="e">
        <f>EM240/EM57</f>
        <v>#DIV/0!</v>
      </c>
      <c r="EN239" s="607" t="e">
        <f>EN240/EN57</f>
        <v>#DIV/0!</v>
      </c>
      <c r="EO239" s="561"/>
      <c r="EP239" s="516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37" t="s">
        <v>73</v>
      </c>
      <c r="E240" s="537"/>
      <c r="F240" s="374">
        <v>150</v>
      </c>
      <c r="G240" s="461"/>
      <c r="H240" s="462"/>
      <c r="I240" s="457">
        <f>H240-G240</f>
        <v>0</v>
      </c>
      <c r="J240" s="374">
        <v>150</v>
      </c>
      <c r="K240" s="461"/>
      <c r="L240" s="1058"/>
      <c r="M240" s="457">
        <f>L240-K240</f>
        <v>0</v>
      </c>
      <c r="N240" s="374">
        <v>150</v>
      </c>
      <c r="O240" s="461"/>
      <c r="P240" s="1058"/>
      <c r="Q240" s="457">
        <f>P240-O240</f>
        <v>0</v>
      </c>
      <c r="R240" s="379">
        <f>F240+J240+N240</f>
        <v>450</v>
      </c>
      <c r="S240" s="380">
        <v>450</v>
      </c>
      <c r="T240" s="567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61"/>
        <v>-450</v>
      </c>
      <c r="X240" s="241">
        <f>U240-T240</f>
        <v>0</v>
      </c>
      <c r="Y240" s="374">
        <v>0</v>
      </c>
      <c r="Z240" s="461"/>
      <c r="AA240" s="1058"/>
      <c r="AB240" s="457">
        <f>AA240-Z240</f>
        <v>0</v>
      </c>
      <c r="AC240" s="374">
        <v>0</v>
      </c>
      <c r="AD240" s="461"/>
      <c r="AE240" s="1058"/>
      <c r="AF240" s="643">
        <f>AE240-AD240</f>
        <v>0</v>
      </c>
      <c r="AG240" s="374">
        <v>0</v>
      </c>
      <c r="AH240" s="461"/>
      <c r="AI240" s="1058"/>
      <c r="AJ240" s="643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62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20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63"/>
        <v>-450</v>
      </c>
      <c r="AX240" s="610">
        <f>AU240-AT240</f>
        <v>0</v>
      </c>
      <c r="AY240" s="137"/>
      <c r="AZ240" s="138"/>
      <c r="BA240" s="138"/>
      <c r="BF240" s="1040"/>
      <c r="BG240" s="461"/>
      <c r="BH240" s="463"/>
      <c r="BI240" s="457">
        <f>BH240-BG240</f>
        <v>0</v>
      </c>
      <c r="BJ240" s="1040"/>
      <c r="BK240" s="461"/>
      <c r="BL240" s="463"/>
      <c r="BM240" s="457">
        <f>BL240-BK240</f>
        <v>0</v>
      </c>
      <c r="BN240" s="1040"/>
      <c r="BO240" s="461"/>
      <c r="BP240" s="463"/>
      <c r="BQ240" s="643">
        <f>BP240-BO240</f>
        <v>0</v>
      </c>
      <c r="BR240" s="287">
        <f>BF240+BJ240+BN240</f>
        <v>0</v>
      </c>
      <c r="BS240" s="541"/>
      <c r="BT240" s="129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1040"/>
      <c r="BZ240" s="461"/>
      <c r="CA240" s="463"/>
      <c r="CB240" s="643">
        <f>CA240-BZ240</f>
        <v>0</v>
      </c>
      <c r="CC240" s="1040"/>
      <c r="CD240" s="461"/>
      <c r="CE240" s="463"/>
      <c r="CF240" s="643">
        <f>CE240-CD240</f>
        <v>0</v>
      </c>
      <c r="CG240" s="1040"/>
      <c r="CH240" s="461"/>
      <c r="CI240" s="463"/>
      <c r="CJ240" s="643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41"/>
      <c r="CT240" s="520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10">
        <f>CU240-CT240</f>
        <v>0</v>
      </c>
      <c r="CY240" s="137">
        <f t="shared" si="779"/>
        <v>0</v>
      </c>
      <c r="CZ240" s="138"/>
      <c r="DD240" s="374"/>
      <c r="DE240" s="461"/>
      <c r="DF240" s="771"/>
      <c r="DG240" s="457">
        <f>DF240-DE240</f>
        <v>0</v>
      </c>
      <c r="DH240" s="374"/>
      <c r="DI240" s="461"/>
      <c r="DJ240" s="771"/>
      <c r="DK240" s="457">
        <f>DJ240-DI240</f>
        <v>0</v>
      </c>
      <c r="DL240" s="374"/>
      <c r="DM240" s="461"/>
      <c r="DN240" s="771"/>
      <c r="DO240" s="643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71"/>
      <c r="DX240" s="643">
        <f>DW240-DV240</f>
        <v>0</v>
      </c>
      <c r="DY240" s="374"/>
      <c r="DZ240" s="461"/>
      <c r="EA240" s="771"/>
      <c r="EB240" s="643">
        <f>EA240-DZ240</f>
        <v>0</v>
      </c>
      <c r="EC240" s="374"/>
      <c r="ED240" s="461"/>
      <c r="EE240" s="771"/>
      <c r="EF240" s="643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15">
        <f>DQ240+EH240</f>
        <v>0</v>
      </c>
      <c r="EN240" s="288">
        <f>SUM(DR240,EI240)</f>
        <v>0</v>
      </c>
      <c r="EO240" s="328">
        <f>EN240-EL240</f>
        <v>0</v>
      </c>
      <c r="EP240" s="610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44"/>
      <c r="F241" s="491">
        <f>F242/F59</f>
        <v>9.3953328757721347E-2</v>
      </c>
      <c r="G241" s="574">
        <f>G242/G59</f>
        <v>0.1702697014418898</v>
      </c>
      <c r="H241" s="858" t="e">
        <f>H242/H59</f>
        <v>#DIV/0!</v>
      </c>
      <c r="I241" s="334">
        <f>H242/G242</f>
        <v>0</v>
      </c>
      <c r="J241" s="491">
        <f>J242/J59</f>
        <v>9.3953328757721347E-2</v>
      </c>
      <c r="K241" s="574">
        <f>K242/K59</f>
        <v>0.16981630135612047</v>
      </c>
      <c r="L241" s="1077">
        <f>L242/L59</f>
        <v>0</v>
      </c>
      <c r="M241" s="334">
        <f>L242/K242</f>
        <v>0</v>
      </c>
      <c r="N241" s="491">
        <f>N242/N59</f>
        <v>9.3953328757721347E-2</v>
      </c>
      <c r="O241" s="574">
        <f>O242/O59</f>
        <v>0.23129617526377488</v>
      </c>
      <c r="P241" s="1077" t="e">
        <f>P242/P59</f>
        <v>#DIV/0!</v>
      </c>
      <c r="Q241" s="334">
        <f>P242/O242</f>
        <v>0</v>
      </c>
      <c r="R241" s="491">
        <f>R242/R59</f>
        <v>9.3953328757721347E-2</v>
      </c>
      <c r="S241" s="613">
        <f>S242/S59</f>
        <v>9.3953328757721347E-2</v>
      </c>
      <c r="T241" s="583">
        <f>T242/T59</f>
        <v>0.18496205338728947</v>
      </c>
      <c r="U241" s="579">
        <f>U242/U59</f>
        <v>0</v>
      </c>
      <c r="V241" s="579">
        <f>U242/R242</f>
        <v>0</v>
      </c>
      <c r="W241" s="580"/>
      <c r="X241" s="177">
        <f>U242/T242</f>
        <v>0</v>
      </c>
      <c r="Y241" s="491">
        <f>Y242/Y59</f>
        <v>6.5783132530120483E-2</v>
      </c>
      <c r="Z241" s="574">
        <f>Z242/Z59</f>
        <v>5.269966307443804E-2</v>
      </c>
      <c r="AA241" s="1077" t="e">
        <f>AA242/AA59</f>
        <v>#DIV/0!</v>
      </c>
      <c r="AB241" s="334">
        <f>AA242/Z242</f>
        <v>0</v>
      </c>
      <c r="AC241" s="491">
        <f>AC242/AC59</f>
        <v>6.5783132530120483E-2</v>
      </c>
      <c r="AD241" s="574">
        <f>AD242/AD59</f>
        <v>-4.0647284541106395E-2</v>
      </c>
      <c r="AE241" s="1077" t="e">
        <f>AE242/AE59</f>
        <v>#DIV/0!</v>
      </c>
      <c r="AF241" s="341">
        <f>AE242/AD242</f>
        <v>0</v>
      </c>
      <c r="AG241" s="491">
        <f>AG242/AG59</f>
        <v>6.5783132530120483E-2</v>
      </c>
      <c r="AH241" s="574">
        <f>AH242/AH59</f>
        <v>2.9647335423197488E-2</v>
      </c>
      <c r="AI241" s="1077" t="e">
        <f>AI242/AI59</f>
        <v>#DIV/0!</v>
      </c>
      <c r="AJ241" s="341">
        <f>AI242/AH242</f>
        <v>0</v>
      </c>
      <c r="AK241" s="491">
        <f>AK242/AK59</f>
        <v>6.5783132530120483E-2</v>
      </c>
      <c r="AL241" s="613">
        <v>6.5783132530120483E-2</v>
      </c>
      <c r="AM241" s="580">
        <f>AM242/AM59</f>
        <v>1.5696608821158867E-2</v>
      </c>
      <c r="AN241" s="579" t="e">
        <f>AN242/AN59</f>
        <v>#DIV/0!</v>
      </c>
      <c r="AO241" s="587">
        <f>AN242/AK242</f>
        <v>0</v>
      </c>
      <c r="AP241" s="340">
        <f>AN242/AL242</f>
        <v>0</v>
      </c>
      <c r="AQ241" s="178">
        <f>AN242/AM242</f>
        <v>0</v>
      </c>
      <c r="AR241" s="632">
        <f>AR242/AR59</f>
        <v>8.3409920549710123E-2</v>
      </c>
      <c r="AS241" s="579">
        <v>8.3409920549710123E-2</v>
      </c>
      <c r="AT241" s="668">
        <f>AT242/AT59</f>
        <v>3.9179411410408996E-2</v>
      </c>
      <c r="AU241" s="586">
        <f>AU242/AU59</f>
        <v>0</v>
      </c>
      <c r="AV241" s="587">
        <f>AU242/AR242</f>
        <v>0</v>
      </c>
      <c r="AW241" s="579">
        <f>AU242/AS242</f>
        <v>0</v>
      </c>
      <c r="AX241" s="588">
        <f>AU242/AT242</f>
        <v>0</v>
      </c>
      <c r="AY241" s="96"/>
      <c r="AZ241" s="97"/>
      <c r="BA241" s="633"/>
      <c r="BB241" s="669">
        <f>AU241/ AR241</f>
        <v>0</v>
      </c>
      <c r="BF241" s="1049" t="e">
        <f t="shared" ref="BF241:BG241" si="835">BF242/BF59</f>
        <v>#DIV/0!</v>
      </c>
      <c r="BG241" s="574" t="e">
        <f t="shared" si="835"/>
        <v>#DIV/0!</v>
      </c>
      <c r="BH241" s="575" t="e">
        <f>BH242/BH59</f>
        <v>#DIV/0!</v>
      </c>
      <c r="BI241" s="334" t="e">
        <f>BH242/BG242</f>
        <v>#DIV/0!</v>
      </c>
      <c r="BJ241" s="1049" t="e">
        <f t="shared" ref="BJ241" si="836">BJ242/BJ59</f>
        <v>#DIV/0!</v>
      </c>
      <c r="BK241" s="574">
        <f>BK242/BK59</f>
        <v>9.9993636363636354E-2</v>
      </c>
      <c r="BL241" s="575" t="e">
        <f>BL242/BL59</f>
        <v>#DIV/0!</v>
      </c>
      <c r="BM241" s="334">
        <f>BL242/BK242</f>
        <v>0</v>
      </c>
      <c r="BN241" s="1049" t="e">
        <f t="shared" ref="BN241" si="837">BN242/BN59</f>
        <v>#DIV/0!</v>
      </c>
      <c r="BO241" s="574">
        <f>BO242/BO59</f>
        <v>8.1513932773109241E-2</v>
      </c>
      <c r="BP241" s="575" t="e">
        <f>BP242/BP59</f>
        <v>#DIV/0!</v>
      </c>
      <c r="BQ241" s="644">
        <f>BP242/BO242</f>
        <v>0</v>
      </c>
      <c r="BR241" s="491" t="e">
        <f>BR242/BR59</f>
        <v>#DIV/0!</v>
      </c>
      <c r="BS241" s="583"/>
      <c r="BT241" s="580">
        <f>BT242/BT59</f>
        <v>8.1849372937293732E-2</v>
      </c>
      <c r="BU241" s="579" t="e">
        <f>BU242/BU59</f>
        <v>#DIV/0!</v>
      </c>
      <c r="BV241" s="579" t="e">
        <f>BU242/BR242</f>
        <v>#DIV/0!</v>
      </c>
      <c r="BW241" s="580"/>
      <c r="BX241" s="177">
        <f>BU242/BT242</f>
        <v>0</v>
      </c>
      <c r="BY241" s="1049" t="e">
        <f t="shared" ref="BY241" si="838">BY242/BY59</f>
        <v>#DIV/0!</v>
      </c>
      <c r="BZ241" s="574">
        <f>BZ242/BZ59</f>
        <v>3.4045695694893338E-3</v>
      </c>
      <c r="CA241" s="575" t="e">
        <f>CA242/CA59</f>
        <v>#DIV/0!</v>
      </c>
      <c r="CB241" s="341">
        <f>CA242/BZ242</f>
        <v>0</v>
      </c>
      <c r="CC241" s="1049" t="e">
        <f t="shared" ref="CC241" si="839">CC242/CC59</f>
        <v>#DIV/0!</v>
      </c>
      <c r="CD241" s="574">
        <f>CD242/CD59</f>
        <v>5.5584256717729201E-2</v>
      </c>
      <c r="CE241" s="575" t="e">
        <f>CE242/CE59</f>
        <v>#DIV/0!</v>
      </c>
      <c r="CF241" s="341">
        <f>CE242/CD242</f>
        <v>0</v>
      </c>
      <c r="CG241" s="1049" t="e">
        <f t="shared" ref="CG241" si="840">CG242/CG59</f>
        <v>#DIV/0!</v>
      </c>
      <c r="CH241" s="574" t="e">
        <f>CH242/CH59</f>
        <v>#DIV/0!</v>
      </c>
      <c r="CI241" s="575" t="e">
        <f>CI242/CI59</f>
        <v>#DIV/0!</v>
      </c>
      <c r="CJ241" s="341" t="e">
        <f>CI242/CH242</f>
        <v>#DIV/0!</v>
      </c>
      <c r="CK241" s="491" t="e">
        <f>CK242/CK59</f>
        <v>#DIV/0!</v>
      </c>
      <c r="CL241" s="583"/>
      <c r="CM241" s="580">
        <f>CM242/CM59</f>
        <v>1.1660199111978253E-2</v>
      </c>
      <c r="CN241" s="579" t="e">
        <f>CN242/CN59</f>
        <v>#DIV/0!</v>
      </c>
      <c r="CO241" s="587" t="e">
        <f>CN242/CK242</f>
        <v>#DIV/0!</v>
      </c>
      <c r="CP241" s="583"/>
      <c r="CQ241" s="178">
        <f>CN242/CM242</f>
        <v>0</v>
      </c>
      <c r="CR241" s="632" t="e">
        <f>CR242/CR59</f>
        <v>#DIV/0!</v>
      </c>
      <c r="CS241" s="583"/>
      <c r="CT241" s="668">
        <f>CT242/CT59</f>
        <v>2.2900258924503765E-2</v>
      </c>
      <c r="CU241" s="586" t="e">
        <f>CU242/CU59</f>
        <v>#DIV/0!</v>
      </c>
      <c r="CV241" s="587" t="e">
        <f>CU242/CR242</f>
        <v>#DIV/0!</v>
      </c>
      <c r="CW241" s="583"/>
      <c r="CX241" s="588">
        <f>CU242/CT242</f>
        <v>0</v>
      </c>
      <c r="CY241" s="96"/>
      <c r="CZ241" s="633"/>
      <c r="DA241" s="669" t="e">
        <f>CU241/ CR241</f>
        <v>#DIV/0!</v>
      </c>
      <c r="DD241" s="491" t="e">
        <f>DD242/DD59</f>
        <v>#DIV/0!</v>
      </c>
      <c r="DE241" s="574">
        <f>DE242/DE59</f>
        <v>2.9647335423197488E-2</v>
      </c>
      <c r="DF241" s="778" t="e">
        <f>DF242/DF59</f>
        <v>#DIV/0!</v>
      </c>
      <c r="DG241" s="334">
        <f>DF242/DE242</f>
        <v>0</v>
      </c>
      <c r="DH241" s="491" t="e">
        <f>DH242/DH59</f>
        <v>#DIV/0!</v>
      </c>
      <c r="DI241" s="574" t="e">
        <f>DI242/DI59</f>
        <v>#DIV/0!</v>
      </c>
      <c r="DJ241" s="778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4">
        <f>DM242/DM59</f>
        <v>8.1513932773109241E-2</v>
      </c>
      <c r="DN241" s="778">
        <f>DN242/DN59</f>
        <v>0</v>
      </c>
      <c r="DO241" s="341">
        <f>DN242/DM242</f>
        <v>0</v>
      </c>
      <c r="DP241" s="491">
        <f>DP242/DP59</f>
        <v>-1.8280288284496814E-2</v>
      </c>
      <c r="DQ241" s="580">
        <f>DQ242/DQ59</f>
        <v>5.6041985973315084E-2</v>
      </c>
      <c r="DR241" s="579">
        <f>DR242/DR59</f>
        <v>0</v>
      </c>
      <c r="DS241" s="579">
        <f>DR242/DP242</f>
        <v>0</v>
      </c>
      <c r="DT241" s="177">
        <f>DR242/DQ242</f>
        <v>0</v>
      </c>
      <c r="DU241" s="491" t="e">
        <f>DU242/DU59</f>
        <v>#DIV/0!</v>
      </c>
      <c r="DV241" s="574" t="e">
        <f>DV242/DV59</f>
        <v>#DIV/0!</v>
      </c>
      <c r="DW241" s="778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4" t="e">
        <f>DZ242/DZ59</f>
        <v>#DIV/0!</v>
      </c>
      <c r="EA241" s="778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4" t="e">
        <f>ED242/ED59</f>
        <v>#DIV/0!</v>
      </c>
      <c r="EE241" s="778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80" t="e">
        <f>EH242/EH59</f>
        <v>#DIV/0!</v>
      </c>
      <c r="EI241" s="579" t="e">
        <f>EI242/EI59</f>
        <v>#DIV/0!</v>
      </c>
      <c r="EJ241" s="587">
        <f>EI242/EG242</f>
        <v>0</v>
      </c>
      <c r="EK241" s="178" t="e">
        <f>EI242/EH242</f>
        <v>#DIV/0!</v>
      </c>
      <c r="EL241" s="632">
        <f>EL242/EL59</f>
        <v>7.7552581261950276E-3</v>
      </c>
      <c r="EM241" s="668">
        <f>EM242/EM59</f>
        <v>5.6041985973315084E-2</v>
      </c>
      <c r="EN241" s="586">
        <f>EN242/EN59</f>
        <v>0</v>
      </c>
      <c r="EO241" s="587">
        <f>EN242/EL242</f>
        <v>0</v>
      </c>
      <c r="EP241" s="588">
        <f>EN242/EM242</f>
        <v>0</v>
      </c>
      <c r="EQ241" s="96"/>
      <c r="ER241" s="633"/>
      <c r="ES241" s="669">
        <f>EN241/ EL241</f>
        <v>0</v>
      </c>
      <c r="ET241" s="633"/>
      <c r="EU241" s="633"/>
      <c r="EV241" s="633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357">
        <v>0</v>
      </c>
      <c r="I242" s="358">
        <f>H242-G242</f>
        <v>-244.45199</v>
      </c>
      <c r="J242" s="355">
        <f>J238+J240</f>
        <v>234</v>
      </c>
      <c r="K242" s="448">
        <v>303</v>
      </c>
      <c r="L242" s="1060">
        <v>0</v>
      </c>
      <c r="M242" s="358">
        <f>L242-K242</f>
        <v>-303</v>
      </c>
      <c r="N242" s="355">
        <f>N238+N240</f>
        <v>234</v>
      </c>
      <c r="O242" s="448">
        <v>134.90299999999999</v>
      </c>
      <c r="P242" s="1060">
        <v>0</v>
      </c>
      <c r="Q242" s="358">
        <f>P242-O242</f>
        <v>-134.90299999999999</v>
      </c>
      <c r="R242" s="360">
        <f>F242+J242+N242</f>
        <v>702</v>
      </c>
      <c r="S242" s="361">
        <f>S238+S240</f>
        <v>702</v>
      </c>
      <c r="T242" s="186">
        <f>H242+K242+O242</f>
        <v>437.90300000000002</v>
      </c>
      <c r="U242" s="114">
        <f>H242+L242+P242</f>
        <v>0</v>
      </c>
      <c r="V242" s="110">
        <f>U242-R242</f>
        <v>-702</v>
      </c>
      <c r="W242" s="108">
        <f t="shared" si="661"/>
        <v>-702</v>
      </c>
      <c r="X242" s="117">
        <f>U242-T242</f>
        <v>-437.90300000000002</v>
      </c>
      <c r="Y242" s="355">
        <f>Y238+Y240</f>
        <v>98</v>
      </c>
      <c r="Z242" s="448">
        <v>292.23899999999998</v>
      </c>
      <c r="AA242" s="1060">
        <v>0</v>
      </c>
      <c r="AB242" s="358">
        <f>AA242-Z242</f>
        <v>-292.23899999999998</v>
      </c>
      <c r="AC242" s="355">
        <f>AC238+AC240</f>
        <v>98</v>
      </c>
      <c r="AD242" s="448">
        <v>-192.48400000000001</v>
      </c>
      <c r="AE242" s="1060">
        <v>0</v>
      </c>
      <c r="AF242" s="358">
        <f>AE242-AD242</f>
        <v>192.48400000000001</v>
      </c>
      <c r="AG242" s="355">
        <f>AG238+AG240</f>
        <v>98</v>
      </c>
      <c r="AH242" s="448">
        <v>130.94999999999999</v>
      </c>
      <c r="AI242" s="1060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0</v>
      </c>
      <c r="AO242" s="186">
        <f>AN242-AK242</f>
        <v>-294</v>
      </c>
      <c r="AP242" s="108">
        <f t="shared" si="662"/>
        <v>-294</v>
      </c>
      <c r="AQ242" s="117">
        <f>AN242-AM242</f>
        <v>-230.70499999999996</v>
      </c>
      <c r="AR242" s="111">
        <f>SUM(R242,AK242)</f>
        <v>996</v>
      </c>
      <c r="AS242" s="113">
        <v>996</v>
      </c>
      <c r="AT242" s="593">
        <f>T242+AM242</f>
        <v>668.60799999999995</v>
      </c>
      <c r="AU242" s="187">
        <f>SUM(U242,AN242)</f>
        <v>0</v>
      </c>
      <c r="AV242" s="188">
        <f>AU242-AR242</f>
        <v>-996</v>
      </c>
      <c r="AW242" s="108">
        <f t="shared" si="663"/>
        <v>-996</v>
      </c>
      <c r="AX242" s="594">
        <f>AU242-AT242</f>
        <v>-668.60799999999995</v>
      </c>
      <c r="AY242" s="96">
        <f>AR242/6</f>
        <v>166</v>
      </c>
      <c r="AZ242" s="97">
        <f>AS242/6</f>
        <v>166</v>
      </c>
      <c r="BA242" s="97">
        <f>AU242/6</f>
        <v>0</v>
      </c>
      <c r="BB242" s="363">
        <f>BA242/AY242</f>
        <v>0</v>
      </c>
      <c r="BC242" s="98">
        <f>BA242-AY242</f>
        <v>-166</v>
      </c>
      <c r="BD242" s="98">
        <f>BA242-AZ242</f>
        <v>-166</v>
      </c>
      <c r="BE242" s="98">
        <f>AX242/6</f>
        <v>-111.43466666666666</v>
      </c>
      <c r="BF242" s="1038"/>
      <c r="BG242" s="448"/>
      <c r="BH242" s="359"/>
      <c r="BI242" s="358">
        <f>BH242-BG242</f>
        <v>0</v>
      </c>
      <c r="BJ242" s="1038"/>
      <c r="BK242" s="448">
        <v>8.4610000000000003</v>
      </c>
      <c r="BL242" s="359"/>
      <c r="BM242" s="358">
        <f>BL242-BK242</f>
        <v>-8.4610000000000003</v>
      </c>
      <c r="BN242" s="1038"/>
      <c r="BO242" s="448">
        <v>373.08300000000003</v>
      </c>
      <c r="BP242" s="359"/>
      <c r="BQ242" s="358">
        <f>BP242-BO242</f>
        <v>-373.08300000000003</v>
      </c>
      <c r="BR242" s="360">
        <f>BF242+BJ242+BN242</f>
        <v>0</v>
      </c>
      <c r="BS242" s="112"/>
      <c r="BT242" s="108">
        <f>BG242+BK242+BO242</f>
        <v>381.54400000000004</v>
      </c>
      <c r="BU242" s="114">
        <f>BH242+BL242+BP242</f>
        <v>0</v>
      </c>
      <c r="BV242" s="110">
        <f>BU242-BR242</f>
        <v>0</v>
      </c>
      <c r="BW242" s="108"/>
      <c r="BX242" s="117">
        <f>BU242-BT242</f>
        <v>-381.54400000000004</v>
      </c>
      <c r="BY242" s="1038"/>
      <c r="BZ242" s="448">
        <v>70.064999999999998</v>
      </c>
      <c r="CA242" s="359"/>
      <c r="CB242" s="358">
        <f>CA242-BZ242</f>
        <v>-70.064999999999998</v>
      </c>
      <c r="CC242" s="1038"/>
      <c r="CD242" s="448">
        <v>215</v>
      </c>
      <c r="CE242" s="359"/>
      <c r="CF242" s="358">
        <f>CE242-CD242</f>
        <v>-215</v>
      </c>
      <c r="CG242" s="1038"/>
      <c r="CH242" s="448">
        <f>CH238+CH240</f>
        <v>0</v>
      </c>
      <c r="CI242" s="359"/>
      <c r="CJ242" s="358">
        <f>CI242-CH242</f>
        <v>0</v>
      </c>
      <c r="CK242" s="360">
        <f>BY242+CC242+CG242</f>
        <v>0</v>
      </c>
      <c r="CL242" s="112"/>
      <c r="CM242" s="108">
        <f>BZ242+CD242+CH242</f>
        <v>285.065</v>
      </c>
      <c r="CN242" s="114">
        <f>CA242+CE242+CI242</f>
        <v>0</v>
      </c>
      <c r="CO242" s="186">
        <f>CN242-CK242</f>
        <v>0</v>
      </c>
      <c r="CP242" s="186"/>
      <c r="CQ242" s="117">
        <f>CN242-CM242</f>
        <v>-285.065</v>
      </c>
      <c r="CR242" s="111">
        <f>SUM(BR242,CK242)</f>
        <v>0</v>
      </c>
      <c r="CS242" s="954"/>
      <c r="CT242" s="593">
        <f>BT242+CM242</f>
        <v>666.60900000000004</v>
      </c>
      <c r="CU242" s="187">
        <f>SUM(BU242,CN242)</f>
        <v>0</v>
      </c>
      <c r="CV242" s="188">
        <f>CU242-CR242</f>
        <v>0</v>
      </c>
      <c r="CW242" s="188"/>
      <c r="CX242" s="594">
        <f>CU242-CT242</f>
        <v>-666.60900000000004</v>
      </c>
      <c r="CY242" s="96">
        <f t="shared" si="779"/>
        <v>0</v>
      </c>
      <c r="CZ242" s="97">
        <f>CU242/6</f>
        <v>0</v>
      </c>
      <c r="DA242" s="363" t="e">
        <f>CZ242/CY242</f>
        <v>#DIV/0!</v>
      </c>
      <c r="DB242" s="98">
        <f>CZ242-CY242</f>
        <v>0</v>
      </c>
      <c r="DC242" s="98">
        <f>CX242/6</f>
        <v>-111.1015</v>
      </c>
      <c r="DD242" s="355">
        <f>DD238+DD240</f>
        <v>0</v>
      </c>
      <c r="DE242" s="448">
        <v>130.94999999999999</v>
      </c>
      <c r="DF242" s="764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64"/>
      <c r="DK242" s="358">
        <f>DJ242-DI242</f>
        <v>0</v>
      </c>
      <c r="DL242" s="355">
        <v>-297</v>
      </c>
      <c r="DM242" s="448">
        <v>373.08300000000003</v>
      </c>
      <c r="DN242" s="764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64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64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64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26">
        <f>DQ242+EH242</f>
        <v>504.03300000000002</v>
      </c>
      <c r="EN242" s="187">
        <f>SUM(DR242,EI242)</f>
        <v>0</v>
      </c>
      <c r="EO242" s="188">
        <f>EN242-EL242</f>
        <v>-156</v>
      </c>
      <c r="EP242" s="594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33">
        <f>ER242-EQ242</f>
        <v>-26</v>
      </c>
      <c r="EU242" s="633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4">
        <f>G244/G61</f>
        <v>0.54735018815159053</v>
      </c>
      <c r="H243" s="858">
        <f>H244/H61</f>
        <v>0</v>
      </c>
      <c r="I243" s="334">
        <f>H244/G244</f>
        <v>0</v>
      </c>
      <c r="J243" s="491">
        <f>J244/J61</f>
        <v>0.60275229357798166</v>
      </c>
      <c r="K243" s="574">
        <f>K244/K61</f>
        <v>0.56338833885856288</v>
      </c>
      <c r="L243" s="1077">
        <f>L244/L61</f>
        <v>0</v>
      </c>
      <c r="M243" s="334">
        <f>L244/K244</f>
        <v>0</v>
      </c>
      <c r="N243" s="491">
        <f>N244/N61</f>
        <v>0.56839116719242899</v>
      </c>
      <c r="O243" s="574">
        <f>O244/O61</f>
        <v>0.58549491135915954</v>
      </c>
      <c r="P243" s="1077">
        <f>P244/P61</f>
        <v>0</v>
      </c>
      <c r="Q243" s="334">
        <f>P244/O244</f>
        <v>0</v>
      </c>
      <c r="R243" s="491">
        <f>R244/R61</f>
        <v>0.59042769857433808</v>
      </c>
      <c r="S243" s="613">
        <f>S244/S61</f>
        <v>0.59042769857433808</v>
      </c>
      <c r="T243" s="583">
        <f>T244/T61</f>
        <v>0.39650693224425709</v>
      </c>
      <c r="U243" s="579">
        <f>U244/U61</f>
        <v>0</v>
      </c>
      <c r="V243" s="579">
        <f>U244/R244</f>
        <v>0</v>
      </c>
      <c r="W243" s="580">
        <f>U244/S244</f>
        <v>0</v>
      </c>
      <c r="X243" s="177">
        <f>U244/T244</f>
        <v>0</v>
      </c>
      <c r="Y243" s="491">
        <f>Y244/Y61</f>
        <v>0.58818897637795275</v>
      </c>
      <c r="Z243" s="574">
        <f>Z244/Z61</f>
        <v>0.65175974841321416</v>
      </c>
      <c r="AA243" s="1077">
        <f>AA244/AA61</f>
        <v>0</v>
      </c>
      <c r="AB243" s="334">
        <f>AA244/Z244</f>
        <v>0</v>
      </c>
      <c r="AC243" s="491">
        <f>AC244/AC61</f>
        <v>0.5924954240390482</v>
      </c>
      <c r="AD243" s="574">
        <f>AD244/AD61</f>
        <v>0.53765075212557223</v>
      </c>
      <c r="AE243" s="1077">
        <f>AE244/AE61</f>
        <v>0</v>
      </c>
      <c r="AF243" s="341">
        <f>AE244/AD244</f>
        <v>0</v>
      </c>
      <c r="AG243" s="491">
        <f>AG244/AG61</f>
        <v>0.58988439306358376</v>
      </c>
      <c r="AH243" s="574">
        <f>AH244/AH61</f>
        <v>0.55038043478260867</v>
      </c>
      <c r="AI243" s="1077">
        <f>AI244/AI61</f>
        <v>0</v>
      </c>
      <c r="AJ243" s="341">
        <f>AI244/AH244</f>
        <v>0</v>
      </c>
      <c r="AK243" s="491">
        <f>AK244/AK61</f>
        <v>0.59018980812873945</v>
      </c>
      <c r="AL243" s="613">
        <f>AL244/AL61</f>
        <v>0.59018980812873945</v>
      </c>
      <c r="AM243" s="580">
        <f>AM244/AM61</f>
        <v>0.57987628812338199</v>
      </c>
      <c r="AN243" s="579">
        <f>AN244/AN61</f>
        <v>0</v>
      </c>
      <c r="AO243" s="587">
        <f>AN244/AK244</f>
        <v>0</v>
      </c>
      <c r="AP243" s="340">
        <f>AN244/AL244</f>
        <v>0</v>
      </c>
      <c r="AQ243" s="178">
        <f>AN244/AM244</f>
        <v>0</v>
      </c>
      <c r="AR243" s="632">
        <f>AR244/AR61</f>
        <v>0.59030325922728255</v>
      </c>
      <c r="AS243" s="579">
        <f>AS244/AS61</f>
        <v>0.59030325922728255</v>
      </c>
      <c r="AT243" s="668">
        <f>AT244/AT61</f>
        <v>0.48513509595732368</v>
      </c>
      <c r="AU243" s="586">
        <f>AU244/AU61</f>
        <v>0</v>
      </c>
      <c r="AV243" s="587">
        <f>AU244/AR244</f>
        <v>0</v>
      </c>
      <c r="AW243" s="579">
        <f>AU244/AS244</f>
        <v>0</v>
      </c>
      <c r="AX243" s="588">
        <f>AU244/AT244</f>
        <v>0</v>
      </c>
      <c r="AY243" s="96"/>
      <c r="AZ243" s="97"/>
      <c r="BA243" s="97"/>
      <c r="BF243" s="1049" t="e">
        <f t="shared" ref="BF243:BG243" si="841">BF244/BF61</f>
        <v>#DIV/0!</v>
      </c>
      <c r="BG243" s="574">
        <f t="shared" si="841"/>
        <v>0</v>
      </c>
      <c r="BH243" s="575">
        <f>BH244/BH61</f>
        <v>0</v>
      </c>
      <c r="BI243" s="334" t="e">
        <f>BH244/BG244</f>
        <v>#DIV/0!</v>
      </c>
      <c r="BJ243" s="1049" t="e">
        <f t="shared" ref="BJ243" si="842">BJ244/BJ61</f>
        <v>#DIV/0!</v>
      </c>
      <c r="BK243" s="574">
        <f>BK244/BK61</f>
        <v>0.6007737397420867</v>
      </c>
      <c r="BL243" s="575" t="e">
        <f>BL244/BL61</f>
        <v>#DIV/0!</v>
      </c>
      <c r="BM243" s="334">
        <f>BL244/BK244</f>
        <v>0</v>
      </c>
      <c r="BN243" s="1049" t="e">
        <f t="shared" ref="BN243" si="843">BN244/BN61</f>
        <v>#DIV/0!</v>
      </c>
      <c r="BO243" s="574">
        <f>BO244/BO61</f>
        <v>0.57998571428571422</v>
      </c>
      <c r="BP243" s="575" t="e">
        <f>BP244/BP61</f>
        <v>#DIV/0!</v>
      </c>
      <c r="BQ243" s="341">
        <f>BP244/BO244</f>
        <v>0</v>
      </c>
      <c r="BR243" s="491" t="e">
        <f>BR244/BR61</f>
        <v>#DIV/0!</v>
      </c>
      <c r="BS243" s="583"/>
      <c r="BT243" s="580">
        <f>BT244/BT61</f>
        <v>0.33754169038083565</v>
      </c>
      <c r="BU243" s="579">
        <f>BU244/BU61</f>
        <v>0</v>
      </c>
      <c r="BV243" s="579" t="e">
        <f>BU244/BR244</f>
        <v>#DIV/0!</v>
      </c>
      <c r="BW243" s="580"/>
      <c r="BX243" s="177">
        <f>BU244/BT244</f>
        <v>0</v>
      </c>
      <c r="BY243" s="1049" t="e">
        <f t="shared" ref="BY243" si="844">BY244/BY61</f>
        <v>#DIV/0!</v>
      </c>
      <c r="BZ243" s="574">
        <f>BZ244/BZ61</f>
        <v>0.57956656346749225</v>
      </c>
      <c r="CA243" s="575" t="e">
        <f>CA244/CA61</f>
        <v>#DIV/0!</v>
      </c>
      <c r="CB243" s="341">
        <f>CA244/BZ244</f>
        <v>0</v>
      </c>
      <c r="CC243" s="1049" t="e">
        <f t="shared" ref="CC243" si="845">CC244/CC61</f>
        <v>#DIV/0!</v>
      </c>
      <c r="CD243" s="574">
        <f>CD244/CD61</f>
        <v>0.56732294617563739</v>
      </c>
      <c r="CE243" s="575" t="e">
        <f>CE244/CE61</f>
        <v>#DIV/0!</v>
      </c>
      <c r="CF243" s="341">
        <f>CE244/CD244</f>
        <v>0</v>
      </c>
      <c r="CG243" s="1049" t="e">
        <f t="shared" ref="CG243" si="846">CG244/CG61</f>
        <v>#DIV/0!</v>
      </c>
      <c r="CH243" s="574">
        <f>CH244/CH61</f>
        <v>0.59808306709265169</v>
      </c>
      <c r="CI243" s="575" t="e">
        <f>CI244/CI61</f>
        <v>#DIV/0!</v>
      </c>
      <c r="CJ243" s="341">
        <f>CI244/CH244</f>
        <v>0</v>
      </c>
      <c r="CK243" s="491" t="e">
        <f>CK244/CK61</f>
        <v>#DIV/0!</v>
      </c>
      <c r="CL243" s="583"/>
      <c r="CM243" s="580">
        <f>CM244/CM61</f>
        <v>0.58010852161537085</v>
      </c>
      <c r="CN243" s="579" t="e">
        <f>CN244/CN61</f>
        <v>#DIV/0!</v>
      </c>
      <c r="CO243" s="587" t="e">
        <f>CN244/CK244</f>
        <v>#DIV/0!</v>
      </c>
      <c r="CP243" s="583"/>
      <c r="CQ243" s="178">
        <f>CN244/CM244</f>
        <v>0</v>
      </c>
      <c r="CR243" s="632" t="e">
        <f>CR244/CR61</f>
        <v>#DIV/0!</v>
      </c>
      <c r="CS243" s="583"/>
      <c r="CT243" s="668">
        <f>CT244/CT61</f>
        <v>0.44870202819948202</v>
      </c>
      <c r="CU243" s="586">
        <f>CU244/CU61</f>
        <v>0</v>
      </c>
      <c r="CV243" s="587" t="e">
        <f>CU244/CR244</f>
        <v>#DIV/0!</v>
      </c>
      <c r="CW243" s="583"/>
      <c r="CX243" s="588">
        <f>CU244/CT244</f>
        <v>0</v>
      </c>
      <c r="CY243" s="96"/>
      <c r="CZ243" s="97"/>
      <c r="DD243" s="491">
        <f>DD244/DD61</f>
        <v>0.58316805845511477</v>
      </c>
      <c r="DE243" s="574">
        <f>DE244/DE61</f>
        <v>0.57986605080831399</v>
      </c>
      <c r="DF243" s="778" t="e">
        <f>DF244/DF61</f>
        <v>#DIV/0!</v>
      </c>
      <c r="DG243" s="334">
        <f>DF244/DE244</f>
        <v>0</v>
      </c>
      <c r="DH243" s="491">
        <f>DH244/DH61</f>
        <v>0.6007737397420867</v>
      </c>
      <c r="DI243" s="574">
        <f>DI244/DI61</f>
        <v>0.6007737397420867</v>
      </c>
      <c r="DJ243" s="778" t="e">
        <f>DJ244/DJ61</f>
        <v>#DIV/0!</v>
      </c>
      <c r="DK243" s="334">
        <f>DJ244/DI244</f>
        <v>0</v>
      </c>
      <c r="DL243" s="491">
        <f>DL244/DL61</f>
        <v>0.58848025959978367</v>
      </c>
      <c r="DM243" s="574">
        <f>DM244/DM61</f>
        <v>0.57998571428571422</v>
      </c>
      <c r="DN243" s="778">
        <f>DN244/DN61</f>
        <v>0</v>
      </c>
      <c r="DO243" s="341">
        <f>DN244/DM244</f>
        <v>0</v>
      </c>
      <c r="DP243" s="491">
        <f>DP244/DP61</f>
        <v>0.59045329921403755</v>
      </c>
      <c r="DQ243" s="580">
        <f>DQ244/DQ61</f>
        <v>0.58588176184893648</v>
      </c>
      <c r="DR243" s="579">
        <f>DR244/DR61</f>
        <v>0</v>
      </c>
      <c r="DS243" s="579">
        <f>DR244/DP244</f>
        <v>0</v>
      </c>
      <c r="DT243" s="177">
        <f>DR244/DQ244</f>
        <v>0</v>
      </c>
      <c r="DU243" s="491">
        <f>DU244/DU61</f>
        <v>0.57956656346749225</v>
      </c>
      <c r="DV243" s="574" t="e">
        <f>DV244/DV61</f>
        <v>#DIV/0!</v>
      </c>
      <c r="DW243" s="778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4" t="e">
        <f>DZ244/DZ61</f>
        <v>#DIV/0!</v>
      </c>
      <c r="EA243" s="778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4" t="e">
        <f>ED244/ED61</f>
        <v>#DIV/0!</v>
      </c>
      <c r="EE243" s="778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80" t="e">
        <f>EH244/EH61</f>
        <v>#DIV/0!</v>
      </c>
      <c r="EI243" s="579" t="e">
        <f>EI244/EI61</f>
        <v>#DIV/0!</v>
      </c>
      <c r="EJ243" s="587">
        <f>EI244/EG244</f>
        <v>0</v>
      </c>
      <c r="EK243" s="178" t="e">
        <f>EI244/EH244</f>
        <v>#DIV/0!</v>
      </c>
      <c r="EL243" s="632">
        <f>EL244/EL61</f>
        <v>0.5852109628561124</v>
      </c>
      <c r="EM243" s="668">
        <f>EM244/EM61</f>
        <v>0.58588176184893648</v>
      </c>
      <c r="EN243" s="586">
        <f>EN244/EN61</f>
        <v>0</v>
      </c>
      <c r="EO243" s="587">
        <f>EN244/EL244</f>
        <v>0</v>
      </c>
      <c r="EP243" s="588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357"/>
      <c r="I244" s="358">
        <f>H244-G244</f>
        <v>-798.54561000000001</v>
      </c>
      <c r="J244" s="355">
        <v>730</v>
      </c>
      <c r="K244" s="448">
        <v>1004.54</v>
      </c>
      <c r="L244" s="1060"/>
      <c r="M244" s="358">
        <f>L244-K244</f>
        <v>-1004.54</v>
      </c>
      <c r="N244" s="355">
        <v>770</v>
      </c>
      <c r="O244" s="448">
        <v>870.30773999999997</v>
      </c>
      <c r="P244" s="1060"/>
      <c r="Q244" s="358">
        <f>P244-O244</f>
        <v>-870.30773999999997</v>
      </c>
      <c r="R244" s="360">
        <f>F244+J244+N244</f>
        <v>2230</v>
      </c>
      <c r="S244" s="361">
        <v>2230</v>
      </c>
      <c r="T244" s="186">
        <f>H244+K244+O244</f>
        <v>1874.8477399999999</v>
      </c>
      <c r="U244" s="114">
        <f>H244+L244+P244</f>
        <v>0</v>
      </c>
      <c r="V244" s="110">
        <f>U244-R244</f>
        <v>-2230</v>
      </c>
      <c r="W244" s="108">
        <f t="shared" si="661"/>
        <v>-2230</v>
      </c>
      <c r="X244" s="117">
        <f>U244-T244</f>
        <v>-1874.8477399999999</v>
      </c>
      <c r="Y244" s="355">
        <v>830</v>
      </c>
      <c r="Z244" s="448">
        <v>963.90899999999999</v>
      </c>
      <c r="AA244" s="1060"/>
      <c r="AB244" s="358">
        <f>AA244-Z244</f>
        <v>-963.90899999999999</v>
      </c>
      <c r="AC244" s="355">
        <v>830</v>
      </c>
      <c r="AD244" s="448">
        <v>822.06799999999998</v>
      </c>
      <c r="AE244" s="1060"/>
      <c r="AF244" s="358">
        <f>AE244-AD244</f>
        <v>-822.06799999999998</v>
      </c>
      <c r="AG244" s="355">
        <v>785</v>
      </c>
      <c r="AH244" s="448">
        <v>779</v>
      </c>
      <c r="AI244" s="1060"/>
      <c r="AJ244" s="358">
        <f>AI244-AH244</f>
        <v>-779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0</v>
      </c>
      <c r="AO244" s="186">
        <f>AN244-AK244</f>
        <v>-2445</v>
      </c>
      <c r="AP244" s="108">
        <f t="shared" si="662"/>
        <v>-2445</v>
      </c>
      <c r="AQ244" s="117">
        <f>AN244-AM244</f>
        <v>-2564.9769999999999</v>
      </c>
      <c r="AR244" s="111">
        <f>SUM(R244,AK244)</f>
        <v>4675</v>
      </c>
      <c r="AS244" s="113">
        <f>S244+AL244</f>
        <v>4675</v>
      </c>
      <c r="AT244" s="593">
        <f>T244+AM244</f>
        <v>4439.82474</v>
      </c>
      <c r="AU244" s="120">
        <f>SUM(U244,AN244)</f>
        <v>0</v>
      </c>
      <c r="AV244" s="121">
        <f>AU244-AR244</f>
        <v>-4675</v>
      </c>
      <c r="AW244" s="108">
        <f t="shared" si="663"/>
        <v>-4675</v>
      </c>
      <c r="AX244" s="594">
        <f>AU244-AT244</f>
        <v>-4439.82474</v>
      </c>
      <c r="AY244" s="96">
        <f>AR244/6</f>
        <v>779.16666666666663</v>
      </c>
      <c r="AZ244" s="97">
        <f>AS244/6</f>
        <v>779.16666666666663</v>
      </c>
      <c r="BA244" s="97">
        <f>AU244/6</f>
        <v>0</v>
      </c>
      <c r="BB244" s="363">
        <f>BA244/AY244</f>
        <v>0</v>
      </c>
      <c r="BC244" s="98">
        <f>BA244-AY244</f>
        <v>-779.16666666666663</v>
      </c>
      <c r="BD244" s="98">
        <f>BA244-AZ244</f>
        <v>-779.16666666666663</v>
      </c>
      <c r="BE244" s="98">
        <f>AX244/6</f>
        <v>-739.97078999999997</v>
      </c>
      <c r="BF244" s="1038"/>
      <c r="BG244" s="448"/>
      <c r="BH244" s="359"/>
      <c r="BI244" s="358">
        <f>BH244-BG244</f>
        <v>0</v>
      </c>
      <c r="BJ244" s="1038"/>
      <c r="BK244" s="448">
        <v>876</v>
      </c>
      <c r="BL244" s="359"/>
      <c r="BM244" s="358">
        <f>BL244-BK244</f>
        <v>-876</v>
      </c>
      <c r="BN244" s="1038"/>
      <c r="BO244" s="448">
        <v>1041</v>
      </c>
      <c r="BP244" s="359"/>
      <c r="BQ244" s="358">
        <f>BP244-BO244</f>
        <v>-1041</v>
      </c>
      <c r="BR244" s="360">
        <f>BF244+BJ244+BN244</f>
        <v>0</v>
      </c>
      <c r="BS244" s="112"/>
      <c r="BT244" s="108">
        <f>BG244+BK244+BO244</f>
        <v>1917</v>
      </c>
      <c r="BU244" s="114">
        <f>BH244+BL244+BP244</f>
        <v>0</v>
      </c>
      <c r="BV244" s="110">
        <f>BU244-BR244</f>
        <v>0</v>
      </c>
      <c r="BW244" s="108"/>
      <c r="BX244" s="117">
        <f>BU244-BT244</f>
        <v>-1917</v>
      </c>
      <c r="BY244" s="1038"/>
      <c r="BZ244" s="448">
        <v>960</v>
      </c>
      <c r="CA244" s="359"/>
      <c r="CB244" s="358">
        <f>CA244-BZ244</f>
        <v>-960</v>
      </c>
      <c r="CC244" s="1038"/>
      <c r="CD244" s="448">
        <v>1027</v>
      </c>
      <c r="CE244" s="359"/>
      <c r="CF244" s="358">
        <f>CE244-CD244</f>
        <v>-1027</v>
      </c>
      <c r="CG244" s="1038"/>
      <c r="CH244" s="448">
        <v>800</v>
      </c>
      <c r="CI244" s="359"/>
      <c r="CJ244" s="358">
        <f>CI244-CH244</f>
        <v>-800</v>
      </c>
      <c r="CK244" s="360">
        <f>BY244+CC244+CG244</f>
        <v>0</v>
      </c>
      <c r="CL244" s="112"/>
      <c r="CM244" s="108">
        <f>BZ244+CD244+CH244</f>
        <v>2787</v>
      </c>
      <c r="CN244" s="114">
        <f>CA244+CE244+CI244</f>
        <v>0</v>
      </c>
      <c r="CO244" s="186">
        <f>CN244-CK244</f>
        <v>0</v>
      </c>
      <c r="CP244" s="186"/>
      <c r="CQ244" s="117">
        <f>CN244-CM244</f>
        <v>-2787</v>
      </c>
      <c r="CR244" s="111">
        <f>SUM(BR244,CK244)</f>
        <v>0</v>
      </c>
      <c r="CS244" s="954"/>
      <c r="CT244" s="593">
        <f>BT244+CM244</f>
        <v>4704</v>
      </c>
      <c r="CU244" s="120">
        <f>SUM(BU244,CN244)</f>
        <v>0</v>
      </c>
      <c r="CV244" s="121">
        <f>CU244-CR244</f>
        <v>0</v>
      </c>
      <c r="CW244" s="121"/>
      <c r="CX244" s="594">
        <f>CU244-CT244</f>
        <v>-4704</v>
      </c>
      <c r="CY244" s="96">
        <f t="shared" si="779"/>
        <v>0</v>
      </c>
      <c r="CZ244" s="97">
        <f>CU244/6</f>
        <v>0</v>
      </c>
      <c r="DA244" s="363" t="e">
        <f>CZ244/CY244</f>
        <v>#DIV/0!</v>
      </c>
      <c r="DB244" s="98">
        <f>CZ244-CY244</f>
        <v>0</v>
      </c>
      <c r="DC244" s="98">
        <f>CX244/6</f>
        <v>-784</v>
      </c>
      <c r="DD244" s="355">
        <v>955</v>
      </c>
      <c r="DE244" s="448">
        <v>1073</v>
      </c>
      <c r="DF244" s="764"/>
      <c r="DG244" s="358">
        <f>DF244-DE244</f>
        <v>-1073</v>
      </c>
      <c r="DH244" s="355">
        <v>876</v>
      </c>
      <c r="DI244" s="448">
        <v>876</v>
      </c>
      <c r="DJ244" s="764"/>
      <c r="DK244" s="358">
        <f>DJ244-DI244</f>
        <v>-876</v>
      </c>
      <c r="DL244" s="355">
        <v>930</v>
      </c>
      <c r="DM244" s="448">
        <v>1041</v>
      </c>
      <c r="DN244" s="764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64"/>
      <c r="DX244" s="358">
        <f>DW244-DV244</f>
        <v>0</v>
      </c>
      <c r="DY244" s="355">
        <v>1027</v>
      </c>
      <c r="DZ244" s="448"/>
      <c r="EA244" s="764"/>
      <c r="EB244" s="358">
        <f>EA244-DZ244</f>
        <v>0</v>
      </c>
      <c r="EC244" s="355">
        <v>800</v>
      </c>
      <c r="ED244" s="448"/>
      <c r="EE244" s="764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26">
        <f>DQ244+EH244</f>
        <v>2990</v>
      </c>
      <c r="EN244" s="187">
        <f>SUM(DR244,EI244)</f>
        <v>0</v>
      </c>
      <c r="EO244" s="188">
        <f>EN244-EL244</f>
        <v>-5548</v>
      </c>
      <c r="EP244" s="594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33">
        <f>ER244-EQ244</f>
        <v>-924.66666666666663</v>
      </c>
      <c r="EU244" s="633">
        <f>EP244/6</f>
        <v>-498.33333333333331</v>
      </c>
      <c r="EV244" s="633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4">
        <f>G246/G63</f>
        <v>0.22732606928571428</v>
      </c>
      <c r="H245" s="858" t="e">
        <f>H246/H63</f>
        <v>#DIV/0!</v>
      </c>
      <c r="I245" s="334">
        <f>H246/G246</f>
        <v>0</v>
      </c>
      <c r="J245" s="491" t="e">
        <f>J246/J63</f>
        <v>#DIV/0!</v>
      </c>
      <c r="K245" s="574" t="e">
        <f>K246/K63</f>
        <v>#DIV/0!</v>
      </c>
      <c r="L245" s="1077" t="e">
        <f>L246/L63</f>
        <v>#DIV/0!</v>
      </c>
      <c r="M245" s="334" t="e">
        <f>L246/K246</f>
        <v>#DIV/0!</v>
      </c>
      <c r="N245" s="491" t="e">
        <f>N246/N63</f>
        <v>#DIV/0!</v>
      </c>
      <c r="O245" s="574">
        <f>O246/O63</f>
        <v>-1.7459059800000001</v>
      </c>
      <c r="P245" s="1077" t="e">
        <f>P246/P63</f>
        <v>#DIV/0!</v>
      </c>
      <c r="Q245" s="334">
        <f>P246/O246</f>
        <v>0</v>
      </c>
      <c r="R245" s="491" t="e">
        <f>R246/R63</f>
        <v>#DIV/0!</v>
      </c>
      <c r="S245" s="613" t="e">
        <f>S246/S63</f>
        <v>#DIV/0!</v>
      </c>
      <c r="T245" s="583">
        <f>T246/T63</f>
        <v>-1.7459059800000001</v>
      </c>
      <c r="U245" s="579" t="e">
        <f>U246/U63</f>
        <v>#DIV/0!</v>
      </c>
      <c r="V245" s="579" t="e">
        <f>U246/R246</f>
        <v>#DIV/0!</v>
      </c>
      <c r="W245" s="580" t="e">
        <f>U246/S246</f>
        <v>#DIV/0!</v>
      </c>
      <c r="X245" s="177">
        <f>U246/T246</f>
        <v>0</v>
      </c>
      <c r="Y245" s="491" t="e">
        <f>Y246/Y63</f>
        <v>#DIV/0!</v>
      </c>
      <c r="Z245" s="574" t="e">
        <f>Z246/Z63</f>
        <v>#DIV/0!</v>
      </c>
      <c r="AA245" s="1077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4">
        <f>AD246/AD63</f>
        <v>-2.6058128571428569</v>
      </c>
      <c r="AE245" s="1077" t="e">
        <f>AE246/AE63</f>
        <v>#DIV/0!</v>
      </c>
      <c r="AF245" s="341">
        <f>AE246/AD246</f>
        <v>0</v>
      </c>
      <c r="AG245" s="491" t="e">
        <f>AG246/AG63</f>
        <v>#DIV/0!</v>
      </c>
      <c r="AH245" s="574" t="e">
        <f>AH246/AH63</f>
        <v>#DIV/0!</v>
      </c>
      <c r="AI245" s="1077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13" t="e">
        <f>AL246/AL63</f>
        <v>#DIV/0!</v>
      </c>
      <c r="AM245" s="580">
        <f>AM246/AM63</f>
        <v>-2.6058128571428569</v>
      </c>
      <c r="AN245" s="579" t="e">
        <f>AN246/AN63</f>
        <v>#DIV/0!</v>
      </c>
      <c r="AO245" s="587" t="e">
        <f>AN246/AK246</f>
        <v>#DIV/0!</v>
      </c>
      <c r="AP245" s="340" t="e">
        <f>AN246/AL246</f>
        <v>#DIV/0!</v>
      </c>
      <c r="AQ245" s="178">
        <f>AN246/AM246</f>
        <v>0</v>
      </c>
      <c r="AR245" s="632" t="e">
        <f>AR246/AR63</f>
        <v>#DIV/0!</v>
      </c>
      <c r="AS245" s="579" t="e">
        <f>AS246/AS63</f>
        <v>#DIV/0!</v>
      </c>
      <c r="AT245" s="668">
        <f>AT246/AT63</f>
        <v>-2.5484857320000001</v>
      </c>
      <c r="AU245" s="586" t="e">
        <f>AU246/AU63</f>
        <v>#DIV/0!</v>
      </c>
      <c r="AV245" s="587" t="e">
        <f>AU246/AR246</f>
        <v>#DIV/0!</v>
      </c>
      <c r="AW245" s="579" t="e">
        <f>AU246/AS246</f>
        <v>#DIV/0!</v>
      </c>
      <c r="AX245" s="588">
        <f>AU246/AT246</f>
        <v>0</v>
      </c>
      <c r="AY245" s="96"/>
      <c r="AZ245" s="97"/>
      <c r="BA245" s="97"/>
      <c r="BF245" s="1049" t="e">
        <f t="shared" ref="BF245:BG245" si="847">BF246/BF63</f>
        <v>#DIV/0!</v>
      </c>
      <c r="BG245" s="574" t="e">
        <f t="shared" si="847"/>
        <v>#DIV/0!</v>
      </c>
      <c r="BH245" s="575" t="e">
        <f>BH246/BH63</f>
        <v>#DIV/0!</v>
      </c>
      <c r="BI245" s="334" t="e">
        <f>BH246/BG246</f>
        <v>#DIV/0!</v>
      </c>
      <c r="BJ245" s="1049" t="e">
        <f t="shared" ref="BJ245" si="848">BJ246/BJ63</f>
        <v>#DIV/0!</v>
      </c>
      <c r="BK245" s="574">
        <f>BK246/BK63</f>
        <v>-5.9647058823529407E-2</v>
      </c>
      <c r="BL245" s="575" t="e">
        <f>BL246/BL63</f>
        <v>#DIV/0!</v>
      </c>
      <c r="BM245" s="334">
        <f>BL246/BK246</f>
        <v>0</v>
      </c>
      <c r="BN245" s="1049" t="e">
        <f t="shared" ref="BN245" si="849">BN246/BN63</f>
        <v>#DIV/0!</v>
      </c>
      <c r="BO245" s="574" t="e">
        <f>BO246/BO63</f>
        <v>#DIV/0!</v>
      </c>
      <c r="BP245" s="575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83"/>
      <c r="BT245" s="580">
        <f>BT246/BT63</f>
        <v>-5.9647058823529407E-2</v>
      </c>
      <c r="BU245" s="579" t="e">
        <f>BU246/BU63</f>
        <v>#DIV/0!</v>
      </c>
      <c r="BV245" s="579" t="e">
        <f>BU246/BR246</f>
        <v>#DIV/0!</v>
      </c>
      <c r="BW245" s="580"/>
      <c r="BX245" s="177">
        <f>BU246/BT246</f>
        <v>0</v>
      </c>
      <c r="BY245" s="1049" t="e">
        <f t="shared" ref="BY245" si="850">BY246/BY63</f>
        <v>#DIV/0!</v>
      </c>
      <c r="BZ245" s="574" t="e">
        <f>BZ246/BZ63</f>
        <v>#DIV/0!</v>
      </c>
      <c r="CA245" s="575" t="e">
        <f>CA246/CA63</f>
        <v>#DIV/0!</v>
      </c>
      <c r="CB245" s="341" t="e">
        <f>CA246/BZ246</f>
        <v>#DIV/0!</v>
      </c>
      <c r="CC245" s="1049" t="e">
        <f t="shared" ref="CC245" si="851">CC246/CC63</f>
        <v>#DIV/0!</v>
      </c>
      <c r="CD245" s="574" t="e">
        <f>CD246/CD63</f>
        <v>#DIV/0!</v>
      </c>
      <c r="CE245" s="575" t="e">
        <f>CE246/CE63</f>
        <v>#DIV/0!</v>
      </c>
      <c r="CF245" s="341" t="e">
        <f>CE246/CD246</f>
        <v>#DIV/0!</v>
      </c>
      <c r="CG245" s="1049" t="e">
        <f t="shared" ref="CG245" si="852">CG246/CG63</f>
        <v>#DIV/0!</v>
      </c>
      <c r="CH245" s="574" t="e">
        <f>CH246/CH63</f>
        <v>#DIV/0!</v>
      </c>
      <c r="CI245" s="575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83"/>
      <c r="CM245" s="580" t="e">
        <f>CM246/CM63</f>
        <v>#DIV/0!</v>
      </c>
      <c r="CN245" s="579" t="e">
        <f>CN246/CN63</f>
        <v>#DIV/0!</v>
      </c>
      <c r="CO245" s="587" t="e">
        <f>CN246/CK246</f>
        <v>#DIV/0!</v>
      </c>
      <c r="CP245" s="583"/>
      <c r="CQ245" s="178" t="e">
        <f>CN246/CM246</f>
        <v>#DIV/0!</v>
      </c>
      <c r="CR245" s="632" t="e">
        <f>CR246/CR63</f>
        <v>#DIV/0!</v>
      </c>
      <c r="CS245" s="583"/>
      <c r="CT245" s="668">
        <f>CT246/CT63</f>
        <v>-5.9647058823529407E-2</v>
      </c>
      <c r="CU245" s="586" t="e">
        <f>CU246/CU63</f>
        <v>#DIV/0!</v>
      </c>
      <c r="CV245" s="587" t="e">
        <f>CU246/CR246</f>
        <v>#DIV/0!</v>
      </c>
      <c r="CW245" s="583"/>
      <c r="CX245" s="588">
        <f>CU246/CT246</f>
        <v>0</v>
      </c>
      <c r="CY245" s="96" t="e">
        <f t="shared" si="779"/>
        <v>#DIV/0!</v>
      </c>
      <c r="CZ245" s="97"/>
      <c r="DD245" s="491" t="e">
        <f>DD246/DD63</f>
        <v>#DIV/0!</v>
      </c>
      <c r="DE245" s="574" t="e">
        <f>DE246/DE63</f>
        <v>#DIV/0!</v>
      </c>
      <c r="DF245" s="778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4" t="e">
        <f>DI246/DI63</f>
        <v>#DIV/0!</v>
      </c>
      <c r="DJ245" s="778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4" t="e">
        <f>DM246/DM63</f>
        <v>#DIV/0!</v>
      </c>
      <c r="DN245" s="778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80" t="e">
        <f>DQ246/DQ63</f>
        <v>#DIV/0!</v>
      </c>
      <c r="DR245" s="579" t="e">
        <f>DR246/DR63</f>
        <v>#DIV/0!</v>
      </c>
      <c r="DS245" s="579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4" t="e">
        <f>DV246/DV63</f>
        <v>#DIV/0!</v>
      </c>
      <c r="DW245" s="778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4" t="e">
        <f>DZ246/DZ63</f>
        <v>#DIV/0!</v>
      </c>
      <c r="EA245" s="778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4" t="e">
        <f>ED246/ED63</f>
        <v>#DIV/0!</v>
      </c>
      <c r="EE245" s="778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80" t="e">
        <f>EH246/EH63</f>
        <v>#DIV/0!</v>
      </c>
      <c r="EI245" s="579" t="e">
        <f>EI246/EI63</f>
        <v>#DIV/0!</v>
      </c>
      <c r="EJ245" s="587" t="e">
        <f>EI246/EG246</f>
        <v>#DIV/0!</v>
      </c>
      <c r="EK245" s="178" t="e">
        <f>EI246/EH246</f>
        <v>#DIV/0!</v>
      </c>
      <c r="EL245" s="632" t="e">
        <f>EL246/EL63</f>
        <v>#DIV/0!</v>
      </c>
      <c r="EM245" s="668" t="e">
        <f>EM246/EM63</f>
        <v>#DIV/0!</v>
      </c>
      <c r="EN245" s="586" t="e">
        <f>EN246/EN63</f>
        <v>#DIV/0!</v>
      </c>
      <c r="EO245" s="587" t="e">
        <f>EN246/EL246</f>
        <v>#DIV/0!</v>
      </c>
      <c r="EP245" s="588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357">
        <v>0</v>
      </c>
      <c r="I246" s="358">
        <f>H246-G246</f>
        <v>-27.201409999999999</v>
      </c>
      <c r="J246" s="355"/>
      <c r="K246" s="448">
        <v>0</v>
      </c>
      <c r="L246" s="1060">
        <v>0</v>
      </c>
      <c r="M246" s="358">
        <f>L246-K246</f>
        <v>0</v>
      </c>
      <c r="N246" s="355"/>
      <c r="O246" s="448">
        <v>-22.383410000000001</v>
      </c>
      <c r="P246" s="1060">
        <v>0</v>
      </c>
      <c r="Q246" s="358">
        <f>P246-O246</f>
        <v>22.383410000000001</v>
      </c>
      <c r="R246" s="360">
        <f>F246+J246+N246</f>
        <v>0</v>
      </c>
      <c r="S246" s="361">
        <v>0</v>
      </c>
      <c r="T246" s="186">
        <f>H246+K246+O246</f>
        <v>-22.383410000000001</v>
      </c>
      <c r="U246" s="114">
        <f>H246+L246+P246</f>
        <v>0</v>
      </c>
      <c r="V246" s="110">
        <f>U246-R246</f>
        <v>0</v>
      </c>
      <c r="W246" s="108">
        <f t="shared" si="661"/>
        <v>0</v>
      </c>
      <c r="X246" s="117">
        <f>U246-T246</f>
        <v>22.383410000000001</v>
      </c>
      <c r="Y246" s="355"/>
      <c r="Z246" s="448">
        <v>0</v>
      </c>
      <c r="AA246" s="1060">
        <v>0</v>
      </c>
      <c r="AB246" s="358">
        <f>AA246-Z246</f>
        <v>0</v>
      </c>
      <c r="AC246" s="355"/>
      <c r="AD246" s="448">
        <v>-467.71</v>
      </c>
      <c r="AE246" s="1060">
        <v>0</v>
      </c>
      <c r="AF246" s="358">
        <f>AE246-AD246</f>
        <v>467.71</v>
      </c>
      <c r="AG246" s="355"/>
      <c r="AH246" s="448">
        <v>0</v>
      </c>
      <c r="AI246" s="1060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0</v>
      </c>
      <c r="AO246" s="186">
        <f>AN246-AK246</f>
        <v>0</v>
      </c>
      <c r="AP246" s="108">
        <f t="shared" si="662"/>
        <v>0</v>
      </c>
      <c r="AQ246" s="117">
        <f>AN246-AM246</f>
        <v>467.71</v>
      </c>
      <c r="AR246" s="111">
        <f>SUM(R246,AK246)</f>
        <v>0</v>
      </c>
      <c r="AS246" s="113">
        <f>S246+AL246</f>
        <v>0</v>
      </c>
      <c r="AT246" s="593">
        <f>T246+AM246</f>
        <v>-490.09341000000001</v>
      </c>
      <c r="AU246" s="120">
        <f>SUM(U246,AN246)</f>
        <v>0</v>
      </c>
      <c r="AV246" s="121">
        <f>AU246-AR246</f>
        <v>0</v>
      </c>
      <c r="AW246" s="108">
        <f t="shared" si="663"/>
        <v>0</v>
      </c>
      <c r="AX246" s="594">
        <f>AU246-AT246</f>
        <v>490.09341000000001</v>
      </c>
      <c r="AY246" s="96">
        <f>AR246/6</f>
        <v>0</v>
      </c>
      <c r="AZ246" s="97">
        <f>AS246/6</f>
        <v>0</v>
      </c>
      <c r="BA246" s="97">
        <f>AU246/6</f>
        <v>0</v>
      </c>
      <c r="BB246" s="363" t="e">
        <f>BA246/AY246</f>
        <v>#DIV/0!</v>
      </c>
      <c r="BC246" s="98">
        <f>BA246-AY246</f>
        <v>0</v>
      </c>
      <c r="BD246" s="98">
        <f>BA246-AZ246</f>
        <v>0</v>
      </c>
      <c r="BE246" s="98">
        <f>AX246/6</f>
        <v>81.682235000000006</v>
      </c>
      <c r="BF246" s="1038"/>
      <c r="BG246" s="448"/>
      <c r="BH246" s="359"/>
      <c r="BI246" s="358">
        <f>BH246-BG246</f>
        <v>0</v>
      </c>
      <c r="BJ246" s="1038"/>
      <c r="BK246" s="448">
        <v>-13</v>
      </c>
      <c r="BL246" s="359"/>
      <c r="BM246" s="358">
        <f>BL246-BK246</f>
        <v>13</v>
      </c>
      <c r="BN246" s="1038"/>
      <c r="BO246" s="448"/>
      <c r="BP246" s="359"/>
      <c r="BQ246" s="358">
        <f>BP246-BO246</f>
        <v>0</v>
      </c>
      <c r="BR246" s="360">
        <f>BF246+BJ246+BN246</f>
        <v>0</v>
      </c>
      <c r="BS246" s="112"/>
      <c r="BT246" s="108">
        <f>BG246+BK246+BO246</f>
        <v>-13</v>
      </c>
      <c r="BU246" s="114">
        <f>BH246+BL246+BP246</f>
        <v>0</v>
      </c>
      <c r="BV246" s="110">
        <f>BU246-BR246</f>
        <v>0</v>
      </c>
      <c r="BW246" s="108"/>
      <c r="BX246" s="117">
        <f>BU246-BT246</f>
        <v>13</v>
      </c>
      <c r="BY246" s="1038"/>
      <c r="BZ246" s="448"/>
      <c r="CA246" s="359"/>
      <c r="CB246" s="358">
        <f>CA246-BZ246</f>
        <v>0</v>
      </c>
      <c r="CC246" s="1038"/>
      <c r="CD246" s="448"/>
      <c r="CE246" s="359"/>
      <c r="CF246" s="358">
        <f>CE246-CD246</f>
        <v>0</v>
      </c>
      <c r="CG246" s="1038"/>
      <c r="CH246" s="448"/>
      <c r="CI246" s="359"/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54"/>
      <c r="CT246" s="593">
        <f>BT246+CM246</f>
        <v>-13</v>
      </c>
      <c r="CU246" s="120">
        <f>SUM(BU246,CN246)</f>
        <v>0</v>
      </c>
      <c r="CV246" s="121">
        <f>CU246-CR246</f>
        <v>0</v>
      </c>
      <c r="CW246" s="121"/>
      <c r="CX246" s="594">
        <f>CU246-CT246</f>
        <v>13</v>
      </c>
      <c r="CY246" s="96">
        <f t="shared" si="779"/>
        <v>0</v>
      </c>
      <c r="CZ246" s="97">
        <f>CU246/6</f>
        <v>0</v>
      </c>
      <c r="DA246" s="363" t="e">
        <f>CZ246/CY246</f>
        <v>#DIV/0!</v>
      </c>
      <c r="DB246" s="98">
        <f>CZ246-CY246</f>
        <v>0</v>
      </c>
      <c r="DC246" s="98">
        <f>CX246/6</f>
        <v>2.1666666666666665</v>
      </c>
      <c r="DD246" s="355"/>
      <c r="DE246" s="448"/>
      <c r="DF246" s="764"/>
      <c r="DG246" s="358">
        <f>DF246-DE246</f>
        <v>0</v>
      </c>
      <c r="DH246" s="355"/>
      <c r="DI246" s="448"/>
      <c r="DJ246" s="764"/>
      <c r="DK246" s="358">
        <f>DJ246-DI246</f>
        <v>0</v>
      </c>
      <c r="DL246" s="355"/>
      <c r="DM246" s="448"/>
      <c r="DN246" s="764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64"/>
      <c r="DX246" s="358">
        <f>DW246-DV246</f>
        <v>0</v>
      </c>
      <c r="DY246" s="355"/>
      <c r="DZ246" s="448"/>
      <c r="EA246" s="764"/>
      <c r="EB246" s="358">
        <f>EA246-DZ246</f>
        <v>0</v>
      </c>
      <c r="EC246" s="355"/>
      <c r="ED246" s="448"/>
      <c r="EE246" s="764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26">
        <f>DQ246+EH246</f>
        <v>0</v>
      </c>
      <c r="EN246" s="187">
        <f>SUM(DR246,EI246)</f>
        <v>0</v>
      </c>
      <c r="EO246" s="188">
        <f>EN246-EL246</f>
        <v>0</v>
      </c>
      <c r="EP246" s="594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33">
        <f>ER246-EQ246</f>
        <v>0</v>
      </c>
      <c r="EU246" s="633">
        <f>EP246/6</f>
        <v>0</v>
      </c>
      <c r="EV246" s="633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4"/>
      <c r="H247" s="858"/>
      <c r="I247" s="334" t="e">
        <f>H248/G248</f>
        <v>#DIV/0!</v>
      </c>
      <c r="J247" s="491"/>
      <c r="K247" s="574"/>
      <c r="L247" s="1077"/>
      <c r="M247" s="334" t="e">
        <f>L248/K248</f>
        <v>#DIV/0!</v>
      </c>
      <c r="N247" s="491"/>
      <c r="O247" s="574">
        <f>O248/O65</f>
        <v>0.24063689189189186</v>
      </c>
      <c r="P247" s="1077"/>
      <c r="Q247" s="334">
        <f>P248/O248</f>
        <v>0</v>
      </c>
      <c r="R247" s="491" t="e">
        <f>R248/R65</f>
        <v>#DIV/0!</v>
      </c>
      <c r="S247" s="613"/>
      <c r="T247" s="583">
        <f>T248/T65</f>
        <v>0.24063689189189186</v>
      </c>
      <c r="U247" s="579" t="e">
        <f>U248/U65</f>
        <v>#DIV/0!</v>
      </c>
      <c r="V247" s="579" t="e">
        <f>U248/R248</f>
        <v>#DIV/0!</v>
      </c>
      <c r="W247" s="580" t="e">
        <f>U248/S248</f>
        <v>#DIV/0!</v>
      </c>
      <c r="X247" s="177">
        <f>U248/T248</f>
        <v>0</v>
      </c>
      <c r="Y247" s="491">
        <v>0.2</v>
      </c>
      <c r="Z247" s="574">
        <v>0.19634702651197458</v>
      </c>
      <c r="AA247" s="1077"/>
      <c r="AB247" s="334">
        <f>AA248/Z248</f>
        <v>0</v>
      </c>
      <c r="AC247" s="491">
        <v>0.2</v>
      </c>
      <c r="AD247" s="574">
        <v>0.27861180000000002</v>
      </c>
      <c r="AE247" s="1077"/>
      <c r="AF247" s="341">
        <f>AE248/AD248</f>
        <v>0</v>
      </c>
      <c r="AG247" s="491">
        <v>0.2</v>
      </c>
      <c r="AH247" s="574">
        <v>0.18</v>
      </c>
      <c r="AI247" s="1077"/>
      <c r="AJ247" s="341">
        <f>AI248/AH248</f>
        <v>0</v>
      </c>
      <c r="AK247" s="491">
        <f>AK248/AK65</f>
        <v>0.2</v>
      </c>
      <c r="AL247" s="613">
        <v>0.2</v>
      </c>
      <c r="AM247" s="580">
        <f>AM248/AM65</f>
        <v>0.22353985111436639</v>
      </c>
      <c r="AN247" s="579" t="e">
        <f>AN248/AN65</f>
        <v>#DIV/0!</v>
      </c>
      <c r="AO247" s="587">
        <f>AN248/AK248</f>
        <v>0</v>
      </c>
      <c r="AP247" s="580" t="e">
        <f t="shared" si="662"/>
        <v>#DIV/0!</v>
      </c>
      <c r="AQ247" s="178">
        <f>AN248/AM248</f>
        <v>0</v>
      </c>
      <c r="AR247" s="491">
        <f>AR248/AR65</f>
        <v>0.2</v>
      </c>
      <c r="AS247" s="579">
        <v>0.2</v>
      </c>
      <c r="AT247" s="580">
        <f>AT248/AT65</f>
        <v>0.22506369483530339</v>
      </c>
      <c r="AU247" s="579" t="e">
        <f>AU248/AU65</f>
        <v>#DIV/0!</v>
      </c>
      <c r="AV247" s="587">
        <f>AU248/AR248</f>
        <v>0</v>
      </c>
      <c r="AW247" s="579">
        <f>AU248/AS248</f>
        <v>0</v>
      </c>
      <c r="AX247" s="588">
        <f>AU248/AT248</f>
        <v>0</v>
      </c>
      <c r="AY247" s="96"/>
      <c r="AZ247" s="97"/>
      <c r="BA247" s="97"/>
      <c r="BF247" s="1049"/>
      <c r="BG247" s="574"/>
      <c r="BH247" s="575">
        <v>0.06</v>
      </c>
      <c r="BI247" s="334" t="e">
        <f>BH248/BG248</f>
        <v>#DIV/0!</v>
      </c>
      <c r="BJ247" s="1049"/>
      <c r="BK247" s="574">
        <v>0.15</v>
      </c>
      <c r="BL247" s="575"/>
      <c r="BM247" s="334">
        <f>BL248/BK248</f>
        <v>0</v>
      </c>
      <c r="BN247" s="1049"/>
      <c r="BO247" s="574">
        <v>0.15</v>
      </c>
      <c r="BP247" s="575"/>
      <c r="BQ247" s="341">
        <f>BP248/BO248</f>
        <v>0</v>
      </c>
      <c r="BR247" s="491" t="e">
        <f>BR248/BR65</f>
        <v>#DIV/0!</v>
      </c>
      <c r="BS247" s="583"/>
      <c r="BT247" s="580">
        <f>BT248/BT65</f>
        <v>0.15</v>
      </c>
      <c r="BU247" s="579" t="e">
        <f>BU248/BU65</f>
        <v>#DIV/0!</v>
      </c>
      <c r="BV247" s="579" t="e">
        <f>BU248/BR248</f>
        <v>#DIV/0!</v>
      </c>
      <c r="BW247" s="580"/>
      <c r="BX247" s="177">
        <f>BU248/BT248</f>
        <v>0</v>
      </c>
      <c r="BY247" s="1049"/>
      <c r="BZ247" s="574">
        <v>0.15</v>
      </c>
      <c r="CA247" s="575"/>
      <c r="CB247" s="341">
        <f>CA248/BZ248</f>
        <v>0</v>
      </c>
      <c r="CC247" s="1049"/>
      <c r="CD247" s="574">
        <v>0.15</v>
      </c>
      <c r="CE247" s="575"/>
      <c r="CF247" s="341">
        <f>CE248/CD248</f>
        <v>0</v>
      </c>
      <c r="CG247" s="1049"/>
      <c r="CH247" s="574">
        <v>0.15</v>
      </c>
      <c r="CI247" s="575"/>
      <c r="CJ247" s="341">
        <f>CI248/CH248</f>
        <v>0</v>
      </c>
      <c r="CK247" s="491" t="e">
        <f>CK248/CK65</f>
        <v>#DIV/0!</v>
      </c>
      <c r="CL247" s="583"/>
      <c r="CM247" s="580">
        <f>CM248/CM65</f>
        <v>0.15000000000000002</v>
      </c>
      <c r="CN247" s="579" t="e">
        <f>CN248/CN65</f>
        <v>#DIV/0!</v>
      </c>
      <c r="CO247" s="587" t="e">
        <f>CN248/CK248</f>
        <v>#DIV/0!</v>
      </c>
      <c r="CP247" s="583"/>
      <c r="CQ247" s="178">
        <f>CN248/CM248</f>
        <v>0</v>
      </c>
      <c r="CR247" s="491" t="e">
        <f>CR248/CR65</f>
        <v>#DIV/0!</v>
      </c>
      <c r="CS247" s="583"/>
      <c r="CT247" s="580">
        <f>CT248/CT65</f>
        <v>0.15</v>
      </c>
      <c r="CU247" s="579" t="e">
        <f>CU248/CU65</f>
        <v>#DIV/0!</v>
      </c>
      <c r="CV247" s="587" t="e">
        <f>CU248/CR248</f>
        <v>#DIV/0!</v>
      </c>
      <c r="CW247" s="583"/>
      <c r="CX247" s="588">
        <f>CU248/CT248</f>
        <v>0</v>
      </c>
      <c r="CY247" s="96"/>
      <c r="CZ247" s="97"/>
      <c r="DD247" s="491">
        <v>0.157</v>
      </c>
      <c r="DE247" s="574">
        <v>0.15</v>
      </c>
      <c r="DF247" s="778"/>
      <c r="DG247" s="334">
        <f>DF248/DE248</f>
        <v>0</v>
      </c>
      <c r="DH247" s="491">
        <v>0.157</v>
      </c>
      <c r="DI247" s="574">
        <v>0.15</v>
      </c>
      <c r="DJ247" s="778"/>
      <c r="DK247" s="334">
        <f>DJ248/DI248</f>
        <v>0</v>
      </c>
      <c r="DL247" s="491">
        <v>0.157</v>
      </c>
      <c r="DM247" s="574">
        <v>0.15</v>
      </c>
      <c r="DN247" s="778"/>
      <c r="DO247" s="341">
        <f>DN248/DM248</f>
        <v>0</v>
      </c>
      <c r="DP247" s="491">
        <f>DP248/DP65</f>
        <v>0.15700000000000003</v>
      </c>
      <c r="DQ247" s="580">
        <f>DQ248/DQ65</f>
        <v>0.15</v>
      </c>
      <c r="DR247" s="579">
        <f>DR248/DR65</f>
        <v>0</v>
      </c>
      <c r="DS247" s="579">
        <f>DR248/DP248</f>
        <v>0</v>
      </c>
      <c r="DT247" s="177">
        <f>DR248/DQ248</f>
        <v>0</v>
      </c>
      <c r="DU247" s="491">
        <v>0.154</v>
      </c>
      <c r="DV247" s="574"/>
      <c r="DW247" s="778"/>
      <c r="DX247" s="341" t="e">
        <f>DW248/DV248</f>
        <v>#DIV/0!</v>
      </c>
      <c r="DY247" s="491">
        <v>0.154</v>
      </c>
      <c r="DZ247" s="574"/>
      <c r="EA247" s="778"/>
      <c r="EB247" s="341" t="e">
        <f>EA248/DZ248</f>
        <v>#DIV/0!</v>
      </c>
      <c r="EC247" s="491">
        <v>0.154</v>
      </c>
      <c r="ED247" s="574"/>
      <c r="EE247" s="778"/>
      <c r="EF247" s="341" t="e">
        <f>EE248/ED248</f>
        <v>#DIV/0!</v>
      </c>
      <c r="EG247" s="491">
        <f>EG248/EG65</f>
        <v>0.154</v>
      </c>
      <c r="EH247" s="580" t="e">
        <f>EH248/EH65</f>
        <v>#DIV/0!</v>
      </c>
      <c r="EI247" s="579" t="e">
        <f>EI248/EI65</f>
        <v>#DIV/0!</v>
      </c>
      <c r="EJ247" s="587">
        <f>EI248/EG248</f>
        <v>0</v>
      </c>
      <c r="EK247" s="178" t="e">
        <f>EI248/EH248</f>
        <v>#DIV/0!</v>
      </c>
      <c r="EL247" s="491">
        <f>EL248/EL65</f>
        <v>0.15543575174825178</v>
      </c>
      <c r="EM247" s="580">
        <f>EM248/EM65</f>
        <v>0.15</v>
      </c>
      <c r="EN247" s="579">
        <f>EN248/EN65</f>
        <v>0</v>
      </c>
      <c r="EO247" s="587">
        <f>EN248/EL248</f>
        <v>0</v>
      </c>
      <c r="EP247" s="588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357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1060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1060">
        <f>P247*P65</f>
        <v>0</v>
      </c>
      <c r="Q248" s="358">
        <f>P248-O248</f>
        <v>-59.357100000000003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0</v>
      </c>
      <c r="V248" s="110">
        <f>U248-R248</f>
        <v>0</v>
      </c>
      <c r="W248" s="108">
        <f t="shared" si="661"/>
        <v>0</v>
      </c>
      <c r="X248" s="117">
        <f>U248-T248</f>
        <v>-59.357100000000003</v>
      </c>
      <c r="Y248" s="355">
        <f>Y247*Y65</f>
        <v>113.16239316239317</v>
      </c>
      <c r="Z248" s="448">
        <f>Z247*Z65</f>
        <v>29.60309015103617</v>
      </c>
      <c r="AA248" s="1060">
        <f>AA247*AA65</f>
        <v>0</v>
      </c>
      <c r="AB248" s="358">
        <f>AA248-Z248</f>
        <v>-29.60309015103617</v>
      </c>
      <c r="AC248" s="355">
        <f>AC247*AC65</f>
        <v>113.16239316239317</v>
      </c>
      <c r="AD248" s="448">
        <f>AD247*AD65</f>
        <v>303.13916358974359</v>
      </c>
      <c r="AE248" s="1060">
        <f>AE247*AE65</f>
        <v>0</v>
      </c>
      <c r="AF248" s="358">
        <f>AE248-AD248</f>
        <v>-303.13916358974359</v>
      </c>
      <c r="AG248" s="355">
        <f>AG247*AG65</f>
        <v>113.16239316239317</v>
      </c>
      <c r="AH248" s="448">
        <f>AH247*AH65</f>
        <v>230.7692307692308</v>
      </c>
      <c r="AI248" s="1060">
        <f>AI247*AI65</f>
        <v>0</v>
      </c>
      <c r="AJ248" s="358">
        <f>AI248-AH248</f>
        <v>-230.7692307692308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0</v>
      </c>
      <c r="AO248" s="186">
        <f>AN248-AK248</f>
        <v>-339.4871794871795</v>
      </c>
      <c r="AP248" s="108">
        <f t="shared" si="662"/>
        <v>-339.4871794871795</v>
      </c>
      <c r="AQ248" s="117">
        <f>AN248-AM248</f>
        <v>-563.51148451001052</v>
      </c>
      <c r="AR248" s="111">
        <f>SUM(R248,AK248)</f>
        <v>339.4871794871795</v>
      </c>
      <c r="AS248" s="113">
        <f>AS247*AS65</f>
        <v>339.4871794871795</v>
      </c>
      <c r="AT248" s="593">
        <f>T248+AM248</f>
        <v>622.86858451001058</v>
      </c>
      <c r="AU248" s="120">
        <f>SUM(U248,AN248)</f>
        <v>0</v>
      </c>
      <c r="AV248" s="121">
        <f>AU248-AR248</f>
        <v>-339.4871794871795</v>
      </c>
      <c r="AW248" s="108">
        <f t="shared" si="663"/>
        <v>-339.4871794871795</v>
      </c>
      <c r="AX248" s="594">
        <f>AU248-AT248</f>
        <v>-622.86858451001058</v>
      </c>
      <c r="AY248" s="96">
        <f>AR248/6</f>
        <v>56.581196581196586</v>
      </c>
      <c r="AZ248" s="97">
        <f>AS248/6</f>
        <v>56.581196581196586</v>
      </c>
      <c r="BA248" s="97">
        <f>AU248/6</f>
        <v>0</v>
      </c>
      <c r="BB248" s="363">
        <f>BA248/AY248</f>
        <v>0</v>
      </c>
      <c r="BC248" s="98">
        <f>BA248-AY248</f>
        <v>-56.581196581196586</v>
      </c>
      <c r="BD248" s="98">
        <f>BA248-AZ248</f>
        <v>-56.581196581196586</v>
      </c>
      <c r="BE248" s="98">
        <f>AX248/6</f>
        <v>-103.81143075166842</v>
      </c>
      <c r="BF248" s="1038">
        <f t="shared" ref="BF248:BG248" si="853">BF247*BF65</f>
        <v>0</v>
      </c>
      <c r="BG248" s="448">
        <f t="shared" si="853"/>
        <v>0</v>
      </c>
      <c r="BH248" s="359">
        <f>BH247*BH65</f>
        <v>0</v>
      </c>
      <c r="BI248" s="358">
        <f>BH248-BG248</f>
        <v>0</v>
      </c>
      <c r="BJ248" s="1038">
        <f t="shared" ref="BJ248" si="854">BJ247*BJ65</f>
        <v>0</v>
      </c>
      <c r="BK248" s="448">
        <f>BK247*BK65</f>
        <v>2435.897435897436</v>
      </c>
      <c r="BL248" s="359">
        <f>BL247*BL65</f>
        <v>0</v>
      </c>
      <c r="BM248" s="358">
        <f>BL248-BK248</f>
        <v>-2435.897435897436</v>
      </c>
      <c r="BN248" s="1038">
        <f t="shared" ref="BN248" si="855">BN247*BN65</f>
        <v>0</v>
      </c>
      <c r="BO248" s="448">
        <f>BO247*BO65</f>
        <v>2435.897435897436</v>
      </c>
      <c r="BP248" s="359">
        <f>BP247*BP65</f>
        <v>0</v>
      </c>
      <c r="BQ248" s="358">
        <f>BP248-BO248</f>
        <v>-2435.897435897436</v>
      </c>
      <c r="BR248" s="360">
        <f>BF248+BJ248+BN248</f>
        <v>0</v>
      </c>
      <c r="BS248" s="112"/>
      <c r="BT248" s="108">
        <f>BG248+BK248+BO248</f>
        <v>4871.7948717948721</v>
      </c>
      <c r="BU248" s="114">
        <f>BH248+BL248+BP248</f>
        <v>0</v>
      </c>
      <c r="BV248" s="110">
        <f>BU248-BR248</f>
        <v>0</v>
      </c>
      <c r="BW248" s="108"/>
      <c r="BX248" s="117">
        <f>BU248-BT248</f>
        <v>-4871.7948717948721</v>
      </c>
      <c r="BY248" s="1038">
        <f t="shared" ref="BY248" si="856">BY247*BY65</f>
        <v>0</v>
      </c>
      <c r="BZ248" s="448">
        <f>BZ247*BZ65</f>
        <v>2435.897435897436</v>
      </c>
      <c r="CA248" s="359">
        <f>CA247*CA65</f>
        <v>0</v>
      </c>
      <c r="CB248" s="358">
        <f>CA248-BZ248</f>
        <v>-2435.897435897436</v>
      </c>
      <c r="CC248" s="1038">
        <f t="shared" ref="CC248" si="857">CC247*CC65</f>
        <v>0</v>
      </c>
      <c r="CD248" s="448">
        <f>CD247*CD65</f>
        <v>2292.3076923076924</v>
      </c>
      <c r="CE248" s="359">
        <f>CE247*CE65</f>
        <v>0</v>
      </c>
      <c r="CF248" s="358">
        <f>CE248-CD248</f>
        <v>-2292.3076923076924</v>
      </c>
      <c r="CG248" s="1038">
        <f t="shared" ref="CG248" si="858">CG247*CG65</f>
        <v>0</v>
      </c>
      <c r="CH248" s="448">
        <f>CH247*CH65</f>
        <v>1389.7435897435898</v>
      </c>
      <c r="CI248" s="359">
        <f>CI247*CI65</f>
        <v>0</v>
      </c>
      <c r="CJ248" s="358">
        <f>CI248-CH248</f>
        <v>-1389.7435897435898</v>
      </c>
      <c r="CK248" s="360">
        <f>BY248+CC248+CG248</f>
        <v>0</v>
      </c>
      <c r="CL248" s="112"/>
      <c r="CM248" s="108">
        <f>BZ248+CD248+CH248</f>
        <v>6117.9487179487187</v>
      </c>
      <c r="CN248" s="114">
        <f>CA248+CE248+CI248</f>
        <v>0</v>
      </c>
      <c r="CO248" s="186">
        <f>CN248-CK248</f>
        <v>0</v>
      </c>
      <c r="CP248" s="186"/>
      <c r="CQ248" s="117">
        <f>CN248-CM248</f>
        <v>-6117.9487179487187</v>
      </c>
      <c r="CR248" s="111">
        <f>SUM(BR248,CK248)</f>
        <v>0</v>
      </c>
      <c r="CS248" s="954"/>
      <c r="CT248" s="593">
        <f>BT248+CM248</f>
        <v>10989.74358974359</v>
      </c>
      <c r="CU248" s="120">
        <f>SUM(BU248,CN248)</f>
        <v>0</v>
      </c>
      <c r="CV248" s="121">
        <f>CU248-CR248</f>
        <v>0</v>
      </c>
      <c r="CW248" s="121"/>
      <c r="CX248" s="594">
        <f>CU248-CT248</f>
        <v>-10989.74358974359</v>
      </c>
      <c r="CY248" s="96">
        <f t="shared" si="779"/>
        <v>0</v>
      </c>
      <c r="CZ248" s="97">
        <f>CU248/6</f>
        <v>0</v>
      </c>
      <c r="DA248" s="363" t="e">
        <f>CZ248/CY248</f>
        <v>#DIV/0!</v>
      </c>
      <c r="DB248" s="98">
        <f>CZ248-CY248</f>
        <v>0</v>
      </c>
      <c r="DC248" s="98">
        <f>CX248/6</f>
        <v>-1831.6239316239316</v>
      </c>
      <c r="DD248" s="355">
        <f>DD247*DD65</f>
        <v>778.29059829059838</v>
      </c>
      <c r="DE248" s="448">
        <f>DE247*DE65</f>
        <v>743.58974358974365</v>
      </c>
      <c r="DF248" s="764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64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64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64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64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64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26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4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33">
        <f>ER248-EQ248</f>
        <v>-2026.4216524216527</v>
      </c>
      <c r="EU248" s="633">
        <f>EP248/6</f>
        <v>-935.89743589743591</v>
      </c>
      <c r="EV248" s="633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4">
        <f>G250/G67</f>
        <v>0.17504920868215323</v>
      </c>
      <c r="H249" s="858">
        <f>H250/H67</f>
        <v>0.47779596860780299</v>
      </c>
      <c r="I249" s="334">
        <f>H250/G250</f>
        <v>0.45679448933915934</v>
      </c>
      <c r="J249" s="491">
        <f>J250/J67</f>
        <v>0.17576275210095113</v>
      </c>
      <c r="K249" s="574">
        <f>K250/K67</f>
        <v>0.19028500484976943</v>
      </c>
      <c r="L249" s="1077">
        <f>L250/L67</f>
        <v>0</v>
      </c>
      <c r="M249" s="334">
        <f>L250/K250</f>
        <v>0</v>
      </c>
      <c r="N249" s="491">
        <f>N250/N67</f>
        <v>0.17557652730918832</v>
      </c>
      <c r="O249" s="574">
        <f>O250/O67</f>
        <v>0.18644752636944689</v>
      </c>
      <c r="P249" s="1077">
        <f>P250/P67</f>
        <v>0</v>
      </c>
      <c r="Q249" s="334">
        <f>P250/O250</f>
        <v>0</v>
      </c>
      <c r="R249" s="491">
        <f>R250/R67</f>
        <v>0.17521561545874573</v>
      </c>
      <c r="S249" s="613">
        <f>S250/S67</f>
        <v>0.17644623381137811</v>
      </c>
      <c r="T249" s="583">
        <f>T250/T67</f>
        <v>0.21242835707366484</v>
      </c>
      <c r="U249" s="580">
        <f>U250/U67</f>
        <v>0.2573163616452549</v>
      </c>
      <c r="V249" s="579">
        <f>U250/R250</f>
        <v>0.20046714452000874</v>
      </c>
      <c r="W249" s="580">
        <f>U250/S250</f>
        <v>0.17461811621572845</v>
      </c>
      <c r="X249" s="177">
        <f>U250/T250</f>
        <v>0.1859932651499632</v>
      </c>
      <c r="Y249" s="491">
        <f>Y250/Y67</f>
        <v>0.17642928904079247</v>
      </c>
      <c r="Z249" s="574">
        <f>Z250/Z67</f>
        <v>0.18109851411569924</v>
      </c>
      <c r="AA249" s="1077">
        <f>AA250/AA67</f>
        <v>0</v>
      </c>
      <c r="AB249" s="334">
        <f>AA250/Z250</f>
        <v>0</v>
      </c>
      <c r="AC249" s="491">
        <f>AC250/AC67</f>
        <v>0.17428796328271617</v>
      </c>
      <c r="AD249" s="574">
        <f>AD250/AD67</f>
        <v>0.18270739830943158</v>
      </c>
      <c r="AE249" s="1077">
        <f>AE250/AE67</f>
        <v>0</v>
      </c>
      <c r="AF249" s="341">
        <f>AE250/AD250</f>
        <v>0</v>
      </c>
      <c r="AG249" s="491">
        <f>AG250/AG67</f>
        <v>0.16856884889318802</v>
      </c>
      <c r="AH249" s="574">
        <f>AH250/AH67</f>
        <v>0.18571204152909934</v>
      </c>
      <c r="AI249" s="1077">
        <f>AI250/AI67</f>
        <v>0</v>
      </c>
      <c r="AJ249" s="341">
        <f>AI250/AH250</f>
        <v>0</v>
      </c>
      <c r="AK249" s="491">
        <f>AK250/AK67</f>
        <v>0.17320257721803337</v>
      </c>
      <c r="AL249" s="613">
        <f>AL250/AL67</f>
        <v>0.17069142705979573</v>
      </c>
      <c r="AM249" s="580">
        <f>AM250/AM67</f>
        <v>0.18325350533864745</v>
      </c>
      <c r="AN249" s="579">
        <f>AN250/AN67</f>
        <v>0</v>
      </c>
      <c r="AO249" s="587">
        <f>AN250/AK250</f>
        <v>0</v>
      </c>
      <c r="AP249" s="340">
        <f>AN250/AL250</f>
        <v>0</v>
      </c>
      <c r="AQ249" s="178">
        <f>AN250/AM250</f>
        <v>0</v>
      </c>
      <c r="AR249" s="632">
        <f>AR250/AR67</f>
        <v>0.17422013976653977</v>
      </c>
      <c r="AS249" s="579">
        <f>AS250/AS67</f>
        <v>0.17373154956276191</v>
      </c>
      <c r="AT249" s="668">
        <f>AT250/AT67</f>
        <v>0.19529509935942832</v>
      </c>
      <c r="AU249" s="586">
        <f>AU250/AU67</f>
        <v>7.3978704390442393E-2</v>
      </c>
      <c r="AV249" s="587">
        <f>AU250/AR250</f>
        <v>0.10191233313406067</v>
      </c>
      <c r="AW249" s="579">
        <f>AU250/AS250</f>
        <v>9.3687864091772807E-2</v>
      </c>
      <c r="AX249" s="588">
        <f>AU250/AT250</f>
        <v>8.3501386496681609E-2</v>
      </c>
      <c r="AY249" s="96"/>
      <c r="AZ249" s="97"/>
      <c r="BA249" s="97"/>
      <c r="BB249" s="669">
        <f>AU249/ AR249</f>
        <v>0.42462774102681861</v>
      </c>
      <c r="BF249" s="1049" t="e">
        <f t="shared" ref="BF249:BG249" si="859">BF250/BF67</f>
        <v>#DIV/0!</v>
      </c>
      <c r="BG249" s="574">
        <f t="shared" si="859"/>
        <v>0</v>
      </c>
      <c r="BH249" s="575">
        <f>BH250/BH67</f>
        <v>1.4425359322650573E-2</v>
      </c>
      <c r="BI249" s="334" t="e">
        <f>BH250/BG250</f>
        <v>#DIV/0!</v>
      </c>
      <c r="BJ249" s="1049" t="e">
        <f t="shared" ref="BJ249" si="860">BJ250/BJ67</f>
        <v>#DIV/0!</v>
      </c>
      <c r="BK249" s="574">
        <f>BK250/BK67</f>
        <v>0.17184002302597806</v>
      </c>
      <c r="BL249" s="575" t="e">
        <f>BL250/BL67</f>
        <v>#DIV/0!</v>
      </c>
      <c r="BM249" s="334">
        <f>BL250/BK250</f>
        <v>0</v>
      </c>
      <c r="BN249" s="1049" t="e">
        <f t="shared" ref="BN249" si="861">BN250/BN67</f>
        <v>#DIV/0!</v>
      </c>
      <c r="BO249" s="574">
        <f>BO250/BO67</f>
        <v>0.18048964333470083</v>
      </c>
      <c r="BP249" s="575" t="e">
        <f>BP250/BP67</f>
        <v>#DIV/0!</v>
      </c>
      <c r="BQ249" s="341">
        <f>BP250/BO250</f>
        <v>0</v>
      </c>
      <c r="BR249" s="491" t="e">
        <f>BR250/BR67</f>
        <v>#DIV/0!</v>
      </c>
      <c r="BS249" s="583"/>
      <c r="BT249" s="580">
        <f>BT250/BT67</f>
        <v>0.15030655024431769</v>
      </c>
      <c r="BU249" s="580">
        <f>BU250/BU67</f>
        <v>1.4425359322650573E-2</v>
      </c>
      <c r="BV249" s="579" t="e">
        <f>BU250/BR250</f>
        <v>#DIV/0!</v>
      </c>
      <c r="BW249" s="580"/>
      <c r="BX249" s="177">
        <f>BU250/BT250</f>
        <v>8.7630874179486888E-3</v>
      </c>
      <c r="BY249" s="1049" t="e">
        <f t="shared" ref="BY249" si="862">BY250/BY67</f>
        <v>#DIV/0!</v>
      </c>
      <c r="BZ249" s="574">
        <f>BZ250/BZ67</f>
        <v>0.17847930362600867</v>
      </c>
      <c r="CA249" s="575" t="e">
        <f>CA250/CA67</f>
        <v>#DIV/0!</v>
      </c>
      <c r="CB249" s="341">
        <f>CA250/BZ250</f>
        <v>0</v>
      </c>
      <c r="CC249" s="1049" t="e">
        <f t="shared" ref="CC249" si="863">CC250/CC67</f>
        <v>#DIV/0!</v>
      </c>
      <c r="CD249" s="574">
        <f>CD250/CD67</f>
        <v>0.18746118143797963</v>
      </c>
      <c r="CE249" s="575" t="e">
        <f>CE250/CE67</f>
        <v>#DIV/0!</v>
      </c>
      <c r="CF249" s="341">
        <f>CE250/CD250</f>
        <v>0</v>
      </c>
      <c r="CG249" s="1049" t="e">
        <f t="shared" ref="CG249" si="864">CG250/CG67</f>
        <v>#DIV/0!</v>
      </c>
      <c r="CH249" s="574">
        <f>CH250/CH67</f>
        <v>0.18519437350860302</v>
      </c>
      <c r="CI249" s="575" t="e">
        <f>CI250/CI67</f>
        <v>#DIV/0!</v>
      </c>
      <c r="CJ249" s="341">
        <f>CI250/CH250</f>
        <v>0</v>
      </c>
      <c r="CK249" s="491" t="e">
        <f>CK250/CK67</f>
        <v>#DIV/0!</v>
      </c>
      <c r="CL249" s="583"/>
      <c r="CM249" s="580">
        <f>CM250/CM67</f>
        <v>0.18346079273939547</v>
      </c>
      <c r="CN249" s="579" t="e">
        <f>CN250/CN67</f>
        <v>#DIV/0!</v>
      </c>
      <c r="CO249" s="587" t="e">
        <f>CN250/CK250</f>
        <v>#DIV/0!</v>
      </c>
      <c r="CP249" s="583"/>
      <c r="CQ249" s="178">
        <f>CN250/CM250</f>
        <v>0</v>
      </c>
      <c r="CR249" s="632" t="e">
        <f>CR250/CR67</f>
        <v>#DIV/0!</v>
      </c>
      <c r="CS249" s="583"/>
      <c r="CT249" s="668">
        <f>CT250/CT67</f>
        <v>0.16959507346446653</v>
      </c>
      <c r="CU249" s="586">
        <f>CU250/CU67</f>
        <v>1.4425359322650573E-2</v>
      </c>
      <c r="CV249" s="587" t="e">
        <f>CU250/CR250</f>
        <v>#DIV/0!</v>
      </c>
      <c r="CW249" s="583"/>
      <c r="CX249" s="588">
        <f>CU250/CT250</f>
        <v>3.2480679978140518E-3</v>
      </c>
      <c r="CY249" s="96"/>
      <c r="CZ249" s="97"/>
      <c r="DA249" s="669" t="e">
        <f>CU249/ CR249</f>
        <v>#DIV/0!</v>
      </c>
      <c r="DD249" s="491">
        <f>DD250/DD67</f>
        <v>0.19119941245616404</v>
      </c>
      <c r="DE249" s="574">
        <f>DE250/DE67</f>
        <v>0.18962681560428238</v>
      </c>
      <c r="DF249" s="778" t="e">
        <f>DF250/DF67</f>
        <v>#DIV/0!</v>
      </c>
      <c r="DG249" s="334">
        <f>DF250/DE250</f>
        <v>0</v>
      </c>
      <c r="DH249" s="491">
        <f>DH250/DH67</f>
        <v>0.18376234410807041</v>
      </c>
      <c r="DI249" s="574">
        <f>DI250/DI67</f>
        <v>0.18496796280111827</v>
      </c>
      <c r="DJ249" s="778" t="e">
        <f>DJ250/DJ67</f>
        <v>#DIV/0!</v>
      </c>
      <c r="DK249" s="334">
        <f>DJ250/DI250</f>
        <v>0</v>
      </c>
      <c r="DL249" s="491">
        <f>DL250/DL67</f>
        <v>0.18038152657783454</v>
      </c>
      <c r="DM249" s="574">
        <f>DM250/DM67</f>
        <v>0.18853283558947928</v>
      </c>
      <c r="DN249" s="778">
        <f>DN250/DN67</f>
        <v>0</v>
      </c>
      <c r="DO249" s="341">
        <f>DN250/DM250</f>
        <v>0</v>
      </c>
      <c r="DP249" s="491">
        <f>DP250/DP67</f>
        <v>0.18536484582005439</v>
      </c>
      <c r="DQ249" s="580">
        <f>DQ250/DQ67</f>
        <v>0.18786442217430996</v>
      </c>
      <c r="DR249" s="580">
        <f>DR250/DR67</f>
        <v>0</v>
      </c>
      <c r="DS249" s="579">
        <f>DR250/DP250</f>
        <v>0</v>
      </c>
      <c r="DT249" s="177">
        <f>DR250/DQ250</f>
        <v>0</v>
      </c>
      <c r="DU249" s="491">
        <f>DU250/DU67</f>
        <v>0.18537187091232965</v>
      </c>
      <c r="DV249" s="574" t="e">
        <f>DV250/DV67</f>
        <v>#DIV/0!</v>
      </c>
      <c r="DW249" s="778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4" t="e">
        <f>DZ250/DZ67</f>
        <v>#DIV/0!</v>
      </c>
      <c r="EA249" s="778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4" t="e">
        <f>ED250/ED67</f>
        <v>#DIV/0!</v>
      </c>
      <c r="EE249" s="778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80" t="e">
        <f>EH250/EH67</f>
        <v>#DIV/0!</v>
      </c>
      <c r="EI249" s="579" t="e">
        <f>EI250/EI67</f>
        <v>#DIV/0!</v>
      </c>
      <c r="EJ249" s="587">
        <f>EI250/EG250</f>
        <v>0</v>
      </c>
      <c r="EK249" s="178" t="e">
        <f>EI250/EH250</f>
        <v>#DIV/0!</v>
      </c>
      <c r="EL249" s="632">
        <f>EL250/EL67</f>
        <v>0.1848504396316025</v>
      </c>
      <c r="EM249" s="668">
        <f>EM250/EM67</f>
        <v>0.18786442217430996</v>
      </c>
      <c r="EN249" s="586">
        <f>EN250/EN67</f>
        <v>0</v>
      </c>
      <c r="EO249" s="587">
        <f>EN250/EL250</f>
        <v>0</v>
      </c>
      <c r="EP249" s="588">
        <f>EN250/EM250</f>
        <v>0</v>
      </c>
      <c r="EQ249" s="96"/>
      <c r="ER249" s="97"/>
      <c r="ES249" s="669">
        <f>EN249/ EL249</f>
        <v>0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494">
        <f t="shared" ref="H250" si="865">H216+H228+H244+H236+H242+H246+H248</f>
        <v>33333</v>
      </c>
      <c r="I250" s="495">
        <f>H250-G250</f>
        <v>-39638.545799999833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1071">
        <f t="shared" ref="L250" si="866">L216+L228+L244+L236+L242+L246+L248</f>
        <v>0</v>
      </c>
      <c r="M250" s="495">
        <f>L250-K250</f>
        <v>-79043.218696327589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1071">
        <f t="shared" ref="P250" si="867">P216+P228+P244+P236+P242+P246+P248</f>
        <v>0</v>
      </c>
      <c r="Q250" s="495">
        <f>P250-O250</f>
        <v>-66840.823148115727</v>
      </c>
      <c r="R250" s="492">
        <f t="shared" ref="R250:BA250" si="868">R216+R228+R244+R236+R242+R246+R248</f>
        <v>166276.62393162394</v>
      </c>
      <c r="S250" s="497">
        <f>S216+S228+S244+S236+S242+S246+S248</f>
        <v>190890.84639316238</v>
      </c>
      <c r="T250" s="215">
        <f t="shared" si="868"/>
        <v>179216.1666344433</v>
      </c>
      <c r="U250" s="213">
        <f t="shared" si="868"/>
        <v>33333</v>
      </c>
      <c r="V250" s="213">
        <f t="shared" si="868"/>
        <v>-132943.62393162394</v>
      </c>
      <c r="W250" s="211">
        <f t="shared" si="661"/>
        <v>-157557.84639316238</v>
      </c>
      <c r="X250" s="216">
        <f t="shared" si="868"/>
        <v>-145883.1666344433</v>
      </c>
      <c r="Y250" s="492">
        <f t="shared" si="868"/>
        <v>56076.16459331417</v>
      </c>
      <c r="Z250" s="493">
        <f>Z216+Z228+Z244+Z236+Z242+Z246+Z248</f>
        <v>67889.697244740004</v>
      </c>
      <c r="AA250" s="1071">
        <f t="shared" ref="AA250" si="869">AA216+AA228+AA244+AA236+AA242+AA246+AA248</f>
        <v>0</v>
      </c>
      <c r="AB250" s="495">
        <f t="shared" si="868"/>
        <v>-65202.404462693812</v>
      </c>
      <c r="AC250" s="492">
        <f t="shared" si="868"/>
        <v>54961.783703240129</v>
      </c>
      <c r="AD250" s="493">
        <f>AD216+AD228+AD244+AD236+AD242+AD246+AD248</f>
        <v>74288.623983062585</v>
      </c>
      <c r="AE250" s="1071">
        <f t="shared" ref="AE250" si="870">AE216+AE228+AE244+AE236+AE242+AE246+AE248</f>
        <v>0</v>
      </c>
      <c r="AF250" s="495">
        <f t="shared" si="868"/>
        <v>-28002.492718618145</v>
      </c>
      <c r="AG250" s="492">
        <f t="shared" si="868"/>
        <v>49760.659737633745</v>
      </c>
      <c r="AH250" s="493">
        <f>AH216+AH228+AH244+AH236+AH242+AH246+AH248</f>
        <v>77796.488461538465</v>
      </c>
      <c r="AI250" s="1071">
        <f t="shared" si="868"/>
        <v>0</v>
      </c>
      <c r="AJ250" s="495">
        <f t="shared" si="868"/>
        <v>-77796.488461538465</v>
      </c>
      <c r="AK250" s="492">
        <f t="shared" si="868"/>
        <v>160798.60803418804</v>
      </c>
      <c r="AL250" s="497">
        <f>AL216+AL228+AL244+AL236+AL242+AL246+AL248</f>
        <v>164896.96372649574</v>
      </c>
      <c r="AM250" s="211">
        <f t="shared" si="868"/>
        <v>219974.80968934108</v>
      </c>
      <c r="AN250" s="213">
        <f t="shared" si="868"/>
        <v>0</v>
      </c>
      <c r="AO250" s="215">
        <f t="shared" si="868"/>
        <v>-160798.60803418804</v>
      </c>
      <c r="AP250" s="211">
        <f t="shared" si="662"/>
        <v>-164896.96372649574</v>
      </c>
      <c r="AQ250" s="216">
        <f t="shared" si="868"/>
        <v>-219974.80968934108</v>
      </c>
      <c r="AR250" s="210">
        <f t="shared" si="868"/>
        <v>327075.23196581198</v>
      </c>
      <c r="AS250" s="213">
        <f>AS216+AS228+AS244+AS236+AS242+AS246+AS248</f>
        <v>355787.81011965813</v>
      </c>
      <c r="AT250" s="694">
        <f t="shared" si="868"/>
        <v>399190.97632378445</v>
      </c>
      <c r="AU250" s="293">
        <f t="shared" si="868"/>
        <v>33333</v>
      </c>
      <c r="AV250" s="217">
        <f t="shared" si="868"/>
        <v>-293742.23196581198</v>
      </c>
      <c r="AW250" s="211">
        <f t="shared" si="663"/>
        <v>-322454.81011965813</v>
      </c>
      <c r="AX250" s="218">
        <f t="shared" si="868"/>
        <v>-365857.97632378445</v>
      </c>
      <c r="AY250" s="96">
        <f t="shared" si="868"/>
        <v>54512.538660968654</v>
      </c>
      <c r="AZ250" s="97">
        <f>AS250/6</f>
        <v>59297.968353276352</v>
      </c>
      <c r="BA250" s="97">
        <f t="shared" si="868"/>
        <v>5555.5</v>
      </c>
      <c r="BB250" s="363">
        <f>BA250/AY250</f>
        <v>0.10191233313406069</v>
      </c>
      <c r="BC250" s="98">
        <f>BA250-AY250</f>
        <v>-48957.038660968654</v>
      </c>
      <c r="BD250" s="98">
        <f>BA250-AZ250</f>
        <v>-53742.468353276352</v>
      </c>
      <c r="BE250" s="98">
        <f>AX250/6</f>
        <v>-60976.32938729741</v>
      </c>
      <c r="BF250" s="1045">
        <f t="shared" ref="BF250:BG250" si="871">BF216+BF228+BF244+BF236+BF242+BF246+BF248</f>
        <v>0</v>
      </c>
      <c r="BG250" s="493">
        <f t="shared" si="871"/>
        <v>0</v>
      </c>
      <c r="BH250" s="496">
        <f>BH216+BH228+BH244+BH236+BH242+BH246+BH248</f>
        <v>1111</v>
      </c>
      <c r="BI250" s="495">
        <f>BH250-BG250</f>
        <v>1111</v>
      </c>
      <c r="BJ250" s="1045">
        <f t="shared" ref="BJ250" si="872">BJ216+BJ228+BJ244+BJ236+BJ242+BJ246+BJ248</f>
        <v>0</v>
      </c>
      <c r="BK250" s="493">
        <f>BK216+BK228+BK244+BK236+BK242+BK246+BK248</f>
        <v>57215.384076923081</v>
      </c>
      <c r="BL250" s="496">
        <f>BL216+BL228+BL244+BL236+BL242+BL246+BL248</f>
        <v>0</v>
      </c>
      <c r="BM250" s="495">
        <f>BL250-BK250</f>
        <v>-57215.384076923081</v>
      </c>
      <c r="BN250" s="1045">
        <f t="shared" ref="BN250" si="873">BN216+BN228+BN244+BN236+BN242+BN246+BN248</f>
        <v>0</v>
      </c>
      <c r="BO250" s="493">
        <f>BO216+BO228+BO244+BO236+BO242+BO246+BO248</f>
        <v>69566.416333333342</v>
      </c>
      <c r="BP250" s="496">
        <f>BP216+BP228+BP244+BP236+BP242+BP246+BP248</f>
        <v>0</v>
      </c>
      <c r="BQ250" s="495">
        <f>BP250-BO250</f>
        <v>-69566.416333333342</v>
      </c>
      <c r="BR250" s="492">
        <f t="shared" ref="BR250:CZ250" si="874">BR216+BR228+BR244+BR236+BR242+BR246+BR248</f>
        <v>0</v>
      </c>
      <c r="BS250" s="215"/>
      <c r="BT250" s="211">
        <f t="shared" si="874"/>
        <v>126781.80041025642</v>
      </c>
      <c r="BU250" s="213">
        <f t="shared" si="874"/>
        <v>1111</v>
      </c>
      <c r="BV250" s="213">
        <f t="shared" si="874"/>
        <v>1111</v>
      </c>
      <c r="BW250" s="211"/>
      <c r="BX250" s="216">
        <f t="shared" si="874"/>
        <v>-125670.80041025642</v>
      </c>
      <c r="BY250" s="1045">
        <f t="shared" si="874"/>
        <v>0</v>
      </c>
      <c r="BZ250" s="493">
        <f t="shared" ref="BZ250" si="875">BZ216+BZ228+BZ244+BZ236+BZ242+BZ246+BZ248</f>
        <v>79479.159017094033</v>
      </c>
      <c r="CA250" s="496">
        <f t="shared" si="874"/>
        <v>0</v>
      </c>
      <c r="CB250" s="495">
        <f t="shared" si="874"/>
        <v>-79479.159017094033</v>
      </c>
      <c r="CC250" s="1045">
        <f t="shared" si="874"/>
        <v>0</v>
      </c>
      <c r="CD250" s="493">
        <f t="shared" ref="CD250" si="876">CD216+CD228+CD244+CD236+CD242+CD246+CD248</f>
        <v>79073.940170940172</v>
      </c>
      <c r="CE250" s="496">
        <f t="shared" si="874"/>
        <v>0</v>
      </c>
      <c r="CF250" s="495">
        <f t="shared" si="874"/>
        <v>-79073.940170940172</v>
      </c>
      <c r="CG250" s="1045">
        <f t="shared" si="874"/>
        <v>0</v>
      </c>
      <c r="CH250" s="493">
        <f t="shared" ref="CH250" si="877">CH216+CH228+CH244+CH236+CH242+CH246+CH248</f>
        <v>56714.58974358975</v>
      </c>
      <c r="CI250" s="496">
        <f t="shared" si="874"/>
        <v>0</v>
      </c>
      <c r="CJ250" s="495">
        <f t="shared" si="874"/>
        <v>-56714.58974358975</v>
      </c>
      <c r="CK250" s="492">
        <f t="shared" si="874"/>
        <v>0</v>
      </c>
      <c r="CL250" s="215"/>
      <c r="CM250" s="211">
        <f t="shared" si="874"/>
        <v>215267.68893162394</v>
      </c>
      <c r="CN250" s="213">
        <f t="shared" si="874"/>
        <v>0</v>
      </c>
      <c r="CO250" s="215">
        <f t="shared" si="874"/>
        <v>0</v>
      </c>
      <c r="CP250" s="215"/>
      <c r="CQ250" s="216">
        <f t="shared" si="874"/>
        <v>-215267.68893162394</v>
      </c>
      <c r="CR250" s="210">
        <f t="shared" si="874"/>
        <v>0</v>
      </c>
      <c r="CS250" s="215"/>
      <c r="CT250" s="694">
        <f t="shared" si="874"/>
        <v>342049.48934188031</v>
      </c>
      <c r="CU250" s="293">
        <f t="shared" si="874"/>
        <v>1111</v>
      </c>
      <c r="CV250" s="217">
        <f t="shared" si="874"/>
        <v>1111</v>
      </c>
      <c r="CW250" s="217"/>
      <c r="CX250" s="218">
        <f t="shared" si="874"/>
        <v>-340938.48934188031</v>
      </c>
      <c r="CY250" s="96">
        <f t="shared" si="779"/>
        <v>0</v>
      </c>
      <c r="CZ250" s="97">
        <f t="shared" si="874"/>
        <v>185.16666666666666</v>
      </c>
      <c r="DA250" s="363" t="e">
        <f>CZ250/CY250</f>
        <v>#DIV/0!</v>
      </c>
      <c r="DB250" s="98">
        <f>CZ250-CY250</f>
        <v>185.16666666666666</v>
      </c>
      <c r="DC250" s="98">
        <f>CX250/6</f>
        <v>-56823.081556980054</v>
      </c>
      <c r="DD250" s="492">
        <f>DD216+DD228+DD244+DD236+DD242+DD246+DD248</f>
        <v>83552.672478632478</v>
      </c>
      <c r="DE250" s="493">
        <f>DE216+DE228+DE244+DE236+DE242+DE246+DE248</f>
        <v>82063.484188034185</v>
      </c>
      <c r="DF250" s="773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73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878">DP216+DP228+DP244+DP236+DP242+DP246+DP248</f>
        <v>219978.16606837607</v>
      </c>
      <c r="DQ250" s="211">
        <f t="shared" si="878"/>
        <v>221646.90906837606</v>
      </c>
      <c r="DR250" s="213">
        <f t="shared" si="878"/>
        <v>0</v>
      </c>
      <c r="DS250" s="213">
        <f t="shared" si="878"/>
        <v>-219978.16606837607</v>
      </c>
      <c r="DT250" s="216">
        <f t="shared" si="878"/>
        <v>-221646.90906837606</v>
      </c>
      <c r="DU250" s="492">
        <f t="shared" si="878"/>
        <v>72311.348717948713</v>
      </c>
      <c r="DV250" s="493">
        <f t="shared" si="878"/>
        <v>0</v>
      </c>
      <c r="DW250" s="496">
        <f t="shared" si="878"/>
        <v>0</v>
      </c>
      <c r="DX250" s="495">
        <f t="shared" si="878"/>
        <v>0</v>
      </c>
      <c r="DY250" s="492">
        <f t="shared" si="878"/>
        <v>64348.314529914533</v>
      </c>
      <c r="DZ250" s="493">
        <f t="shared" si="878"/>
        <v>0</v>
      </c>
      <c r="EA250" s="496">
        <f t="shared" si="878"/>
        <v>0</v>
      </c>
      <c r="EB250" s="495">
        <f t="shared" si="878"/>
        <v>0</v>
      </c>
      <c r="EC250" s="492">
        <f t="shared" si="878"/>
        <v>59821.837606837609</v>
      </c>
      <c r="ED250" s="493">
        <f t="shared" si="878"/>
        <v>0</v>
      </c>
      <c r="EE250" s="496">
        <f t="shared" si="878"/>
        <v>0</v>
      </c>
      <c r="EF250" s="495">
        <f t="shared" si="878"/>
        <v>0</v>
      </c>
      <c r="EG250" s="492">
        <f t="shared" si="878"/>
        <v>196481.50085470086</v>
      </c>
      <c r="EH250" s="211">
        <f t="shared" si="878"/>
        <v>0</v>
      </c>
      <c r="EI250" s="213">
        <f t="shared" si="878"/>
        <v>0</v>
      </c>
      <c r="EJ250" s="215">
        <f t="shared" si="878"/>
        <v>-196481.50085470086</v>
      </c>
      <c r="EK250" s="216">
        <f t="shared" si="878"/>
        <v>0</v>
      </c>
      <c r="EL250" s="210">
        <f t="shared" si="878"/>
        <v>416459.66692307696</v>
      </c>
      <c r="EM250" s="694">
        <f t="shared" si="878"/>
        <v>221646.90906837606</v>
      </c>
      <c r="EN250" s="293">
        <f t="shared" si="878"/>
        <v>0</v>
      </c>
      <c r="EO250" s="217">
        <f t="shared" si="878"/>
        <v>-416459.66692307696</v>
      </c>
      <c r="EP250" s="218">
        <f t="shared" si="878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58"/>
      <c r="H251" s="658"/>
      <c r="I251" s="658"/>
      <c r="J251" s="70"/>
      <c r="K251" s="658"/>
      <c r="L251" s="658"/>
      <c r="M251" s="658"/>
      <c r="N251" s="70"/>
      <c r="O251" s="658"/>
      <c r="P251" s="658"/>
      <c r="Q251" s="658"/>
      <c r="R251" s="70"/>
      <c r="S251" s="70"/>
      <c r="T251" s="70"/>
      <c r="U251" s="658"/>
      <c r="V251" s="70"/>
      <c r="W251" s="70"/>
      <c r="X251" s="70"/>
      <c r="Y251" s="70"/>
      <c r="Z251" s="658"/>
      <c r="AA251" s="658"/>
      <c r="AB251" s="658"/>
      <c r="AC251" s="70"/>
      <c r="AD251" s="70"/>
      <c r="AE251" s="658"/>
      <c r="AF251" s="70"/>
      <c r="AG251" s="70"/>
      <c r="AH251" s="70"/>
      <c r="AI251" s="658"/>
      <c r="AJ251" s="70"/>
      <c r="AK251" s="70"/>
      <c r="AL251" s="70"/>
      <c r="AM251" s="70"/>
      <c r="AN251" s="658"/>
      <c r="AO251" s="70"/>
      <c r="AP251" s="70"/>
      <c r="AQ251" s="70"/>
      <c r="AR251" s="238"/>
      <c r="AS251" s="70"/>
      <c r="AT251" s="660"/>
      <c r="AU251" s="659"/>
      <c r="AV251" s="660"/>
      <c r="AW251" s="70"/>
      <c r="AX251" s="75"/>
      <c r="AY251" s="695"/>
      <c r="AZ251" s="695"/>
      <c r="BA251" s="695"/>
      <c r="BF251" s="70"/>
      <c r="BG251" s="658"/>
      <c r="BH251" s="658"/>
      <c r="BI251" s="658"/>
      <c r="BJ251" s="70"/>
      <c r="BK251" s="658"/>
      <c r="BL251" s="658"/>
      <c r="BM251" s="658"/>
      <c r="BN251" s="70"/>
      <c r="BO251" s="70"/>
      <c r="BP251" s="658"/>
      <c r="BQ251" s="70"/>
      <c r="BR251" s="70"/>
      <c r="BS251" s="70"/>
      <c r="BT251" s="70"/>
      <c r="BU251" s="658"/>
      <c r="BV251" s="70"/>
      <c r="BW251" s="70"/>
      <c r="BX251" s="70"/>
      <c r="BY251" s="70"/>
      <c r="BZ251" s="70"/>
      <c r="CA251" s="658"/>
      <c r="CB251" s="70"/>
      <c r="CC251" s="70"/>
      <c r="CD251" s="70"/>
      <c r="CE251" s="658"/>
      <c r="CF251" s="70"/>
      <c r="CG251" s="70"/>
      <c r="CH251" s="70"/>
      <c r="CI251" s="658"/>
      <c r="CJ251" s="70"/>
      <c r="CK251" s="70"/>
      <c r="CL251" s="70"/>
      <c r="CM251" s="70"/>
      <c r="CN251" s="658"/>
      <c r="CO251" s="70"/>
      <c r="CP251" s="70"/>
      <c r="CQ251" s="70"/>
      <c r="CR251" s="238"/>
      <c r="CS251" s="238"/>
      <c r="CT251" s="660"/>
      <c r="CU251" s="659"/>
      <c r="CV251" s="660"/>
      <c r="CW251" s="660"/>
      <c r="CX251" s="75"/>
      <c r="CY251" s="695"/>
      <c r="CZ251" s="695"/>
      <c r="DD251" s="70"/>
      <c r="DE251" s="658"/>
      <c r="DF251" s="658"/>
      <c r="DG251" s="658"/>
      <c r="DH251" s="70"/>
      <c r="DI251" s="658"/>
      <c r="DJ251" s="658"/>
      <c r="DK251" s="658"/>
      <c r="DL251" s="70"/>
      <c r="DM251" s="70"/>
      <c r="DN251" s="658"/>
      <c r="DO251" s="70"/>
      <c r="DP251" s="70"/>
      <c r="DQ251" s="70"/>
      <c r="DR251" s="658"/>
      <c r="DS251" s="70"/>
      <c r="DT251" s="70"/>
      <c r="DU251" s="70"/>
      <c r="DV251" s="70"/>
      <c r="DW251" s="658"/>
      <c r="DX251" s="70"/>
      <c r="DY251" s="70"/>
      <c r="DZ251" s="70"/>
      <c r="EA251" s="658"/>
      <c r="EB251" s="70"/>
      <c r="EC251" s="70"/>
      <c r="ED251" s="70"/>
      <c r="EE251" s="658"/>
      <c r="EF251" s="70"/>
      <c r="EG251" s="70"/>
      <c r="EH251" s="70"/>
      <c r="EI251" s="658"/>
      <c r="EJ251" s="70"/>
      <c r="EK251" s="70"/>
      <c r="EL251" s="238"/>
      <c r="EM251" s="660"/>
      <c r="EN251" s="659"/>
      <c r="EO251" s="660"/>
      <c r="EP251" s="75"/>
      <c r="EQ251" s="695"/>
      <c r="ER251" s="69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6"/>
      <c r="W252" s="10"/>
      <c r="X252" s="2">
        <f t="shared" ref="X252:X264" si="879">U252-T252</f>
        <v>0</v>
      </c>
      <c r="AB252" s="2"/>
      <c r="AK252" s="10"/>
      <c r="AL252" s="10"/>
      <c r="AM252" s="10"/>
      <c r="AN252" s="10"/>
      <c r="AO252" s="696"/>
      <c r="AP252" s="10"/>
      <c r="AQ252" s="2">
        <f t="shared" ref="AQ252:AQ264" si="880">AN252-AM252</f>
        <v>0</v>
      </c>
      <c r="AS252" s="219"/>
      <c r="AW252" s="10"/>
      <c r="AX252" s="5">
        <f t="shared" ref="AX252:AX264" si="881">AU252-AT252</f>
        <v>0</v>
      </c>
      <c r="BM252" s="2"/>
      <c r="BR252" s="10"/>
      <c r="BS252" s="10"/>
      <c r="BT252" s="10"/>
      <c r="BU252" s="10"/>
      <c r="BV252" s="696"/>
      <c r="BW252" s="10"/>
      <c r="BX252" s="2">
        <f t="shared" ref="BX252:BX264" si="882">BU252-BT252</f>
        <v>0</v>
      </c>
      <c r="CK252" s="10"/>
      <c r="CL252" s="10"/>
      <c r="CM252" s="10"/>
      <c r="CN252" s="10"/>
      <c r="CO252" s="696"/>
      <c r="CP252" s="10"/>
      <c r="CQ252" s="2">
        <f t="shared" ref="CQ252:CQ264" si="883">CN252-CM252</f>
        <v>0</v>
      </c>
      <c r="CX252" s="5">
        <f t="shared" ref="CX252:CX264" si="884">CU252-CT252</f>
        <v>0</v>
      </c>
      <c r="DK252" s="2"/>
      <c r="DP252" s="10"/>
      <c r="DQ252" s="10"/>
      <c r="DR252" s="10"/>
      <c r="DS252" s="696"/>
      <c r="DT252" s="2">
        <f t="shared" ref="DT252:DT264" si="885">DR252-DQ252</f>
        <v>0</v>
      </c>
      <c r="EG252" s="10"/>
      <c r="EH252" s="10"/>
      <c r="EI252" s="10"/>
      <c r="EJ252" s="696"/>
      <c r="EK252" s="2">
        <f t="shared" ref="EK252:EK264" si="886">EI252-EH252</f>
        <v>0</v>
      </c>
      <c r="EP252" s="5">
        <f t="shared" ref="EP252:EP264" si="887">EN252-EM252</f>
        <v>0</v>
      </c>
    </row>
    <row r="253" spans="1:152" s="351" customFormat="1" ht="12" hidden="1" customHeight="1">
      <c r="A253" s="697"/>
      <c r="B253" s="697" t="s">
        <v>16</v>
      </c>
      <c r="C253" s="698"/>
      <c r="D253" s="464"/>
      <c r="E253" s="821"/>
      <c r="F253" s="699"/>
      <c r="G253" s="700" t="e">
        <f>#REF!+G77-#REF!</f>
        <v>#REF!</v>
      </c>
      <c r="H253" s="700" t="e">
        <f>#REF!+H77-#REF!</f>
        <v>#REF!</v>
      </c>
      <c r="I253" s="178"/>
      <c r="J253" s="699"/>
      <c r="K253" s="700" t="e">
        <f>#REF!+K77-#REF!</f>
        <v>#REF!</v>
      </c>
      <c r="L253" s="700" t="e">
        <f>#REF!+L77-#REF!</f>
        <v>#REF!</v>
      </c>
      <c r="M253" s="178"/>
      <c r="N253" s="699"/>
      <c r="O253" s="700" t="e">
        <f>#REF!+O77-#REF!</f>
        <v>#REF!</v>
      </c>
      <c r="P253" s="700" t="e">
        <f>#REF!+P77-#REF!</f>
        <v>#REF!</v>
      </c>
      <c r="Q253" s="178"/>
      <c r="R253" s="699"/>
      <c r="S253" s="530"/>
      <c r="T253" s="530"/>
      <c r="U253" s="701"/>
      <c r="V253" s="202"/>
      <c r="W253" s="619"/>
      <c r="X253" s="441">
        <f t="shared" si="879"/>
        <v>0</v>
      </c>
      <c r="Y253" s="699"/>
      <c r="Z253" s="700" t="e">
        <f>#REF!+Z77-#REF!</f>
        <v>#REF!</v>
      </c>
      <c r="AA253" s="700" t="e">
        <f>#REF!+AA77-#REF!</f>
        <v>#REF!</v>
      </c>
      <c r="AB253" s="178"/>
      <c r="AC253" s="699"/>
      <c r="AD253" s="438" t="e">
        <f>F254+AD77-#REF!</f>
        <v>#REF!</v>
      </c>
      <c r="AE253" s="700" t="e">
        <f>G254+AE77-#REF!</f>
        <v>#REF!</v>
      </c>
      <c r="AF253" s="202"/>
      <c r="AG253" s="699"/>
      <c r="AH253" s="438" t="e">
        <f>J254+AH77-#REF!</f>
        <v>#REF!</v>
      </c>
      <c r="AI253" s="700" t="e">
        <f>K254+AI77-#REF!</f>
        <v>#REF!</v>
      </c>
      <c r="AJ253" s="202"/>
      <c r="AK253" s="699"/>
      <c r="AL253" s="530"/>
      <c r="AM253" s="530"/>
      <c r="AN253" s="701"/>
      <c r="AO253" s="202"/>
      <c r="AP253" s="619"/>
      <c r="AQ253" s="441">
        <f t="shared" si="880"/>
        <v>0</v>
      </c>
      <c r="AR253" s="699">
        <f>SUM(R253,AK253)</f>
        <v>0</v>
      </c>
      <c r="AS253" s="530"/>
      <c r="AT253" s="702"/>
      <c r="AU253" s="703"/>
      <c r="AV253" s="704"/>
      <c r="AW253" s="619"/>
      <c r="AX253" s="705">
        <f t="shared" si="881"/>
        <v>0</v>
      </c>
      <c r="AY253" s="350"/>
      <c r="AZ253" s="350"/>
      <c r="BA253" s="350"/>
      <c r="BF253" s="699"/>
      <c r="BG253" s="700" t="e">
        <f>#REF!+BG77-#REF!</f>
        <v>#REF!</v>
      </c>
      <c r="BH253" s="700" t="e">
        <f>#REF!+BH77-#REF!</f>
        <v>#REF!</v>
      </c>
      <c r="BI253" s="178"/>
      <c r="BJ253" s="699"/>
      <c r="BK253" s="700" t="e">
        <f>#REF!+BK77-#REF!</f>
        <v>#REF!</v>
      </c>
      <c r="BL253" s="700" t="e">
        <f>#REF!+BL77-#REF!</f>
        <v>#REF!</v>
      </c>
      <c r="BM253" s="178"/>
      <c r="BN253" s="699"/>
      <c r="BO253" s="438" t="e">
        <f>#REF!+BO77-#REF!</f>
        <v>#REF!</v>
      </c>
      <c r="BP253" s="700" t="e">
        <f>#REF!+BP77-#REF!</f>
        <v>#REF!</v>
      </c>
      <c r="BQ253" s="202"/>
      <c r="BR253" s="699"/>
      <c r="BS253" s="530"/>
      <c r="BT253" s="530"/>
      <c r="BU253" s="701"/>
      <c r="BV253" s="202"/>
      <c r="BW253" s="619"/>
      <c r="BX253" s="441">
        <f t="shared" si="882"/>
        <v>0</v>
      </c>
      <c r="BY253" s="699"/>
      <c r="BZ253" s="438" t="e">
        <f>#REF!+BZ77-#REF!</f>
        <v>#REF!</v>
      </c>
      <c r="CA253" s="700" t="e">
        <f>#REF!+CA77-#REF!</f>
        <v>#REF!</v>
      </c>
      <c r="CB253" s="202"/>
      <c r="CC253" s="699"/>
      <c r="CD253" s="438" t="e">
        <f>BF254+CD77-#REF!</f>
        <v>#REF!</v>
      </c>
      <c r="CE253" s="700" t="e">
        <f>BG254+CE77-#REF!</f>
        <v>#REF!</v>
      </c>
      <c r="CF253" s="202"/>
      <c r="CG253" s="699"/>
      <c r="CH253" s="438" t="e">
        <f>BJ254+CH77-#REF!</f>
        <v>#REF!</v>
      </c>
      <c r="CI253" s="700" t="e">
        <f>BK254+CI77-#REF!</f>
        <v>#REF!</v>
      </c>
      <c r="CJ253" s="202"/>
      <c r="CK253" s="699"/>
      <c r="CL253" s="530"/>
      <c r="CM253" s="530"/>
      <c r="CN253" s="701"/>
      <c r="CO253" s="202"/>
      <c r="CP253" s="619"/>
      <c r="CQ253" s="441">
        <f t="shared" si="883"/>
        <v>0</v>
      </c>
      <c r="CR253" s="699">
        <f>SUM(BR253,CK253)</f>
        <v>0</v>
      </c>
      <c r="CS253" s="530"/>
      <c r="CT253" s="702"/>
      <c r="CU253" s="703"/>
      <c r="CV253" s="704"/>
      <c r="CW253" s="978"/>
      <c r="CX253" s="705">
        <f t="shared" si="884"/>
        <v>0</v>
      </c>
      <c r="CY253" s="350"/>
      <c r="CZ253" s="350"/>
      <c r="DD253" s="699"/>
      <c r="DE253" s="700" t="e">
        <f>#REF!+DE77-#REF!</f>
        <v>#REF!</v>
      </c>
      <c r="DF253" s="700" t="e">
        <f>#REF!+DF77-#REF!</f>
        <v>#REF!</v>
      </c>
      <c r="DG253" s="178"/>
      <c r="DH253" s="699"/>
      <c r="DI253" s="700" t="e">
        <f>#REF!+DI77-#REF!</f>
        <v>#REF!</v>
      </c>
      <c r="DJ253" s="700" t="e">
        <f>#REF!+DJ77-#REF!</f>
        <v>#REF!</v>
      </c>
      <c r="DK253" s="178"/>
      <c r="DL253" s="699"/>
      <c r="DM253" s="438" t="e">
        <f>#REF!+DM77-#REF!</f>
        <v>#REF!</v>
      </c>
      <c r="DN253" s="700" t="e">
        <f>#REF!+DN77-#REF!</f>
        <v>#REF!</v>
      </c>
      <c r="DO253" s="202"/>
      <c r="DP253" s="699"/>
      <c r="DQ253" s="530"/>
      <c r="DR253" s="701"/>
      <c r="DS253" s="202"/>
      <c r="DT253" s="441">
        <f t="shared" si="885"/>
        <v>0</v>
      </c>
      <c r="DU253" s="699"/>
      <c r="DV253" s="438" t="e">
        <f>#REF!+DV77-#REF!</f>
        <v>#REF!</v>
      </c>
      <c r="DW253" s="700" t="e">
        <f>#REF!+DW77-#REF!</f>
        <v>#REF!</v>
      </c>
      <c r="DX253" s="202"/>
      <c r="DY253" s="699"/>
      <c r="DZ253" s="438" t="e">
        <f>DD254+DZ77-#REF!</f>
        <v>#REF!</v>
      </c>
      <c r="EA253" s="700" t="e">
        <f>DE254+EA77-#REF!</f>
        <v>#REF!</v>
      </c>
      <c r="EB253" s="202"/>
      <c r="EC253" s="699"/>
      <c r="ED253" s="438" t="e">
        <f>DH254+ED77-#REF!</f>
        <v>#REF!</v>
      </c>
      <c r="EE253" s="700" t="e">
        <f>DI254+EE77-#REF!</f>
        <v>#REF!</v>
      </c>
      <c r="EF253" s="202"/>
      <c r="EG253" s="699"/>
      <c r="EH253" s="530"/>
      <c r="EI253" s="701"/>
      <c r="EJ253" s="202"/>
      <c r="EK253" s="441">
        <f t="shared" si="886"/>
        <v>0</v>
      </c>
      <c r="EL253" s="699">
        <f>SUM(DP253,EG253)</f>
        <v>0</v>
      </c>
      <c r="EM253" s="702"/>
      <c r="EN253" s="703"/>
      <c r="EO253" s="704"/>
      <c r="EP253" s="705">
        <f t="shared" si="887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1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0"/>
      <c r="T254" s="540"/>
      <c r="U254" s="113"/>
      <c r="V254" s="55"/>
      <c r="W254" s="134"/>
      <c r="X254" s="134">
        <f t="shared" si="879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0"/>
      <c r="AM254" s="540"/>
      <c r="AN254" s="113"/>
      <c r="AO254" s="55"/>
      <c r="AP254" s="134"/>
      <c r="AQ254" s="134">
        <f t="shared" si="880"/>
        <v>0</v>
      </c>
      <c r="AR254" s="130">
        <f>SUM(R254,AK254)</f>
        <v>0</v>
      </c>
      <c r="AS254" s="540"/>
      <c r="AT254" s="170"/>
      <c r="AU254" s="187">
        <f>SUM(U254,AN254)</f>
        <v>0</v>
      </c>
      <c r="AV254" s="362"/>
      <c r="AW254" s="134"/>
      <c r="AX254" s="706">
        <f t="shared" si="881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0"/>
      <c r="BT254" s="540"/>
      <c r="BU254" s="113"/>
      <c r="BV254" s="55"/>
      <c r="BW254" s="134"/>
      <c r="BX254" s="134">
        <f t="shared" si="882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40"/>
      <c r="CM254" s="540"/>
      <c r="CN254" s="113"/>
      <c r="CO254" s="55"/>
      <c r="CP254" s="134"/>
      <c r="CQ254" s="134">
        <f t="shared" si="883"/>
        <v>0</v>
      </c>
      <c r="CR254" s="130">
        <f>SUM(BR254,CK254)</f>
        <v>0</v>
      </c>
      <c r="CS254" s="540"/>
      <c r="CT254" s="170"/>
      <c r="CU254" s="187">
        <f>SUM(BU254,CN254)</f>
        <v>0</v>
      </c>
      <c r="CV254" s="362"/>
      <c r="CW254" s="706"/>
      <c r="CX254" s="706">
        <f t="shared" si="884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40"/>
      <c r="DR254" s="113"/>
      <c r="DS254" s="55"/>
      <c r="DT254" s="134">
        <f t="shared" si="885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40"/>
      <c r="EI254" s="113"/>
      <c r="EJ254" s="55"/>
      <c r="EK254" s="134">
        <f t="shared" si="886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706">
        <f t="shared" si="887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97" t="s">
        <v>16</v>
      </c>
      <c r="C255" s="330"/>
      <c r="D255" s="196"/>
      <c r="E255" s="190"/>
      <c r="F255" s="46"/>
      <c r="G255" s="700" t="e">
        <f>#REF!+G81-#REF!</f>
        <v>#REF!</v>
      </c>
      <c r="H255" s="700" t="e">
        <f>#REF!+H81-#REF!</f>
        <v>#REF!</v>
      </c>
      <c r="I255" s="178"/>
      <c r="J255" s="46"/>
      <c r="K255" s="700" t="e">
        <f>#REF!+K81-#REF!</f>
        <v>#REF!</v>
      </c>
      <c r="L255" s="700" t="e">
        <f>#REF!+L81-#REF!</f>
        <v>#REF!</v>
      </c>
      <c r="M255" s="178"/>
      <c r="N255" s="46"/>
      <c r="O255" s="700" t="e">
        <f>#REF!+O81-#REF!</f>
        <v>#REF!</v>
      </c>
      <c r="P255" s="700" t="e">
        <f>#REF!+P81-#REF!</f>
        <v>#REF!</v>
      </c>
      <c r="Q255" s="178"/>
      <c r="R255" s="546"/>
      <c r="S255" s="707"/>
      <c r="T255" s="707"/>
      <c r="U255" s="176"/>
      <c r="V255" s="202"/>
      <c r="W255" s="619"/>
      <c r="X255" s="478">
        <f t="shared" si="879"/>
        <v>0</v>
      </c>
      <c r="Y255" s="46"/>
      <c r="Z255" s="700" t="e">
        <f>#REF!+Z81-#REF!</f>
        <v>#REF!</v>
      </c>
      <c r="AA255" s="700" t="e">
        <f>#REF!+AA81-#REF!</f>
        <v>#REF!</v>
      </c>
      <c r="AB255" s="178"/>
      <c r="AC255" s="46"/>
      <c r="AD255" s="438" t="e">
        <f>F256+AD81-#REF!</f>
        <v>#REF!</v>
      </c>
      <c r="AE255" s="700" t="e">
        <f>G256+AE81-#REF!</f>
        <v>#REF!</v>
      </c>
      <c r="AF255" s="202"/>
      <c r="AG255" s="46"/>
      <c r="AH255" s="438" t="e">
        <f>J256+AH81-#REF!</f>
        <v>#REF!</v>
      </c>
      <c r="AI255" s="700" t="e">
        <f>K256+AI81-#REF!</f>
        <v>#REF!</v>
      </c>
      <c r="AJ255" s="202"/>
      <c r="AK255" s="546"/>
      <c r="AL255" s="707"/>
      <c r="AM255" s="707"/>
      <c r="AN255" s="176"/>
      <c r="AO255" s="202"/>
      <c r="AP255" s="619"/>
      <c r="AQ255" s="478">
        <f t="shared" si="880"/>
        <v>0</v>
      </c>
      <c r="AR255" s="287"/>
      <c r="AS255" s="707"/>
      <c r="AT255" s="290"/>
      <c r="AU255" s="180"/>
      <c r="AV255" s="704"/>
      <c r="AW255" s="619"/>
      <c r="AX255" s="708">
        <f t="shared" si="881"/>
        <v>0</v>
      </c>
      <c r="AY255" s="138"/>
      <c r="AZ255" s="138"/>
      <c r="BA255" s="138"/>
      <c r="BF255" s="46"/>
      <c r="BG255" s="700" t="e">
        <f>#REF!+BG81-#REF!</f>
        <v>#REF!</v>
      </c>
      <c r="BH255" s="700" t="e">
        <f>#REF!+BH81-#REF!</f>
        <v>#REF!</v>
      </c>
      <c r="BI255" s="178"/>
      <c r="BJ255" s="46"/>
      <c r="BK255" s="700" t="e">
        <f>#REF!+BK81-#REF!</f>
        <v>#REF!</v>
      </c>
      <c r="BL255" s="700" t="e">
        <f>#REF!+BL81-#REF!</f>
        <v>#REF!</v>
      </c>
      <c r="BM255" s="178"/>
      <c r="BN255" s="46"/>
      <c r="BO255" s="438" t="e">
        <f>#REF!+BO81-#REF!</f>
        <v>#REF!</v>
      </c>
      <c r="BP255" s="700" t="e">
        <f>#REF!+BP81-#REF!</f>
        <v>#REF!</v>
      </c>
      <c r="BQ255" s="202"/>
      <c r="BR255" s="546"/>
      <c r="BS255" s="707"/>
      <c r="BT255" s="707"/>
      <c r="BU255" s="176"/>
      <c r="BV255" s="202"/>
      <c r="BW255" s="619"/>
      <c r="BX255" s="478">
        <f t="shared" si="882"/>
        <v>0</v>
      </c>
      <c r="BY255" s="46"/>
      <c r="BZ255" s="438" t="e">
        <f>#REF!+BZ81-#REF!</f>
        <v>#REF!</v>
      </c>
      <c r="CA255" s="700" t="e">
        <f>#REF!+CA81-#REF!</f>
        <v>#REF!</v>
      </c>
      <c r="CB255" s="202"/>
      <c r="CC255" s="46"/>
      <c r="CD255" s="438" t="e">
        <f>BF256+CD81-#REF!</f>
        <v>#REF!</v>
      </c>
      <c r="CE255" s="700" t="e">
        <f>BG256+CE81-#REF!</f>
        <v>#REF!</v>
      </c>
      <c r="CF255" s="202"/>
      <c r="CG255" s="46"/>
      <c r="CH255" s="438" t="e">
        <f>BJ256+CH81-#REF!</f>
        <v>#REF!</v>
      </c>
      <c r="CI255" s="700" t="e">
        <f>BK256+CI81-#REF!</f>
        <v>#REF!</v>
      </c>
      <c r="CJ255" s="202"/>
      <c r="CK255" s="546"/>
      <c r="CL255" s="707"/>
      <c r="CM255" s="707"/>
      <c r="CN255" s="176"/>
      <c r="CO255" s="202"/>
      <c r="CP255" s="619"/>
      <c r="CQ255" s="478">
        <f t="shared" si="883"/>
        <v>0</v>
      </c>
      <c r="CR255" s="287"/>
      <c r="CS255" s="541"/>
      <c r="CT255" s="290"/>
      <c r="CU255" s="180"/>
      <c r="CV255" s="704"/>
      <c r="CW255" s="978"/>
      <c r="CX255" s="708">
        <f t="shared" si="884"/>
        <v>0</v>
      </c>
      <c r="CY255" s="138"/>
      <c r="CZ255" s="138"/>
      <c r="DD255" s="46"/>
      <c r="DE255" s="700" t="e">
        <f>#REF!+DE81-#REF!</f>
        <v>#REF!</v>
      </c>
      <c r="DF255" s="700" t="e">
        <f>#REF!+DF81-#REF!</f>
        <v>#REF!</v>
      </c>
      <c r="DG255" s="178"/>
      <c r="DH255" s="46"/>
      <c r="DI255" s="700" t="e">
        <f>#REF!+DI81-#REF!</f>
        <v>#REF!</v>
      </c>
      <c r="DJ255" s="700" t="e">
        <f>#REF!+DJ81-#REF!</f>
        <v>#REF!</v>
      </c>
      <c r="DK255" s="178"/>
      <c r="DL255" s="46"/>
      <c r="DM255" s="438" t="e">
        <f>#REF!+DM81-#REF!</f>
        <v>#REF!</v>
      </c>
      <c r="DN255" s="700" t="e">
        <f>#REF!+DN81-#REF!</f>
        <v>#REF!</v>
      </c>
      <c r="DO255" s="202"/>
      <c r="DP255" s="546"/>
      <c r="DQ255" s="707"/>
      <c r="DR255" s="176"/>
      <c r="DS255" s="202"/>
      <c r="DT255" s="478">
        <f t="shared" si="885"/>
        <v>0</v>
      </c>
      <c r="DU255" s="46"/>
      <c r="DV255" s="438" t="e">
        <f>#REF!+DV81-#REF!</f>
        <v>#REF!</v>
      </c>
      <c r="DW255" s="700" t="e">
        <f>#REF!+DW81-#REF!</f>
        <v>#REF!</v>
      </c>
      <c r="DX255" s="202"/>
      <c r="DY255" s="46"/>
      <c r="DZ255" s="438" t="e">
        <f>DD256+DZ81-#REF!</f>
        <v>#REF!</v>
      </c>
      <c r="EA255" s="700" t="e">
        <f>DE256+EA81-#REF!</f>
        <v>#REF!</v>
      </c>
      <c r="EB255" s="202"/>
      <c r="EC255" s="46"/>
      <c r="ED255" s="438" t="e">
        <f>DH256+ED81-#REF!</f>
        <v>#REF!</v>
      </c>
      <c r="EE255" s="700" t="e">
        <f>DI256+EE81-#REF!</f>
        <v>#REF!</v>
      </c>
      <c r="EF255" s="202"/>
      <c r="EG255" s="546"/>
      <c r="EH255" s="707"/>
      <c r="EI255" s="176"/>
      <c r="EJ255" s="202"/>
      <c r="EK255" s="478">
        <f t="shared" si="886"/>
        <v>0</v>
      </c>
      <c r="EL255" s="287"/>
      <c r="EM255" s="290"/>
      <c r="EN255" s="180"/>
      <c r="EO255" s="704"/>
      <c r="EP255" s="708">
        <f t="shared" si="887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1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0"/>
      <c r="T256" s="540"/>
      <c r="U256" s="113"/>
      <c r="V256" s="55"/>
      <c r="W256" s="134"/>
      <c r="X256" s="134">
        <f t="shared" si="879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0"/>
      <c r="AM256" s="540"/>
      <c r="AN256" s="113"/>
      <c r="AO256" s="55"/>
      <c r="AP256" s="134"/>
      <c r="AQ256" s="134">
        <f t="shared" si="880"/>
        <v>0</v>
      </c>
      <c r="AR256" s="130">
        <f>SUM(R256,AK256)</f>
        <v>0</v>
      </c>
      <c r="AS256" s="540"/>
      <c r="AT256" s="170"/>
      <c r="AU256" s="187">
        <f>SUM(U256,AN256)</f>
        <v>0</v>
      </c>
      <c r="AV256" s="362"/>
      <c r="AW256" s="134"/>
      <c r="AX256" s="706">
        <f t="shared" si="881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0"/>
      <c r="BT256" s="540"/>
      <c r="BU256" s="113"/>
      <c r="BV256" s="55"/>
      <c r="BW256" s="134"/>
      <c r="BX256" s="134">
        <f t="shared" si="882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40"/>
      <c r="CM256" s="540"/>
      <c r="CN256" s="113"/>
      <c r="CO256" s="55"/>
      <c r="CP256" s="134"/>
      <c r="CQ256" s="134">
        <f t="shared" si="883"/>
        <v>0</v>
      </c>
      <c r="CR256" s="130">
        <f>SUM(BR256,CK256)</f>
        <v>0</v>
      </c>
      <c r="CS256" s="540"/>
      <c r="CT256" s="170"/>
      <c r="CU256" s="187">
        <f>SUM(BU256,CN256)</f>
        <v>0</v>
      </c>
      <c r="CV256" s="362"/>
      <c r="CW256" s="706"/>
      <c r="CX256" s="706">
        <f t="shared" si="884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40"/>
      <c r="DR256" s="113"/>
      <c r="DS256" s="55"/>
      <c r="DT256" s="134">
        <f t="shared" si="885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40"/>
      <c r="EI256" s="113"/>
      <c r="EJ256" s="55"/>
      <c r="EK256" s="134">
        <f t="shared" si="886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706">
        <f t="shared" si="887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97" t="s">
        <v>16</v>
      </c>
      <c r="C257" s="330"/>
      <c r="D257" s="196"/>
      <c r="E257" s="190"/>
      <c r="F257" s="46"/>
      <c r="G257" s="700" t="e">
        <f>#REF!+G102-#REF!</f>
        <v>#REF!</v>
      </c>
      <c r="H257" s="700" t="e">
        <f>#REF!+H102-#REF!</f>
        <v>#REF!</v>
      </c>
      <c r="I257" s="178"/>
      <c r="J257" s="46"/>
      <c r="K257" s="700" t="e">
        <f>#REF!+K102-#REF!</f>
        <v>#REF!</v>
      </c>
      <c r="L257" s="700" t="e">
        <f>#REF!+L102-#REF!</f>
        <v>#REF!</v>
      </c>
      <c r="M257" s="178"/>
      <c r="N257" s="46"/>
      <c r="O257" s="700" t="e">
        <f>#REF!+O102-#REF!</f>
        <v>#REF!</v>
      </c>
      <c r="P257" s="700" t="e">
        <f>#REF!+P102-#REF!</f>
        <v>#REF!</v>
      </c>
      <c r="Q257" s="178"/>
      <c r="R257" s="46"/>
      <c r="S257" s="709"/>
      <c r="T257" s="709"/>
      <c r="U257" s="176"/>
      <c r="V257" s="202"/>
      <c r="W257" s="619"/>
      <c r="X257" s="478">
        <f t="shared" si="879"/>
        <v>0</v>
      </c>
      <c r="Y257" s="46"/>
      <c r="Z257" s="700" t="e">
        <f>#REF!+Z102-#REF!</f>
        <v>#REF!</v>
      </c>
      <c r="AA257" s="700" t="e">
        <f>#REF!+AA102-#REF!</f>
        <v>#REF!</v>
      </c>
      <c r="AB257" s="178"/>
      <c r="AC257" s="46"/>
      <c r="AD257" s="197" t="e">
        <f>F258+AD102-#REF!</f>
        <v>#REF!</v>
      </c>
      <c r="AE257" s="700" t="e">
        <f>G258+AE102-#REF!</f>
        <v>#REF!</v>
      </c>
      <c r="AF257" s="202"/>
      <c r="AG257" s="46"/>
      <c r="AH257" s="197" t="e">
        <f>J258+AH102-#REF!</f>
        <v>#REF!</v>
      </c>
      <c r="AI257" s="700" t="e">
        <f>K258+AI102-#REF!</f>
        <v>#REF!</v>
      </c>
      <c r="AJ257" s="202"/>
      <c r="AK257" s="46"/>
      <c r="AL257" s="709"/>
      <c r="AM257" s="709"/>
      <c r="AN257" s="176"/>
      <c r="AO257" s="202"/>
      <c r="AP257" s="619"/>
      <c r="AQ257" s="478">
        <f t="shared" si="880"/>
        <v>0</v>
      </c>
      <c r="AR257" s="46"/>
      <c r="AS257" s="709"/>
      <c r="AT257" s="710"/>
      <c r="AU257" s="180"/>
      <c r="AV257" s="609"/>
      <c r="AW257" s="619"/>
      <c r="AX257" s="708">
        <f t="shared" si="881"/>
        <v>0</v>
      </c>
      <c r="AY257" s="138"/>
      <c r="AZ257" s="138"/>
      <c r="BA257" s="138"/>
      <c r="BF257" s="46"/>
      <c r="BG257" s="700" t="e">
        <f>#REF!+BG102-#REF!</f>
        <v>#REF!</v>
      </c>
      <c r="BH257" s="700" t="e">
        <f>#REF!+BH102-#REF!</f>
        <v>#REF!</v>
      </c>
      <c r="BI257" s="178"/>
      <c r="BJ257" s="46"/>
      <c r="BK257" s="700" t="e">
        <f>#REF!+BK102-#REF!</f>
        <v>#REF!</v>
      </c>
      <c r="BL257" s="700" t="e">
        <f>#REF!+BL102-#REF!</f>
        <v>#REF!</v>
      </c>
      <c r="BM257" s="178"/>
      <c r="BN257" s="46"/>
      <c r="BO257" s="197" t="e">
        <f>#REF!+BO102-#REF!</f>
        <v>#REF!</v>
      </c>
      <c r="BP257" s="700" t="e">
        <f>#REF!+BP102-#REF!</f>
        <v>#REF!</v>
      </c>
      <c r="BQ257" s="202"/>
      <c r="BR257" s="46"/>
      <c r="BS257" s="709"/>
      <c r="BT257" s="709"/>
      <c r="BU257" s="176"/>
      <c r="BV257" s="202"/>
      <c r="BW257" s="619"/>
      <c r="BX257" s="478">
        <f t="shared" si="882"/>
        <v>0</v>
      </c>
      <c r="BY257" s="46"/>
      <c r="BZ257" s="197" t="e">
        <f>#REF!+BZ102-#REF!</f>
        <v>#REF!</v>
      </c>
      <c r="CA257" s="700" t="e">
        <f>#REF!+CA102-#REF!</f>
        <v>#REF!</v>
      </c>
      <c r="CB257" s="202"/>
      <c r="CC257" s="46"/>
      <c r="CD257" s="197" t="e">
        <f>BF258+CD102-#REF!</f>
        <v>#REF!</v>
      </c>
      <c r="CE257" s="700" t="e">
        <f>BG258+CE102-#REF!</f>
        <v>#REF!</v>
      </c>
      <c r="CF257" s="202"/>
      <c r="CG257" s="46"/>
      <c r="CH257" s="197" t="e">
        <f>BJ258+CH102-#REF!</f>
        <v>#REF!</v>
      </c>
      <c r="CI257" s="700" t="e">
        <f>BK258+CI102-#REF!</f>
        <v>#REF!</v>
      </c>
      <c r="CJ257" s="202"/>
      <c r="CK257" s="46"/>
      <c r="CL257" s="709"/>
      <c r="CM257" s="709"/>
      <c r="CN257" s="176"/>
      <c r="CO257" s="202"/>
      <c r="CP257" s="619"/>
      <c r="CQ257" s="478">
        <f t="shared" si="883"/>
        <v>0</v>
      </c>
      <c r="CR257" s="46"/>
      <c r="CS257" s="970"/>
      <c r="CT257" s="710"/>
      <c r="CU257" s="180"/>
      <c r="CV257" s="609"/>
      <c r="CW257" s="979"/>
      <c r="CX257" s="708">
        <f t="shared" si="884"/>
        <v>0</v>
      </c>
      <c r="CY257" s="138"/>
      <c r="CZ257" s="138"/>
      <c r="DD257" s="46"/>
      <c r="DE257" s="700" t="e">
        <f>#REF!+DE102-#REF!</f>
        <v>#REF!</v>
      </c>
      <c r="DF257" s="700" t="e">
        <f>#REF!+DF102-#REF!</f>
        <v>#REF!</v>
      </c>
      <c r="DG257" s="178"/>
      <c r="DH257" s="46"/>
      <c r="DI257" s="700" t="e">
        <f>#REF!+DI102-#REF!</f>
        <v>#REF!</v>
      </c>
      <c r="DJ257" s="700" t="e">
        <f>#REF!+DJ102-#REF!</f>
        <v>#REF!</v>
      </c>
      <c r="DK257" s="178"/>
      <c r="DL257" s="46"/>
      <c r="DM257" s="197" t="e">
        <f>#REF!+DM102-#REF!</f>
        <v>#REF!</v>
      </c>
      <c r="DN257" s="700" t="e">
        <f>#REF!+DN102-#REF!</f>
        <v>#REF!</v>
      </c>
      <c r="DO257" s="202"/>
      <c r="DP257" s="46"/>
      <c r="DQ257" s="709"/>
      <c r="DR257" s="176"/>
      <c r="DS257" s="202"/>
      <c r="DT257" s="478">
        <f t="shared" si="885"/>
        <v>0</v>
      </c>
      <c r="DU257" s="46"/>
      <c r="DV257" s="197" t="e">
        <f>#REF!+DV102-#REF!</f>
        <v>#REF!</v>
      </c>
      <c r="DW257" s="700" t="e">
        <f>#REF!+DW102-#REF!</f>
        <v>#REF!</v>
      </c>
      <c r="DX257" s="202"/>
      <c r="DY257" s="46"/>
      <c r="DZ257" s="197" t="e">
        <f>DD258+DZ102-#REF!</f>
        <v>#REF!</v>
      </c>
      <c r="EA257" s="700" t="e">
        <f>DE258+EA102-#REF!</f>
        <v>#REF!</v>
      </c>
      <c r="EB257" s="202"/>
      <c r="EC257" s="46"/>
      <c r="ED257" s="197" t="e">
        <f>DH258+ED102-#REF!</f>
        <v>#REF!</v>
      </c>
      <c r="EE257" s="700" t="e">
        <f>DI258+EE102-#REF!</f>
        <v>#REF!</v>
      </c>
      <c r="EF257" s="202"/>
      <c r="EG257" s="46"/>
      <c r="EH257" s="709"/>
      <c r="EI257" s="176"/>
      <c r="EJ257" s="202"/>
      <c r="EK257" s="478">
        <f t="shared" si="886"/>
        <v>0</v>
      </c>
      <c r="EL257" s="46"/>
      <c r="EM257" s="710"/>
      <c r="EN257" s="180"/>
      <c r="EO257" s="609"/>
      <c r="EP257" s="708">
        <f t="shared" si="887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1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0"/>
      <c r="T258" s="540"/>
      <c r="U258" s="113"/>
      <c r="V258" s="55"/>
      <c r="W258" s="134"/>
      <c r="X258" s="134">
        <f t="shared" si="879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0"/>
      <c r="AM258" s="540"/>
      <c r="AN258" s="113"/>
      <c r="AO258" s="55"/>
      <c r="AP258" s="134"/>
      <c r="AQ258" s="134">
        <f t="shared" si="880"/>
        <v>0</v>
      </c>
      <c r="AR258" s="130">
        <f>SUM(R258,AK258)</f>
        <v>0</v>
      </c>
      <c r="AS258" s="540"/>
      <c r="AT258" s="170"/>
      <c r="AU258" s="187">
        <f>SUM(U258,AN258)</f>
        <v>0</v>
      </c>
      <c r="AV258" s="362"/>
      <c r="AW258" s="134"/>
      <c r="AX258" s="706">
        <f t="shared" si="881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0"/>
      <c r="BT258" s="540"/>
      <c r="BU258" s="113"/>
      <c r="BV258" s="55"/>
      <c r="BW258" s="134"/>
      <c r="BX258" s="134">
        <f t="shared" si="882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40"/>
      <c r="CM258" s="540"/>
      <c r="CN258" s="113"/>
      <c r="CO258" s="55"/>
      <c r="CP258" s="134"/>
      <c r="CQ258" s="134">
        <f t="shared" si="883"/>
        <v>0</v>
      </c>
      <c r="CR258" s="130">
        <f>SUM(BR258,CK258)</f>
        <v>0</v>
      </c>
      <c r="CS258" s="540"/>
      <c r="CT258" s="170"/>
      <c r="CU258" s="187">
        <f>SUM(BU258,CN258)</f>
        <v>0</v>
      </c>
      <c r="CV258" s="362"/>
      <c r="CW258" s="706"/>
      <c r="CX258" s="706">
        <f t="shared" si="884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40"/>
      <c r="DR258" s="113"/>
      <c r="DS258" s="55"/>
      <c r="DT258" s="134">
        <f t="shared" si="885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40"/>
      <c r="EI258" s="113"/>
      <c r="EJ258" s="55"/>
      <c r="EK258" s="134">
        <f t="shared" si="886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706">
        <f t="shared" si="887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97" t="s">
        <v>16</v>
      </c>
      <c r="C259" s="330"/>
      <c r="D259" s="196"/>
      <c r="E259" s="190"/>
      <c r="F259" s="46"/>
      <c r="G259" s="700" t="e">
        <f>#REF!+G100-#REF!</f>
        <v>#REF!</v>
      </c>
      <c r="H259" s="700" t="e">
        <f>#REF!+H100-#REF!</f>
        <v>#REF!</v>
      </c>
      <c r="I259" s="178"/>
      <c r="J259" s="46"/>
      <c r="K259" s="700" t="e">
        <f>#REF!+K100-#REF!</f>
        <v>#REF!</v>
      </c>
      <c r="L259" s="700" t="e">
        <f>#REF!+L100-#REF!</f>
        <v>#REF!</v>
      </c>
      <c r="M259" s="178"/>
      <c r="N259" s="46"/>
      <c r="O259" s="700" t="e">
        <f>#REF!+O100-#REF!</f>
        <v>#REF!</v>
      </c>
      <c r="P259" s="700" t="e">
        <f>#REF!+P100-#REF!</f>
        <v>#REF!</v>
      </c>
      <c r="Q259" s="178"/>
      <c r="R259" s="546"/>
      <c r="S259" s="707"/>
      <c r="T259" s="707"/>
      <c r="U259" s="176"/>
      <c r="V259" s="202"/>
      <c r="W259" s="619"/>
      <c r="X259" s="478">
        <f t="shared" si="879"/>
        <v>0</v>
      </c>
      <c r="Y259" s="46"/>
      <c r="Z259" s="700" t="e">
        <f>#REF!+Z100-#REF!</f>
        <v>#REF!</v>
      </c>
      <c r="AA259" s="700" t="e">
        <f>#REF!+AA100-#REF!</f>
        <v>#REF!</v>
      </c>
      <c r="AB259" s="178"/>
      <c r="AC259" s="46"/>
      <c r="AD259" s="197" t="e">
        <f>F260+AD100-#REF!</f>
        <v>#REF!</v>
      </c>
      <c r="AE259" s="700" t="e">
        <f>G260+AE100-#REF!</f>
        <v>#REF!</v>
      </c>
      <c r="AF259" s="202"/>
      <c r="AG259" s="46"/>
      <c r="AH259" s="197" t="e">
        <f>J260+AH100-#REF!</f>
        <v>#REF!</v>
      </c>
      <c r="AI259" s="700" t="e">
        <f>K260+AI100-#REF!</f>
        <v>#REF!</v>
      </c>
      <c r="AJ259" s="202"/>
      <c r="AK259" s="546"/>
      <c r="AL259" s="707"/>
      <c r="AM259" s="707"/>
      <c r="AN259" s="176"/>
      <c r="AO259" s="202"/>
      <c r="AP259" s="619"/>
      <c r="AQ259" s="478">
        <f t="shared" si="880"/>
        <v>0</v>
      </c>
      <c r="AR259" s="287"/>
      <c r="AS259" s="707"/>
      <c r="AT259" s="290"/>
      <c r="AU259" s="180"/>
      <c r="AV259" s="609"/>
      <c r="AW259" s="619"/>
      <c r="AX259" s="708">
        <f t="shared" si="881"/>
        <v>0</v>
      </c>
      <c r="AY259" s="5"/>
      <c r="AZ259" s="5"/>
      <c r="BA259" s="5"/>
      <c r="BF259" s="46"/>
      <c r="BG259" s="700" t="e">
        <f>#REF!+BG100-#REF!</f>
        <v>#REF!</v>
      </c>
      <c r="BH259" s="700" t="e">
        <f>#REF!+BH100-#REF!</f>
        <v>#REF!</v>
      </c>
      <c r="BI259" s="178"/>
      <c r="BJ259" s="46"/>
      <c r="BK259" s="700" t="e">
        <f>#REF!+BK100-#REF!</f>
        <v>#REF!</v>
      </c>
      <c r="BL259" s="700" t="e">
        <f>#REF!+BL100-#REF!</f>
        <v>#REF!</v>
      </c>
      <c r="BM259" s="178"/>
      <c r="BN259" s="46"/>
      <c r="BO259" s="197" t="e">
        <f>#REF!+BO100-#REF!</f>
        <v>#REF!</v>
      </c>
      <c r="BP259" s="700" t="e">
        <f>#REF!+BP100-#REF!</f>
        <v>#REF!</v>
      </c>
      <c r="BQ259" s="202"/>
      <c r="BR259" s="546"/>
      <c r="BS259" s="707"/>
      <c r="BT259" s="707"/>
      <c r="BU259" s="176"/>
      <c r="BV259" s="202"/>
      <c r="BW259" s="619"/>
      <c r="BX259" s="478">
        <f t="shared" si="882"/>
        <v>0</v>
      </c>
      <c r="BY259" s="46"/>
      <c r="BZ259" s="197" t="e">
        <f>#REF!+BZ100-#REF!</f>
        <v>#REF!</v>
      </c>
      <c r="CA259" s="700" t="e">
        <f>#REF!+CA100-#REF!</f>
        <v>#REF!</v>
      </c>
      <c r="CB259" s="202"/>
      <c r="CC259" s="46"/>
      <c r="CD259" s="197" t="e">
        <f>BF260+CD100-#REF!</f>
        <v>#REF!</v>
      </c>
      <c r="CE259" s="700" t="e">
        <f>BG260+CE100-#REF!</f>
        <v>#REF!</v>
      </c>
      <c r="CF259" s="202"/>
      <c r="CG259" s="46"/>
      <c r="CH259" s="197" t="e">
        <f>BJ260+CH100-#REF!</f>
        <v>#REF!</v>
      </c>
      <c r="CI259" s="700" t="e">
        <f>BK260+CI100-#REF!</f>
        <v>#REF!</v>
      </c>
      <c r="CJ259" s="202"/>
      <c r="CK259" s="546"/>
      <c r="CL259" s="707"/>
      <c r="CM259" s="707"/>
      <c r="CN259" s="176"/>
      <c r="CO259" s="202"/>
      <c r="CP259" s="619"/>
      <c r="CQ259" s="478">
        <f t="shared" si="883"/>
        <v>0</v>
      </c>
      <c r="CR259" s="287"/>
      <c r="CS259" s="541"/>
      <c r="CT259" s="290"/>
      <c r="CU259" s="180"/>
      <c r="CV259" s="609"/>
      <c r="CW259" s="979"/>
      <c r="CX259" s="708">
        <f t="shared" si="884"/>
        <v>0</v>
      </c>
      <c r="CY259" s="5"/>
      <c r="CZ259" s="5"/>
      <c r="DD259" s="46"/>
      <c r="DE259" s="700" t="e">
        <f>#REF!+DE100-#REF!</f>
        <v>#REF!</v>
      </c>
      <c r="DF259" s="700" t="e">
        <f>#REF!+DF100-#REF!</f>
        <v>#REF!</v>
      </c>
      <c r="DG259" s="178"/>
      <c r="DH259" s="46"/>
      <c r="DI259" s="700" t="e">
        <f>#REF!+DI100-#REF!</f>
        <v>#REF!</v>
      </c>
      <c r="DJ259" s="700" t="e">
        <f>#REF!+DJ100-#REF!</f>
        <v>#REF!</v>
      </c>
      <c r="DK259" s="178"/>
      <c r="DL259" s="46"/>
      <c r="DM259" s="197" t="e">
        <f>#REF!+DM100-#REF!</f>
        <v>#REF!</v>
      </c>
      <c r="DN259" s="700" t="e">
        <f>#REF!+DN100-#REF!</f>
        <v>#REF!</v>
      </c>
      <c r="DO259" s="202"/>
      <c r="DP259" s="546"/>
      <c r="DQ259" s="707"/>
      <c r="DR259" s="176"/>
      <c r="DS259" s="202"/>
      <c r="DT259" s="478">
        <f t="shared" si="885"/>
        <v>0</v>
      </c>
      <c r="DU259" s="46"/>
      <c r="DV259" s="197" t="e">
        <f>#REF!+DV100-#REF!</f>
        <v>#REF!</v>
      </c>
      <c r="DW259" s="700" t="e">
        <f>#REF!+DW100-#REF!</f>
        <v>#REF!</v>
      </c>
      <c r="DX259" s="202"/>
      <c r="DY259" s="46"/>
      <c r="DZ259" s="197" t="e">
        <f>DD260+DZ100-#REF!</f>
        <v>#REF!</v>
      </c>
      <c r="EA259" s="700" t="e">
        <f>DE260+EA100-#REF!</f>
        <v>#REF!</v>
      </c>
      <c r="EB259" s="202"/>
      <c r="EC259" s="46"/>
      <c r="ED259" s="197" t="e">
        <f>DH260+ED100-#REF!</f>
        <v>#REF!</v>
      </c>
      <c r="EE259" s="700" t="e">
        <f>DI260+EE100-#REF!</f>
        <v>#REF!</v>
      </c>
      <c r="EF259" s="202"/>
      <c r="EG259" s="546"/>
      <c r="EH259" s="707"/>
      <c r="EI259" s="176"/>
      <c r="EJ259" s="202"/>
      <c r="EK259" s="478">
        <f t="shared" si="886"/>
        <v>0</v>
      </c>
      <c r="EL259" s="287"/>
      <c r="EM259" s="290"/>
      <c r="EN259" s="180"/>
      <c r="EO259" s="609"/>
      <c r="EP259" s="708">
        <f t="shared" si="887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1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0"/>
      <c r="T260" s="540"/>
      <c r="U260" s="113"/>
      <c r="V260" s="55"/>
      <c r="W260" s="134"/>
      <c r="X260" s="134">
        <f t="shared" si="879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0"/>
      <c r="AM260" s="540"/>
      <c r="AN260" s="113"/>
      <c r="AO260" s="55"/>
      <c r="AP260" s="134"/>
      <c r="AQ260" s="134">
        <f t="shared" si="880"/>
        <v>0</v>
      </c>
      <c r="AR260" s="130">
        <f>SUM(R260,AK260)</f>
        <v>0</v>
      </c>
      <c r="AS260" s="540"/>
      <c r="AT260" s="170"/>
      <c r="AU260" s="187">
        <f>SUM(U260,AN260)</f>
        <v>0</v>
      </c>
      <c r="AV260" s="362"/>
      <c r="AW260" s="134"/>
      <c r="AX260" s="706">
        <f t="shared" si="881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0"/>
      <c r="BT260" s="540"/>
      <c r="BU260" s="113"/>
      <c r="BV260" s="55"/>
      <c r="BW260" s="134"/>
      <c r="BX260" s="134">
        <f t="shared" si="882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40"/>
      <c r="CM260" s="540"/>
      <c r="CN260" s="113"/>
      <c r="CO260" s="55"/>
      <c r="CP260" s="134"/>
      <c r="CQ260" s="134">
        <f t="shared" si="883"/>
        <v>0</v>
      </c>
      <c r="CR260" s="130">
        <f>SUM(BR260,CK260)</f>
        <v>0</v>
      </c>
      <c r="CS260" s="540"/>
      <c r="CT260" s="170"/>
      <c r="CU260" s="187">
        <f>SUM(BU260,CN260)</f>
        <v>0</v>
      </c>
      <c r="CV260" s="362"/>
      <c r="CW260" s="706"/>
      <c r="CX260" s="706">
        <f t="shared" si="884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40"/>
      <c r="DR260" s="113"/>
      <c r="DS260" s="55"/>
      <c r="DT260" s="134">
        <f t="shared" si="885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40"/>
      <c r="EI260" s="113"/>
      <c r="EJ260" s="55"/>
      <c r="EK260" s="134">
        <f t="shared" si="886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706">
        <f t="shared" si="887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97" t="s">
        <v>16</v>
      </c>
      <c r="C261" s="330"/>
      <c r="D261" s="196"/>
      <c r="E261" s="190"/>
      <c r="F261" s="46"/>
      <c r="G261" s="700" t="e">
        <f>#REF!+G93-#REF!</f>
        <v>#REF!</v>
      </c>
      <c r="H261" s="700" t="e">
        <f>#REF!+H93-#REF!</f>
        <v>#REF!</v>
      </c>
      <c r="I261" s="178"/>
      <c r="J261" s="46"/>
      <c r="K261" s="700" t="e">
        <f>#REF!+K93-#REF!</f>
        <v>#REF!</v>
      </c>
      <c r="L261" s="700" t="e">
        <f>#REF!+L93-#REF!</f>
        <v>#REF!</v>
      </c>
      <c r="M261" s="178"/>
      <c r="N261" s="46"/>
      <c r="O261" s="700" t="e">
        <f>#REF!+O93-#REF!</f>
        <v>#REF!</v>
      </c>
      <c r="P261" s="700" t="e">
        <f>#REF!+P93-#REF!</f>
        <v>#REF!</v>
      </c>
      <c r="Q261" s="178"/>
      <c r="R261" s="546"/>
      <c r="S261" s="707"/>
      <c r="T261" s="707"/>
      <c r="U261" s="176"/>
      <c r="V261" s="202"/>
      <c r="W261" s="619"/>
      <c r="X261" s="478">
        <f t="shared" si="879"/>
        <v>0</v>
      </c>
      <c r="Y261" s="46"/>
      <c r="Z261" s="700" t="e">
        <f>#REF!+Z93-#REF!</f>
        <v>#REF!</v>
      </c>
      <c r="AA261" s="700" t="e">
        <f>#REF!+AA93-#REF!</f>
        <v>#REF!</v>
      </c>
      <c r="AB261" s="178"/>
      <c r="AC261" s="46"/>
      <c r="AD261" s="197" t="e">
        <f>F262+AD93-#REF!</f>
        <v>#REF!</v>
      </c>
      <c r="AE261" s="700" t="e">
        <f>G262+AE93-#REF!</f>
        <v>#REF!</v>
      </c>
      <c r="AF261" s="202"/>
      <c r="AG261" s="46"/>
      <c r="AH261" s="197" t="e">
        <f>J262+AH93-#REF!</f>
        <v>#REF!</v>
      </c>
      <c r="AI261" s="700" t="e">
        <f>K262+AI93-#REF!</f>
        <v>#REF!</v>
      </c>
      <c r="AJ261" s="202"/>
      <c r="AK261" s="546"/>
      <c r="AL261" s="707"/>
      <c r="AM261" s="707"/>
      <c r="AN261" s="176"/>
      <c r="AO261" s="202"/>
      <c r="AP261" s="619"/>
      <c r="AQ261" s="478">
        <f t="shared" si="880"/>
        <v>0</v>
      </c>
      <c r="AR261" s="287"/>
      <c r="AS261" s="707"/>
      <c r="AT261" s="290"/>
      <c r="AU261" s="180"/>
      <c r="AV261" s="609"/>
      <c r="AW261" s="619"/>
      <c r="AX261" s="708">
        <f t="shared" si="881"/>
        <v>0</v>
      </c>
      <c r="AY261" s="5"/>
      <c r="AZ261" s="5"/>
      <c r="BA261" s="5"/>
      <c r="BF261" s="46"/>
      <c r="BG261" s="700" t="e">
        <f>#REF!+BG93-#REF!</f>
        <v>#REF!</v>
      </c>
      <c r="BH261" s="700" t="e">
        <f>#REF!+BH93-#REF!</f>
        <v>#REF!</v>
      </c>
      <c r="BI261" s="178"/>
      <c r="BJ261" s="46"/>
      <c r="BK261" s="700" t="e">
        <f>#REF!+BK93-#REF!</f>
        <v>#REF!</v>
      </c>
      <c r="BL261" s="700" t="e">
        <f>#REF!+BL93-#REF!</f>
        <v>#REF!</v>
      </c>
      <c r="BM261" s="178"/>
      <c r="BN261" s="46"/>
      <c r="BO261" s="197" t="e">
        <f>#REF!+BO93-#REF!</f>
        <v>#REF!</v>
      </c>
      <c r="BP261" s="700" t="e">
        <f>#REF!+BP93-#REF!</f>
        <v>#REF!</v>
      </c>
      <c r="BQ261" s="202"/>
      <c r="BR261" s="546"/>
      <c r="BS261" s="707"/>
      <c r="BT261" s="707"/>
      <c r="BU261" s="176"/>
      <c r="BV261" s="202"/>
      <c r="BW261" s="619"/>
      <c r="BX261" s="478">
        <f t="shared" si="882"/>
        <v>0</v>
      </c>
      <c r="BY261" s="46"/>
      <c r="BZ261" s="197" t="e">
        <f>#REF!+BZ93-#REF!</f>
        <v>#REF!</v>
      </c>
      <c r="CA261" s="700" t="e">
        <f>#REF!+CA93-#REF!</f>
        <v>#REF!</v>
      </c>
      <c r="CB261" s="202"/>
      <c r="CC261" s="46"/>
      <c r="CD261" s="197" t="e">
        <f>BF262+CD93-#REF!</f>
        <v>#REF!</v>
      </c>
      <c r="CE261" s="700" t="e">
        <f>BG262+CE93-#REF!</f>
        <v>#REF!</v>
      </c>
      <c r="CF261" s="202"/>
      <c r="CG261" s="46"/>
      <c r="CH261" s="197" t="e">
        <f>BJ262+CH93-#REF!</f>
        <v>#REF!</v>
      </c>
      <c r="CI261" s="700" t="e">
        <f>BK262+CI93-#REF!</f>
        <v>#REF!</v>
      </c>
      <c r="CJ261" s="202"/>
      <c r="CK261" s="546"/>
      <c r="CL261" s="707"/>
      <c r="CM261" s="707"/>
      <c r="CN261" s="176"/>
      <c r="CO261" s="202"/>
      <c r="CP261" s="619"/>
      <c r="CQ261" s="478">
        <f t="shared" si="883"/>
        <v>0</v>
      </c>
      <c r="CR261" s="287"/>
      <c r="CS261" s="541"/>
      <c r="CT261" s="290"/>
      <c r="CU261" s="180"/>
      <c r="CV261" s="609"/>
      <c r="CW261" s="979"/>
      <c r="CX261" s="708">
        <f t="shared" si="884"/>
        <v>0</v>
      </c>
      <c r="CY261" s="5"/>
      <c r="CZ261" s="5"/>
      <c r="DD261" s="46"/>
      <c r="DE261" s="700" t="e">
        <f>#REF!+DE93-#REF!</f>
        <v>#REF!</v>
      </c>
      <c r="DF261" s="700" t="e">
        <f>#REF!+DF93-#REF!</f>
        <v>#REF!</v>
      </c>
      <c r="DG261" s="178"/>
      <c r="DH261" s="46"/>
      <c r="DI261" s="700" t="e">
        <f>#REF!+DI93-#REF!</f>
        <v>#REF!</v>
      </c>
      <c r="DJ261" s="700" t="e">
        <f>#REF!+DJ93-#REF!</f>
        <v>#REF!</v>
      </c>
      <c r="DK261" s="178"/>
      <c r="DL261" s="46"/>
      <c r="DM261" s="197" t="e">
        <f>#REF!+DM93-#REF!</f>
        <v>#REF!</v>
      </c>
      <c r="DN261" s="700" t="e">
        <f>#REF!+DN93-#REF!</f>
        <v>#REF!</v>
      </c>
      <c r="DO261" s="202"/>
      <c r="DP261" s="546"/>
      <c r="DQ261" s="707"/>
      <c r="DR261" s="176"/>
      <c r="DS261" s="202"/>
      <c r="DT261" s="478">
        <f t="shared" si="885"/>
        <v>0</v>
      </c>
      <c r="DU261" s="46"/>
      <c r="DV261" s="197" t="e">
        <f>#REF!+DV93-#REF!</f>
        <v>#REF!</v>
      </c>
      <c r="DW261" s="700" t="e">
        <f>#REF!+DW93-#REF!</f>
        <v>#REF!</v>
      </c>
      <c r="DX261" s="202"/>
      <c r="DY261" s="46"/>
      <c r="DZ261" s="197" t="e">
        <f>DD262+DZ93-#REF!</f>
        <v>#REF!</v>
      </c>
      <c r="EA261" s="700" t="e">
        <f>DE262+EA93-#REF!</f>
        <v>#REF!</v>
      </c>
      <c r="EB261" s="202"/>
      <c r="EC261" s="46"/>
      <c r="ED261" s="197" t="e">
        <f>DH262+ED93-#REF!</f>
        <v>#REF!</v>
      </c>
      <c r="EE261" s="700" t="e">
        <f>DI262+EE93-#REF!</f>
        <v>#REF!</v>
      </c>
      <c r="EF261" s="202"/>
      <c r="EG261" s="546"/>
      <c r="EH261" s="707"/>
      <c r="EI261" s="176"/>
      <c r="EJ261" s="202"/>
      <c r="EK261" s="478">
        <f t="shared" si="886"/>
        <v>0</v>
      </c>
      <c r="EL261" s="287"/>
      <c r="EM261" s="290"/>
      <c r="EN261" s="180"/>
      <c r="EO261" s="609"/>
      <c r="EP261" s="708">
        <f t="shared" si="887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1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0"/>
      <c r="T262" s="540"/>
      <c r="U262" s="113"/>
      <c r="V262" s="55"/>
      <c r="W262" s="134"/>
      <c r="X262" s="134">
        <f t="shared" si="879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0"/>
      <c r="AM262" s="540"/>
      <c r="AN262" s="113"/>
      <c r="AO262" s="55"/>
      <c r="AP262" s="134"/>
      <c r="AQ262" s="134">
        <f t="shared" si="880"/>
        <v>0</v>
      </c>
      <c r="AR262" s="130">
        <f>SUM(R262,AK262)</f>
        <v>0</v>
      </c>
      <c r="AS262" s="540"/>
      <c r="AT262" s="170"/>
      <c r="AU262" s="187">
        <f>SUM(U262,AN262)</f>
        <v>0</v>
      </c>
      <c r="AV262" s="362"/>
      <c r="AW262" s="134"/>
      <c r="AX262" s="706">
        <f t="shared" si="881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0"/>
      <c r="BT262" s="540"/>
      <c r="BU262" s="113"/>
      <c r="BV262" s="55"/>
      <c r="BW262" s="134"/>
      <c r="BX262" s="134">
        <f t="shared" si="882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40"/>
      <c r="CM262" s="540"/>
      <c r="CN262" s="113"/>
      <c r="CO262" s="55"/>
      <c r="CP262" s="134"/>
      <c r="CQ262" s="134">
        <f t="shared" si="883"/>
        <v>0</v>
      </c>
      <c r="CR262" s="130">
        <f>SUM(BR262,CK262)</f>
        <v>0</v>
      </c>
      <c r="CS262" s="540"/>
      <c r="CT262" s="170"/>
      <c r="CU262" s="187">
        <f>SUM(BU262,CN262)</f>
        <v>0</v>
      </c>
      <c r="CV262" s="362"/>
      <c r="CW262" s="706"/>
      <c r="CX262" s="706">
        <f t="shared" si="884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40"/>
      <c r="DR262" s="113"/>
      <c r="DS262" s="55"/>
      <c r="DT262" s="134">
        <f t="shared" si="885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40"/>
      <c r="EI262" s="113"/>
      <c r="EJ262" s="55"/>
      <c r="EK262" s="134">
        <f t="shared" si="886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706">
        <f t="shared" si="887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6"/>
      <c r="S263" s="707"/>
      <c r="T263" s="707"/>
      <c r="U263" s="176"/>
      <c r="V263" s="202"/>
      <c r="W263" s="618"/>
      <c r="X263" s="70">
        <f t="shared" si="879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6"/>
      <c r="AL263" s="707"/>
      <c r="AM263" s="707"/>
      <c r="AN263" s="176"/>
      <c r="AO263" s="202"/>
      <c r="AP263" s="618"/>
      <c r="AQ263" s="70">
        <f t="shared" si="880"/>
        <v>0</v>
      </c>
      <c r="AR263" s="287"/>
      <c r="AS263" s="707"/>
      <c r="AT263" s="290"/>
      <c r="AU263" s="180"/>
      <c r="AV263" s="704"/>
      <c r="AW263" s="618"/>
      <c r="AX263" s="75">
        <f t="shared" si="881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6"/>
      <c r="BS263" s="707"/>
      <c r="BT263" s="707"/>
      <c r="BU263" s="176"/>
      <c r="BV263" s="202"/>
      <c r="BW263" s="618"/>
      <c r="BX263" s="70">
        <f t="shared" si="882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6"/>
      <c r="CL263" s="707"/>
      <c r="CM263" s="707"/>
      <c r="CN263" s="176"/>
      <c r="CO263" s="202"/>
      <c r="CP263" s="618"/>
      <c r="CQ263" s="70">
        <f t="shared" si="883"/>
        <v>0</v>
      </c>
      <c r="CR263" s="287"/>
      <c r="CS263" s="541"/>
      <c r="CT263" s="290"/>
      <c r="CU263" s="180"/>
      <c r="CV263" s="704"/>
      <c r="CW263" s="980"/>
      <c r="CX263" s="75">
        <f t="shared" si="884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6"/>
      <c r="DQ263" s="707"/>
      <c r="DR263" s="176"/>
      <c r="DS263" s="202"/>
      <c r="DT263" s="70">
        <f t="shared" si="885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6"/>
      <c r="EH263" s="707"/>
      <c r="EI263" s="176"/>
      <c r="EJ263" s="202"/>
      <c r="EK263" s="70">
        <f t="shared" si="886"/>
        <v>0</v>
      </c>
      <c r="EL263" s="287"/>
      <c r="EM263" s="290"/>
      <c r="EN263" s="180"/>
      <c r="EO263" s="704"/>
      <c r="EP263" s="75">
        <f t="shared" si="887"/>
        <v>0</v>
      </c>
      <c r="EQ263" s="138"/>
      <c r="ER263" s="138"/>
    </row>
    <row r="264" spans="1:151" ht="12.75" hidden="1" customHeight="1" thickBot="1">
      <c r="A264" s="104" t="s">
        <v>15</v>
      </c>
      <c r="B264" s="711"/>
      <c r="C264" s="711"/>
      <c r="D264" s="481"/>
      <c r="E264" s="190"/>
      <c r="F264" s="712"/>
      <c r="G264" s="211">
        <f>G254+G256+G258+G260+G262</f>
        <v>0</v>
      </c>
      <c r="H264" s="211">
        <f>H254+H256+H258+H260+H262</f>
        <v>0</v>
      </c>
      <c r="I264" s="216"/>
      <c r="J264" s="712"/>
      <c r="K264" s="211">
        <f>K254+K256+K258+K260+K262</f>
        <v>0</v>
      </c>
      <c r="L264" s="211">
        <f>L254+L256+L258+L260+L262</f>
        <v>0</v>
      </c>
      <c r="M264" s="216"/>
      <c r="N264" s="712"/>
      <c r="O264" s="211">
        <f>O254+O256+O258+O260+O262</f>
        <v>0</v>
      </c>
      <c r="P264" s="211">
        <f>P254+P256+P258+P260+P262</f>
        <v>0</v>
      </c>
      <c r="Q264" s="216"/>
      <c r="R264" s="712"/>
      <c r="S264" s="714"/>
      <c r="T264" s="714"/>
      <c r="U264" s="213"/>
      <c r="V264" s="499"/>
      <c r="W264" s="715"/>
      <c r="X264" s="715">
        <f t="shared" si="879"/>
        <v>0</v>
      </c>
      <c r="Y264" s="712"/>
      <c r="Z264" s="211">
        <f>Z254+Z256+Z258+Z260+Z262</f>
        <v>0</v>
      </c>
      <c r="AA264" s="211">
        <f>AA254+AA256+AA258+AA260+AA262</f>
        <v>0</v>
      </c>
      <c r="AB264" s="216"/>
      <c r="AC264" s="712"/>
      <c r="AD264" s="713">
        <f>AD254+AD256+AD258+AD260+AD262</f>
        <v>0</v>
      </c>
      <c r="AE264" s="211">
        <f>AE254+AE256+AE258+AE260+AE262</f>
        <v>0</v>
      </c>
      <c r="AF264" s="499"/>
      <c r="AG264" s="712"/>
      <c r="AH264" s="713">
        <f>AH254+AH256+AH258+AH260+AH262</f>
        <v>0</v>
      </c>
      <c r="AI264" s="211">
        <f>AI254+AI256+AI258+AI260+AI262</f>
        <v>0</v>
      </c>
      <c r="AJ264" s="499"/>
      <c r="AK264" s="712"/>
      <c r="AL264" s="714"/>
      <c r="AM264" s="714"/>
      <c r="AN264" s="213"/>
      <c r="AO264" s="499"/>
      <c r="AP264" s="715"/>
      <c r="AQ264" s="715">
        <f t="shared" si="880"/>
        <v>0</v>
      </c>
      <c r="AR264" s="712">
        <f>AR254+AR256+AR258+AR262+AR260</f>
        <v>0</v>
      </c>
      <c r="AS264" s="714"/>
      <c r="AT264" s="716"/>
      <c r="AU264" s="717">
        <f>AU254+AU256+AU258+AU262+AU260</f>
        <v>0</v>
      </c>
      <c r="AV264" s="502"/>
      <c r="AW264" s="715"/>
      <c r="AX264" s="718">
        <f t="shared" si="881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2"/>
      <c r="BG264" s="211">
        <f>BG254+BG256+BG258+BG260+BG262</f>
        <v>0</v>
      </c>
      <c r="BH264" s="211">
        <f>BH254+BH256+BH258+BH260+BH262</f>
        <v>0</v>
      </c>
      <c r="BI264" s="216"/>
      <c r="BJ264" s="712"/>
      <c r="BK264" s="211">
        <f>BK254+BK256+BK258+BK260+BK262</f>
        <v>0</v>
      </c>
      <c r="BL264" s="211">
        <f>BL254+BL256+BL258+BL260+BL262</f>
        <v>0</v>
      </c>
      <c r="BM264" s="216"/>
      <c r="BN264" s="712"/>
      <c r="BO264" s="713">
        <f>BO254+BO256+BO258+BO260+BO262</f>
        <v>0</v>
      </c>
      <c r="BP264" s="211">
        <f>BP254+BP256+BP258+BP260+BP262</f>
        <v>0</v>
      </c>
      <c r="BQ264" s="499"/>
      <c r="BR264" s="712"/>
      <c r="BS264" s="714"/>
      <c r="BT264" s="714"/>
      <c r="BU264" s="213"/>
      <c r="BV264" s="499"/>
      <c r="BW264" s="715"/>
      <c r="BX264" s="715">
        <f t="shared" si="882"/>
        <v>0</v>
      </c>
      <c r="BY264" s="712"/>
      <c r="BZ264" s="713">
        <f>BZ254+BZ256+BZ258+BZ260+BZ262</f>
        <v>0</v>
      </c>
      <c r="CA264" s="211">
        <f>CA254+CA256+CA258+CA260+CA262</f>
        <v>0</v>
      </c>
      <c r="CB264" s="499"/>
      <c r="CC264" s="712"/>
      <c r="CD264" s="713">
        <f>CD254+CD256+CD258+CD260+CD262</f>
        <v>0</v>
      </c>
      <c r="CE264" s="211">
        <f>CE254+CE256+CE258+CE260+CE262</f>
        <v>0</v>
      </c>
      <c r="CF264" s="499"/>
      <c r="CG264" s="712"/>
      <c r="CH264" s="713">
        <f>CH254+CH256+CH258+CH260+CH262</f>
        <v>0</v>
      </c>
      <c r="CI264" s="211">
        <f>CI254+CI256+CI258+CI260+CI262</f>
        <v>0</v>
      </c>
      <c r="CJ264" s="499"/>
      <c r="CK264" s="712"/>
      <c r="CL264" s="714"/>
      <c r="CM264" s="714"/>
      <c r="CN264" s="213"/>
      <c r="CO264" s="499"/>
      <c r="CP264" s="715"/>
      <c r="CQ264" s="715">
        <f t="shared" si="883"/>
        <v>0</v>
      </c>
      <c r="CR264" s="712">
        <f>CR254+CR256+CR258+CR262+CR260</f>
        <v>0</v>
      </c>
      <c r="CS264" s="714"/>
      <c r="CT264" s="716"/>
      <c r="CU264" s="717">
        <f>CU254+CU256+CU258+CU262+CU260</f>
        <v>0</v>
      </c>
      <c r="CV264" s="502"/>
      <c r="CW264" s="718"/>
      <c r="CX264" s="718">
        <f t="shared" si="884"/>
        <v>0</v>
      </c>
      <c r="CY264" s="138">
        <f>CY254+CY256+CY258+CY262+CY260</f>
        <v>0</v>
      </c>
      <c r="CZ264" s="138">
        <f>CZ254+CZ256+CZ258+CZ262+CZ260</f>
        <v>0</v>
      </c>
      <c r="DD264" s="712"/>
      <c r="DE264" s="211">
        <f>DE254+DE256+DE258+DE260+DE262</f>
        <v>0</v>
      </c>
      <c r="DF264" s="211">
        <f>DF254+DF256+DF258+DF260+DF262</f>
        <v>0</v>
      </c>
      <c r="DG264" s="216"/>
      <c r="DH264" s="712"/>
      <c r="DI264" s="211">
        <f>DI254+DI256+DI258+DI260+DI262</f>
        <v>0</v>
      </c>
      <c r="DJ264" s="211">
        <f>DJ254+DJ256+DJ258+DJ260+DJ262</f>
        <v>0</v>
      </c>
      <c r="DK264" s="216"/>
      <c r="DL264" s="712"/>
      <c r="DM264" s="713">
        <f>DM254+DM256+DM258+DM260+DM262</f>
        <v>0</v>
      </c>
      <c r="DN264" s="211">
        <f>DN254+DN256+DN258+DN260+DN262</f>
        <v>0</v>
      </c>
      <c r="DO264" s="499"/>
      <c r="DP264" s="712"/>
      <c r="DQ264" s="714"/>
      <c r="DR264" s="213"/>
      <c r="DS264" s="499"/>
      <c r="DT264" s="715">
        <f t="shared" si="885"/>
        <v>0</v>
      </c>
      <c r="DU264" s="712"/>
      <c r="DV264" s="713">
        <f>DV254+DV256+DV258+DV260+DV262</f>
        <v>0</v>
      </c>
      <c r="DW264" s="211">
        <f>DW254+DW256+DW258+DW260+DW262</f>
        <v>0</v>
      </c>
      <c r="DX264" s="499"/>
      <c r="DY264" s="712"/>
      <c r="DZ264" s="713">
        <f>DZ254+DZ256+DZ258+DZ260+DZ262</f>
        <v>0</v>
      </c>
      <c r="EA264" s="211">
        <f>EA254+EA256+EA258+EA260+EA262</f>
        <v>0</v>
      </c>
      <c r="EB264" s="499"/>
      <c r="EC264" s="712"/>
      <c r="ED264" s="713">
        <f>ED254+ED256+ED258+ED260+ED262</f>
        <v>0</v>
      </c>
      <c r="EE264" s="211">
        <f>EE254+EE256+EE258+EE260+EE262</f>
        <v>0</v>
      </c>
      <c r="EF264" s="499"/>
      <c r="EG264" s="712"/>
      <c r="EH264" s="714"/>
      <c r="EI264" s="213"/>
      <c r="EJ264" s="499"/>
      <c r="EK264" s="715">
        <f t="shared" si="886"/>
        <v>0</v>
      </c>
      <c r="EL264" s="712">
        <f>EL254+EL256+EL258+EL262+EL260</f>
        <v>0</v>
      </c>
      <c r="EM264" s="716"/>
      <c r="EN264" s="717">
        <f>EN254+EN256+EN258+EN262+EN260</f>
        <v>0</v>
      </c>
      <c r="EO264" s="502"/>
      <c r="EP264" s="718">
        <f t="shared" si="887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19"/>
      <c r="B265" s="720"/>
      <c r="C265" s="721" t="s">
        <v>76</v>
      </c>
      <c r="D265" s="721" t="s">
        <v>77</v>
      </c>
      <c r="E265" s="721"/>
      <c r="F265" s="70"/>
      <c r="G265" s="70">
        <f>G43-G216</f>
        <v>62274.668571367532</v>
      </c>
      <c r="H265" s="70">
        <f>H43-H216</f>
        <v>0</v>
      </c>
      <c r="I265" s="722"/>
      <c r="J265" s="70"/>
      <c r="K265" s="70">
        <f>K43-K216</f>
        <v>69393.812314198454</v>
      </c>
      <c r="L265" s="70">
        <f>L43-L216</f>
        <v>0</v>
      </c>
      <c r="M265" s="658"/>
      <c r="N265" s="70"/>
      <c r="O265" s="70">
        <f>O43-O216</f>
        <v>72687.518117464875</v>
      </c>
      <c r="P265" s="70">
        <f>P43-P216</f>
        <v>0</v>
      </c>
      <c r="Q265" s="658"/>
      <c r="R265" s="723">
        <f>R250/3</f>
        <v>55425.54131054131</v>
      </c>
      <c r="S265" s="723"/>
      <c r="T265" s="723"/>
      <c r="U265" s="722"/>
      <c r="V265" s="723"/>
      <c r="W265" s="723"/>
      <c r="X265" s="723"/>
      <c r="Y265" s="70"/>
      <c r="Z265" s="70">
        <f>Z43-Z216</f>
        <v>70247.87247361106</v>
      </c>
      <c r="AA265" s="70">
        <f>AA43-AA216</f>
        <v>0</v>
      </c>
      <c r="AB265" s="658"/>
      <c r="AC265" s="70"/>
      <c r="AD265" s="70">
        <f>AD43-AD216</f>
        <v>67594.932603604087</v>
      </c>
      <c r="AE265" s="70">
        <f>AE43-AE216</f>
        <v>0</v>
      </c>
      <c r="AF265" s="70"/>
      <c r="AG265" s="70"/>
      <c r="AH265" s="70">
        <f>AH43-AH216</f>
        <v>68757.051282051281</v>
      </c>
      <c r="AI265" s="70">
        <f>AI43-AI216</f>
        <v>0</v>
      </c>
      <c r="AJ265" s="70"/>
      <c r="AK265" s="723">
        <f>AK250/3</f>
        <v>53599.536011396012</v>
      </c>
      <c r="AL265" s="723"/>
      <c r="AM265" s="723"/>
      <c r="AN265" s="722"/>
      <c r="AO265" s="723"/>
      <c r="AP265" s="723"/>
      <c r="AQ265" s="723"/>
      <c r="AR265" s="723">
        <f>AR250/6</f>
        <v>54512.538660968661</v>
      </c>
      <c r="AS265" s="70"/>
      <c r="AT265" s="724"/>
      <c r="AU265" s="725"/>
      <c r="AV265" s="724"/>
      <c r="AW265" s="723"/>
      <c r="AX265" s="724"/>
      <c r="AY265" s="726"/>
      <c r="AZ265" s="726"/>
      <c r="BA265" s="726"/>
      <c r="BB265" s="727"/>
      <c r="BC265" s="727"/>
      <c r="BD265" s="727"/>
      <c r="BE265" s="727"/>
      <c r="BF265" s="70"/>
      <c r="BG265" s="70">
        <f>BG43-BG216</f>
        <v>0</v>
      </c>
      <c r="BH265" s="70">
        <f>BH43-BH216</f>
        <v>-161.42735042735035</v>
      </c>
      <c r="BI265" s="722"/>
      <c r="BJ265" s="70"/>
      <c r="BK265" s="70">
        <f>BK43-BK216</f>
        <v>69976.931623931625</v>
      </c>
      <c r="BL265" s="70">
        <f>BL43-BL216</f>
        <v>0</v>
      </c>
      <c r="BM265" s="658"/>
      <c r="BN265" s="70"/>
      <c r="BO265" s="70">
        <f>BO43-BO216</f>
        <v>69070.23076923078</v>
      </c>
      <c r="BP265" s="70">
        <f>BP43-BP216</f>
        <v>0</v>
      </c>
      <c r="BQ265" s="723"/>
      <c r="BR265" s="723"/>
      <c r="BS265" s="723"/>
      <c r="BT265" s="723"/>
      <c r="BU265" s="722"/>
      <c r="BV265" s="723"/>
      <c r="BW265" s="723"/>
      <c r="BX265" s="723"/>
      <c r="BY265" s="70"/>
      <c r="BZ265" s="70">
        <f>BZ43-BZ216</f>
        <v>68291.880341880344</v>
      </c>
      <c r="CA265" s="723">
        <f>CA43-CA216</f>
        <v>0</v>
      </c>
      <c r="CB265" s="70"/>
      <c r="CC265" s="70"/>
      <c r="CD265" s="70">
        <f>CD43-CD216</f>
        <v>56625.666666666672</v>
      </c>
      <c r="CE265" s="723">
        <f>CE43-CE216</f>
        <v>0</v>
      </c>
      <c r="CF265" s="70"/>
      <c r="CG265" s="70"/>
      <c r="CH265" s="70">
        <f>CH43-CH216</f>
        <v>29913.61538461539</v>
      </c>
      <c r="CI265" s="723">
        <f>CI43-CI216</f>
        <v>0</v>
      </c>
      <c r="CJ265" s="70"/>
      <c r="CK265" s="723"/>
      <c r="CL265" s="723"/>
      <c r="CM265" s="723"/>
      <c r="CN265" s="722"/>
      <c r="CO265" s="723"/>
      <c r="CP265" s="723"/>
      <c r="CQ265" s="723"/>
      <c r="CR265" s="723"/>
      <c r="CS265" s="723"/>
      <c r="CT265" s="724"/>
      <c r="CU265" s="725"/>
      <c r="CV265" s="724"/>
      <c r="CW265" s="724"/>
      <c r="CX265" s="724"/>
      <c r="CY265" s="726"/>
      <c r="CZ265" s="726"/>
      <c r="DA265" s="727"/>
      <c r="DB265" s="727"/>
      <c r="DC265" s="727"/>
      <c r="DD265" s="70"/>
      <c r="DE265" s="70">
        <f>DE43-DE216</f>
        <v>73879.525641025641</v>
      </c>
      <c r="DF265" s="70">
        <f>DF43-DF216</f>
        <v>0</v>
      </c>
      <c r="DG265" s="722"/>
      <c r="DH265" s="70"/>
      <c r="DI265" s="70">
        <f>DI43-DI216</f>
        <v>69387.034188034188</v>
      </c>
      <c r="DJ265" s="70">
        <f>DJ43-DJ216</f>
        <v>0</v>
      </c>
      <c r="DK265" s="658"/>
      <c r="DL265" s="70"/>
      <c r="DM265" s="70">
        <f>DM43-DM216</f>
        <v>66860.991452991453</v>
      </c>
      <c r="DN265" s="70">
        <f>DN43-DN216</f>
        <v>79743.58974358975</v>
      </c>
      <c r="DO265" s="723"/>
      <c r="DP265" s="723"/>
      <c r="DQ265" s="723"/>
      <c r="DR265" s="722"/>
      <c r="DS265" s="723"/>
      <c r="DT265" s="723"/>
      <c r="DU265" s="70"/>
      <c r="DV265" s="70">
        <f>DV43-DV216</f>
        <v>0</v>
      </c>
      <c r="DW265" s="723">
        <f>DW43-DW216</f>
        <v>0</v>
      </c>
      <c r="DX265" s="70"/>
      <c r="DY265" s="70"/>
      <c r="DZ265" s="70">
        <f>DZ43-DZ216</f>
        <v>0</v>
      </c>
      <c r="EA265" s="723">
        <f>EA43-EA216</f>
        <v>0</v>
      </c>
      <c r="EB265" s="70"/>
      <c r="EC265" s="70"/>
      <c r="ED265" s="70">
        <f>ED43-ED216</f>
        <v>0</v>
      </c>
      <c r="EE265" s="723">
        <f>EE43-EE216</f>
        <v>0</v>
      </c>
      <c r="EF265" s="70"/>
      <c r="EG265" s="723"/>
      <c r="EH265" s="723"/>
      <c r="EI265" s="722"/>
      <c r="EJ265" s="723"/>
      <c r="EK265" s="723"/>
      <c r="EL265" s="723"/>
      <c r="EM265" s="724"/>
      <c r="EN265" s="725"/>
      <c r="EO265" s="724"/>
      <c r="EP265" s="724"/>
      <c r="EQ265" s="726"/>
      <c r="ER265" s="726"/>
      <c r="ES265" s="727"/>
      <c r="ET265" s="727"/>
      <c r="EU265" s="727"/>
    </row>
    <row r="266" spans="1:151" ht="14.25">
      <c r="A266" s="719"/>
      <c r="B266" s="720"/>
      <c r="C266" s="720"/>
      <c r="D266" s="721" t="s">
        <v>78</v>
      </c>
      <c r="E266" s="721"/>
      <c r="F266" s="70"/>
      <c r="G266" s="70">
        <f>G50-G228</f>
        <v>173518.13364717964</v>
      </c>
      <c r="H266" s="70">
        <f>H50-H228</f>
        <v>0</v>
      </c>
      <c r="I266" s="722"/>
      <c r="J266" s="70"/>
      <c r="K266" s="70">
        <f>K50-K228</f>
        <v>176251.40165614063</v>
      </c>
      <c r="L266" s="70">
        <f>L50-L228</f>
        <v>0</v>
      </c>
      <c r="M266" s="658"/>
      <c r="N266" s="70"/>
      <c r="O266" s="70">
        <f>O50-O228</f>
        <v>130666.07459399206</v>
      </c>
      <c r="P266" s="70">
        <f>P50-P228</f>
        <v>0</v>
      </c>
      <c r="Q266" s="658"/>
      <c r="R266" s="723"/>
      <c r="S266" s="723"/>
      <c r="T266" s="723"/>
      <c r="U266" s="722"/>
      <c r="V266" s="723"/>
      <c r="W266" s="723"/>
      <c r="X266" s="723"/>
      <c r="Y266" s="70"/>
      <c r="Z266" s="70">
        <f>Z50-Z228</f>
        <v>146114.03460256918</v>
      </c>
      <c r="AA266" s="70">
        <f>AA50-AA228</f>
        <v>0</v>
      </c>
      <c r="AB266" s="658"/>
      <c r="AC266" s="70"/>
      <c r="AD266" s="70">
        <f>AD50-AD228</f>
        <v>153394.91837658116</v>
      </c>
      <c r="AE266" s="70">
        <f>AE50-AE228</f>
        <v>191890.04199999999</v>
      </c>
      <c r="AF266" s="70"/>
      <c r="AG266" s="70"/>
      <c r="AH266" s="70">
        <f>AH50-AH228</f>
        <v>156676.92307692309</v>
      </c>
      <c r="AI266" s="70">
        <f>AI50-AI228</f>
        <v>0</v>
      </c>
      <c r="AJ266" s="70"/>
      <c r="AK266" s="723"/>
      <c r="AL266" s="723"/>
      <c r="AM266" s="723"/>
      <c r="AN266" s="722"/>
      <c r="AO266" s="723"/>
      <c r="AP266" s="723"/>
      <c r="AQ266" s="723"/>
      <c r="AR266" s="723"/>
      <c r="AS266" s="70"/>
      <c r="AT266" s="724"/>
      <c r="AU266" s="725"/>
      <c r="AV266" s="724"/>
      <c r="AW266" s="723"/>
      <c r="AX266" s="724"/>
      <c r="AY266" s="726"/>
      <c r="AZ266" s="726"/>
      <c r="BA266" s="726"/>
      <c r="BB266" s="727"/>
      <c r="BC266" s="727"/>
      <c r="BD266" s="727"/>
      <c r="BE266" s="727"/>
      <c r="BF266" s="70"/>
      <c r="BG266" s="70">
        <f>BG50-BG228</f>
        <v>0</v>
      </c>
      <c r="BH266" s="70">
        <f>BH50-BH228</f>
        <v>0</v>
      </c>
      <c r="BI266" s="722"/>
      <c r="BJ266" s="70"/>
      <c r="BK266" s="70">
        <f>BK50-BK228</f>
        <v>79803.076923076937</v>
      </c>
      <c r="BL266" s="70">
        <f>BL50-BL228</f>
        <v>0</v>
      </c>
      <c r="BM266" s="658"/>
      <c r="BN266" s="70"/>
      <c r="BO266" s="70">
        <f>BO50-BO228</f>
        <v>111281.70940170941</v>
      </c>
      <c r="BP266" s="70">
        <f>BP50-BP228</f>
        <v>0</v>
      </c>
      <c r="BQ266" s="723"/>
      <c r="BR266" s="723"/>
      <c r="BS266" s="723"/>
      <c r="BT266" s="723"/>
      <c r="BU266" s="722"/>
      <c r="BV266" s="723"/>
      <c r="BW266" s="723"/>
      <c r="BX266" s="723"/>
      <c r="BY266" s="70"/>
      <c r="BZ266" s="70">
        <f>BZ50-BZ228</f>
        <v>141676.88888888888</v>
      </c>
      <c r="CA266" s="723">
        <f>CA50-CA228</f>
        <v>0</v>
      </c>
      <c r="CB266" s="70"/>
      <c r="CC266" s="70"/>
      <c r="CD266" s="70">
        <f>CD50-CD228</f>
        <v>143635.55555555556</v>
      </c>
      <c r="CE266" s="723">
        <f>CE50-CE228</f>
        <v>0</v>
      </c>
      <c r="CF266" s="70"/>
      <c r="CG266" s="70"/>
      <c r="CH266" s="70">
        <f>CH50-CH228</f>
        <v>98051.282051282062</v>
      </c>
      <c r="CI266" s="723">
        <f>CI50-CI228</f>
        <v>0</v>
      </c>
      <c r="CJ266" s="70"/>
      <c r="CK266" s="723"/>
      <c r="CL266" s="723"/>
      <c r="CM266" s="723"/>
      <c r="CN266" s="722"/>
      <c r="CO266" s="723"/>
      <c r="CP266" s="723"/>
      <c r="CQ266" s="723"/>
      <c r="CR266" s="723"/>
      <c r="CS266" s="723"/>
      <c r="CT266" s="724"/>
      <c r="CU266" s="725"/>
      <c r="CV266" s="724"/>
      <c r="CW266" s="724"/>
      <c r="CX266" s="724"/>
      <c r="CY266" s="726"/>
      <c r="CZ266" s="726"/>
      <c r="DA266" s="727"/>
      <c r="DB266" s="727"/>
      <c r="DC266" s="727"/>
      <c r="DD266" s="70"/>
      <c r="DE266" s="70">
        <f>DE50-DE228</f>
        <v>163320.76923076925</v>
      </c>
      <c r="DF266" s="70">
        <f>DF50-DF228</f>
        <v>0</v>
      </c>
      <c r="DG266" s="722"/>
      <c r="DH266" s="70"/>
      <c r="DI266" s="70">
        <f>DI50-DI228</f>
        <v>91578.846153846171</v>
      </c>
      <c r="DJ266" s="70">
        <f>DJ50-DJ228</f>
        <v>0</v>
      </c>
      <c r="DK266" s="658"/>
      <c r="DL266" s="70"/>
      <c r="DM266" s="70">
        <f>DM50-DM228</f>
        <v>117898.07692307692</v>
      </c>
      <c r="DN266" s="70">
        <f>DN50-DN228</f>
        <v>153846.15384615384</v>
      </c>
      <c r="DO266" s="723"/>
      <c r="DP266" s="723"/>
      <c r="DQ266" s="723"/>
      <c r="DR266" s="722"/>
      <c r="DS266" s="723"/>
      <c r="DT266" s="723"/>
      <c r="DU266" s="70"/>
      <c r="DV266" s="70">
        <f>DV50-DV228</f>
        <v>0</v>
      </c>
      <c r="DW266" s="723">
        <f>DW50-DW228</f>
        <v>0</v>
      </c>
      <c r="DX266" s="70"/>
      <c r="DY266" s="70"/>
      <c r="DZ266" s="70">
        <f>DZ50-DZ228</f>
        <v>0</v>
      </c>
      <c r="EA266" s="723">
        <f>EA50-EA228</f>
        <v>0</v>
      </c>
      <c r="EB266" s="70"/>
      <c r="EC266" s="70"/>
      <c r="ED266" s="70">
        <f>ED50-ED228</f>
        <v>0</v>
      </c>
      <c r="EE266" s="723">
        <f>EE50-EE228</f>
        <v>0</v>
      </c>
      <c r="EF266" s="70"/>
      <c r="EG266" s="723"/>
      <c r="EH266" s="723"/>
      <c r="EI266" s="722"/>
      <c r="EJ266" s="723"/>
      <c r="EK266" s="723"/>
      <c r="EL266" s="723"/>
      <c r="EM266" s="724"/>
      <c r="EN266" s="725"/>
      <c r="EO266" s="724"/>
      <c r="EP266" s="724"/>
      <c r="EQ266" s="726"/>
      <c r="ER266" s="726"/>
      <c r="ES266" s="727"/>
      <c r="ET266" s="727"/>
      <c r="EU266" s="727"/>
    </row>
    <row r="267" spans="1:151" ht="14.25">
      <c r="A267" s="728"/>
      <c r="B267" s="728"/>
      <c r="C267" s="728"/>
      <c r="D267" s="729" t="s">
        <v>79</v>
      </c>
      <c r="E267" s="729"/>
      <c r="G267" s="2">
        <f>G55-G236</f>
        <v>106154.63062393162</v>
      </c>
      <c r="H267" s="2">
        <f>H55-H236</f>
        <v>34972.157999999996</v>
      </c>
      <c r="I267" s="730"/>
      <c r="K267" s="2">
        <f>K55-K236</f>
        <v>88445.632478632484</v>
      </c>
      <c r="L267" s="2">
        <f>L55-L236</f>
        <v>0</v>
      </c>
      <c r="M267" s="2"/>
      <c r="O267" s="2">
        <f>O55-O236</f>
        <v>87016.161925726497</v>
      </c>
      <c r="P267" s="2">
        <f>P55-P236</f>
        <v>54723.076923076929</v>
      </c>
      <c r="Q267" s="2"/>
      <c r="R267" s="730"/>
      <c r="S267" s="730"/>
      <c r="T267" s="730"/>
      <c r="U267" s="730"/>
      <c r="V267" s="730"/>
      <c r="W267" s="730"/>
      <c r="X267" s="730"/>
      <c r="Z267" s="2">
        <f>Z55-Z236</f>
        <v>84736.240290598304</v>
      </c>
      <c r="AA267" s="2">
        <f>AA55-AA236</f>
        <v>54620.042000000001</v>
      </c>
      <c r="AB267" s="2"/>
      <c r="AD267" s="2">
        <f>AD55-AD236</f>
        <v>104253.42928000001</v>
      </c>
      <c r="AE267" s="2">
        <f>AE55-AE236</f>
        <v>0</v>
      </c>
      <c r="AH267" s="2">
        <f>AH55-AH236</f>
        <v>109705.12820512822</v>
      </c>
      <c r="AI267" s="2">
        <f>AI55-AI236</f>
        <v>69046.870999999999</v>
      </c>
      <c r="AK267" s="730"/>
      <c r="AL267" s="730"/>
      <c r="AM267" s="730"/>
      <c r="AN267" s="730"/>
      <c r="AO267" s="730"/>
      <c r="AP267" s="730"/>
      <c r="AQ267" s="730"/>
      <c r="AR267" s="730"/>
      <c r="AT267" s="727"/>
      <c r="AU267" s="727"/>
      <c r="AV267" s="727"/>
      <c r="AW267" s="730"/>
      <c r="AX267" s="727"/>
      <c r="AY267" s="727"/>
      <c r="AZ267" s="727"/>
      <c r="BA267" s="727"/>
      <c r="BB267" s="727"/>
      <c r="BC267" s="727"/>
      <c r="BD267" s="727"/>
      <c r="BE267" s="727"/>
      <c r="BG267" s="2">
        <f>BG55-BG236</f>
        <v>122672.99676923078</v>
      </c>
      <c r="BH267" s="2">
        <f>BH55-BH236</f>
        <v>73641.266000000003</v>
      </c>
      <c r="BI267" s="730"/>
      <c r="BK267" s="2">
        <f>BK55-BK236</f>
        <v>111269.23076923078</v>
      </c>
      <c r="BL267" s="2">
        <f>BL55-BL236</f>
        <v>0</v>
      </c>
      <c r="BM267" s="2"/>
      <c r="BO267" s="2">
        <f>BO55-BO236</f>
        <v>116752.13675213675</v>
      </c>
      <c r="BP267" s="2">
        <f>BP55-BP236</f>
        <v>0</v>
      </c>
      <c r="BQ267" s="730"/>
      <c r="BR267" s="730"/>
      <c r="BS267" s="730"/>
      <c r="BT267" s="730"/>
      <c r="BU267" s="730"/>
      <c r="BV267" s="730"/>
      <c r="BW267" s="730"/>
      <c r="BX267" s="730"/>
      <c r="BZ267" s="2">
        <f>BZ55-BZ236</f>
        <v>120855.64102564103</v>
      </c>
      <c r="CA267" s="730">
        <f>CA55-CA236</f>
        <v>0</v>
      </c>
      <c r="CD267" s="2">
        <f>CD55-CD236</f>
        <v>125053.84615384616</v>
      </c>
      <c r="CE267" s="730">
        <f>CE55-CE236</f>
        <v>0</v>
      </c>
      <c r="CH267" s="2">
        <f>CH55-CH236</f>
        <v>113151.28205128206</v>
      </c>
      <c r="CI267" s="730">
        <f>CI55-CI236</f>
        <v>0</v>
      </c>
      <c r="CK267" s="730"/>
      <c r="CL267" s="730"/>
      <c r="CM267" s="730"/>
      <c r="CN267" s="730"/>
      <c r="CO267" s="730"/>
      <c r="CP267" s="730"/>
      <c r="CQ267" s="730"/>
      <c r="CR267" s="730"/>
      <c r="CS267" s="730"/>
      <c r="CT267" s="727"/>
      <c r="CU267" s="727"/>
      <c r="CV267" s="727"/>
      <c r="CW267" s="727"/>
      <c r="CX267" s="727"/>
      <c r="CY267" s="727"/>
      <c r="CZ267" s="727"/>
      <c r="DA267" s="727"/>
      <c r="DB267" s="727"/>
      <c r="DC267" s="727"/>
      <c r="DE267" s="2">
        <f>DE55-DE236</f>
        <v>104222.22222222223</v>
      </c>
      <c r="DF267" s="2">
        <f>DF55-DF236</f>
        <v>0</v>
      </c>
      <c r="DG267" s="73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136837.60683760684</v>
      </c>
      <c r="DO267" s="730"/>
      <c r="DP267" s="730"/>
      <c r="DQ267" s="730"/>
      <c r="DR267" s="730"/>
      <c r="DS267" s="730"/>
      <c r="DT267" s="730"/>
      <c r="DV267" s="2">
        <f>DV55-DV236</f>
        <v>0</v>
      </c>
      <c r="DW267" s="730">
        <f>DW55-DW236</f>
        <v>0</v>
      </c>
      <c r="DZ267" s="2">
        <f>DZ55-DZ236</f>
        <v>0</v>
      </c>
      <c r="EA267" s="730">
        <f>EA55-EA236</f>
        <v>0</v>
      </c>
      <c r="ED267" s="2">
        <f>ED55-ED236</f>
        <v>0</v>
      </c>
      <c r="EE267" s="730">
        <f>EE55-EE236</f>
        <v>0</v>
      </c>
      <c r="EG267" s="730"/>
      <c r="EH267" s="730"/>
      <c r="EI267" s="730"/>
      <c r="EJ267" s="730"/>
      <c r="EK267" s="730"/>
      <c r="EL267" s="730"/>
      <c r="EM267" s="727"/>
      <c r="EN267" s="727"/>
      <c r="EO267" s="727"/>
      <c r="EP267" s="727"/>
      <c r="EQ267" s="727"/>
      <c r="ER267" s="727"/>
      <c r="ES267" s="727"/>
      <c r="ET267" s="727"/>
      <c r="EU267" s="727"/>
    </row>
    <row r="268" spans="1:151" ht="14.25">
      <c r="A268" s="728"/>
      <c r="B268" s="728"/>
      <c r="C268" s="728"/>
      <c r="D268" s="729" t="s">
        <v>80</v>
      </c>
      <c r="E268" s="729"/>
      <c r="I268" s="730"/>
      <c r="M268" s="2"/>
      <c r="Q268" s="2"/>
      <c r="R268" s="730"/>
      <c r="S268" s="730"/>
      <c r="T268" s="730" t="s">
        <v>92</v>
      </c>
      <c r="U268" s="730"/>
      <c r="V268" s="730"/>
      <c r="W268" s="730"/>
      <c r="X268" s="730"/>
      <c r="Z268" s="2">
        <f>Z59-Z242</f>
        <v>5253.1285213675219</v>
      </c>
      <c r="AA268" s="2">
        <f>AA59-AA242</f>
        <v>0</v>
      </c>
      <c r="AB268" s="2"/>
      <c r="AD268" s="2">
        <f>AD59-AD242</f>
        <v>4927.9540854700863</v>
      </c>
      <c r="AE268" s="2">
        <f>AE59-AE242</f>
        <v>0</v>
      </c>
      <c r="AH268" s="2">
        <f>AH59-AH242</f>
        <v>4285.9730769230773</v>
      </c>
      <c r="AI268" s="2">
        <f>AI59-AI242</f>
        <v>0</v>
      </c>
      <c r="AK268" s="730"/>
      <c r="AL268" s="730"/>
      <c r="AM268" s="730"/>
      <c r="AN268" s="730"/>
      <c r="AO268" s="730"/>
      <c r="AP268" s="730"/>
      <c r="AQ268" s="730"/>
      <c r="AR268" s="730"/>
      <c r="AT268" s="727"/>
      <c r="AU268" s="727"/>
      <c r="AV268" s="727"/>
      <c r="AW268" s="730"/>
      <c r="AX268" s="727"/>
      <c r="AY268" s="727"/>
      <c r="AZ268" s="727"/>
      <c r="BA268" s="727"/>
      <c r="BB268" s="727"/>
      <c r="BC268" s="727"/>
      <c r="BD268" s="727"/>
      <c r="BE268" s="727"/>
      <c r="BI268" s="730"/>
      <c r="BM268" s="2"/>
      <c r="BQ268" s="730"/>
      <c r="BR268" s="730"/>
      <c r="BS268" s="730"/>
      <c r="BT268" s="730" t="s">
        <v>92</v>
      </c>
      <c r="BU268" s="730"/>
      <c r="BV268" s="730"/>
      <c r="BW268" s="730"/>
      <c r="BX268" s="730"/>
      <c r="CA268" s="730"/>
      <c r="CE268" s="730"/>
      <c r="CI268" s="730"/>
      <c r="CK268" s="730"/>
      <c r="CL268" s="730"/>
      <c r="CM268" s="730"/>
      <c r="CN268" s="730"/>
      <c r="CO268" s="730"/>
      <c r="CP268" s="730"/>
      <c r="CQ268" s="730"/>
      <c r="CR268" s="730"/>
      <c r="CS268" s="730"/>
      <c r="CT268" s="727"/>
      <c r="CU268" s="727"/>
      <c r="CV268" s="727"/>
      <c r="CW268" s="727"/>
      <c r="CX268" s="727"/>
      <c r="CY268" s="727"/>
      <c r="CZ268" s="727"/>
      <c r="DA268" s="727"/>
      <c r="DB268" s="727"/>
      <c r="DC268" s="727"/>
      <c r="DG268" s="730"/>
      <c r="DK268" s="2"/>
      <c r="DO268" s="730"/>
      <c r="DP268" s="730"/>
      <c r="DQ268" s="730" t="s">
        <v>92</v>
      </c>
      <c r="DR268" s="730"/>
      <c r="DS268" s="730"/>
      <c r="DT268" s="730"/>
      <c r="DW268" s="730"/>
      <c r="EA268" s="730"/>
      <c r="EE268" s="730"/>
      <c r="EG268" s="730"/>
      <c r="EH268" s="730"/>
      <c r="EI268" s="730"/>
      <c r="EJ268" s="730"/>
      <c r="EK268" s="730"/>
      <c r="EL268" s="730"/>
      <c r="EM268" s="727"/>
      <c r="EN268" s="727"/>
      <c r="EO268" s="727"/>
      <c r="EP268" s="727"/>
      <c r="EQ268" s="727"/>
      <c r="ER268" s="727"/>
      <c r="ES268" s="727"/>
      <c r="ET268" s="727"/>
      <c r="EU268" s="727"/>
    </row>
    <row r="269" spans="1:151" s="4" customFormat="1" ht="14.25">
      <c r="A269" s="728"/>
      <c r="B269" s="728"/>
      <c r="C269" s="728"/>
      <c r="D269" s="731" t="s">
        <v>81</v>
      </c>
      <c r="E269" s="731"/>
      <c r="F269" s="2"/>
      <c r="G269" s="2"/>
      <c r="H269" s="2"/>
      <c r="I269" s="730"/>
      <c r="J269" s="2"/>
      <c r="K269" s="2"/>
      <c r="L269" s="2"/>
      <c r="M269" s="2"/>
      <c r="N269" s="2"/>
      <c r="O269" s="2"/>
      <c r="P269" s="2"/>
      <c r="Q269" s="2"/>
      <c r="R269" s="730"/>
      <c r="S269" s="730"/>
      <c r="T269" s="730"/>
      <c r="U269" s="730"/>
      <c r="V269" s="730"/>
      <c r="W269" s="730"/>
      <c r="X269" s="730"/>
      <c r="Y269" s="2"/>
      <c r="Z269" s="2">
        <f>Z270-SUM(Z265:Z268)</f>
        <v>636.19014061818598</v>
      </c>
      <c r="AA269" s="2">
        <f>AA270-SUM(AA265:AA268)</f>
        <v>1478.9329999999973</v>
      </c>
      <c r="AB269" s="2"/>
      <c r="AC269" s="2"/>
      <c r="AD269" s="2">
        <f>AD270-SUM(AD265:AD268)</f>
        <v>2139.0242039316799</v>
      </c>
      <c r="AE269" s="2">
        <f>AE270-SUM(AE265:AE268)</f>
        <v>1529</v>
      </c>
      <c r="AF269" s="2"/>
      <c r="AG269" s="2"/>
      <c r="AH269" s="2">
        <f>AH270-SUM(AH265:AH268)</f>
        <v>1687.6666666667443</v>
      </c>
      <c r="AI269" s="2">
        <f>AI270-SUM(AI265:AI268)</f>
        <v>2469.7970000000059</v>
      </c>
      <c r="AJ269" s="2"/>
      <c r="AK269" s="730"/>
      <c r="AL269" s="730"/>
      <c r="AM269" s="730"/>
      <c r="AN269" s="730"/>
      <c r="AO269" s="730"/>
      <c r="AP269" s="730"/>
      <c r="AQ269" s="730"/>
      <c r="AR269" s="730"/>
      <c r="AS269" s="2"/>
      <c r="AT269" s="727"/>
      <c r="AU269" s="727"/>
      <c r="AV269" s="727"/>
      <c r="AW269" s="730"/>
      <c r="AX269" s="727"/>
      <c r="AY269" s="727"/>
      <c r="AZ269" s="727"/>
      <c r="BA269" s="727"/>
      <c r="BB269" s="727"/>
      <c r="BC269" s="727"/>
      <c r="BD269" s="727"/>
      <c r="BE269" s="727"/>
      <c r="BF269" s="2"/>
      <c r="BG269" s="2"/>
      <c r="BH269" s="2"/>
      <c r="BI269" s="730"/>
      <c r="BJ269" s="2"/>
      <c r="BK269" s="2"/>
      <c r="BL269" s="2"/>
      <c r="BM269" s="2"/>
      <c r="BN269" s="2"/>
      <c r="BO269" s="2"/>
      <c r="BP269" s="2"/>
      <c r="BQ269" s="730"/>
      <c r="BR269" s="730"/>
      <c r="BS269" s="730"/>
      <c r="BT269" s="730"/>
      <c r="BU269" s="730"/>
      <c r="BV269" s="730"/>
      <c r="BW269" s="730"/>
      <c r="BX269" s="730"/>
      <c r="BY269" s="2"/>
      <c r="BZ269" s="2" t="s">
        <v>100</v>
      </c>
      <c r="CA269" s="730" t="s">
        <v>98</v>
      </c>
      <c r="CB269" s="2"/>
      <c r="CC269" s="2"/>
      <c r="CD269" s="2"/>
      <c r="CE269" s="730"/>
      <c r="CF269" s="2"/>
      <c r="CG269" s="2"/>
      <c r="CH269" s="2"/>
      <c r="CI269" s="730"/>
      <c r="CJ269" s="2"/>
      <c r="CK269" s="730"/>
      <c r="CL269" s="730"/>
      <c r="CM269" s="730"/>
      <c r="CN269" s="730"/>
      <c r="CO269" s="730"/>
      <c r="CP269" s="730"/>
      <c r="CQ269" s="730"/>
      <c r="CR269" s="730"/>
      <c r="CS269" s="730"/>
      <c r="CT269" s="727"/>
      <c r="CU269" s="727"/>
      <c r="CV269" s="727"/>
      <c r="CW269" s="727"/>
      <c r="CX269" s="727"/>
      <c r="CY269" s="727"/>
      <c r="CZ269" s="727"/>
      <c r="DA269" s="727"/>
      <c r="DB269" s="727"/>
      <c r="DC269" s="727"/>
      <c r="DD269" s="2"/>
      <c r="DE269" s="2"/>
      <c r="DF269" s="2"/>
      <c r="DG269" s="730"/>
      <c r="DH269" s="2"/>
      <c r="DI269" s="2"/>
      <c r="DJ269" s="2"/>
      <c r="DK269" s="2"/>
      <c r="DL269" s="2"/>
      <c r="DM269" s="2"/>
      <c r="DN269" s="2"/>
      <c r="DO269" s="730"/>
      <c r="DP269" s="730"/>
      <c r="DQ269" s="730"/>
      <c r="DR269" s="730"/>
      <c r="DS269" s="730"/>
      <c r="DT269" s="730"/>
      <c r="DU269" s="2"/>
      <c r="DV269" s="2" t="s">
        <v>100</v>
      </c>
      <c r="DW269" s="730" t="s">
        <v>98</v>
      </c>
      <c r="DX269" s="2"/>
      <c r="DY269" s="2"/>
      <c r="DZ269" s="2"/>
      <c r="EA269" s="730"/>
      <c r="EB269" s="2"/>
      <c r="EC269" s="2"/>
      <c r="ED269" s="2"/>
      <c r="EE269" s="730"/>
      <c r="EF269" s="2"/>
      <c r="EG269" s="730"/>
      <c r="EH269" s="730"/>
      <c r="EI269" s="730"/>
      <c r="EJ269" s="730"/>
      <c r="EK269" s="730"/>
      <c r="EL269" s="730"/>
      <c r="EM269" s="727"/>
      <c r="EN269" s="727"/>
      <c r="EO269" s="727"/>
      <c r="EP269" s="727"/>
      <c r="EQ269" s="727"/>
      <c r="ER269" s="727"/>
      <c r="ES269" s="727"/>
      <c r="ET269" s="727"/>
      <c r="EU269" s="72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56098.974999999999</v>
      </c>
      <c r="AB270" s="2"/>
      <c r="AC270" s="2"/>
      <c r="AD270" s="2">
        <f>AD67-AD250</f>
        <v>332310.25854958699</v>
      </c>
      <c r="AE270" s="2">
        <f>AE67-AE250</f>
        <v>193419.04199999999</v>
      </c>
      <c r="AF270" s="2"/>
      <c r="AG270" s="2"/>
      <c r="AH270" s="2">
        <f>AH67-AH250</f>
        <v>341112.74230769242</v>
      </c>
      <c r="AI270" s="2">
        <f>AI67-AI250</f>
        <v>71516.668000000005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0</v>
      </c>
      <c r="I271" s="3"/>
      <c r="J271" s="2"/>
      <c r="K271" s="2">
        <f>K36+K40</f>
        <v>78374.396333333338</v>
      </c>
      <c r="L271" s="2">
        <f>L36+L40</f>
        <v>0</v>
      </c>
      <c r="M271" s="2"/>
      <c r="N271" s="2"/>
      <c r="O271" s="2">
        <f>O36+O40</f>
        <v>81992.995418803432</v>
      </c>
      <c r="P271" s="2">
        <f>P36+P40</f>
        <v>0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0</v>
      </c>
      <c r="AB271" s="2"/>
      <c r="AC271" s="2"/>
      <c r="AD271" s="2">
        <f>AD36+AD40</f>
        <v>76420.763307692294</v>
      </c>
      <c r="AE271" s="2">
        <f>AE36+AE40</f>
        <v>0</v>
      </c>
      <c r="AF271" s="2"/>
      <c r="AG271" s="2"/>
      <c r="AH271" s="2">
        <f>AH36+AH40</f>
        <v>78247.86324786325</v>
      </c>
      <c r="AI271" s="2">
        <f>AI36+AI40</f>
        <v>0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0</v>
      </c>
      <c r="BI271" s="3"/>
      <c r="BJ271" s="2"/>
      <c r="BK271" s="2">
        <f>BK36+BK40</f>
        <v>81410.256410256421</v>
      </c>
      <c r="BL271" s="2">
        <f>BL36+BL40</f>
        <v>0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79529.914529914546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0</v>
      </c>
      <c r="I272" s="3"/>
      <c r="J272" s="2"/>
      <c r="K272" s="2">
        <f>K204+K212</f>
        <v>9072.5069916158973</v>
      </c>
      <c r="L272" s="2">
        <f>L204+L212</f>
        <v>0</v>
      </c>
      <c r="M272" s="2"/>
      <c r="N272" s="2"/>
      <c r="O272" s="2">
        <f>O204+O212</f>
        <v>9536.3012636347121</v>
      </c>
      <c r="P272" s="2">
        <f>P204+P212</f>
        <v>0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0</v>
      </c>
      <c r="AB272" s="2"/>
      <c r="AC272" s="2"/>
      <c r="AD272" s="2">
        <f>AD204+AD212</f>
        <v>9023.6747651282058</v>
      </c>
      <c r="AE272" s="2">
        <f>AE204+AE212</f>
        <v>0</v>
      </c>
      <c r="AF272" s="2"/>
      <c r="AG272" s="2"/>
      <c r="AH272" s="2">
        <f>AH204+AH212</f>
        <v>9663.8888888888887</v>
      </c>
      <c r="AI272" s="2">
        <f>AI204+AI212</f>
        <v>0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1111</v>
      </c>
      <c r="BI272" s="3"/>
      <c r="BJ272" s="2"/>
      <c r="BK272" s="2">
        <f>BK204+BK212</f>
        <v>11606</v>
      </c>
      <c r="BL272" s="2">
        <f>BL204+BL212</f>
        <v>0</v>
      </c>
      <c r="BM272" s="2"/>
      <c r="BN272" s="2"/>
      <c r="BO272" s="2">
        <f>BO204+BO212</f>
        <v>11658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</v>
      </c>
      <c r="CA272" s="2">
        <f>CA204+CA212</f>
        <v>0</v>
      </c>
      <c r="CB272" s="2"/>
      <c r="CC272" s="2"/>
      <c r="CD272" s="2">
        <f>CD204+CD212</f>
        <v>10017</v>
      </c>
      <c r="CE272" s="2">
        <f>CE204+CE212</f>
        <v>0</v>
      </c>
      <c r="CF272" s="2"/>
      <c r="CG272" s="2"/>
      <c r="CH272" s="2">
        <f>CH204+CH212</f>
        <v>5447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3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3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3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3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3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3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3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3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3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3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3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3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3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3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3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3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3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3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3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3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3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3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3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3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3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3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0" fitToHeight="3" orientation="landscape" r:id="rId1"/>
  <headerFooter alignWithMargins="0"/>
  <rowBreaks count="2" manualBreakCount="2">
    <brk id="68" max="117" man="1"/>
    <brk id="159" max="117" man="1"/>
  </rowBreaks>
  <colBreaks count="1" manualBreakCount="1">
    <brk id="60" max="257" man="1"/>
  </col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>
      <selection activeCell="D43" sqref="D43"/>
    </sheetView>
  </sheetViews>
  <sheetFormatPr defaultColWidth="9" defaultRowHeight="15.75"/>
  <cols>
    <col min="1" max="1" width="10" style="737" customWidth="1"/>
    <col min="2" max="2" width="50.625" style="734" customWidth="1"/>
    <col min="3" max="3" width="61.75" style="734" bestFit="1" customWidth="1"/>
    <col min="4" max="4" width="50.625" style="736" customWidth="1"/>
    <col min="5" max="7" width="50.625" style="734" customWidth="1"/>
    <col min="8" max="16384" width="9" style="737"/>
  </cols>
  <sheetData>
    <row r="1" spans="1:7" ht="21" customHeight="1">
      <c r="A1" s="733" t="s">
        <v>181</v>
      </c>
      <c r="C1" s="735"/>
    </row>
    <row r="2" spans="1:7" ht="6.75" customHeight="1" thickBot="1">
      <c r="A2" s="733"/>
      <c r="C2" s="735"/>
    </row>
    <row r="3" spans="1:7" s="743" customFormat="1" ht="18.75" customHeight="1" thickBot="1">
      <c r="A3" s="738"/>
      <c r="B3" s="739" t="s">
        <v>127</v>
      </c>
      <c r="C3" s="740" t="s">
        <v>128</v>
      </c>
      <c r="D3" s="739" t="s">
        <v>129</v>
      </c>
      <c r="E3" s="741" t="s">
        <v>131</v>
      </c>
      <c r="F3" s="741" t="s">
        <v>130</v>
      </c>
      <c r="G3" s="742" t="s">
        <v>132</v>
      </c>
    </row>
    <row r="4" spans="1:7" s="745" customFormat="1" ht="15" customHeight="1">
      <c r="A4" s="1123" t="s">
        <v>53</v>
      </c>
      <c r="B4" s="1118" t="s">
        <v>182</v>
      </c>
      <c r="C4" s="1125" t="s">
        <v>184</v>
      </c>
      <c r="D4" s="744" t="s">
        <v>186</v>
      </c>
      <c r="E4" s="1118"/>
      <c r="F4" s="865"/>
      <c r="G4" s="1113"/>
    </row>
    <row r="5" spans="1:7" s="745" customFormat="1" ht="15" customHeight="1">
      <c r="A5" s="1124"/>
      <c r="B5" s="1119"/>
      <c r="C5" s="1126"/>
      <c r="D5" s="746"/>
      <c r="E5" s="1119"/>
      <c r="F5" s="866"/>
      <c r="G5" s="1114"/>
    </row>
    <row r="6" spans="1:7" s="745" customFormat="1" ht="15" customHeight="1">
      <c r="A6" s="1124"/>
      <c r="B6" s="1119"/>
      <c r="C6" s="1126"/>
      <c r="D6" s="746"/>
      <c r="E6" s="1119"/>
      <c r="F6" s="866"/>
      <c r="G6" s="1114"/>
    </row>
    <row r="7" spans="1:7" s="745" customFormat="1" ht="15" customHeight="1">
      <c r="A7" s="1124"/>
      <c r="B7" s="1119"/>
      <c r="C7" s="1126"/>
      <c r="D7" s="746"/>
      <c r="E7" s="1119"/>
      <c r="F7" s="866"/>
      <c r="G7" s="1114"/>
    </row>
    <row r="8" spans="1:7" s="745" customFormat="1" ht="15" customHeight="1">
      <c r="A8" s="1124"/>
      <c r="B8" s="1119"/>
      <c r="C8" s="1126"/>
      <c r="D8" s="746"/>
      <c r="E8" s="1119"/>
      <c r="F8" s="866"/>
      <c r="G8" s="1114"/>
    </row>
    <row r="9" spans="1:7" s="745" customFormat="1" ht="15" customHeight="1">
      <c r="A9" s="1124"/>
      <c r="B9" s="1119"/>
      <c r="C9" s="1126"/>
      <c r="D9" s="746"/>
      <c r="E9" s="1119"/>
      <c r="F9" s="866"/>
      <c r="G9" s="1114"/>
    </row>
    <row r="10" spans="1:7" ht="15" customHeight="1">
      <c r="A10" s="1124"/>
      <c r="B10" s="1119"/>
      <c r="C10" s="1126"/>
      <c r="D10" s="746"/>
      <c r="E10" s="1119"/>
      <c r="F10" s="866"/>
      <c r="G10" s="1114"/>
    </row>
    <row r="11" spans="1:7" ht="15" customHeight="1">
      <c r="A11" s="1124"/>
      <c r="B11" s="1119"/>
      <c r="C11" s="1126"/>
      <c r="D11" s="746"/>
      <c r="E11" s="1119"/>
      <c r="F11" s="866"/>
      <c r="G11" s="1114"/>
    </row>
    <row r="12" spans="1:7" ht="15" customHeight="1">
      <c r="A12" s="1124"/>
      <c r="B12" s="1119"/>
      <c r="C12" s="1126"/>
      <c r="D12" s="746"/>
      <c r="E12" s="1119"/>
      <c r="F12" s="866"/>
      <c r="G12" s="1114"/>
    </row>
    <row r="13" spans="1:7" ht="15" customHeight="1">
      <c r="A13" s="1124"/>
      <c r="B13" s="1119"/>
      <c r="C13" s="1126"/>
      <c r="D13" s="746"/>
      <c r="E13" s="1119"/>
      <c r="F13" s="866"/>
      <c r="G13" s="1114"/>
    </row>
    <row r="14" spans="1:7" ht="15" customHeight="1">
      <c r="A14" s="1124"/>
      <c r="B14" s="1119"/>
      <c r="C14" s="1126"/>
      <c r="D14" s="746"/>
      <c r="E14" s="1119"/>
      <c r="F14" s="866"/>
      <c r="G14" s="1114"/>
    </row>
    <row r="15" spans="1:7" ht="15" customHeight="1">
      <c r="A15" s="1124"/>
      <c r="B15" s="1119"/>
      <c r="C15" s="1126"/>
      <c r="D15" s="746"/>
      <c r="E15" s="1119"/>
      <c r="F15" s="866"/>
      <c r="G15" s="1114"/>
    </row>
    <row r="16" spans="1:7" ht="15" customHeight="1">
      <c r="A16" s="1124"/>
      <c r="B16" s="1119"/>
      <c r="C16" s="1126"/>
      <c r="D16" s="746"/>
      <c r="E16" s="1119"/>
      <c r="F16" s="866"/>
      <c r="G16" s="1114"/>
    </row>
    <row r="17" spans="1:7" ht="15" customHeight="1">
      <c r="A17" s="1124"/>
      <c r="B17" s="1119"/>
      <c r="C17" s="1126"/>
      <c r="D17" s="746"/>
      <c r="E17" s="1119"/>
      <c r="F17" s="866"/>
      <c r="G17" s="1114"/>
    </row>
    <row r="18" spans="1:7" ht="15" customHeight="1">
      <c r="A18" s="1124"/>
      <c r="B18" s="1119"/>
      <c r="C18" s="1126"/>
      <c r="D18" s="746"/>
      <c r="E18" s="1119"/>
      <c r="F18" s="866"/>
      <c r="G18" s="1114"/>
    </row>
    <row r="19" spans="1:7" ht="15" customHeight="1">
      <c r="A19" s="1124"/>
      <c r="B19" s="1119"/>
      <c r="C19" s="1126"/>
      <c r="D19" s="746"/>
      <c r="E19" s="1119"/>
      <c r="F19" s="866"/>
      <c r="G19" s="1114"/>
    </row>
    <row r="20" spans="1:7" ht="15" customHeight="1">
      <c r="A20" s="1124"/>
      <c r="B20" s="1119"/>
      <c r="C20" s="1126"/>
      <c r="D20" s="746"/>
      <c r="E20" s="1119"/>
      <c r="F20" s="866"/>
      <c r="G20" s="1114"/>
    </row>
    <row r="21" spans="1:7" ht="15" customHeight="1">
      <c r="A21" s="1124"/>
      <c r="B21" s="1119"/>
      <c r="C21" s="1126"/>
      <c r="D21" s="746"/>
      <c r="E21" s="1119"/>
      <c r="F21" s="866"/>
      <c r="G21" s="1114"/>
    </row>
    <row r="22" spans="1:7" ht="15" customHeight="1">
      <c r="A22" s="1124"/>
      <c r="B22" s="1119"/>
      <c r="C22" s="1126"/>
      <c r="D22" s="746"/>
      <c r="E22" s="1119"/>
      <c r="F22" s="866"/>
      <c r="G22" s="1114"/>
    </row>
    <row r="23" spans="1:7" ht="15" customHeight="1">
      <c r="A23" s="1124"/>
      <c r="B23" s="1119"/>
      <c r="C23" s="1126"/>
      <c r="D23" s="746"/>
      <c r="E23" s="1119"/>
      <c r="F23" s="866"/>
      <c r="G23" s="1114"/>
    </row>
    <row r="24" spans="1:7" ht="15" customHeight="1">
      <c r="A24" s="1124"/>
      <c r="B24" s="1119"/>
      <c r="C24" s="1126"/>
      <c r="D24" s="746"/>
      <c r="E24" s="1119"/>
      <c r="F24" s="866"/>
      <c r="G24" s="1114"/>
    </row>
    <row r="25" spans="1:7" ht="15" customHeight="1">
      <c r="A25" s="1124"/>
      <c r="B25" s="1119"/>
      <c r="C25" s="1126"/>
      <c r="D25" s="746"/>
      <c r="E25" s="1119"/>
      <c r="F25" s="866"/>
      <c r="G25" s="1114"/>
    </row>
    <row r="26" spans="1:7" ht="15" customHeight="1">
      <c r="A26" s="1124"/>
      <c r="B26" s="1119"/>
      <c r="C26" s="1126"/>
      <c r="D26" s="746"/>
      <c r="E26" s="1119"/>
      <c r="F26" s="866"/>
      <c r="G26" s="1114"/>
    </row>
    <row r="27" spans="1:7" ht="15" customHeight="1">
      <c r="A27" s="1124"/>
      <c r="B27" s="1119"/>
      <c r="C27" s="1126"/>
      <c r="D27" s="746"/>
      <c r="E27" s="1119"/>
      <c r="F27" s="866"/>
      <c r="G27" s="1114"/>
    </row>
    <row r="28" spans="1:7" ht="15" customHeight="1">
      <c r="A28" s="1124"/>
      <c r="B28" s="1119"/>
      <c r="C28" s="1126"/>
      <c r="D28" s="746"/>
      <c r="E28" s="1119"/>
      <c r="F28" s="866"/>
      <c r="G28" s="1114"/>
    </row>
    <row r="29" spans="1:7" ht="15" customHeight="1">
      <c r="A29" s="1124"/>
      <c r="B29" s="1119"/>
      <c r="C29" s="1126"/>
      <c r="D29" s="746"/>
      <c r="E29" s="1119"/>
      <c r="F29" s="866"/>
      <c r="G29" s="1114"/>
    </row>
    <row r="30" spans="1:7" ht="15" customHeight="1">
      <c r="A30" s="1124"/>
      <c r="B30" s="1119"/>
      <c r="C30" s="1126"/>
      <c r="D30" s="746"/>
      <c r="E30" s="1119"/>
      <c r="F30" s="866"/>
      <c r="G30" s="1114"/>
    </row>
    <row r="31" spans="1:7" ht="15" customHeight="1">
      <c r="A31" s="1124"/>
      <c r="B31" s="1119"/>
      <c r="C31" s="1126"/>
      <c r="D31" s="746"/>
      <c r="E31" s="1119"/>
      <c r="F31" s="866"/>
      <c r="G31" s="1114"/>
    </row>
    <row r="32" spans="1:7" ht="15" customHeight="1">
      <c r="A32" s="1124"/>
      <c r="B32" s="1119"/>
      <c r="C32" s="1126"/>
      <c r="D32" s="746"/>
      <c r="E32" s="1119"/>
      <c r="F32" s="866"/>
      <c r="G32" s="1114"/>
    </row>
    <row r="33" spans="1:7" s="745" customFormat="1" ht="15" customHeight="1">
      <c r="A33" s="1124"/>
      <c r="B33" s="1119"/>
      <c r="C33" s="1126"/>
      <c r="D33" s="746"/>
      <c r="E33" s="1119"/>
      <c r="F33" s="866"/>
      <c r="G33" s="1114"/>
    </row>
    <row r="34" spans="1:7" s="745" customFormat="1" ht="15" customHeight="1">
      <c r="A34" s="1124"/>
      <c r="B34" s="1119"/>
      <c r="C34" s="1126"/>
      <c r="D34" s="746"/>
      <c r="E34" s="1119"/>
      <c r="F34" s="866"/>
      <c r="G34" s="1114"/>
    </row>
    <row r="35" spans="1:7" s="745" customFormat="1" ht="15" customHeight="1">
      <c r="A35" s="1124"/>
      <c r="B35" s="1119"/>
      <c r="C35" s="1126"/>
      <c r="D35" s="746"/>
      <c r="E35" s="1119"/>
      <c r="F35" s="866"/>
      <c r="G35" s="1114"/>
    </row>
    <row r="36" spans="1:7" s="745" customFormat="1" ht="15" customHeight="1">
      <c r="A36" s="1124"/>
      <c r="B36" s="1119"/>
      <c r="C36" s="1126"/>
      <c r="D36" s="746"/>
      <c r="E36" s="1119"/>
      <c r="F36" s="866"/>
      <c r="G36" s="1114"/>
    </row>
    <row r="37" spans="1:7" s="745" customFormat="1" ht="15" customHeight="1">
      <c r="A37" s="1124"/>
      <c r="B37" s="1119"/>
      <c r="C37" s="1126"/>
      <c r="D37" s="746"/>
      <c r="E37" s="1119"/>
      <c r="F37" s="866"/>
      <c r="G37" s="1114"/>
    </row>
    <row r="38" spans="1:7" s="745" customFormat="1" ht="15" customHeight="1">
      <c r="A38" s="1124"/>
      <c r="B38" s="1119"/>
      <c r="C38" s="1126"/>
      <c r="D38" s="746"/>
      <c r="E38" s="1119"/>
      <c r="F38" s="866"/>
      <c r="G38" s="1114"/>
    </row>
    <row r="39" spans="1:7" s="745" customFormat="1" ht="15" customHeight="1">
      <c r="A39" s="1124"/>
      <c r="B39" s="1119"/>
      <c r="C39" s="1126"/>
      <c r="D39" s="746"/>
      <c r="E39" s="1119"/>
      <c r="F39" s="866"/>
      <c r="G39" s="1114"/>
    </row>
    <row r="40" spans="1:7" s="745" customFormat="1" ht="15" customHeight="1">
      <c r="A40" s="1124"/>
      <c r="B40" s="1119"/>
      <c r="C40" s="1126"/>
      <c r="D40" s="746"/>
      <c r="E40" s="1119"/>
      <c r="F40" s="866"/>
      <c r="G40" s="1114"/>
    </row>
    <row r="41" spans="1:7" s="745" customFormat="1" ht="15" customHeight="1">
      <c r="A41" s="1124"/>
      <c r="B41" s="1119"/>
      <c r="C41" s="1126"/>
      <c r="D41" s="746"/>
      <c r="E41" s="1119"/>
      <c r="F41" s="866"/>
      <c r="G41" s="1114"/>
    </row>
    <row r="42" spans="1:7" s="745" customFormat="1" ht="15" customHeight="1">
      <c r="A42" s="1124"/>
      <c r="B42" s="1120"/>
      <c r="C42" s="1126"/>
      <c r="D42" s="747"/>
      <c r="E42" s="1120"/>
      <c r="F42" s="867"/>
      <c r="G42" s="880"/>
    </row>
    <row r="43" spans="1:7" s="745" customFormat="1" ht="15" customHeight="1">
      <c r="A43" s="1130" t="s">
        <v>179</v>
      </c>
      <c r="B43" s="1121" t="s">
        <v>183</v>
      </c>
      <c r="C43" s="876" t="s">
        <v>185</v>
      </c>
      <c r="D43" s="744" t="s">
        <v>187</v>
      </c>
      <c r="E43" s="1127"/>
      <c r="F43" s="868"/>
      <c r="G43" s="1115"/>
    </row>
    <row r="44" spans="1:7" s="745" customFormat="1" ht="15" customHeight="1">
      <c r="A44" s="1124"/>
      <c r="B44" s="1119"/>
      <c r="C44" s="881"/>
      <c r="D44" s="746"/>
      <c r="E44" s="1128"/>
      <c r="F44" s="869"/>
      <c r="G44" s="1116"/>
    </row>
    <row r="45" spans="1:7" s="745" customFormat="1" ht="15" customHeight="1">
      <c r="A45" s="1124"/>
      <c r="B45" s="1119"/>
      <c r="C45" s="881"/>
      <c r="D45" s="746"/>
      <c r="E45" s="1128"/>
      <c r="F45" s="869"/>
      <c r="G45" s="1116"/>
    </row>
    <row r="46" spans="1:7" s="745" customFormat="1" ht="15" customHeight="1">
      <c r="A46" s="1124"/>
      <c r="B46" s="1119"/>
      <c r="C46" s="881"/>
      <c r="D46" s="746"/>
      <c r="E46" s="1128"/>
      <c r="F46" s="869"/>
      <c r="G46" s="1116"/>
    </row>
    <row r="47" spans="1:7" s="745" customFormat="1" ht="15" customHeight="1">
      <c r="A47" s="1124"/>
      <c r="B47" s="1119"/>
      <c r="C47" s="881"/>
      <c r="D47" s="746"/>
      <c r="E47" s="1128"/>
      <c r="F47" s="869"/>
      <c r="G47" s="1116"/>
    </row>
    <row r="48" spans="1:7" s="745" customFormat="1" ht="15" customHeight="1">
      <c r="A48" s="1124"/>
      <c r="B48" s="1119"/>
      <c r="C48" s="881"/>
      <c r="D48" s="746"/>
      <c r="E48" s="1128"/>
      <c r="F48" s="869"/>
      <c r="G48" s="1116"/>
    </row>
    <row r="49" spans="1:7" s="745" customFormat="1" ht="15" customHeight="1">
      <c r="A49" s="1124"/>
      <c r="B49" s="1119"/>
      <c r="C49" s="881"/>
      <c r="D49" s="746"/>
      <c r="E49" s="1128"/>
      <c r="F49" s="869"/>
      <c r="G49" s="1116"/>
    </row>
    <row r="50" spans="1:7" s="745" customFormat="1" ht="15" customHeight="1">
      <c r="A50" s="1124"/>
      <c r="B50" s="1119"/>
      <c r="C50" s="881"/>
      <c r="D50" s="746"/>
      <c r="E50" s="1128"/>
      <c r="F50" s="869"/>
      <c r="G50" s="1116"/>
    </row>
    <row r="51" spans="1:7" s="745" customFormat="1" ht="15" customHeight="1">
      <c r="A51" s="1124"/>
      <c r="B51" s="1119"/>
      <c r="C51" s="881"/>
      <c r="D51" s="746"/>
      <c r="E51" s="1128"/>
      <c r="F51" s="869"/>
      <c r="G51" s="1116"/>
    </row>
    <row r="52" spans="1:7" s="745" customFormat="1" ht="15" customHeight="1">
      <c r="A52" s="1124"/>
      <c r="B52" s="1119"/>
      <c r="C52" s="881"/>
      <c r="D52" s="746"/>
      <c r="E52" s="1128"/>
      <c r="F52" s="869"/>
      <c r="G52" s="1116"/>
    </row>
    <row r="53" spans="1:7" s="745" customFormat="1" ht="15" customHeight="1">
      <c r="A53" s="1124"/>
      <c r="B53" s="1119"/>
      <c r="C53" s="881"/>
      <c r="D53" s="746"/>
      <c r="E53" s="1128"/>
      <c r="F53" s="869"/>
      <c r="G53" s="1116"/>
    </row>
    <row r="54" spans="1:7" s="745" customFormat="1" ht="15" customHeight="1">
      <c r="A54" s="1124"/>
      <c r="B54" s="1119"/>
      <c r="C54" s="881"/>
      <c r="D54" s="746"/>
      <c r="E54" s="1128"/>
      <c r="F54" s="869"/>
      <c r="G54" s="1116"/>
    </row>
    <row r="55" spans="1:7" s="745" customFormat="1" ht="15" customHeight="1">
      <c r="A55" s="1124"/>
      <c r="B55" s="1119"/>
      <c r="C55" s="881"/>
      <c r="D55" s="746"/>
      <c r="E55" s="1128"/>
      <c r="F55" s="869"/>
      <c r="G55" s="1116"/>
    </row>
    <row r="56" spans="1:7" s="745" customFormat="1" ht="15" customHeight="1">
      <c r="A56" s="1124"/>
      <c r="B56" s="1119"/>
      <c r="C56" s="882"/>
      <c r="D56" s="746"/>
      <c r="E56" s="1128"/>
      <c r="F56" s="869"/>
      <c r="G56" s="1116"/>
    </row>
    <row r="57" spans="1:7" s="745" customFormat="1" ht="15" customHeight="1">
      <c r="A57" s="1124"/>
      <c r="B57" s="1119"/>
      <c r="C57" s="882"/>
      <c r="D57" s="746"/>
      <c r="E57" s="1128"/>
      <c r="F57" s="869"/>
      <c r="G57" s="1116"/>
    </row>
    <row r="58" spans="1:7" s="745" customFormat="1" ht="15" customHeight="1">
      <c r="A58" s="1124"/>
      <c r="B58" s="1119"/>
      <c r="C58" s="882"/>
      <c r="D58" s="746"/>
      <c r="E58" s="1128"/>
      <c r="F58" s="869"/>
      <c r="G58" s="1116"/>
    </row>
    <row r="59" spans="1:7" s="745" customFormat="1" ht="15" customHeight="1">
      <c r="A59" s="1124"/>
      <c r="B59" s="1119"/>
      <c r="C59" s="882"/>
      <c r="D59" s="746"/>
      <c r="E59" s="1128"/>
      <c r="F59" s="869"/>
      <c r="G59" s="1116"/>
    </row>
    <row r="60" spans="1:7" ht="15" customHeight="1">
      <c r="A60" s="1124"/>
      <c r="B60" s="1119"/>
      <c r="C60" s="882"/>
      <c r="D60" s="746"/>
      <c r="E60" s="1128"/>
      <c r="F60" s="869"/>
      <c r="G60" s="1116"/>
    </row>
    <row r="61" spans="1:7" ht="15" customHeight="1">
      <c r="A61" s="1124"/>
      <c r="B61" s="1119"/>
      <c r="C61" s="882"/>
      <c r="D61" s="746"/>
      <c r="E61" s="1128"/>
      <c r="F61" s="869"/>
      <c r="G61" s="1116"/>
    </row>
    <row r="62" spans="1:7" ht="15" customHeight="1">
      <c r="A62" s="1124"/>
      <c r="B62" s="1119"/>
      <c r="C62" s="881"/>
      <c r="D62" s="746"/>
      <c r="E62" s="1128"/>
      <c r="F62" s="869"/>
      <c r="G62" s="1116"/>
    </row>
    <row r="63" spans="1:7" ht="15" customHeight="1">
      <c r="A63" s="1124"/>
      <c r="B63" s="1119"/>
      <c r="C63" s="881"/>
      <c r="D63" s="746"/>
      <c r="E63" s="1128"/>
      <c r="F63" s="869"/>
      <c r="G63" s="1116"/>
    </row>
    <row r="64" spans="1:7" ht="15" customHeight="1" thickBot="1">
      <c r="A64" s="1131"/>
      <c r="B64" s="1122"/>
      <c r="C64" s="883"/>
      <c r="D64" s="884"/>
      <c r="E64" s="1129"/>
      <c r="F64" s="870"/>
      <c r="G64" s="1117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●17.03実績＆計画</vt:lpstr>
      <vt:lpstr>●17.03コメント</vt:lpstr>
      <vt:lpstr>●17.03コメント!Print_Area</vt:lpstr>
      <vt:lpstr>'●17.03実績＆計画'!Print_Area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2017-10-30T05:39:02Z</cp:lastPrinted>
  <dcterms:created xsi:type="dcterms:W3CDTF">2009-09-24T08:54:15Z</dcterms:created>
  <dcterms:modified xsi:type="dcterms:W3CDTF">2018-01-22T06:13:56Z</dcterms:modified>
</cp:coreProperties>
</file>