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5" windowWidth="11610" windowHeight="6405" tabRatio="603"/>
  </bookViews>
  <sheets>
    <sheet name="●17.08実績＆計画" sheetId="60" r:id="rId1"/>
    <sheet name="●17.08コメント" sheetId="61" r:id="rId2"/>
    <sheet name="Sheet1" sheetId="62" r:id="rId3"/>
  </sheets>
  <definedNames>
    <definedName name="_xlnm.Print_Area" localSheetId="1">●17.08コメント!$A$1:$G$54</definedName>
    <definedName name="_xlnm.Print_Area" localSheetId="0">'●17.08実績＆計画'!$A$1:$CW$260</definedName>
    <definedName name="_xlnm.Print_Titles" localSheetId="0">'●17.08実績＆計画'!$A:$D</definedName>
  </definedNames>
  <calcPr calcId="145621"/>
</workbook>
</file>

<file path=xl/calcChain.xml><?xml version="1.0" encoding="utf-8"?>
<calcChain xmlns="http://schemas.openxmlformats.org/spreadsheetml/2006/main">
  <c r="BF108" i="60" l="1"/>
  <c r="AH244" i="60"/>
  <c r="AH241" i="60"/>
  <c r="AH239" i="60"/>
  <c r="AH237" i="60"/>
  <c r="AH235" i="60"/>
  <c r="AH233" i="60"/>
  <c r="AH230" i="60"/>
  <c r="AH232" i="60" s="1"/>
  <c r="AH231" i="60" s="1"/>
  <c r="AH227" i="60"/>
  <c r="AH225" i="60"/>
  <c r="AH222" i="60"/>
  <c r="AH220" i="60"/>
  <c r="AH216" i="60"/>
  <c r="AH214" i="60"/>
  <c r="AH224" i="60" s="1"/>
  <c r="AH223" i="60" s="1"/>
  <c r="AH206" i="60"/>
  <c r="AH204" i="60"/>
  <c r="AH202" i="60"/>
  <c r="AH200" i="60"/>
  <c r="AH192" i="60"/>
  <c r="AH189" i="60"/>
  <c r="AH187" i="60"/>
  <c r="AH185" i="60"/>
  <c r="AH184" i="60"/>
  <c r="AH182" i="60"/>
  <c r="AH180" i="60"/>
  <c r="AH179" i="60"/>
  <c r="AH177" i="60"/>
  <c r="AH175" i="60"/>
  <c r="AH174" i="60"/>
  <c r="AH172" i="60"/>
  <c r="AH170" i="60"/>
  <c r="AH168" i="60"/>
  <c r="AH194" i="60" s="1"/>
  <c r="AH193" i="60" s="1"/>
  <c r="AH166" i="60"/>
  <c r="AH164" i="60"/>
  <c r="AH162" i="60"/>
  <c r="AH160" i="60"/>
  <c r="AH118" i="60"/>
  <c r="AH120" i="60" s="1"/>
  <c r="AH154" i="60" s="1"/>
  <c r="AH127" i="60"/>
  <c r="AH129" i="60"/>
  <c r="AH132" i="60"/>
  <c r="AH135" i="60"/>
  <c r="AH138" i="60"/>
  <c r="AH136" i="60" s="1"/>
  <c r="AH143" i="60"/>
  <c r="AH97" i="60"/>
  <c r="AH92" i="60"/>
  <c r="AH90" i="60"/>
  <c r="AH89" i="60"/>
  <c r="AH86" i="60"/>
  <c r="AH83" i="60"/>
  <c r="AH77" i="60"/>
  <c r="AH108" i="60" s="1"/>
  <c r="AH71" i="60"/>
  <c r="AH167" i="60" l="1"/>
  <c r="AI118" i="60"/>
  <c r="AD244" i="60"/>
  <c r="AD241" i="60"/>
  <c r="AD239" i="60"/>
  <c r="AD237" i="60"/>
  <c r="AD235" i="60"/>
  <c r="AD233" i="60"/>
  <c r="AD230" i="60"/>
  <c r="AD232" i="60" s="1"/>
  <c r="AD231" i="60" s="1"/>
  <c r="AD227" i="60"/>
  <c r="AD225" i="60"/>
  <c r="AD222" i="60"/>
  <c r="AD220" i="60"/>
  <c r="AD214" i="60"/>
  <c r="AD224" i="60" s="1"/>
  <c r="AD223" i="60" s="1"/>
  <c r="AD206" i="60"/>
  <c r="AD204" i="60"/>
  <c r="AD202" i="60"/>
  <c r="AD210" i="60" s="1"/>
  <c r="AD200" i="60"/>
  <c r="AD160" i="60"/>
  <c r="AE162" i="60"/>
  <c r="AE160" i="60"/>
  <c r="AD191" i="60"/>
  <c r="AD190" i="60"/>
  <c r="AD187" i="60"/>
  <c r="AD185" i="60"/>
  <c r="AD184" i="60"/>
  <c r="AD182" i="60"/>
  <c r="AD180" i="60"/>
  <c r="AD179" i="60" s="1"/>
  <c r="AD177" i="60"/>
  <c r="AD175" i="60"/>
  <c r="AD173" i="60"/>
  <c r="AD172" i="60"/>
  <c r="AD170" i="60"/>
  <c r="AD168" i="60"/>
  <c r="AD194" i="60" s="1"/>
  <c r="AD193" i="60" s="1"/>
  <c r="AD166" i="60"/>
  <c r="AD164" i="60"/>
  <c r="AD162" i="60"/>
  <c r="AD143" i="60"/>
  <c r="AD138" i="60"/>
  <c r="AD136" i="60"/>
  <c r="AD135" i="60"/>
  <c r="AD132" i="60"/>
  <c r="AD129" i="60"/>
  <c r="AD127" i="60"/>
  <c r="AD120" i="60"/>
  <c r="AD154" i="60" s="1"/>
  <c r="AD118" i="60"/>
  <c r="AD209" i="60" l="1"/>
  <c r="AD212" i="60"/>
  <c r="AD167" i="60"/>
  <c r="AD97" i="60"/>
  <c r="AD92" i="60"/>
  <c r="AD90" i="60" s="1"/>
  <c r="AD89" i="60"/>
  <c r="AD86" i="60"/>
  <c r="AD83" i="60"/>
  <c r="AD77" i="60"/>
  <c r="AD108" i="60" s="1"/>
  <c r="AD246" i="60" l="1"/>
  <c r="AD245" i="60" s="1"/>
  <c r="AD211" i="60"/>
  <c r="AE172" i="60" l="1"/>
  <c r="AE170" i="60"/>
  <c r="AE47" i="60" l="1"/>
  <c r="AE50" i="60" l="1"/>
  <c r="AE173" i="60"/>
  <c r="AE191" i="60"/>
  <c r="AE210" i="60" l="1"/>
  <c r="AE206" i="60"/>
  <c r="AE204" i="60"/>
  <c r="AE202" i="60"/>
  <c r="AE200" i="60"/>
  <c r="AE212" i="60" s="1"/>
  <c r="AE166" i="60"/>
  <c r="AI120" i="60"/>
  <c r="AE120" i="60"/>
  <c r="AE118" i="60"/>
  <c r="AI77" i="60"/>
  <c r="AE77" i="60"/>
  <c r="AE211" i="60" l="1"/>
  <c r="AE209" i="60"/>
  <c r="AE222" i="60" l="1"/>
  <c r="AE220" i="60"/>
  <c r="AE214" i="60"/>
  <c r="AE224" i="60" s="1"/>
  <c r="AE223" i="60" s="1"/>
  <c r="AI127" i="60"/>
  <c r="AE127" i="60"/>
  <c r="AE232" i="60" l="1"/>
  <c r="AE231" i="60" s="1"/>
  <c r="AE230" i="60"/>
  <c r="AE227" i="60"/>
  <c r="AE225" i="60"/>
  <c r="AI180" i="60"/>
  <c r="AE180" i="60"/>
  <c r="AE179" i="60"/>
  <c r="AE177" i="60"/>
  <c r="AE175" i="60"/>
  <c r="AI138" i="60"/>
  <c r="AI135" i="60"/>
  <c r="AI132" i="60"/>
  <c r="AI129" i="60"/>
  <c r="AE138" i="60"/>
  <c r="AE135" i="60"/>
  <c r="AE136" i="60" s="1"/>
  <c r="AE132" i="60"/>
  <c r="AE129" i="60"/>
  <c r="AI92" i="60"/>
  <c r="AI89" i="60"/>
  <c r="AI86" i="60"/>
  <c r="AI83" i="60"/>
  <c r="AE92" i="60"/>
  <c r="AE89" i="60"/>
  <c r="AE90" i="60" s="1"/>
  <c r="AE86" i="60"/>
  <c r="AE83" i="60"/>
  <c r="AI90" i="60" l="1"/>
  <c r="AI136" i="60"/>
  <c r="AH260" i="60"/>
  <c r="AH255" i="60"/>
  <c r="AH253" i="60"/>
  <c r="AH251" i="60"/>
  <c r="AH198" i="60"/>
  <c r="AH158" i="60"/>
  <c r="AH41" i="60"/>
  <c r="AH112" i="60"/>
  <c r="AH35" i="60" s="1"/>
  <c r="AH65" i="60"/>
  <c r="AH63" i="60"/>
  <c r="AH61" i="60"/>
  <c r="AH59" i="60"/>
  <c r="AH264" i="60" s="1"/>
  <c r="AH57" i="60"/>
  <c r="AH56" i="60"/>
  <c r="AH55" i="60"/>
  <c r="AH53" i="60"/>
  <c r="AH52" i="60"/>
  <c r="AH51" i="60"/>
  <c r="AH50" i="60"/>
  <c r="AH48" i="60"/>
  <c r="AH47" i="60"/>
  <c r="AH46" i="60"/>
  <c r="AH45" i="60"/>
  <c r="AH44" i="60"/>
  <c r="AH40" i="60"/>
  <c r="AH208" i="60" s="1"/>
  <c r="AH210" i="60" s="1"/>
  <c r="AH212" i="60" s="1"/>
  <c r="AH39" i="60"/>
  <c r="AH38" i="60"/>
  <c r="AH37" i="60"/>
  <c r="AH36" i="60"/>
  <c r="AH29" i="60"/>
  <c r="AH27" i="60"/>
  <c r="AH25" i="60"/>
  <c r="AH23" i="60"/>
  <c r="AH21" i="60"/>
  <c r="AH20" i="60"/>
  <c r="AH19" i="60"/>
  <c r="AH17" i="60"/>
  <c r="AH15" i="60"/>
  <c r="AH14" i="60"/>
  <c r="AH12" i="60"/>
  <c r="AH11" i="60"/>
  <c r="AH8" i="60"/>
  <c r="AH7" i="60"/>
  <c r="AH6" i="60"/>
  <c r="AH5" i="60"/>
  <c r="AD264" i="60"/>
  <c r="AD260" i="60"/>
  <c r="AD255" i="60"/>
  <c r="AD253" i="60"/>
  <c r="AD251" i="60"/>
  <c r="AD198" i="60"/>
  <c r="AD158" i="60"/>
  <c r="AD43" i="60"/>
  <c r="AD112" i="60"/>
  <c r="AD35" i="60" s="1"/>
  <c r="AD257" i="60"/>
  <c r="AD249" i="60"/>
  <c r="AD71" i="60"/>
  <c r="AD65" i="60"/>
  <c r="AD63" i="60"/>
  <c r="AD61" i="60"/>
  <c r="AD59" i="60"/>
  <c r="AD57" i="60"/>
  <c r="AD56" i="60"/>
  <c r="AD55" i="60"/>
  <c r="AD53" i="60"/>
  <c r="AD52" i="60"/>
  <c r="AD51" i="60"/>
  <c r="AD50" i="60"/>
  <c r="AD48" i="60"/>
  <c r="AD47" i="60"/>
  <c r="AD46" i="60"/>
  <c r="AD45" i="60"/>
  <c r="AD44" i="60"/>
  <c r="AD41" i="60"/>
  <c r="AD40" i="60"/>
  <c r="AD39" i="60"/>
  <c r="AD38" i="60"/>
  <c r="AD37" i="60"/>
  <c r="AD36" i="60"/>
  <c r="AD267" i="60" s="1"/>
  <c r="AD29" i="60"/>
  <c r="AD27" i="60"/>
  <c r="AD25" i="60"/>
  <c r="AD23" i="60"/>
  <c r="AD21" i="60"/>
  <c r="AD20" i="60"/>
  <c r="AD19" i="60"/>
  <c r="AD17" i="60"/>
  <c r="AD15" i="60"/>
  <c r="AD16" i="60" s="1"/>
  <c r="AD14" i="60"/>
  <c r="AD12" i="60"/>
  <c r="AD11" i="60"/>
  <c r="AD10" i="60"/>
  <c r="AD8" i="60"/>
  <c r="AD7" i="60"/>
  <c r="AD6" i="60"/>
  <c r="AD5" i="60"/>
  <c r="AM116" i="60"/>
  <c r="Z260" i="60"/>
  <c r="Z255" i="60"/>
  <c r="Z253" i="60"/>
  <c r="Z251" i="60"/>
  <c r="Z239" i="60"/>
  <c r="Z237" i="60"/>
  <c r="Z227" i="60"/>
  <c r="Z216" i="60"/>
  <c r="Z204" i="60"/>
  <c r="Z198" i="60"/>
  <c r="Z187" i="60"/>
  <c r="Z180" i="60"/>
  <c r="Z172" i="60"/>
  <c r="Z158" i="60"/>
  <c r="Z143" i="60"/>
  <c r="Z138" i="60"/>
  <c r="Z136" i="60"/>
  <c r="Z135" i="60"/>
  <c r="Z132" i="60"/>
  <c r="Z129" i="60"/>
  <c r="Z127" i="60"/>
  <c r="Z50" i="60" s="1"/>
  <c r="Z120" i="60"/>
  <c r="Z154" i="60" s="1"/>
  <c r="Z118" i="60"/>
  <c r="Z108" i="60"/>
  <c r="Z97" i="60"/>
  <c r="Z92" i="60"/>
  <c r="Z257" i="60" s="1"/>
  <c r="Z89" i="60"/>
  <c r="Z86" i="60"/>
  <c r="Z83" i="60"/>
  <c r="Z77" i="60"/>
  <c r="Z249" i="60" s="1"/>
  <c r="Z71" i="60"/>
  <c r="Z65" i="60"/>
  <c r="Z244" i="60" s="1"/>
  <c r="Z63" i="60"/>
  <c r="Z241" i="60" s="1"/>
  <c r="Z59" i="60"/>
  <c r="Z264" i="60" s="1"/>
  <c r="Z57" i="60"/>
  <c r="Z235" i="60" s="1"/>
  <c r="Z56" i="60"/>
  <c r="Z233" i="60" s="1"/>
  <c r="Z53" i="60"/>
  <c r="Z230" i="60" s="1"/>
  <c r="Z232" i="60" s="1"/>
  <c r="Z231" i="60" s="1"/>
  <c r="Z51" i="60"/>
  <c r="Z55" i="60" s="1"/>
  <c r="Z48" i="60"/>
  <c r="Z222" i="60" s="1"/>
  <c r="Z47" i="60"/>
  <c r="Z220" i="60" s="1"/>
  <c r="Z46" i="60"/>
  <c r="Z45" i="60"/>
  <c r="Z44" i="60"/>
  <c r="Z214" i="60" s="1"/>
  <c r="Z224" i="60" s="1"/>
  <c r="Z223" i="60" s="1"/>
  <c r="Z43" i="60"/>
  <c r="Z41" i="60"/>
  <c r="Z40" i="60"/>
  <c r="Z208" i="60" s="1"/>
  <c r="Z39" i="60"/>
  <c r="Z206" i="60" s="1"/>
  <c r="Z38" i="60"/>
  <c r="Z37" i="60"/>
  <c r="Z202" i="60" s="1"/>
  <c r="Z36" i="60"/>
  <c r="Z267" i="60" s="1"/>
  <c r="Z35" i="60"/>
  <c r="Z29" i="60"/>
  <c r="Z192" i="60" s="1"/>
  <c r="Z27" i="60"/>
  <c r="Z190" i="60" s="1"/>
  <c r="Z21" i="60"/>
  <c r="Z184" i="60" s="1"/>
  <c r="Z20" i="60"/>
  <c r="Z182" i="60" s="1"/>
  <c r="Z19" i="60"/>
  <c r="Z16" i="60" s="1"/>
  <c r="Z177" i="60" s="1"/>
  <c r="Z17" i="60"/>
  <c r="Z15" i="60"/>
  <c r="Z175" i="60" s="1"/>
  <c r="Z14" i="60"/>
  <c r="Z173" i="60" s="1"/>
  <c r="Z12" i="60"/>
  <c r="Z11" i="60"/>
  <c r="Z170" i="60" s="1"/>
  <c r="Z10" i="60"/>
  <c r="Z31" i="60" s="1"/>
  <c r="Z8" i="60"/>
  <c r="Z166" i="60" s="1"/>
  <c r="Z168" i="60" s="1"/>
  <c r="Z7" i="60"/>
  <c r="Z164" i="60" s="1"/>
  <c r="Z6" i="60"/>
  <c r="Z162" i="60" s="1"/>
  <c r="Z5" i="60"/>
  <c r="Z160" i="60" s="1"/>
  <c r="AH246" i="60" l="1"/>
  <c r="AH267" i="60"/>
  <c r="AD263" i="60"/>
  <c r="AH16" i="60"/>
  <c r="AD31" i="60"/>
  <c r="AH263" i="60"/>
  <c r="AH249" i="60"/>
  <c r="AH10" i="60"/>
  <c r="AH31" i="60" s="1"/>
  <c r="AH268" i="60"/>
  <c r="AH257" i="60"/>
  <c r="AD67" i="60"/>
  <c r="AD268" i="60"/>
  <c r="Z210" i="60"/>
  <c r="Z263" i="60"/>
  <c r="Z194" i="60"/>
  <c r="Z193" i="60" s="1"/>
  <c r="Z167" i="60"/>
  <c r="Z67" i="60"/>
  <c r="Z262" i="60"/>
  <c r="Z225" i="60"/>
  <c r="Z179" i="60"/>
  <c r="Z90" i="60"/>
  <c r="Z200" i="60"/>
  <c r="Z268" i="60" s="1"/>
  <c r="AA264" i="60"/>
  <c r="AA266" i="60"/>
  <c r="AA265" i="60" s="1"/>
  <c r="AA261" i="60"/>
  <c r="AH262" i="60" l="1"/>
  <c r="AH43" i="60"/>
  <c r="AH211" i="60" s="1"/>
  <c r="AD262" i="60"/>
  <c r="Z209" i="60"/>
  <c r="Z212" i="60"/>
  <c r="T61" i="60"/>
  <c r="T67" i="60" s="1"/>
  <c r="O55" i="60"/>
  <c r="T52" i="60"/>
  <c r="U55" i="60"/>
  <c r="U67" i="60"/>
  <c r="AA67" i="60"/>
  <c r="AS109" i="60"/>
  <c r="AL109" i="60"/>
  <c r="AA108" i="60"/>
  <c r="Y108" i="60"/>
  <c r="W67" i="60"/>
  <c r="V67" i="60"/>
  <c r="M67" i="60"/>
  <c r="I67" i="60"/>
  <c r="H67" i="60"/>
  <c r="AZ67" i="60"/>
  <c r="AS67" i="60"/>
  <c r="AL67" i="60"/>
  <c r="AB67" i="60"/>
  <c r="AZ27" i="60"/>
  <c r="AZ31" i="60"/>
  <c r="AS31" i="60"/>
  <c r="AL31" i="60"/>
  <c r="W31" i="60"/>
  <c r="V31" i="60"/>
  <c r="U31" i="60"/>
  <c r="S31" i="60"/>
  <c r="R31" i="60"/>
  <c r="AB31" i="60"/>
  <c r="AM10" i="60"/>
  <c r="AM8" i="60"/>
  <c r="AM7" i="60"/>
  <c r="AM6" i="60"/>
  <c r="AM5" i="60"/>
  <c r="AH261" i="60" l="1"/>
  <c r="AH67" i="60"/>
  <c r="AH245" i="60" s="1"/>
  <c r="AD261" i="60"/>
  <c r="Z261" i="60"/>
  <c r="Z246" i="60"/>
  <c r="Z211" i="60"/>
  <c r="AH266" i="60" l="1"/>
  <c r="AH265" i="60" s="1"/>
  <c r="AD266" i="60"/>
  <c r="AD265" i="60" s="1"/>
  <c r="Z245" i="60"/>
  <c r="Z266" i="60"/>
  <c r="Z265" i="60" s="1"/>
  <c r="AA180" i="60" l="1"/>
  <c r="AA222" i="60"/>
  <c r="AA220" i="60"/>
  <c r="AA172" i="60"/>
  <c r="AA170" i="60"/>
  <c r="AA208" i="60" l="1"/>
  <c r="AA210" i="60" s="1"/>
  <c r="AA206" i="60"/>
  <c r="AA204" i="60"/>
  <c r="AA202" i="60"/>
  <c r="AA200" i="60"/>
  <c r="AA166" i="60"/>
  <c r="AA164" i="60"/>
  <c r="AA162" i="60"/>
  <c r="AA160" i="60"/>
  <c r="AA168" i="60" s="1"/>
  <c r="AA118" i="60"/>
  <c r="AA120" i="60" s="1"/>
  <c r="AA77" i="60"/>
  <c r="AA167" i="60" l="1"/>
  <c r="AA194" i="60"/>
  <c r="AA212" i="60"/>
  <c r="AA211" i="60" s="1"/>
  <c r="AA209" i="60"/>
  <c r="AA230" i="60" l="1"/>
  <c r="AA232" i="60" s="1"/>
  <c r="AA179" i="60"/>
  <c r="AA177" i="60"/>
  <c r="AA175" i="60"/>
  <c r="AA138" i="60"/>
  <c r="AA135" i="60"/>
  <c r="AA132" i="60"/>
  <c r="AA129" i="60"/>
  <c r="AA92" i="60"/>
  <c r="AA90" i="60" s="1"/>
  <c r="AA89" i="60"/>
  <c r="AA86" i="60"/>
  <c r="AA83" i="60"/>
  <c r="AA136" i="60" l="1"/>
  <c r="O243" i="60" l="1"/>
  <c r="O241" i="60"/>
  <c r="O239" i="60"/>
  <c r="O237" i="60"/>
  <c r="O235" i="60"/>
  <c r="O233" i="60"/>
  <c r="O230" i="60"/>
  <c r="O228" i="60"/>
  <c r="O227" i="60"/>
  <c r="O225" i="60"/>
  <c r="O222" i="60"/>
  <c r="O220" i="60"/>
  <c r="O216" i="60"/>
  <c r="O214" i="60"/>
  <c r="O224" i="60" s="1"/>
  <c r="O223" i="60" s="1"/>
  <c r="O208" i="60"/>
  <c r="O210" i="60" s="1"/>
  <c r="O206" i="60"/>
  <c r="O204" i="60"/>
  <c r="O202" i="60"/>
  <c r="O200" i="60"/>
  <c r="O192" i="60"/>
  <c r="O190" i="60"/>
  <c r="O187" i="60"/>
  <c r="O185" i="60"/>
  <c r="O184" i="60"/>
  <c r="O182" i="60"/>
  <c r="O180" i="60"/>
  <c r="O179" i="60" s="1"/>
  <c r="O175" i="60"/>
  <c r="O173" i="60"/>
  <c r="O172" i="60"/>
  <c r="O170" i="60"/>
  <c r="O166" i="60"/>
  <c r="O164" i="60"/>
  <c r="O162" i="60"/>
  <c r="O160" i="60"/>
  <c r="O168" i="60" s="1"/>
  <c r="O143" i="60"/>
  <c r="O135" i="60"/>
  <c r="O136" i="60" s="1"/>
  <c r="O133" i="60"/>
  <c r="O132" i="60"/>
  <c r="O129" i="60"/>
  <c r="O127" i="60"/>
  <c r="O118" i="60"/>
  <c r="O120" i="60" s="1"/>
  <c r="O154" i="60" s="1"/>
  <c r="O97" i="60"/>
  <c r="O92" i="60"/>
  <c r="O90" i="60" s="1"/>
  <c r="O89" i="60"/>
  <c r="O86" i="60"/>
  <c r="O83" i="60"/>
  <c r="O77" i="60"/>
  <c r="O108" i="60" s="1"/>
  <c r="O212" i="60" l="1"/>
  <c r="O209" i="60"/>
  <c r="O194" i="60"/>
  <c r="O167" i="60"/>
  <c r="AF99" i="60"/>
  <c r="AB99" i="60"/>
  <c r="Q99" i="60"/>
  <c r="O211" i="60" l="1"/>
  <c r="O246" i="60"/>
  <c r="P228" i="60" l="1"/>
  <c r="AB151" i="60" l="1"/>
  <c r="P246" i="60" l="1"/>
  <c r="P243" i="60"/>
  <c r="P118" i="60" l="1"/>
  <c r="P185" i="60"/>
  <c r="P237" i="60"/>
  <c r="P133" i="60"/>
  <c r="P239" i="60" l="1"/>
  <c r="P230" i="60" l="1"/>
  <c r="P227" i="60"/>
  <c r="P225" i="60"/>
  <c r="P180" i="60"/>
  <c r="P179" i="60" s="1"/>
  <c r="P175" i="60"/>
  <c r="P136" i="60"/>
  <c r="P135" i="60"/>
  <c r="P132" i="60"/>
  <c r="P129" i="60"/>
  <c r="P92" i="60"/>
  <c r="P90" i="60"/>
  <c r="P89" i="60"/>
  <c r="P86" i="60"/>
  <c r="P83" i="60"/>
  <c r="AC213" i="60" l="1"/>
  <c r="AG213" i="60"/>
  <c r="AA127" i="60"/>
  <c r="P222" i="60"/>
  <c r="P220" i="60"/>
  <c r="P216" i="60"/>
  <c r="P214" i="60"/>
  <c r="P173" i="60"/>
  <c r="P172" i="60"/>
  <c r="P170" i="60"/>
  <c r="P127" i="60"/>
  <c r="P224" i="60" l="1"/>
  <c r="P223" i="60" s="1"/>
  <c r="P206" i="60"/>
  <c r="P204" i="60"/>
  <c r="P202" i="60"/>
  <c r="P168" i="60"/>
  <c r="P167" i="60" s="1"/>
  <c r="P166" i="60"/>
  <c r="P164" i="60"/>
  <c r="P162" i="60"/>
  <c r="P160" i="60"/>
  <c r="P120" i="60"/>
  <c r="P77" i="60"/>
  <c r="AI36" i="60" l="1"/>
  <c r="AI200" i="60" s="1"/>
  <c r="AI37" i="60"/>
  <c r="AI202" i="60" s="1"/>
  <c r="AI38" i="60"/>
  <c r="AI204" i="60" s="1"/>
  <c r="AI39" i="60"/>
  <c r="AI206" i="60" s="1"/>
  <c r="AI40" i="60"/>
  <c r="AI208" i="60" s="1"/>
  <c r="AI44" i="60"/>
  <c r="AI214" i="60" s="1"/>
  <c r="AI45" i="60"/>
  <c r="AI216" i="60" s="1"/>
  <c r="AI47" i="60"/>
  <c r="AI220" i="60" s="1"/>
  <c r="AI48" i="60"/>
  <c r="AI222" i="60" s="1"/>
  <c r="AI51" i="60"/>
  <c r="AI225" i="60" s="1"/>
  <c r="AI52" i="60"/>
  <c r="AI227" i="60" s="1"/>
  <c r="AI59" i="60"/>
  <c r="AI61" i="60"/>
  <c r="AI239" i="60" s="1"/>
  <c r="AI63" i="60"/>
  <c r="O23" i="60"/>
  <c r="K244" i="60"/>
  <c r="K241" i="60"/>
  <c r="K239" i="60"/>
  <c r="K237" i="60"/>
  <c r="K235" i="60"/>
  <c r="K233" i="60"/>
  <c r="K230" i="60"/>
  <c r="K232" i="60" s="1"/>
  <c r="K231" i="60" s="1"/>
  <c r="K227" i="60"/>
  <c r="K225" i="60"/>
  <c r="K222" i="60"/>
  <c r="K220" i="60"/>
  <c r="K216" i="60"/>
  <c r="K214" i="60"/>
  <c r="K224" i="60" s="1"/>
  <c r="K223" i="60" s="1"/>
  <c r="K208" i="60"/>
  <c r="K210" i="60" s="1"/>
  <c r="K206" i="60"/>
  <c r="K204" i="60"/>
  <c r="K202" i="60"/>
  <c r="K200" i="60"/>
  <c r="K192" i="60"/>
  <c r="K189" i="60"/>
  <c r="K187" i="60"/>
  <c r="K184" i="60"/>
  <c r="K182" i="60"/>
  <c r="K186" i="60" s="1"/>
  <c r="K185" i="60" s="1"/>
  <c r="K180" i="60"/>
  <c r="K179" i="60"/>
  <c r="K177" i="60"/>
  <c r="K175" i="60"/>
  <c r="K173" i="60"/>
  <c r="K172" i="60"/>
  <c r="K170" i="60"/>
  <c r="K166" i="60"/>
  <c r="K168" i="60" s="1"/>
  <c r="K164" i="60"/>
  <c r="K162" i="60"/>
  <c r="K160" i="60"/>
  <c r="K143" i="60"/>
  <c r="K138" i="60"/>
  <c r="K136" i="60" s="1"/>
  <c r="K135" i="60"/>
  <c r="K132" i="60"/>
  <c r="K129" i="60"/>
  <c r="K127" i="60"/>
  <c r="K118" i="60"/>
  <c r="K120" i="60" s="1"/>
  <c r="K154" i="60" s="1"/>
  <c r="K99" i="60"/>
  <c r="K97" i="60"/>
  <c r="K92" i="60"/>
  <c r="K89" i="60"/>
  <c r="K90" i="60" s="1"/>
  <c r="K86" i="60"/>
  <c r="K83" i="60"/>
  <c r="K77" i="60"/>
  <c r="K108" i="60" s="1"/>
  <c r="AI224" i="60" l="1"/>
  <c r="AI210" i="60"/>
  <c r="AI212" i="60" s="1"/>
  <c r="AI237" i="60"/>
  <c r="AI264" i="60"/>
  <c r="K209" i="60"/>
  <c r="K212" i="60"/>
  <c r="K194" i="60"/>
  <c r="K167" i="60"/>
  <c r="K23" i="60"/>
  <c r="L23" i="60"/>
  <c r="P23" i="60"/>
  <c r="K246" i="60" l="1"/>
  <c r="K211" i="60"/>
  <c r="AN145" i="60" l="1"/>
  <c r="U186" i="60" l="1"/>
  <c r="AM178" i="60" l="1"/>
  <c r="AM176" i="60"/>
  <c r="AJ178" i="60"/>
  <c r="AJ176" i="60"/>
  <c r="AF178" i="60"/>
  <c r="AF176" i="60"/>
  <c r="AS205" i="60" l="1"/>
  <c r="M76" i="60" l="1"/>
  <c r="M77" i="60"/>
  <c r="CO75" i="60"/>
  <c r="L127" i="60" l="1"/>
  <c r="L170" i="60"/>
  <c r="L172" i="60"/>
  <c r="AI55" i="60" l="1"/>
  <c r="L189" i="60" l="1"/>
  <c r="L239" i="60"/>
  <c r="AB117" i="60" l="1"/>
  <c r="AC164" i="60"/>
  <c r="AC162" i="60"/>
  <c r="AJ206" i="60"/>
  <c r="AC206" i="60"/>
  <c r="AJ204" i="60"/>
  <c r="AC204" i="60"/>
  <c r="L206" i="60"/>
  <c r="J206" i="60"/>
  <c r="H206" i="60"/>
  <c r="F206" i="60"/>
  <c r="L204" i="60"/>
  <c r="J204" i="60"/>
  <c r="H204" i="60"/>
  <c r="F204" i="60"/>
  <c r="L164" i="60"/>
  <c r="J164" i="60"/>
  <c r="H164" i="60"/>
  <c r="F164" i="60"/>
  <c r="L162" i="60"/>
  <c r="J162" i="60"/>
  <c r="H162" i="60"/>
  <c r="F162" i="60"/>
  <c r="AJ116" i="60"/>
  <c r="AF116" i="60"/>
  <c r="AB116" i="60"/>
  <c r="AJ115" i="60"/>
  <c r="AF115" i="60"/>
  <c r="AB115" i="60"/>
  <c r="Q116" i="60"/>
  <c r="M116" i="60"/>
  <c r="I116" i="60"/>
  <c r="Q115" i="60"/>
  <c r="M115" i="60"/>
  <c r="I115" i="60"/>
  <c r="AJ74" i="60"/>
  <c r="AF74" i="60"/>
  <c r="AB74" i="60"/>
  <c r="AJ73" i="60"/>
  <c r="AF73" i="60"/>
  <c r="AB73" i="60"/>
  <c r="AI41" i="60"/>
  <c r="L202" i="60"/>
  <c r="L166" i="60"/>
  <c r="L168" i="60" s="1"/>
  <c r="L167" i="60" s="1"/>
  <c r="L160" i="60"/>
  <c r="L118" i="60"/>
  <c r="L120" i="60" s="1"/>
  <c r="L77" i="60"/>
  <c r="AJ118" i="60" l="1"/>
  <c r="AI43" i="60"/>
  <c r="AI211" i="60" s="1"/>
  <c r="AF118" i="60"/>
  <c r="AB118" i="60"/>
  <c r="L225" i="60" l="1"/>
  <c r="L230" i="60"/>
  <c r="L138" i="60"/>
  <c r="L136" i="60" s="1"/>
  <c r="L135" i="60"/>
  <c r="L132" i="60"/>
  <c r="L129" i="60"/>
  <c r="L92" i="60"/>
  <c r="L90" i="60"/>
  <c r="L89" i="60"/>
  <c r="L86" i="60"/>
  <c r="L83" i="60"/>
  <c r="L7" i="60" l="1"/>
  <c r="H208" i="60"/>
  <c r="CP203" i="60"/>
  <c r="CO203" i="60"/>
  <c r="CN203" i="60"/>
  <c r="CK203" i="60"/>
  <c r="CJ203" i="60"/>
  <c r="CI203" i="60"/>
  <c r="CG203" i="60"/>
  <c r="CF203" i="60"/>
  <c r="CE203" i="60"/>
  <c r="CC203" i="60"/>
  <c r="CB203" i="60"/>
  <c r="CA203" i="60"/>
  <c r="BY203" i="60"/>
  <c r="BX203" i="60"/>
  <c r="BW203" i="60"/>
  <c r="BT203" i="60"/>
  <c r="BS203" i="60"/>
  <c r="BR203" i="60"/>
  <c r="BP203" i="60"/>
  <c r="BO203" i="60"/>
  <c r="BN203" i="60"/>
  <c r="BL203" i="60"/>
  <c r="BK203" i="60"/>
  <c r="BJ203" i="60"/>
  <c r="BH203" i="60"/>
  <c r="BG203" i="60"/>
  <c r="BF203" i="60"/>
  <c r="CN204" i="60"/>
  <c r="CK204" i="60"/>
  <c r="CM204" i="60" s="1"/>
  <c r="CJ204" i="60"/>
  <c r="CI204" i="60"/>
  <c r="CH204" i="60"/>
  <c r="CD204" i="60"/>
  <c r="BZ204" i="60"/>
  <c r="BT204" i="60"/>
  <c r="BV204" i="60" s="1"/>
  <c r="BS204" i="60"/>
  <c r="CO204" i="60" s="1"/>
  <c r="BR204" i="60"/>
  <c r="BQ204" i="60"/>
  <c r="BM204" i="60"/>
  <c r="BI204" i="60"/>
  <c r="CO206" i="60"/>
  <c r="CN206" i="60"/>
  <c r="CK206" i="60"/>
  <c r="CM206" i="60" s="1"/>
  <c r="CJ206" i="60"/>
  <c r="CI206" i="60"/>
  <c r="CH206" i="60"/>
  <c r="CD206" i="60"/>
  <c r="BZ206" i="60"/>
  <c r="BT206" i="60"/>
  <c r="BV206" i="60" s="1"/>
  <c r="BS206" i="60"/>
  <c r="BR206" i="60"/>
  <c r="BQ206" i="60"/>
  <c r="BM206" i="60"/>
  <c r="BI206" i="60"/>
  <c r="CG205" i="60"/>
  <c r="CF205" i="60"/>
  <c r="CE205" i="60"/>
  <c r="CC205" i="60"/>
  <c r="CB205" i="60"/>
  <c r="CA205" i="60"/>
  <c r="BY205" i="60"/>
  <c r="BX205" i="60"/>
  <c r="BW205" i="60"/>
  <c r="BP205" i="60"/>
  <c r="BO205" i="60"/>
  <c r="BN205" i="60"/>
  <c r="BL205" i="60"/>
  <c r="BK205" i="60"/>
  <c r="BJ205" i="60"/>
  <c r="BH205" i="60"/>
  <c r="BG205" i="60"/>
  <c r="BF205" i="60"/>
  <c r="T147" i="60"/>
  <c r="T142" i="60"/>
  <c r="T140" i="60"/>
  <c r="T134" i="60"/>
  <c r="T133" i="60"/>
  <c r="T131" i="60"/>
  <c r="T130" i="60"/>
  <c r="T128" i="60"/>
  <c r="T127" i="60"/>
  <c r="T125" i="60"/>
  <c r="T124" i="60"/>
  <c r="T123" i="60"/>
  <c r="T122" i="60"/>
  <c r="T121" i="60"/>
  <c r="T117" i="60"/>
  <c r="T116" i="60"/>
  <c r="T115" i="60"/>
  <c r="T114" i="60"/>
  <c r="T113" i="60"/>
  <c r="T106" i="60"/>
  <c r="T104" i="60"/>
  <c r="T101" i="60"/>
  <c r="T99" i="60"/>
  <c r="X99" i="60" s="1"/>
  <c r="T96" i="60"/>
  <c r="T94" i="60"/>
  <c r="T93" i="60"/>
  <c r="T88" i="60"/>
  <c r="T87" i="60"/>
  <c r="T85" i="60"/>
  <c r="T84" i="60"/>
  <c r="T82" i="60"/>
  <c r="T81" i="60"/>
  <c r="T79" i="60"/>
  <c r="T78" i="60"/>
  <c r="T75" i="60"/>
  <c r="T74" i="60"/>
  <c r="T73" i="60"/>
  <c r="T72" i="60"/>
  <c r="T242" i="60"/>
  <c r="T240" i="60"/>
  <c r="T236" i="60"/>
  <c r="T234" i="60"/>
  <c r="T228" i="60"/>
  <c r="T226" i="60"/>
  <c r="T218" i="60"/>
  <c r="T188" i="60"/>
  <c r="T178" i="60"/>
  <c r="T176" i="60"/>
  <c r="T174" i="60"/>
  <c r="T152" i="60"/>
  <c r="T150" i="60"/>
  <c r="H165" i="60"/>
  <c r="G165" i="60"/>
  <c r="CG168" i="60"/>
  <c r="CF168" i="60"/>
  <c r="CE168" i="60"/>
  <c r="CC168" i="60"/>
  <c r="CB168" i="60"/>
  <c r="CA168" i="60"/>
  <c r="BY168" i="60"/>
  <c r="BX168" i="60"/>
  <c r="BW168" i="60"/>
  <c r="BO168" i="60"/>
  <c r="BN168" i="60"/>
  <c r="BK168" i="60"/>
  <c r="BJ168" i="60"/>
  <c r="BH168" i="60"/>
  <c r="BG168" i="60"/>
  <c r="BF168" i="60"/>
  <c r="H168" i="60"/>
  <c r="G168" i="60"/>
  <c r="BU204" i="60" l="1"/>
  <c r="CL204" i="60"/>
  <c r="CP204" i="60"/>
  <c r="BU206" i="60"/>
  <c r="CL206" i="60"/>
  <c r="CP206" i="60"/>
  <c r="CQ204" i="60" l="1"/>
  <c r="CR203" i="60"/>
  <c r="CR204" i="60"/>
  <c r="CR206" i="60"/>
  <c r="CQ206" i="60"/>
  <c r="CR205" i="60"/>
  <c r="AC166" i="60" l="1"/>
  <c r="AC168" i="60" s="1"/>
  <c r="J166" i="60"/>
  <c r="F166" i="60"/>
  <c r="F168" i="60" s="1"/>
  <c r="CO161" i="60"/>
  <c r="CN161" i="60"/>
  <c r="CK161" i="60"/>
  <c r="CJ161" i="60"/>
  <c r="CI161" i="60"/>
  <c r="BS161" i="60"/>
  <c r="BR161" i="60"/>
  <c r="CG162" i="60"/>
  <c r="CF162" i="60"/>
  <c r="CE162" i="60"/>
  <c r="CC162" i="60"/>
  <c r="CB162" i="60"/>
  <c r="CA162" i="60"/>
  <c r="BY162" i="60"/>
  <c r="BX162" i="60"/>
  <c r="BW162" i="60"/>
  <c r="BO162" i="60"/>
  <c r="BN162" i="60"/>
  <c r="BK162" i="60"/>
  <c r="BJ162" i="60"/>
  <c r="BH162" i="60"/>
  <c r="BG162" i="60"/>
  <c r="BF162" i="60"/>
  <c r="L38" i="60"/>
  <c r="F38" i="60"/>
  <c r="F39" i="60"/>
  <c r="K40" i="60"/>
  <c r="CG38" i="60"/>
  <c r="CF38" i="60"/>
  <c r="CE38" i="60"/>
  <c r="CC38" i="60"/>
  <c r="CB38" i="60"/>
  <c r="CA38" i="60"/>
  <c r="BY38" i="60"/>
  <c r="BX38" i="60"/>
  <c r="BW38" i="60"/>
  <c r="BP38" i="60"/>
  <c r="BO38" i="60"/>
  <c r="BN38" i="60"/>
  <c r="BL38" i="60"/>
  <c r="BK38" i="60"/>
  <c r="BJ38" i="60"/>
  <c r="BH38" i="60"/>
  <c r="BG38" i="60"/>
  <c r="BF38" i="60"/>
  <c r="AL38" i="60"/>
  <c r="AL204" i="60" s="1"/>
  <c r="AG38" i="60"/>
  <c r="AG204" i="60" s="1"/>
  <c r="AE38" i="60"/>
  <c r="AC38" i="60"/>
  <c r="AA38" i="60"/>
  <c r="Y38" i="60"/>
  <c r="Y204" i="60" s="1"/>
  <c r="S38" i="60"/>
  <c r="S204" i="60" s="1"/>
  <c r="P38" i="60"/>
  <c r="O38" i="60"/>
  <c r="N38" i="60"/>
  <c r="N204" i="60" s="1"/>
  <c r="R204" i="60" s="1"/>
  <c r="K38" i="60"/>
  <c r="M204" i="60" s="1"/>
  <c r="J38" i="60"/>
  <c r="H38" i="60"/>
  <c r="G38" i="60"/>
  <c r="CG39" i="60"/>
  <c r="CF39" i="60"/>
  <c r="CE39" i="60"/>
  <c r="CC39" i="60"/>
  <c r="CB39" i="60"/>
  <c r="CA39" i="60"/>
  <c r="BY39" i="60"/>
  <c r="BX39" i="60"/>
  <c r="BW39" i="60"/>
  <c r="BP39" i="60"/>
  <c r="BO39" i="60"/>
  <c r="BN39" i="60"/>
  <c r="BL39" i="60"/>
  <c r="BK39" i="60"/>
  <c r="BJ39" i="60"/>
  <c r="BH39" i="60"/>
  <c r="BG39" i="60"/>
  <c r="BF39" i="60"/>
  <c r="AL39" i="60"/>
  <c r="AL206" i="60" s="1"/>
  <c r="AG39" i="60"/>
  <c r="AG206" i="60" s="1"/>
  <c r="AE39" i="60"/>
  <c r="AC39" i="60"/>
  <c r="AA39" i="60"/>
  <c r="Y39" i="60"/>
  <c r="Y206" i="60" s="1"/>
  <c r="AK206" i="60" s="1"/>
  <c r="S39" i="60"/>
  <c r="S206" i="60" s="1"/>
  <c r="P39" i="60"/>
  <c r="O39" i="60"/>
  <c r="N39" i="60"/>
  <c r="N206" i="60" s="1"/>
  <c r="L39" i="60"/>
  <c r="K39" i="60"/>
  <c r="J39" i="60"/>
  <c r="H39" i="60"/>
  <c r="G39" i="60"/>
  <c r="CG6" i="60"/>
  <c r="CF6" i="60"/>
  <c r="CH6" i="60" s="1"/>
  <c r="CE6" i="60"/>
  <c r="CC6" i="60"/>
  <c r="CB6" i="60"/>
  <c r="CA6" i="60"/>
  <c r="BY6" i="60"/>
  <c r="BX6" i="60"/>
  <c r="BW6" i="60"/>
  <c r="BP6" i="60"/>
  <c r="BP162" i="60" s="1"/>
  <c r="BO6" i="60"/>
  <c r="BN6" i="60"/>
  <c r="BL6" i="60"/>
  <c r="BL162" i="60" s="1"/>
  <c r="BK6" i="60"/>
  <c r="BJ6" i="60"/>
  <c r="BH6" i="60"/>
  <c r="BG6" i="60"/>
  <c r="BF6" i="60"/>
  <c r="AL6" i="60"/>
  <c r="AL162" i="60" s="1"/>
  <c r="AI6" i="60"/>
  <c r="AI162" i="60" s="1"/>
  <c r="AG6" i="60"/>
  <c r="AG162" i="60" s="1"/>
  <c r="AE6" i="60"/>
  <c r="AC6" i="60"/>
  <c r="AA6" i="60"/>
  <c r="Y6" i="60"/>
  <c r="S6" i="60"/>
  <c r="S162" i="60" s="1"/>
  <c r="P6" i="60"/>
  <c r="O6" i="60"/>
  <c r="N6" i="60"/>
  <c r="N162" i="60" s="1"/>
  <c r="L6" i="60"/>
  <c r="K6" i="60"/>
  <c r="M162" i="60" s="1"/>
  <c r="J6" i="60"/>
  <c r="H6" i="60"/>
  <c r="G6" i="60"/>
  <c r="G162" i="60" s="1"/>
  <c r="I162" i="60" s="1"/>
  <c r="F6" i="60"/>
  <c r="CG7" i="60"/>
  <c r="CF7" i="60"/>
  <c r="CF166" i="60" s="1"/>
  <c r="CE7" i="60"/>
  <c r="CC7" i="60"/>
  <c r="CB7" i="60"/>
  <c r="CB166" i="60" s="1"/>
  <c r="CA7" i="60"/>
  <c r="CA166" i="60" s="1"/>
  <c r="BY7" i="60"/>
  <c r="BX7" i="60"/>
  <c r="BW7" i="60"/>
  <c r="BW166" i="60" s="1"/>
  <c r="BP7" i="60"/>
  <c r="BP166" i="60" s="1"/>
  <c r="BO7" i="60"/>
  <c r="BO166" i="60" s="1"/>
  <c r="BN7" i="60"/>
  <c r="BN166" i="60" s="1"/>
  <c r="BL7" i="60"/>
  <c r="BK7" i="60"/>
  <c r="BK166" i="60" s="1"/>
  <c r="BJ7" i="60"/>
  <c r="BH7" i="60"/>
  <c r="BG7" i="60"/>
  <c r="BG166" i="60" s="1"/>
  <c r="BF7" i="60"/>
  <c r="BF166" i="60" s="1"/>
  <c r="AL7" i="60"/>
  <c r="AL164" i="60" s="1"/>
  <c r="AS164" i="60" s="1"/>
  <c r="AI7" i="60"/>
  <c r="AI164" i="60" s="1"/>
  <c r="AG7" i="60"/>
  <c r="AG164" i="60" s="1"/>
  <c r="AE7" i="60"/>
  <c r="AE164" i="60" s="1"/>
  <c r="AC7" i="60"/>
  <c r="AA7" i="60"/>
  <c r="Y7" i="60"/>
  <c r="Y164" i="60" s="1"/>
  <c r="S7" i="60"/>
  <c r="S164" i="60" s="1"/>
  <c r="P7" i="60"/>
  <c r="O7" i="60"/>
  <c r="N7" i="60"/>
  <c r="N164" i="60" s="1"/>
  <c r="K7" i="60"/>
  <c r="J7" i="60"/>
  <c r="H7" i="60"/>
  <c r="G7" i="60"/>
  <c r="F7" i="60"/>
  <c r="CG8" i="60"/>
  <c r="CF8" i="60"/>
  <c r="CE8" i="60"/>
  <c r="CC8" i="60"/>
  <c r="CB8" i="60"/>
  <c r="CA8" i="60"/>
  <c r="BY8" i="60"/>
  <c r="BX8" i="60"/>
  <c r="BW8" i="60"/>
  <c r="BP8" i="60"/>
  <c r="BO8" i="60"/>
  <c r="BN8" i="60"/>
  <c r="BL8" i="60"/>
  <c r="BK8" i="60"/>
  <c r="BJ8" i="60"/>
  <c r="BH8" i="60"/>
  <c r="BG8" i="60"/>
  <c r="BF8" i="60"/>
  <c r="AG8" i="60"/>
  <c r="AG166" i="60" s="1"/>
  <c r="AC8" i="60"/>
  <c r="Y8" i="60"/>
  <c r="Y166" i="60" s="1"/>
  <c r="O8" i="60"/>
  <c r="N8" i="60"/>
  <c r="N166" i="60" s="1"/>
  <c r="K8" i="60"/>
  <c r="J8" i="60"/>
  <c r="F8" i="60"/>
  <c r="CK115" i="60"/>
  <c r="CJ115" i="60"/>
  <c r="CI115" i="60"/>
  <c r="CH115" i="60"/>
  <c r="CD115" i="60"/>
  <c r="BZ115" i="60"/>
  <c r="BT115" i="60"/>
  <c r="BS115" i="60"/>
  <c r="BR115" i="60"/>
  <c r="BQ115" i="60"/>
  <c r="BM115" i="60"/>
  <c r="BI115" i="60"/>
  <c r="AS115" i="60"/>
  <c r="AS38" i="60" s="1"/>
  <c r="AN115" i="60"/>
  <c r="AP115" i="60" s="1"/>
  <c r="AM115" i="60"/>
  <c r="AK115" i="60"/>
  <c r="U115" i="60"/>
  <c r="W115" i="60" s="1"/>
  <c r="R115" i="60"/>
  <c r="CK116" i="60"/>
  <c r="CJ116" i="60"/>
  <c r="CI116" i="60"/>
  <c r="CH116" i="60"/>
  <c r="CD116" i="60"/>
  <c r="BZ116" i="60"/>
  <c r="BT116" i="60"/>
  <c r="BS116" i="60"/>
  <c r="BR116" i="60"/>
  <c r="BQ116" i="60"/>
  <c r="BM116" i="60"/>
  <c r="BI116" i="60"/>
  <c r="AS116" i="60"/>
  <c r="AS39" i="60" s="1"/>
  <c r="AN116" i="60"/>
  <c r="AP116" i="60" s="1"/>
  <c r="AK116" i="60"/>
  <c r="U116" i="60"/>
  <c r="R116" i="60"/>
  <c r="AI8" i="60"/>
  <c r="AI166" i="60" s="1"/>
  <c r="AE8" i="60"/>
  <c r="H75" i="60"/>
  <c r="H8" i="60" s="1"/>
  <c r="AL8" i="60"/>
  <c r="AL166" i="60" s="1"/>
  <c r="AL168" i="60" s="1"/>
  <c r="AA8" i="60"/>
  <c r="S8" i="60"/>
  <c r="S166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AF206" i="60" l="1"/>
  <c r="AF204" i="60"/>
  <c r="AN166" i="60"/>
  <c r="AP166" i="60" s="1"/>
  <c r="AN164" i="60"/>
  <c r="AF162" i="60"/>
  <c r="Y162" i="60"/>
  <c r="AK162" i="60" s="1"/>
  <c r="Q164" i="60"/>
  <c r="AB164" i="60"/>
  <c r="AB162" i="60"/>
  <c r="AB206" i="60"/>
  <c r="AB204" i="60"/>
  <c r="AM164" i="60"/>
  <c r="Q162" i="60"/>
  <c r="T8" i="60"/>
  <c r="Q204" i="60"/>
  <c r="T7" i="60"/>
  <c r="M164" i="60"/>
  <c r="G206" i="60"/>
  <c r="G204" i="60" s="1"/>
  <c r="G203" i="60" s="1"/>
  <c r="G164" i="60"/>
  <c r="I164" i="60" s="1"/>
  <c r="I6" i="60"/>
  <c r="AF38" i="60"/>
  <c r="T39" i="60"/>
  <c r="T38" i="60"/>
  <c r="AK164" i="60"/>
  <c r="AJ164" i="60"/>
  <c r="T6" i="60"/>
  <c r="T162" i="60"/>
  <c r="AS206" i="60"/>
  <c r="AS204" i="60"/>
  <c r="AS203" i="60" s="1"/>
  <c r="AN206" i="60"/>
  <c r="AJ166" i="60"/>
  <c r="U164" i="60"/>
  <c r="R164" i="60"/>
  <c r="S168" i="60"/>
  <c r="AS166" i="60"/>
  <c r="AK166" i="60"/>
  <c r="R166" i="60"/>
  <c r="J168" i="60"/>
  <c r="I166" i="60"/>
  <c r="AS162" i="60"/>
  <c r="AS161" i="60" s="1"/>
  <c r="AJ7" i="60"/>
  <c r="AO74" i="60"/>
  <c r="AK8" i="60"/>
  <c r="BS8" i="60"/>
  <c r="CI8" i="60"/>
  <c r="AJ6" i="60"/>
  <c r="AR73" i="60"/>
  <c r="BQ7" i="60"/>
  <c r="AB75" i="60"/>
  <c r="BM7" i="60"/>
  <c r="CH7" i="60"/>
  <c r="R6" i="60"/>
  <c r="AF6" i="60"/>
  <c r="BI6" i="60"/>
  <c r="CD6" i="60"/>
  <c r="BS39" i="60"/>
  <c r="BM39" i="60"/>
  <c r="CH39" i="60"/>
  <c r="AN38" i="60"/>
  <c r="BR38" i="60"/>
  <c r="BR205" i="60" s="1"/>
  <c r="BM38" i="60"/>
  <c r="R38" i="60"/>
  <c r="AR38" i="60" s="1"/>
  <c r="AU73" i="60"/>
  <c r="AW73" i="60" s="1"/>
  <c r="CN116" i="60"/>
  <c r="BS6" i="60"/>
  <c r="CO6" i="60" s="1"/>
  <c r="BL166" i="60"/>
  <c r="CM116" i="60"/>
  <c r="BI7" i="60"/>
  <c r="CJ7" i="60"/>
  <c r="Q6" i="60"/>
  <c r="U39" i="60"/>
  <c r="BT39" i="60"/>
  <c r="CD39" i="60"/>
  <c r="AF75" i="60"/>
  <c r="CO116" i="60"/>
  <c r="BQ6" i="60"/>
  <c r="BM8" i="60"/>
  <c r="CH8" i="60"/>
  <c r="R7" i="60"/>
  <c r="AF7" i="60"/>
  <c r="CI7" i="60"/>
  <c r="U6" i="60"/>
  <c r="W6" i="60" s="1"/>
  <c r="Q39" i="60"/>
  <c r="AK38" i="60"/>
  <c r="BT38" i="60"/>
  <c r="BT205" i="60" s="1"/>
  <c r="CG166" i="60"/>
  <c r="CH166" i="60" s="1"/>
  <c r="BR162" i="60"/>
  <c r="BQ162" i="60"/>
  <c r="CD7" i="60"/>
  <c r="BZ6" i="60"/>
  <c r="AK39" i="60"/>
  <c r="AK205" i="60" s="1"/>
  <c r="CJ39" i="60"/>
  <c r="BS38" i="60"/>
  <c r="BS205" i="60" s="1"/>
  <c r="CI38" i="60"/>
  <c r="CI205" i="60" s="1"/>
  <c r="CH38" i="60"/>
  <c r="BZ162" i="60"/>
  <c r="BR8" i="60"/>
  <c r="CN8" i="60" s="1"/>
  <c r="BZ8" i="60"/>
  <c r="M7" i="60"/>
  <c r="M206" i="60" s="1"/>
  <c r="M39" i="60"/>
  <c r="BR39" i="60"/>
  <c r="BQ39" i="60"/>
  <c r="AB38" i="60"/>
  <c r="BQ38" i="60"/>
  <c r="AJ8" i="60"/>
  <c r="CK39" i="60"/>
  <c r="BQ166" i="60"/>
  <c r="BI8" i="60"/>
  <c r="Q7" i="60"/>
  <c r="Q206" i="60" s="1"/>
  <c r="BR7" i="60"/>
  <c r="BZ7" i="60"/>
  <c r="BZ39" i="60"/>
  <c r="CJ38" i="60"/>
  <c r="AJ162" i="60"/>
  <c r="BM162" i="60"/>
  <c r="CH162" i="60"/>
  <c r="AQ74" i="60"/>
  <c r="AU74" i="60"/>
  <c r="AW74" i="60" s="1"/>
  <c r="V74" i="60"/>
  <c r="AR116" i="60"/>
  <c r="M6" i="60"/>
  <c r="BQ8" i="60"/>
  <c r="AK6" i="60"/>
  <c r="BM6" i="60"/>
  <c r="CI6" i="60"/>
  <c r="I39" i="60"/>
  <c r="AN39" i="60"/>
  <c r="AP39" i="60" s="1"/>
  <c r="BI39" i="60"/>
  <c r="BZ38" i="60"/>
  <c r="BH166" i="60"/>
  <c r="BI166" i="60" s="1"/>
  <c r="BX166" i="60"/>
  <c r="CJ166" i="60" s="1"/>
  <c r="CC166" i="60"/>
  <c r="CD166" i="60" s="1"/>
  <c r="AM162" i="60"/>
  <c r="BI162" i="60"/>
  <c r="CJ162" i="60"/>
  <c r="CD162" i="60"/>
  <c r="AT73" i="60"/>
  <c r="BV116" i="60"/>
  <c r="R8" i="60"/>
  <c r="AN8" i="60"/>
  <c r="AP8" i="60" s="1"/>
  <c r="CD8" i="60"/>
  <c r="AS7" i="60"/>
  <c r="AS163" i="60" s="1"/>
  <c r="CD38" i="60"/>
  <c r="BS166" i="60"/>
  <c r="BS162" i="60"/>
  <c r="CI162" i="60"/>
  <c r="AQ73" i="60"/>
  <c r="V73" i="60"/>
  <c r="AT74" i="60"/>
  <c r="AQ115" i="60"/>
  <c r="BS7" i="60"/>
  <c r="AK7" i="60"/>
  <c r="BR6" i="60"/>
  <c r="CJ6" i="60"/>
  <c r="CI39" i="60"/>
  <c r="U38" i="60"/>
  <c r="AJ38" i="60"/>
  <c r="BI38" i="60"/>
  <c r="R39" i="60"/>
  <c r="AR39" i="60" s="1"/>
  <c r="BJ166" i="60"/>
  <c r="BR166" i="60" s="1"/>
  <c r="BY166" i="60"/>
  <c r="CE166" i="60"/>
  <c r="CI166" i="60" s="1"/>
  <c r="R162" i="60"/>
  <c r="BT162" i="60"/>
  <c r="CK162" i="60"/>
  <c r="CN115" i="60"/>
  <c r="CL115" i="60"/>
  <c r="CO115" i="60"/>
  <c r="AJ39" i="60"/>
  <c r="CP115" i="60"/>
  <c r="AM39" i="60"/>
  <c r="AF39" i="60"/>
  <c r="Q38" i="60"/>
  <c r="BU115" i="60"/>
  <c r="M38" i="60"/>
  <c r="CK38" i="60"/>
  <c r="AM38" i="60"/>
  <c r="I38" i="60"/>
  <c r="BU39" i="60"/>
  <c r="AB39" i="60"/>
  <c r="AN7" i="60"/>
  <c r="AP7" i="60" s="1"/>
  <c r="CK7" i="60"/>
  <c r="U7" i="60"/>
  <c r="AF8" i="60"/>
  <c r="CJ8" i="60"/>
  <c r="BT8" i="60"/>
  <c r="BV8" i="60" s="1"/>
  <c r="AN6" i="60"/>
  <c r="CK8" i="60"/>
  <c r="I7" i="60"/>
  <c r="I206" i="60" s="1"/>
  <c r="BT7" i="60"/>
  <c r="AB7" i="60"/>
  <c r="X73" i="60"/>
  <c r="BT6" i="60"/>
  <c r="X74" i="60"/>
  <c r="CK6" i="60"/>
  <c r="AB6" i="60"/>
  <c r="AO115" i="60"/>
  <c r="AQ116" i="60"/>
  <c r="AT116" i="60"/>
  <c r="AR115" i="60"/>
  <c r="X116" i="60"/>
  <c r="V115" i="60"/>
  <c r="BV115" i="60"/>
  <c r="AT115" i="60"/>
  <c r="CM115" i="60"/>
  <c r="X115" i="60"/>
  <c r="AU115" i="60"/>
  <c r="AU116" i="60"/>
  <c r="V116" i="60"/>
  <c r="W116" i="60"/>
  <c r="AO116" i="60"/>
  <c r="BU116" i="60"/>
  <c r="CL116" i="60"/>
  <c r="CP116" i="60"/>
  <c r="AM75" i="60"/>
  <c r="AR74" i="60"/>
  <c r="AO73" i="60"/>
  <c r="Q74" i="60"/>
  <c r="Q73" i="60"/>
  <c r="P8" i="60"/>
  <c r="L8" i="60"/>
  <c r="R72" i="60"/>
  <c r="BT161" i="60" l="1"/>
  <c r="BM166" i="60"/>
  <c r="AO164" i="60"/>
  <c r="AF166" i="60"/>
  <c r="AF164" i="60"/>
  <c r="AN162" i="60"/>
  <c r="AN161" i="60" s="1"/>
  <c r="AK165" i="60"/>
  <c r="AR166" i="60"/>
  <c r="AR8" i="60"/>
  <c r="AK161" i="60"/>
  <c r="AM163" i="60"/>
  <c r="AQ39" i="60"/>
  <c r="AN205" i="60"/>
  <c r="AB8" i="60"/>
  <c r="AM161" i="60"/>
  <c r="R165" i="60"/>
  <c r="T166" i="60"/>
  <c r="R203" i="60"/>
  <c r="AR164" i="60"/>
  <c r="AM206" i="60"/>
  <c r="AM205" i="60" s="1"/>
  <c r="AM204" i="60"/>
  <c r="AM203" i="60" s="1"/>
  <c r="T204" i="60"/>
  <c r="R206" i="60"/>
  <c r="R205" i="60" s="1"/>
  <c r="U204" i="60"/>
  <c r="U203" i="60" s="1"/>
  <c r="AK163" i="60"/>
  <c r="AR6" i="60"/>
  <c r="T164" i="60"/>
  <c r="X164" i="60" s="1"/>
  <c r="R163" i="60"/>
  <c r="AP164" i="60"/>
  <c r="AU39" i="60"/>
  <c r="AV39" i="60" s="1"/>
  <c r="AQ164" i="60"/>
  <c r="AP206" i="60"/>
  <c r="AN165" i="60"/>
  <c r="AN163" i="60"/>
  <c r="W164" i="60"/>
  <c r="AU164" i="60"/>
  <c r="W39" i="60"/>
  <c r="U206" i="60"/>
  <c r="U205" i="60" s="1"/>
  <c r="Q8" i="60"/>
  <c r="AX73" i="60"/>
  <c r="M8" i="60"/>
  <c r="U163" i="60"/>
  <c r="V164" i="60"/>
  <c r="AS168" i="60"/>
  <c r="CP38" i="60"/>
  <c r="CP205" i="60" s="1"/>
  <c r="CK205" i="60"/>
  <c r="CO38" i="60"/>
  <c r="CO205" i="60" s="1"/>
  <c r="CJ205" i="60"/>
  <c r="AP38" i="60"/>
  <c r="AU38" i="60"/>
  <c r="AV38" i="60" s="1"/>
  <c r="AO166" i="60"/>
  <c r="AR162" i="60"/>
  <c r="R161" i="60"/>
  <c r="CN162" i="60"/>
  <c r="CO7" i="60"/>
  <c r="CN39" i="60"/>
  <c r="CM39" i="60"/>
  <c r="CL7" i="60"/>
  <c r="AO6" i="60"/>
  <c r="V7" i="60"/>
  <c r="AO39" i="60"/>
  <c r="V6" i="60"/>
  <c r="BZ166" i="60"/>
  <c r="CO39" i="60"/>
  <c r="CO8" i="60"/>
  <c r="BV38" i="60"/>
  <c r="AT38" i="60"/>
  <c r="CN38" i="60"/>
  <c r="AV73" i="60"/>
  <c r="BU38" i="60"/>
  <c r="X38" i="60"/>
  <c r="CM7" i="60"/>
  <c r="BV39" i="60"/>
  <c r="BS165" i="60"/>
  <c r="AO38" i="60"/>
  <c r="W7" i="60"/>
  <c r="V38" i="60"/>
  <c r="CI165" i="60"/>
  <c r="V39" i="60"/>
  <c r="AT6" i="60"/>
  <c r="AX74" i="60"/>
  <c r="CN7" i="60"/>
  <c r="X6" i="60"/>
  <c r="AR7" i="60"/>
  <c r="AR163" i="60" s="1"/>
  <c r="CP39" i="60"/>
  <c r="CQ39" i="60" s="1"/>
  <c r="CO166" i="60"/>
  <c r="AV74" i="60"/>
  <c r="W38" i="60"/>
  <c r="CR115" i="60"/>
  <c r="CO162" i="60"/>
  <c r="CN6" i="60"/>
  <c r="AO8" i="60"/>
  <c r="AQ8" i="60" s="1"/>
  <c r="CK166" i="60"/>
  <c r="CM166" i="60" s="1"/>
  <c r="CJ165" i="60"/>
  <c r="CL39" i="60"/>
  <c r="BR165" i="60"/>
  <c r="CN166" i="60"/>
  <c r="CN165" i="60" s="1"/>
  <c r="AP6" i="60"/>
  <c r="AO7" i="60"/>
  <c r="AQ7" i="60" s="1"/>
  <c r="AT39" i="60"/>
  <c r="BT166" i="60"/>
  <c r="BT165" i="60" s="1"/>
  <c r="CO165" i="60"/>
  <c r="X7" i="60"/>
  <c r="AT7" i="60"/>
  <c r="U8" i="60"/>
  <c r="CM162" i="60"/>
  <c r="CL162" i="60"/>
  <c r="CQ115" i="60"/>
  <c r="CP162" i="60"/>
  <c r="BV162" i="60"/>
  <c r="BU162" i="60"/>
  <c r="AQ38" i="60"/>
  <c r="CM38" i="60"/>
  <c r="CL38" i="60"/>
  <c r="X39" i="60"/>
  <c r="AU6" i="60"/>
  <c r="AU7" i="60"/>
  <c r="AW7" i="60" s="1"/>
  <c r="BU8" i="60"/>
  <c r="CM8" i="60"/>
  <c r="CL8" i="60"/>
  <c r="CP8" i="60"/>
  <c r="BV7" i="60"/>
  <c r="BU7" i="60"/>
  <c r="CP7" i="60"/>
  <c r="CP6" i="60"/>
  <c r="BV6" i="60"/>
  <c r="BU6" i="60"/>
  <c r="CM6" i="60"/>
  <c r="CL6" i="60"/>
  <c r="AX115" i="60"/>
  <c r="AV115" i="60"/>
  <c r="AW115" i="60"/>
  <c r="CQ116" i="60"/>
  <c r="CR116" i="60"/>
  <c r="AX116" i="60"/>
  <c r="AW116" i="60"/>
  <c r="AV116" i="60"/>
  <c r="CP161" i="60" l="1"/>
  <c r="AR161" i="60"/>
  <c r="AR165" i="60"/>
  <c r="AP162" i="60"/>
  <c r="AO162" i="60"/>
  <c r="AQ162" i="60"/>
  <c r="AV6" i="60"/>
  <c r="AW39" i="60"/>
  <c r="AX39" i="60"/>
  <c r="AQ206" i="60"/>
  <c r="AB166" i="60"/>
  <c r="AM166" i="60"/>
  <c r="AT166" i="60" s="1"/>
  <c r="T165" i="60"/>
  <c r="T203" i="60"/>
  <c r="AT204" i="60"/>
  <c r="AT203" i="60" s="1"/>
  <c r="T206" i="60"/>
  <c r="X206" i="60" s="1"/>
  <c r="T163" i="60"/>
  <c r="AT164" i="60"/>
  <c r="AX164" i="60" s="1"/>
  <c r="AW164" i="60"/>
  <c r="AV164" i="60"/>
  <c r="W206" i="60"/>
  <c r="V206" i="60"/>
  <c r="AU206" i="60"/>
  <c r="AU205" i="60" s="1"/>
  <c r="Q166" i="60"/>
  <c r="U166" i="60"/>
  <c r="M166" i="60"/>
  <c r="AU163" i="60"/>
  <c r="AW38" i="60"/>
  <c r="AX38" i="60"/>
  <c r="CR38" i="60"/>
  <c r="CQ38" i="60"/>
  <c r="CN205" i="60"/>
  <c r="AX7" i="60"/>
  <c r="CP166" i="60"/>
  <c r="CR165" i="60" s="1"/>
  <c r="AQ6" i="60"/>
  <c r="AW6" i="60"/>
  <c r="CR39" i="60"/>
  <c r="AV7" i="60"/>
  <c r="CK165" i="60"/>
  <c r="CL166" i="60"/>
  <c r="BU166" i="60"/>
  <c r="BV166" i="60"/>
  <c r="AX6" i="60"/>
  <c r="V8" i="60"/>
  <c r="AU8" i="60"/>
  <c r="W8" i="60"/>
  <c r="CQ162" i="60"/>
  <c r="CR161" i="60"/>
  <c r="CR162" i="60"/>
  <c r="CQ166" i="60"/>
  <c r="CR8" i="60"/>
  <c r="CQ8" i="60"/>
  <c r="CR7" i="60"/>
  <c r="CQ7" i="60"/>
  <c r="CQ6" i="60"/>
  <c r="CR6" i="60"/>
  <c r="AI50" i="60"/>
  <c r="AI223" i="60" s="1"/>
  <c r="O260" i="60"/>
  <c r="O255" i="60"/>
  <c r="O253" i="60"/>
  <c r="O251" i="60"/>
  <c r="O198" i="60"/>
  <c r="T180" i="60"/>
  <c r="O158" i="60"/>
  <c r="O59" i="60"/>
  <c r="T238" i="60" s="1"/>
  <c r="T138" i="60"/>
  <c r="T135" i="60"/>
  <c r="O112" i="60"/>
  <c r="O35" i="60" s="1"/>
  <c r="T92" i="60"/>
  <c r="T89" i="60"/>
  <c r="O71" i="60"/>
  <c r="O65" i="60"/>
  <c r="O63" i="60"/>
  <c r="O57" i="60"/>
  <c r="O56" i="60"/>
  <c r="O53" i="60"/>
  <c r="O51" i="60"/>
  <c r="O50" i="60"/>
  <c r="T50" i="60" s="1"/>
  <c r="O48" i="60"/>
  <c r="O47" i="60"/>
  <c r="O46" i="60"/>
  <c r="O45" i="60"/>
  <c r="O44" i="60"/>
  <c r="O40" i="60"/>
  <c r="O37" i="60"/>
  <c r="O36" i="60"/>
  <c r="O29" i="60"/>
  <c r="O27" i="60"/>
  <c r="O21" i="60"/>
  <c r="O20" i="60"/>
  <c r="O17" i="60"/>
  <c r="O15" i="60"/>
  <c r="O12" i="60"/>
  <c r="O11" i="60"/>
  <c r="O5" i="60"/>
  <c r="M242" i="60"/>
  <c r="L99" i="60"/>
  <c r="L71" i="60"/>
  <c r="K260" i="60"/>
  <c r="K255" i="60"/>
  <c r="K253" i="60"/>
  <c r="K251" i="60"/>
  <c r="K198" i="60"/>
  <c r="K158" i="60"/>
  <c r="K112" i="60"/>
  <c r="K35" i="60" s="1"/>
  <c r="K257" i="60"/>
  <c r="K10" i="60"/>
  <c r="K71" i="60"/>
  <c r="K65" i="60"/>
  <c r="K63" i="60"/>
  <c r="K57" i="60"/>
  <c r="K56" i="60"/>
  <c r="K53" i="60"/>
  <c r="K52" i="60"/>
  <c r="K51" i="60"/>
  <c r="K50" i="60"/>
  <c r="K48" i="60"/>
  <c r="K47" i="60"/>
  <c r="K46" i="60"/>
  <c r="K45" i="60"/>
  <c r="K44" i="60"/>
  <c r="K37" i="60"/>
  <c r="K36" i="60"/>
  <c r="K29" i="60"/>
  <c r="K27" i="60"/>
  <c r="K21" i="60"/>
  <c r="K20" i="60"/>
  <c r="K19" i="60"/>
  <c r="K17" i="60"/>
  <c r="K16" i="60"/>
  <c r="K15" i="60"/>
  <c r="K14" i="60"/>
  <c r="K12" i="60"/>
  <c r="K11" i="60"/>
  <c r="K5" i="60"/>
  <c r="G260" i="60"/>
  <c r="G255" i="60"/>
  <c r="G253" i="60"/>
  <c r="G251" i="60"/>
  <c r="G249" i="60"/>
  <c r="G239" i="60"/>
  <c r="G228" i="60"/>
  <c r="G212" i="60"/>
  <c r="G208" i="60"/>
  <c r="G268" i="60" s="1"/>
  <c r="G198" i="60"/>
  <c r="G187" i="60"/>
  <c r="G179" i="60"/>
  <c r="G178" i="60"/>
  <c r="G158" i="60"/>
  <c r="G143" i="60"/>
  <c r="G138" i="60"/>
  <c r="G135" i="60"/>
  <c r="G132" i="60"/>
  <c r="G129" i="60"/>
  <c r="G118" i="60"/>
  <c r="G41" i="60" s="1"/>
  <c r="G209" i="60" s="1"/>
  <c r="G112" i="60"/>
  <c r="G97" i="60"/>
  <c r="G92" i="60"/>
  <c r="G108" i="60" s="1"/>
  <c r="G89" i="60"/>
  <c r="G86" i="60"/>
  <c r="G83" i="60"/>
  <c r="G75" i="60"/>
  <c r="G8" i="60" s="1"/>
  <c r="G71" i="60"/>
  <c r="G65" i="60"/>
  <c r="G244" i="60" s="1"/>
  <c r="G63" i="60"/>
  <c r="G241" i="60" s="1"/>
  <c r="G59" i="60"/>
  <c r="G237" i="60" s="1"/>
  <c r="G57" i="60"/>
  <c r="G235" i="60" s="1"/>
  <c r="G56" i="60"/>
  <c r="G233" i="60" s="1"/>
  <c r="G53" i="60"/>
  <c r="G230" i="60" s="1"/>
  <c r="G51" i="60"/>
  <c r="G225" i="60" s="1"/>
  <c r="G50" i="60"/>
  <c r="G48" i="60"/>
  <c r="G222" i="60" s="1"/>
  <c r="G47" i="60"/>
  <c r="G220" i="60" s="1"/>
  <c r="G46" i="60"/>
  <c r="G45" i="60"/>
  <c r="G216" i="60" s="1"/>
  <c r="G44" i="60"/>
  <c r="G214" i="60" s="1"/>
  <c r="G40" i="60"/>
  <c r="G37" i="60"/>
  <c r="G201" i="60" s="1"/>
  <c r="G36" i="60"/>
  <c r="G199" i="60" s="1"/>
  <c r="G35" i="60"/>
  <c r="G29" i="60"/>
  <c r="G192" i="60" s="1"/>
  <c r="G27" i="60"/>
  <c r="G190" i="60" s="1"/>
  <c r="G23" i="60"/>
  <c r="G185" i="60" s="1"/>
  <c r="G21" i="60"/>
  <c r="G184" i="60" s="1"/>
  <c r="G20" i="60"/>
  <c r="G182" i="60" s="1"/>
  <c r="G17" i="60"/>
  <c r="G15" i="60"/>
  <c r="G16" i="60" s="1"/>
  <c r="G177" i="60" s="1"/>
  <c r="G14" i="60"/>
  <c r="G173" i="60" s="1"/>
  <c r="G12" i="60"/>
  <c r="G172" i="60" s="1"/>
  <c r="G11" i="60"/>
  <c r="G170" i="60" s="1"/>
  <c r="G10" i="60"/>
  <c r="G5" i="60"/>
  <c r="G159" i="60" s="1"/>
  <c r="CP165" i="60" l="1"/>
  <c r="T202" i="60"/>
  <c r="T200" i="60"/>
  <c r="T5" i="60"/>
  <c r="AM165" i="60"/>
  <c r="AQ166" i="60"/>
  <c r="T208" i="60"/>
  <c r="T17" i="60"/>
  <c r="T190" i="60"/>
  <c r="T27" i="60"/>
  <c r="O249" i="60"/>
  <c r="T77" i="60"/>
  <c r="T172" i="60"/>
  <c r="T12" i="60"/>
  <c r="T23" i="60"/>
  <c r="T192" i="60"/>
  <c r="T29" i="60"/>
  <c r="T63" i="60"/>
  <c r="T15" i="60"/>
  <c r="T25" i="60"/>
  <c r="T51" i="60"/>
  <c r="T170" i="60"/>
  <c r="T11" i="60"/>
  <c r="T14" i="60"/>
  <c r="T244" i="60"/>
  <c r="T65" i="60"/>
  <c r="T59" i="60"/>
  <c r="T145" i="60"/>
  <c r="AT206" i="60"/>
  <c r="AT205" i="60" s="1"/>
  <c r="T205" i="60"/>
  <c r="AT163" i="60"/>
  <c r="AW206" i="60"/>
  <c r="U165" i="60"/>
  <c r="AU166" i="60"/>
  <c r="AX166" i="60" s="1"/>
  <c r="W166" i="60"/>
  <c r="V166" i="60"/>
  <c r="X166" i="60"/>
  <c r="CR166" i="60"/>
  <c r="O41" i="60"/>
  <c r="K268" i="60"/>
  <c r="K55" i="60"/>
  <c r="G232" i="60"/>
  <c r="G136" i="60"/>
  <c r="G194" i="60"/>
  <c r="G193" i="60" s="1"/>
  <c r="O10" i="60"/>
  <c r="T10" i="60" s="1"/>
  <c r="I8" i="60"/>
  <c r="K249" i="60"/>
  <c r="AV8" i="60"/>
  <c r="G31" i="60"/>
  <c r="G267" i="60"/>
  <c r="K41" i="60"/>
  <c r="O267" i="60"/>
  <c r="O268" i="60"/>
  <c r="O43" i="60"/>
  <c r="O16" i="60"/>
  <c r="O177" i="60" s="1"/>
  <c r="O257" i="60"/>
  <c r="K43" i="60"/>
  <c r="K267" i="60"/>
  <c r="G224" i="60"/>
  <c r="G223" i="60" s="1"/>
  <c r="G175" i="60"/>
  <c r="G120" i="60"/>
  <c r="G55" i="60"/>
  <c r="G263" i="60" s="1"/>
  <c r="G90" i="60"/>
  <c r="G207" i="60"/>
  <c r="G227" i="60"/>
  <c r="G257" i="60"/>
  <c r="BD112" i="60"/>
  <c r="BD71" i="60"/>
  <c r="AZ238" i="60"/>
  <c r="AZ198" i="60"/>
  <c r="AZ158" i="60"/>
  <c r="AZ112" i="60"/>
  <c r="AZ71" i="60"/>
  <c r="T55" i="60" l="1"/>
  <c r="O231" i="60"/>
  <c r="AX206" i="60"/>
  <c r="AM186" i="60"/>
  <c r="T210" i="60"/>
  <c r="T160" i="60"/>
  <c r="T168" i="60"/>
  <c r="O263" i="60"/>
  <c r="T16" i="60"/>
  <c r="T177" i="60" s="1"/>
  <c r="T19" i="60"/>
  <c r="T186" i="60"/>
  <c r="K31" i="60"/>
  <c r="K193" i="60" s="1"/>
  <c r="AU165" i="60"/>
  <c r="AW166" i="60"/>
  <c r="AV166" i="60"/>
  <c r="K263" i="60"/>
  <c r="O262" i="60"/>
  <c r="G262" i="60"/>
  <c r="AT8" i="60"/>
  <c r="X8" i="60"/>
  <c r="O31" i="60"/>
  <c r="O193" i="60" s="1"/>
  <c r="O67" i="60"/>
  <c r="K67" i="60"/>
  <c r="K245" i="60" s="1"/>
  <c r="K262" i="60"/>
  <c r="G43" i="60"/>
  <c r="G154" i="60"/>
  <c r="G231" i="60"/>
  <c r="G246" i="60"/>
  <c r="H228" i="60"/>
  <c r="AT186" i="60" l="1"/>
  <c r="Q67" i="60"/>
  <c r="O245" i="60"/>
  <c r="T212" i="60"/>
  <c r="AX8" i="60"/>
  <c r="AT165" i="60"/>
  <c r="O261" i="60"/>
  <c r="K261" i="60"/>
  <c r="G261" i="60"/>
  <c r="G211" i="60"/>
  <c r="G67" i="60"/>
  <c r="G245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5" i="60"/>
  <c r="Q124" i="60"/>
  <c r="Q123" i="60"/>
  <c r="Q122" i="60"/>
  <c r="Q121" i="60"/>
  <c r="M125" i="60"/>
  <c r="M124" i="60"/>
  <c r="M123" i="60"/>
  <c r="M122" i="60"/>
  <c r="M121" i="60"/>
  <c r="I126" i="60"/>
  <c r="I127" i="60"/>
  <c r="I125" i="60"/>
  <c r="I124" i="60"/>
  <c r="I123" i="60"/>
  <c r="I122" i="60"/>
  <c r="I121" i="60"/>
  <c r="Q174" i="60"/>
  <c r="Q173" i="60"/>
  <c r="M174" i="60"/>
  <c r="M173" i="60"/>
  <c r="I174" i="60"/>
  <c r="I173" i="60"/>
  <c r="I240" i="60"/>
  <c r="I239" i="60"/>
  <c r="I238" i="60"/>
  <c r="I237" i="60"/>
  <c r="I236" i="60"/>
  <c r="I234" i="60"/>
  <c r="I228" i="60"/>
  <c r="I226" i="60"/>
  <c r="I210" i="60"/>
  <c r="I202" i="60"/>
  <c r="I200" i="60"/>
  <c r="H178" i="60" l="1"/>
  <c r="I208" i="60"/>
  <c r="BB156" i="60" l="1"/>
  <c r="BB69" i="60"/>
  <c r="AS242" i="60"/>
  <c r="AZ242" i="60" s="1"/>
  <c r="AS240" i="60"/>
  <c r="AZ240" i="60" s="1"/>
  <c r="AS188" i="60"/>
  <c r="AZ188" i="60" s="1"/>
  <c r="AS224" i="60"/>
  <c r="AZ224" i="60" s="1"/>
  <c r="AS222" i="60"/>
  <c r="AS220" i="60"/>
  <c r="AS218" i="60"/>
  <c r="AS216" i="60"/>
  <c r="AS214" i="60"/>
  <c r="S174" i="60"/>
  <c r="S25" i="60" l="1"/>
  <c r="AL118" i="60"/>
  <c r="AL120" i="60" s="1"/>
  <c r="S118" i="60"/>
  <c r="S120" i="60" s="1"/>
  <c r="AL77" i="60"/>
  <c r="S77" i="60"/>
  <c r="H212" i="60" l="1"/>
  <c r="H118" i="60"/>
  <c r="H120" i="60" l="1"/>
  <c r="T120" i="60" s="1"/>
  <c r="T118" i="60"/>
  <c r="I212" i="60"/>
  <c r="I211" i="60"/>
  <c r="Q77" i="60"/>
  <c r="Q76" i="60"/>
  <c r="AL228" i="60" l="1"/>
  <c r="AL226" i="60"/>
  <c r="S228" i="60"/>
  <c r="S226" i="60"/>
  <c r="AS226" i="60" s="1"/>
  <c r="AL178" i="60"/>
  <c r="AL176" i="60"/>
  <c r="AL180" i="60" s="1"/>
  <c r="AJ180" i="60"/>
  <c r="S178" i="60"/>
  <c r="AS178" i="60" s="1"/>
  <c r="S176" i="60"/>
  <c r="L180" i="60"/>
  <c r="AL133" i="60"/>
  <c r="AL131" i="60"/>
  <c r="AL130" i="60"/>
  <c r="AL128" i="60"/>
  <c r="S133" i="60"/>
  <c r="S131" i="60"/>
  <c r="S130" i="60"/>
  <c r="S128" i="60"/>
  <c r="H138" i="60"/>
  <c r="H135" i="60"/>
  <c r="H132" i="60"/>
  <c r="H129" i="60"/>
  <c r="AL87" i="60"/>
  <c r="AL85" i="60"/>
  <c r="AL84" i="60"/>
  <c r="AL82" i="60"/>
  <c r="S87" i="60"/>
  <c r="S85" i="60"/>
  <c r="S84" i="60"/>
  <c r="S82" i="60"/>
  <c r="H92" i="60"/>
  <c r="H89" i="60"/>
  <c r="H86" i="60"/>
  <c r="H83" i="60"/>
  <c r="AN180" i="60" l="1"/>
  <c r="AP180" i="60" s="1"/>
  <c r="AL86" i="60"/>
  <c r="S135" i="60"/>
  <c r="S129" i="60"/>
  <c r="AL132" i="60"/>
  <c r="S86" i="60"/>
  <c r="S138" i="60"/>
  <c r="S136" i="60" s="1"/>
  <c r="AL135" i="60"/>
  <c r="AL89" i="60"/>
  <c r="S92" i="60"/>
  <c r="AL92" i="60"/>
  <c r="S180" i="60"/>
  <c r="AS176" i="60"/>
  <c r="AS180" i="60" s="1"/>
  <c r="H90" i="60"/>
  <c r="H136" i="60"/>
  <c r="AL138" i="60"/>
  <c r="AL136" i="60" s="1"/>
  <c r="S89" i="60"/>
  <c r="S132" i="60"/>
  <c r="AS228" i="60"/>
  <c r="AL129" i="60"/>
  <c r="AL83" i="60"/>
  <c r="S83" i="60"/>
  <c r="S90" i="60" l="1"/>
  <c r="AL90" i="60"/>
  <c r="AZ180" i="60"/>
  <c r="AS152" i="60"/>
  <c r="AZ152" i="60" s="1"/>
  <c r="AS150" i="60"/>
  <c r="AZ150" i="60" s="1"/>
  <c r="AS147" i="60"/>
  <c r="AS142" i="60"/>
  <c r="AS57" i="60" s="1"/>
  <c r="AS140" i="60"/>
  <c r="AS56" i="60" s="1"/>
  <c r="AS139" i="60"/>
  <c r="AS133" i="60"/>
  <c r="AS131" i="60"/>
  <c r="AS130" i="60"/>
  <c r="AS51" i="60" s="1"/>
  <c r="AS225" i="60" s="1"/>
  <c r="AS128" i="60"/>
  <c r="AS122" i="60"/>
  <c r="AS123" i="60"/>
  <c r="AS46" i="60" s="1"/>
  <c r="AS124" i="60"/>
  <c r="AS47" i="60" s="1"/>
  <c r="AS219" i="60" s="1"/>
  <c r="AS125" i="60"/>
  <c r="AS48" i="60" s="1"/>
  <c r="AS221" i="60" s="1"/>
  <c r="AS121" i="60"/>
  <c r="AS44" i="60" s="1"/>
  <c r="AS213" i="60" s="1"/>
  <c r="AS114" i="60"/>
  <c r="AS37" i="60" s="1"/>
  <c r="AS117" i="60"/>
  <c r="AS113" i="60"/>
  <c r="AS36" i="60" s="1"/>
  <c r="AS106" i="60"/>
  <c r="AS104" i="60"/>
  <c r="AZ104" i="60" s="1"/>
  <c r="AS101" i="60"/>
  <c r="AS99" i="60"/>
  <c r="AZ99" i="60" s="1"/>
  <c r="AS96" i="60"/>
  <c r="AS93" i="60"/>
  <c r="AS94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58" i="60"/>
  <c r="AW148" i="60"/>
  <c r="AW141" i="60"/>
  <c r="AW112" i="60"/>
  <c r="AW102" i="60"/>
  <c r="AW95" i="60"/>
  <c r="AW35" i="60"/>
  <c r="AP158" i="60"/>
  <c r="AP148" i="60"/>
  <c r="AP141" i="60"/>
  <c r="AP112" i="60"/>
  <c r="AP103" i="60"/>
  <c r="AP102" i="60"/>
  <c r="AP95" i="60"/>
  <c r="AP35" i="60"/>
  <c r="W158" i="60"/>
  <c r="W141" i="60"/>
  <c r="W148" i="60"/>
  <c r="W112" i="60"/>
  <c r="W95" i="60"/>
  <c r="W102" i="60"/>
  <c r="AS198" i="60"/>
  <c r="AS158" i="60"/>
  <c r="AS143" i="60"/>
  <c r="AS112" i="60"/>
  <c r="AS71" i="60"/>
  <c r="AS53" i="60"/>
  <c r="AS230" i="60" s="1"/>
  <c r="AS232" i="60" s="1"/>
  <c r="AZ232" i="60" s="1"/>
  <c r="AS17" i="60"/>
  <c r="AL198" i="60"/>
  <c r="AL158" i="60"/>
  <c r="AL43" i="60"/>
  <c r="AL112" i="60"/>
  <c r="AL108" i="60"/>
  <c r="AL71" i="60"/>
  <c r="AL65" i="60"/>
  <c r="AL63" i="60"/>
  <c r="AL241" i="60" s="1"/>
  <c r="AL61" i="60"/>
  <c r="AL239" i="60" s="1"/>
  <c r="AL59" i="60"/>
  <c r="AL57" i="60"/>
  <c r="AL56" i="60"/>
  <c r="AL53" i="60"/>
  <c r="AL230" i="60" s="1"/>
  <c r="AL232" i="60" s="1"/>
  <c r="AL52" i="60"/>
  <c r="AL227" i="60" s="1"/>
  <c r="AL51" i="60"/>
  <c r="AL225" i="60" s="1"/>
  <c r="AL50" i="60"/>
  <c r="AL48" i="60"/>
  <c r="AL47" i="60"/>
  <c r="AL46" i="60"/>
  <c r="AL45" i="60"/>
  <c r="AL44" i="60"/>
  <c r="AL41" i="60"/>
  <c r="AL40" i="60"/>
  <c r="AL208" i="60" s="1"/>
  <c r="AL37" i="60"/>
  <c r="AL202" i="60" s="1"/>
  <c r="AL36" i="60"/>
  <c r="AL200" i="60" s="1"/>
  <c r="AL29" i="60"/>
  <c r="AL27" i="60"/>
  <c r="AL190" i="60" s="1"/>
  <c r="AL25" i="60"/>
  <c r="AL187" i="60" s="1"/>
  <c r="AL21" i="60"/>
  <c r="AL20" i="60"/>
  <c r="AL182" i="60" s="1"/>
  <c r="AL19" i="60"/>
  <c r="AL179" i="60" s="1"/>
  <c r="AL17" i="60"/>
  <c r="AL15" i="60"/>
  <c r="AL175" i="60" s="1"/>
  <c r="AL14" i="60"/>
  <c r="AL12" i="60"/>
  <c r="AL11" i="60"/>
  <c r="AL10" i="60"/>
  <c r="AL5" i="60"/>
  <c r="AL160" i="60" s="1"/>
  <c r="S238" i="60"/>
  <c r="S187" i="60"/>
  <c r="S108" i="60"/>
  <c r="W35" i="60"/>
  <c r="S65" i="60"/>
  <c r="S244" i="60" s="1"/>
  <c r="S63" i="60"/>
  <c r="S241" i="60" s="1"/>
  <c r="S61" i="60"/>
  <c r="S239" i="60" s="1"/>
  <c r="S59" i="60"/>
  <c r="S57" i="60"/>
  <c r="S56" i="60"/>
  <c r="S233" i="60" s="1"/>
  <c r="S53" i="60"/>
  <c r="S230" i="60" s="1"/>
  <c r="S232" i="60" s="1"/>
  <c r="S52" i="60"/>
  <c r="S227" i="60" s="1"/>
  <c r="S51" i="60"/>
  <c r="S225" i="60" s="1"/>
  <c r="S50" i="60"/>
  <c r="S48" i="60"/>
  <c r="S47" i="60"/>
  <c r="S46" i="60"/>
  <c r="S45" i="60"/>
  <c r="S44" i="60"/>
  <c r="S41" i="60"/>
  <c r="S40" i="60"/>
  <c r="S208" i="60" s="1"/>
  <c r="S37" i="60"/>
  <c r="S202" i="60" s="1"/>
  <c r="S36" i="60"/>
  <c r="S200" i="60" s="1"/>
  <c r="S29" i="60"/>
  <c r="S191" i="60" s="1"/>
  <c r="S27" i="60"/>
  <c r="S190" i="60" s="1"/>
  <c r="S21" i="60"/>
  <c r="S184" i="60" s="1"/>
  <c r="S20" i="60"/>
  <c r="S182" i="60" s="1"/>
  <c r="S19" i="60"/>
  <c r="S179" i="60" s="1"/>
  <c r="S17" i="60"/>
  <c r="S15" i="60"/>
  <c r="S175" i="60" s="1"/>
  <c r="S14" i="60"/>
  <c r="S173" i="60" s="1"/>
  <c r="S12" i="60"/>
  <c r="S11" i="60"/>
  <c r="S5" i="60"/>
  <c r="S160" i="60" s="1"/>
  <c r="S198" i="60"/>
  <c r="S158" i="60"/>
  <c r="S112" i="60"/>
  <c r="S71" i="60"/>
  <c r="AW8" i="60" l="1"/>
  <c r="AS165" i="60"/>
  <c r="AS14" i="60"/>
  <c r="AZ14" i="60" s="1"/>
  <c r="S186" i="60"/>
  <c r="AS200" i="60"/>
  <c r="AS202" i="60"/>
  <c r="AS201" i="60" s="1"/>
  <c r="AS63" i="60"/>
  <c r="AZ63" i="60" s="1"/>
  <c r="AS118" i="60"/>
  <c r="AS120" i="60" s="1"/>
  <c r="AS92" i="60"/>
  <c r="AS19" i="60" s="1"/>
  <c r="AS25" i="60"/>
  <c r="AZ25" i="60" s="1"/>
  <c r="AZ101" i="60"/>
  <c r="AS65" i="60"/>
  <c r="AZ65" i="60" s="1"/>
  <c r="AZ92" i="60"/>
  <c r="AS208" i="60"/>
  <c r="S210" i="60"/>
  <c r="AS160" i="60"/>
  <c r="AL210" i="60"/>
  <c r="AZ96" i="60"/>
  <c r="AS29" i="60"/>
  <c r="AZ106" i="60"/>
  <c r="AS61" i="60"/>
  <c r="AZ147" i="60"/>
  <c r="S237" i="60"/>
  <c r="AL167" i="60"/>
  <c r="AS199" i="60"/>
  <c r="AS86" i="60"/>
  <c r="AS127" i="60"/>
  <c r="AL184" i="60"/>
  <c r="AL186" i="60" s="1"/>
  <c r="AS97" i="60"/>
  <c r="AS21" i="60"/>
  <c r="AS23" i="60" s="1"/>
  <c r="AZ23" i="60" s="1"/>
  <c r="AS145" i="60"/>
  <c r="AZ145" i="60" s="1"/>
  <c r="S235" i="60"/>
  <c r="AS20" i="60"/>
  <c r="AS182" i="60" s="1"/>
  <c r="AS40" i="60"/>
  <c r="AL55" i="60"/>
  <c r="AL231" i="60" s="1"/>
  <c r="AS135" i="60"/>
  <c r="AS132" i="60"/>
  <c r="AS52" i="60"/>
  <c r="AS227" i="60" s="1"/>
  <c r="AS138" i="60"/>
  <c r="S55" i="60"/>
  <c r="S231" i="60" s="1"/>
  <c r="AS15" i="60"/>
  <c r="AS175" i="60" s="1"/>
  <c r="S16" i="60"/>
  <c r="S177" i="60" s="1"/>
  <c r="AS241" i="60"/>
  <c r="AS129" i="60"/>
  <c r="AS45" i="60"/>
  <c r="AS215" i="60" s="1"/>
  <c r="AS27" i="60"/>
  <c r="AS89" i="60"/>
  <c r="AS83" i="60"/>
  <c r="AS77" i="60"/>
  <c r="AS10" i="60" s="1"/>
  <c r="AZ10" i="60" s="1"/>
  <c r="AS5" i="60"/>
  <c r="AL174" i="60"/>
  <c r="AL16" i="60"/>
  <c r="AL177" i="60" s="1"/>
  <c r="AL23" i="60"/>
  <c r="AL154" i="60"/>
  <c r="S154" i="60"/>
  <c r="S43" i="60"/>
  <c r="S10" i="60"/>
  <c r="S23" i="60"/>
  <c r="S185" i="60" l="1"/>
  <c r="AS41" i="60"/>
  <c r="AS16" i="60"/>
  <c r="AS177" i="60" s="1"/>
  <c r="S194" i="60"/>
  <c r="AS90" i="60"/>
  <c r="AS210" i="60"/>
  <c r="AS212" i="60" s="1"/>
  <c r="AZ212" i="60" s="1"/>
  <c r="AS207" i="60"/>
  <c r="AS136" i="60"/>
  <c r="AZ138" i="60"/>
  <c r="AS239" i="60"/>
  <c r="AZ61" i="60"/>
  <c r="AZ19" i="60"/>
  <c r="AS179" i="60"/>
  <c r="S212" i="60"/>
  <c r="S211" i="60" s="1"/>
  <c r="S209" i="60"/>
  <c r="AS43" i="60"/>
  <c r="AS211" i="60" s="1"/>
  <c r="AZ120" i="60"/>
  <c r="AS192" i="60"/>
  <c r="AZ192" i="60" s="1"/>
  <c r="AZ29" i="60"/>
  <c r="AL209" i="60"/>
  <c r="AL212" i="60"/>
  <c r="AL173" i="60"/>
  <c r="AS174" i="60"/>
  <c r="AS187" i="60"/>
  <c r="AS59" i="60"/>
  <c r="AZ59" i="60" s="1"/>
  <c r="AS209" i="60"/>
  <c r="AS50" i="60"/>
  <c r="AZ127" i="60"/>
  <c r="AS159" i="60"/>
  <c r="S167" i="60"/>
  <c r="AS108" i="60"/>
  <c r="AZ108" i="60" s="1"/>
  <c r="AZ77" i="60"/>
  <c r="AS184" i="60"/>
  <c r="AS154" i="60"/>
  <c r="AZ154" i="60" s="1"/>
  <c r="AS55" i="60"/>
  <c r="AS190" i="60"/>
  <c r="AZ190" i="60" s="1"/>
  <c r="AL185" i="60"/>
  <c r="S67" i="60"/>
  <c r="S193" i="60" l="1"/>
  <c r="AZ43" i="60"/>
  <c r="AL246" i="60"/>
  <c r="AL245" i="60" s="1"/>
  <c r="AL211" i="60"/>
  <c r="S246" i="60"/>
  <c r="S245" i="60" s="1"/>
  <c r="AZ50" i="60"/>
  <c r="AS223" i="60"/>
  <c r="AS231" i="60"/>
  <c r="AZ55" i="60"/>
  <c r="AZ174" i="60"/>
  <c r="AS173" i="60"/>
  <c r="AS167" i="60"/>
  <c r="AZ168" i="60"/>
  <c r="AS186" i="60"/>
  <c r="AZ186" i="60" s="1"/>
  <c r="AS194" i="60" l="1"/>
  <c r="AS193" i="60" s="1"/>
  <c r="AS185" i="60"/>
  <c r="AK240" i="60"/>
  <c r="AJ240" i="60"/>
  <c r="AF240" i="60"/>
  <c r="AB240" i="60"/>
  <c r="AG215" i="60"/>
  <c r="AC215" i="60"/>
  <c r="AZ194" i="60" l="1"/>
  <c r="AG221" i="60"/>
  <c r="AC221" i="60"/>
  <c r="J221" i="60"/>
  <c r="N221" i="60" s="1"/>
  <c r="AG219" i="60"/>
  <c r="AC219" i="60"/>
  <c r="J219" i="60"/>
  <c r="N219" i="60" s="1"/>
  <c r="U218" i="60"/>
  <c r="W218" i="60" s="1"/>
  <c r="R218" i="60"/>
  <c r="J215" i="60"/>
  <c r="N213" i="60"/>
  <c r="J213" i="60"/>
  <c r="F169" i="60"/>
  <c r="AG125" i="60"/>
  <c r="AC125" i="60"/>
  <c r="Y125" i="60"/>
  <c r="N125" i="60"/>
  <c r="J125" i="60"/>
  <c r="AG124" i="60"/>
  <c r="AC124" i="60"/>
  <c r="Y124" i="60"/>
  <c r="N124" i="60"/>
  <c r="J124" i="60"/>
  <c r="F124" i="60"/>
  <c r="AF123" i="60"/>
  <c r="AB123" i="60"/>
  <c r="U123" i="60"/>
  <c r="W123" i="60" s="1"/>
  <c r="R123" i="60"/>
  <c r="AG122" i="60"/>
  <c r="AG127" i="60" s="1"/>
  <c r="AC122" i="60"/>
  <c r="AC127" i="60" s="1"/>
  <c r="Y122" i="60"/>
  <c r="Y127" i="60" s="1"/>
  <c r="N122" i="60"/>
  <c r="N127" i="60" s="1"/>
  <c r="J122" i="60"/>
  <c r="J127" i="60" s="1"/>
  <c r="F122" i="60"/>
  <c r="R121" i="60"/>
  <c r="AF81" i="60"/>
  <c r="AB81" i="60"/>
  <c r="AB78" i="60" s="1"/>
  <c r="U81" i="60"/>
  <c r="R81" i="60"/>
  <c r="AF80" i="60"/>
  <c r="AB80" i="60"/>
  <c r="R79" i="60"/>
  <c r="U79" i="60"/>
  <c r="W79" i="60" s="1"/>
  <c r="AB124" i="60"/>
  <c r="R78" i="60"/>
  <c r="U78" i="60"/>
  <c r="W78" i="60" s="1"/>
  <c r="AF79" i="60" l="1"/>
  <c r="AF78" i="60"/>
  <c r="W81" i="60"/>
  <c r="W80" i="60"/>
  <c r="AB79" i="60"/>
  <c r="V80" i="60"/>
  <c r="X80" i="60"/>
  <c r="V218" i="60"/>
  <c r="AF124" i="60"/>
  <c r="AF125" i="60"/>
  <c r="V123" i="60"/>
  <c r="R125" i="60"/>
  <c r="AB125" i="60"/>
  <c r="U125" i="60"/>
  <c r="N215" i="60"/>
  <c r="X78" i="60"/>
  <c r="X81" i="60"/>
  <c r="R122" i="60"/>
  <c r="U124" i="60"/>
  <c r="X79" i="60"/>
  <c r="R124" i="60"/>
  <c r="N169" i="60"/>
  <c r="J169" i="60"/>
  <c r="U122" i="60"/>
  <c r="W122" i="60" s="1"/>
  <c r="AB122" i="60"/>
  <c r="AB121" i="60"/>
  <c r="AF122" i="60"/>
  <c r="X123" i="60"/>
  <c r="F127" i="60"/>
  <c r="R127" i="60" s="1"/>
  <c r="U121" i="60"/>
  <c r="W121" i="60" s="1"/>
  <c r="AF121" i="60"/>
  <c r="V78" i="60"/>
  <c r="V79" i="60"/>
  <c r="V81" i="60"/>
  <c r="X124" i="60" l="1"/>
  <c r="W124" i="60"/>
  <c r="V125" i="60"/>
  <c r="W125" i="60"/>
  <c r="V124" i="60"/>
  <c r="X125" i="60"/>
  <c r="AB127" i="60"/>
  <c r="AB126" i="60"/>
  <c r="Q127" i="60"/>
  <c r="Q126" i="60"/>
  <c r="U127" i="60"/>
  <c r="M127" i="60"/>
  <c r="M126" i="60"/>
  <c r="X122" i="60"/>
  <c r="V122" i="60"/>
  <c r="X121" i="60"/>
  <c r="V121" i="60"/>
  <c r="W127" i="60" l="1"/>
  <c r="W126" i="60"/>
  <c r="AF126" i="60"/>
  <c r="AF127" i="60"/>
  <c r="V127" i="60"/>
  <c r="X126" i="60"/>
  <c r="X127" i="60"/>
  <c r="V126" i="60"/>
  <c r="R240" i="60" l="1"/>
  <c r="AG138" i="60"/>
  <c r="AG135" i="60"/>
  <c r="AG132" i="60"/>
  <c r="AG129" i="60"/>
  <c r="AC138" i="60"/>
  <c r="AC135" i="60"/>
  <c r="AC132" i="60"/>
  <c r="AC129" i="60"/>
  <c r="Y138" i="60"/>
  <c r="N138" i="60"/>
  <c r="N135" i="60"/>
  <c r="N132" i="60"/>
  <c r="N129" i="60"/>
  <c r="J138" i="60"/>
  <c r="J135" i="60"/>
  <c r="J136" i="60" s="1"/>
  <c r="J132" i="60"/>
  <c r="J129" i="60"/>
  <c r="AG136" i="60" l="1"/>
  <c r="N136" i="60"/>
  <c r="AC136" i="60"/>
  <c r="AM208" i="60"/>
  <c r="AM202" i="60"/>
  <c r="AM200" i="60"/>
  <c r="AG118" i="60"/>
  <c r="AG120" i="60" s="1"/>
  <c r="AC118" i="60"/>
  <c r="AC120" i="60" s="1"/>
  <c r="Y118" i="60"/>
  <c r="N118" i="60"/>
  <c r="N120" i="60" s="1"/>
  <c r="J118" i="60"/>
  <c r="J120" i="60" s="1"/>
  <c r="F118" i="60"/>
  <c r="F120" i="60" s="1"/>
  <c r="AN117" i="60"/>
  <c r="AM117" i="60"/>
  <c r="AK117" i="60"/>
  <c r="AJ117" i="60"/>
  <c r="AF117" i="60"/>
  <c r="U117" i="60"/>
  <c r="W117" i="60" s="1"/>
  <c r="R117" i="60"/>
  <c r="Q117" i="60"/>
  <c r="M117" i="60"/>
  <c r="I117" i="60"/>
  <c r="AN114" i="60"/>
  <c r="AP114" i="60" s="1"/>
  <c r="AM114" i="60"/>
  <c r="AK114" i="60"/>
  <c r="AJ114" i="60"/>
  <c r="AF114" i="60"/>
  <c r="AB114" i="60"/>
  <c r="U114" i="60"/>
  <c r="R114" i="60"/>
  <c r="Q114" i="60"/>
  <c r="M114" i="60"/>
  <c r="I114" i="60"/>
  <c r="AN113" i="60"/>
  <c r="AP113" i="60" s="1"/>
  <c r="AM113" i="60"/>
  <c r="AK113" i="60"/>
  <c r="AJ113" i="60"/>
  <c r="AF113" i="60"/>
  <c r="AB113" i="60"/>
  <c r="U113" i="60"/>
  <c r="W113" i="60" s="1"/>
  <c r="R113" i="60"/>
  <c r="Q113" i="60"/>
  <c r="M113" i="60"/>
  <c r="I113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3" i="60"/>
  <c r="AO117" i="60"/>
  <c r="AP117" i="60"/>
  <c r="V114" i="60"/>
  <c r="W114" i="60"/>
  <c r="AR117" i="60"/>
  <c r="X117" i="60"/>
  <c r="X72" i="60"/>
  <c r="U77" i="60"/>
  <c r="AM77" i="60"/>
  <c r="AF77" i="60"/>
  <c r="AQ117" i="60"/>
  <c r="AJ76" i="60"/>
  <c r="V117" i="60"/>
  <c r="V75" i="60"/>
  <c r="AQ114" i="60"/>
  <c r="AR75" i="60"/>
  <c r="R120" i="60"/>
  <c r="AQ75" i="60"/>
  <c r="AB77" i="60"/>
  <c r="X113" i="60"/>
  <c r="AN118" i="60"/>
  <c r="AP118" i="60" s="1"/>
  <c r="AR72" i="60"/>
  <c r="AO75" i="60"/>
  <c r="R77" i="60"/>
  <c r="X114" i="60"/>
  <c r="R118" i="60"/>
  <c r="V72" i="60"/>
  <c r="X75" i="60"/>
  <c r="AJ77" i="60"/>
  <c r="AQ113" i="60"/>
  <c r="AN120" i="60"/>
  <c r="AK77" i="60"/>
  <c r="AO72" i="60"/>
  <c r="AR114" i="60"/>
  <c r="AK118" i="60"/>
  <c r="AO114" i="60"/>
  <c r="AM212" i="60"/>
  <c r="AM210" i="60"/>
  <c r="M120" i="60"/>
  <c r="M119" i="60"/>
  <c r="AJ119" i="60"/>
  <c r="AJ120" i="60"/>
  <c r="Q119" i="60"/>
  <c r="Q120" i="60"/>
  <c r="U120" i="60"/>
  <c r="I119" i="60"/>
  <c r="I120" i="60"/>
  <c r="AM120" i="60"/>
  <c r="AF120" i="60"/>
  <c r="U118" i="60"/>
  <c r="W118" i="60" s="1"/>
  <c r="AF119" i="60"/>
  <c r="AO113" i="60"/>
  <c r="I118" i="60"/>
  <c r="M118" i="60"/>
  <c r="Q118" i="60"/>
  <c r="AM118" i="60"/>
  <c r="Y120" i="60"/>
  <c r="AK120" i="60" s="1"/>
  <c r="V113" i="60"/>
  <c r="AQ72" i="60"/>
  <c r="AN77" i="60"/>
  <c r="AF76" i="60"/>
  <c r="AR120" i="60" l="1"/>
  <c r="AP120" i="60"/>
  <c r="AP119" i="60"/>
  <c r="X76" i="60"/>
  <c r="AO118" i="60"/>
  <c r="AP77" i="60"/>
  <c r="AP76" i="60"/>
  <c r="W120" i="60"/>
  <c r="W119" i="60"/>
  <c r="W77" i="60"/>
  <c r="W76" i="60"/>
  <c r="AQ118" i="60"/>
  <c r="AR118" i="60"/>
  <c r="V76" i="60"/>
  <c r="AB119" i="60"/>
  <c r="AB120" i="60"/>
  <c r="V77" i="60"/>
  <c r="X77" i="60"/>
  <c r="AR77" i="60"/>
  <c r="X118" i="60"/>
  <c r="V118" i="60"/>
  <c r="AO119" i="60"/>
  <c r="AO120" i="60"/>
  <c r="AQ119" i="60"/>
  <c r="AQ120" i="60"/>
  <c r="X119" i="60"/>
  <c r="V119" i="60"/>
  <c r="X120" i="60"/>
  <c r="V120" i="60"/>
  <c r="AO76" i="60"/>
  <c r="AQ77" i="60"/>
  <c r="AO77" i="60"/>
  <c r="AQ76" i="60"/>
  <c r="AG238" i="60" l="1"/>
  <c r="AC238" i="60"/>
  <c r="N238" i="60"/>
  <c r="J238" i="60"/>
  <c r="AG145" i="60"/>
  <c r="AG143" i="60"/>
  <c r="AC145" i="60"/>
  <c r="AC143" i="60"/>
  <c r="L56" i="60"/>
  <c r="L233" i="60" s="1"/>
  <c r="L57" i="60"/>
  <c r="L235" i="60" s="1"/>
  <c r="P154" i="60"/>
  <c r="P143" i="60"/>
  <c r="L143" i="60"/>
  <c r="N145" i="60"/>
  <c r="N143" i="60"/>
  <c r="J145" i="60"/>
  <c r="J143" i="60"/>
  <c r="H143" i="60"/>
  <c r="T143" i="60" s="1"/>
  <c r="F145" i="60"/>
  <c r="F143" i="60"/>
  <c r="F99" i="60"/>
  <c r="L237" i="60" l="1"/>
  <c r="AF152" i="60" l="1"/>
  <c r="AB152" i="60"/>
  <c r="U152" i="60"/>
  <c r="R152" i="60"/>
  <c r="Q152" i="60"/>
  <c r="M152" i="60"/>
  <c r="I152" i="60"/>
  <c r="AF106" i="60"/>
  <c r="AB106" i="60"/>
  <c r="U106" i="60"/>
  <c r="R106" i="60"/>
  <c r="Q106" i="60"/>
  <c r="M106" i="60"/>
  <c r="I106" i="60"/>
  <c r="W152" i="60" l="1"/>
  <c r="W151" i="60"/>
  <c r="W106" i="60"/>
  <c r="W105" i="60"/>
  <c r="V152" i="60"/>
  <c r="X106" i="60"/>
  <c r="X152" i="60"/>
  <c r="V106" i="60"/>
  <c r="AF228" i="60" l="1"/>
  <c r="AB228" i="60"/>
  <c r="AB178" i="60" s="1"/>
  <c r="U228" i="60"/>
  <c r="W228" i="60" s="1"/>
  <c r="R228" i="60"/>
  <c r="Q228" i="60"/>
  <c r="M228" i="60"/>
  <c r="AF226" i="60"/>
  <c r="AB226" i="60"/>
  <c r="AB176" i="60" s="1"/>
  <c r="U226" i="60"/>
  <c r="W226" i="60" s="1"/>
  <c r="R226" i="60"/>
  <c r="Q226" i="60"/>
  <c r="M226" i="60"/>
  <c r="AG180" i="60"/>
  <c r="AC180" i="60"/>
  <c r="Y180" i="60"/>
  <c r="N180" i="60"/>
  <c r="J180" i="60"/>
  <c r="F180" i="60"/>
  <c r="U178" i="60"/>
  <c r="W178" i="60" s="1"/>
  <c r="AT178" i="60"/>
  <c r="R178" i="60"/>
  <c r="Q178" i="60"/>
  <c r="M178" i="60"/>
  <c r="I178" i="60"/>
  <c r="U176" i="60"/>
  <c r="W176" i="60" s="1"/>
  <c r="R176" i="60"/>
  <c r="Q176" i="60"/>
  <c r="M176" i="60"/>
  <c r="I176" i="60"/>
  <c r="H154" i="60"/>
  <c r="F138" i="60"/>
  <c r="R138" i="60" s="1"/>
  <c r="AF136" i="60"/>
  <c r="Y135" i="60"/>
  <c r="Y136" i="60" s="1"/>
  <c r="F135" i="60"/>
  <c r="R135" i="60" s="1"/>
  <c r="AF134" i="60"/>
  <c r="AB134" i="60"/>
  <c r="U134" i="60"/>
  <c r="W134" i="60" s="1"/>
  <c r="R134" i="60"/>
  <c r="Q134" i="60"/>
  <c r="M134" i="60"/>
  <c r="I134" i="60"/>
  <c r="AF133" i="60"/>
  <c r="AB133" i="60"/>
  <c r="U133" i="60"/>
  <c r="W133" i="60" s="1"/>
  <c r="R133" i="60"/>
  <c r="Q133" i="60"/>
  <c r="M133" i="60"/>
  <c r="I133" i="60"/>
  <c r="Y132" i="60"/>
  <c r="F132" i="60"/>
  <c r="AF131" i="60"/>
  <c r="AB131" i="60"/>
  <c r="U131" i="60"/>
  <c r="W131" i="60" s="1"/>
  <c r="R131" i="60"/>
  <c r="Q131" i="60"/>
  <c r="M131" i="60"/>
  <c r="I131" i="60"/>
  <c r="AF130" i="60"/>
  <c r="AB130" i="60"/>
  <c r="U130" i="60"/>
  <c r="W130" i="60" s="1"/>
  <c r="R130" i="60"/>
  <c r="Q130" i="60"/>
  <c r="M130" i="60"/>
  <c r="I130" i="60"/>
  <c r="AF129" i="60"/>
  <c r="Y129" i="60"/>
  <c r="F129" i="60"/>
  <c r="AF128" i="60"/>
  <c r="AB128" i="60"/>
  <c r="U128" i="60"/>
  <c r="R128" i="60"/>
  <c r="Q128" i="60"/>
  <c r="M128" i="60"/>
  <c r="I128" i="60"/>
  <c r="AG92" i="60"/>
  <c r="AC92" i="60"/>
  <c r="Y92" i="60"/>
  <c r="N92" i="60"/>
  <c r="J92" i="60"/>
  <c r="F92" i="60"/>
  <c r="AG89" i="60"/>
  <c r="AC89" i="60"/>
  <c r="Y89" i="60"/>
  <c r="N89" i="60"/>
  <c r="J89" i="60"/>
  <c r="F89" i="60"/>
  <c r="AF88" i="60"/>
  <c r="AB88" i="60"/>
  <c r="U88" i="60"/>
  <c r="W88" i="60" s="1"/>
  <c r="R88" i="60"/>
  <c r="Q88" i="60"/>
  <c r="M88" i="60"/>
  <c r="I88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0" i="60" l="1"/>
  <c r="AG90" i="60"/>
  <c r="AT176" i="60"/>
  <c r="T175" i="60"/>
  <c r="U129" i="60"/>
  <c r="W129" i="60" s="1"/>
  <c r="W128" i="60"/>
  <c r="V130" i="60"/>
  <c r="R83" i="60"/>
  <c r="U92" i="60"/>
  <c r="X134" i="60"/>
  <c r="X87" i="60"/>
  <c r="X130" i="60"/>
  <c r="X131" i="60"/>
  <c r="I86" i="60"/>
  <c r="AF86" i="60"/>
  <c r="I90" i="60"/>
  <c r="M92" i="60"/>
  <c r="M132" i="60"/>
  <c r="T132" i="60"/>
  <c r="M137" i="60"/>
  <c r="AB137" i="60"/>
  <c r="X176" i="60"/>
  <c r="AF179" i="60"/>
  <c r="AC90" i="60"/>
  <c r="Q91" i="60"/>
  <c r="Q132" i="60"/>
  <c r="I91" i="60"/>
  <c r="T83" i="60"/>
  <c r="T86" i="60"/>
  <c r="V87" i="60"/>
  <c r="R89" i="60"/>
  <c r="R92" i="60"/>
  <c r="M91" i="60"/>
  <c r="Q92" i="60"/>
  <c r="M129" i="60"/>
  <c r="AB129" i="60"/>
  <c r="T129" i="60"/>
  <c r="J90" i="60"/>
  <c r="I132" i="60"/>
  <c r="V82" i="60"/>
  <c r="V84" i="60"/>
  <c r="U86" i="60"/>
  <c r="W86" i="60" s="1"/>
  <c r="R86" i="60"/>
  <c r="V88" i="60"/>
  <c r="Q90" i="60"/>
  <c r="Y90" i="60"/>
  <c r="V134" i="60"/>
  <c r="AF135" i="60"/>
  <c r="AF92" i="60"/>
  <c r="X128" i="60"/>
  <c r="I137" i="60"/>
  <c r="AF138" i="60"/>
  <c r="V85" i="60"/>
  <c r="Q86" i="60"/>
  <c r="AF89" i="60"/>
  <c r="V128" i="60"/>
  <c r="I129" i="60"/>
  <c r="Q129" i="60"/>
  <c r="V176" i="60"/>
  <c r="AB179" i="60"/>
  <c r="M179" i="60"/>
  <c r="U83" i="60"/>
  <c r="W83" i="60" s="1"/>
  <c r="F90" i="60"/>
  <c r="I83" i="60"/>
  <c r="AF132" i="60"/>
  <c r="I135" i="60"/>
  <c r="Q135" i="60"/>
  <c r="R180" i="60"/>
  <c r="Q179" i="60"/>
  <c r="AF83" i="60"/>
  <c r="AB91" i="60"/>
  <c r="Q83" i="60"/>
  <c r="AB83" i="60"/>
  <c r="X85" i="60"/>
  <c r="M86" i="60"/>
  <c r="AB89" i="60"/>
  <c r="M90" i="60"/>
  <c r="AF91" i="60"/>
  <c r="I92" i="60"/>
  <c r="AB132" i="60"/>
  <c r="U132" i="60"/>
  <c r="W132" i="60" s="1"/>
  <c r="M135" i="60"/>
  <c r="AB135" i="60"/>
  <c r="M136" i="60"/>
  <c r="AB138" i="60"/>
  <c r="X178" i="60"/>
  <c r="I179" i="60"/>
  <c r="V226" i="60"/>
  <c r="X226" i="60"/>
  <c r="X228" i="60"/>
  <c r="V228" i="60"/>
  <c r="R132" i="60"/>
  <c r="R136" i="60"/>
  <c r="F136" i="60"/>
  <c r="U180" i="60"/>
  <c r="M180" i="60"/>
  <c r="V178" i="60"/>
  <c r="AB180" i="60"/>
  <c r="AF180" i="60"/>
  <c r="I180" i="60"/>
  <c r="Q180" i="60"/>
  <c r="U138" i="60"/>
  <c r="V131" i="60"/>
  <c r="U135" i="60"/>
  <c r="W135" i="60" s="1"/>
  <c r="Q137" i="60"/>
  <c r="AF137" i="60"/>
  <c r="I138" i="60"/>
  <c r="M138" i="60"/>
  <c r="Q138" i="60"/>
  <c r="X133" i="60"/>
  <c r="V133" i="60"/>
  <c r="R129" i="60"/>
  <c r="I89" i="60"/>
  <c r="Q89" i="60"/>
  <c r="AB92" i="60"/>
  <c r="X82" i="60"/>
  <c r="X84" i="60"/>
  <c r="X88" i="60"/>
  <c r="AB90" i="60"/>
  <c r="U89" i="60"/>
  <c r="W89" i="60" s="1"/>
  <c r="M89" i="60"/>
  <c r="R90" i="60" l="1"/>
  <c r="W138" i="60"/>
  <c r="W137" i="60"/>
  <c r="V129" i="60"/>
  <c r="W180" i="60"/>
  <c r="W179" i="60"/>
  <c r="V92" i="60"/>
  <c r="W91" i="60"/>
  <c r="X129" i="60"/>
  <c r="V91" i="60"/>
  <c r="W92" i="60"/>
  <c r="X83" i="60"/>
  <c r="U90" i="60"/>
  <c r="W90" i="60" s="1"/>
  <c r="X91" i="60"/>
  <c r="T136" i="60"/>
  <c r="X92" i="60"/>
  <c r="T90" i="60"/>
  <c r="V86" i="60"/>
  <c r="X86" i="60"/>
  <c r="V132" i="60"/>
  <c r="Q136" i="60"/>
  <c r="X132" i="60"/>
  <c r="AB136" i="60"/>
  <c r="V83" i="60"/>
  <c r="AF90" i="60"/>
  <c r="I136" i="60"/>
  <c r="V179" i="60"/>
  <c r="X180" i="60"/>
  <c r="V180" i="60"/>
  <c r="X179" i="60"/>
  <c r="X135" i="60"/>
  <c r="V135" i="60"/>
  <c r="X137" i="60"/>
  <c r="U136" i="60"/>
  <c r="W136" i="60" s="1"/>
  <c r="X138" i="60"/>
  <c r="V137" i="60"/>
  <c r="V138" i="60"/>
  <c r="X89" i="60"/>
  <c r="V89" i="60"/>
  <c r="X90" i="60" l="1"/>
  <c r="V90" i="60"/>
  <c r="V136" i="60"/>
  <c r="X136" i="60"/>
  <c r="U240" i="60" l="1"/>
  <c r="Q240" i="60"/>
  <c r="M240" i="60"/>
  <c r="AF239" i="60"/>
  <c r="AB239" i="60"/>
  <c r="Q239" i="60"/>
  <c r="M239" i="60"/>
  <c r="R99" i="60"/>
  <c r="U99" i="60"/>
  <c r="AF101" i="60"/>
  <c r="AB101" i="60"/>
  <c r="U101" i="60"/>
  <c r="R101" i="60"/>
  <c r="Q101" i="60"/>
  <c r="M101" i="60"/>
  <c r="I101" i="60"/>
  <c r="AF188" i="60"/>
  <c r="AB188" i="60"/>
  <c r="U188" i="60"/>
  <c r="R188" i="60"/>
  <c r="Q188" i="60"/>
  <c r="M188" i="60"/>
  <c r="I188" i="60"/>
  <c r="Q187" i="60"/>
  <c r="M187" i="60"/>
  <c r="I187" i="60"/>
  <c r="AF147" i="60"/>
  <c r="AB147" i="60"/>
  <c r="U147" i="60"/>
  <c r="R147" i="60"/>
  <c r="Q147" i="60"/>
  <c r="M147" i="60"/>
  <c r="I147" i="60"/>
  <c r="W147" i="60" l="1"/>
  <c r="W146" i="60"/>
  <c r="W240" i="60"/>
  <c r="W239" i="60"/>
  <c r="W188" i="60"/>
  <c r="W187" i="60"/>
  <c r="W99" i="60"/>
  <c r="W98" i="60"/>
  <c r="W101" i="60"/>
  <c r="W100" i="60"/>
  <c r="X240" i="60"/>
  <c r="X147" i="60"/>
  <c r="X101" i="60"/>
  <c r="V239" i="60"/>
  <c r="V187" i="60"/>
  <c r="V240" i="60"/>
  <c r="V99" i="60"/>
  <c r="X239" i="60"/>
  <c r="V101" i="60"/>
  <c r="X187" i="60"/>
  <c r="V188" i="60"/>
  <c r="X188" i="60"/>
  <c r="V147" i="60"/>
  <c r="P187" i="60" l="1"/>
  <c r="P21" i="60"/>
  <c r="AC11" i="60"/>
  <c r="AC170" i="60" s="1"/>
  <c r="Y11" i="60"/>
  <c r="Y170" i="60" s="1"/>
  <c r="CG268" i="60" l="1"/>
  <c r="CF268" i="60"/>
  <c r="CC268" i="60"/>
  <c r="CB268" i="60"/>
  <c r="BY268" i="60"/>
  <c r="BX268" i="60"/>
  <c r="BP268" i="60"/>
  <c r="BO268" i="60"/>
  <c r="BL268" i="60"/>
  <c r="BK268" i="60"/>
  <c r="BH268" i="60"/>
  <c r="CM260" i="60"/>
  <c r="CG260" i="60"/>
  <c r="CF260" i="60"/>
  <c r="CC260" i="60"/>
  <c r="CB260" i="60"/>
  <c r="BY260" i="60"/>
  <c r="BX260" i="60"/>
  <c r="BV260" i="60"/>
  <c r="BP260" i="60"/>
  <c r="BO260" i="60"/>
  <c r="BL260" i="60"/>
  <c r="BK260" i="60"/>
  <c r="BH260" i="60"/>
  <c r="BG260" i="60"/>
  <c r="CR259" i="60"/>
  <c r="CM259" i="60"/>
  <c r="BV259" i="60"/>
  <c r="CP258" i="60"/>
  <c r="CN258" i="60"/>
  <c r="CS258" i="60" s="1"/>
  <c r="CM258" i="60"/>
  <c r="BV258" i="60"/>
  <c r="CR257" i="60"/>
  <c r="CM257" i="60"/>
  <c r="BV257" i="60"/>
  <c r="CR256" i="60"/>
  <c r="CP256" i="60"/>
  <c r="CT256" i="60" s="1"/>
  <c r="CN256" i="60"/>
  <c r="CS256" i="60" s="1"/>
  <c r="CM256" i="60"/>
  <c r="BV256" i="60"/>
  <c r="CR255" i="60"/>
  <c r="CM255" i="60"/>
  <c r="BV255" i="60"/>
  <c r="CT254" i="60"/>
  <c r="CP254" i="60"/>
  <c r="CR254" i="60" s="1"/>
  <c r="CN254" i="60"/>
  <c r="CS254" i="60" s="1"/>
  <c r="CM254" i="60"/>
  <c r="BV254" i="60"/>
  <c r="CR253" i="60"/>
  <c r="CM253" i="60"/>
  <c r="CG253" i="60"/>
  <c r="CF253" i="60"/>
  <c r="CC253" i="60"/>
  <c r="CB253" i="60"/>
  <c r="BY253" i="60"/>
  <c r="BX253" i="60"/>
  <c r="BV253" i="60"/>
  <c r="BP253" i="60"/>
  <c r="BO253" i="60"/>
  <c r="BL253" i="60"/>
  <c r="BK253" i="60"/>
  <c r="BH253" i="60"/>
  <c r="BG253" i="60"/>
  <c r="CR252" i="60"/>
  <c r="CP252" i="60"/>
  <c r="CT252" i="60" s="1"/>
  <c r="CN252" i="60"/>
  <c r="CS252" i="60" s="1"/>
  <c r="CM252" i="60"/>
  <c r="BV252" i="60"/>
  <c r="CR251" i="60"/>
  <c r="CM251" i="60"/>
  <c r="CG251" i="60"/>
  <c r="CF251" i="60"/>
  <c r="CC251" i="60"/>
  <c r="CB251" i="60"/>
  <c r="BY251" i="60"/>
  <c r="BX251" i="60"/>
  <c r="BV251" i="60"/>
  <c r="BP251" i="60"/>
  <c r="BO251" i="60"/>
  <c r="BL251" i="60"/>
  <c r="BK251" i="60"/>
  <c r="BH251" i="60"/>
  <c r="BG251" i="60"/>
  <c r="CT250" i="60"/>
  <c r="CP250" i="60"/>
  <c r="CP260" i="60" s="1"/>
  <c r="CR260" i="60" s="1"/>
  <c r="CN250" i="60"/>
  <c r="CM250" i="60"/>
  <c r="BV250" i="60"/>
  <c r="CR249" i="60"/>
  <c r="CN249" i="60"/>
  <c r="CM249" i="60"/>
  <c r="BV249" i="60"/>
  <c r="CR248" i="60"/>
  <c r="CM248" i="60"/>
  <c r="BV248" i="60"/>
  <c r="CK242" i="60"/>
  <c r="CJ242" i="60"/>
  <c r="CI242" i="60"/>
  <c r="CH242" i="60"/>
  <c r="CD242" i="60"/>
  <c r="BZ242" i="60"/>
  <c r="BT242" i="60"/>
  <c r="BS242" i="60"/>
  <c r="BR242" i="60"/>
  <c r="BQ242" i="60"/>
  <c r="BM242" i="60"/>
  <c r="BI242" i="60"/>
  <c r="CH241" i="60"/>
  <c r="CD241" i="60"/>
  <c r="BZ241" i="60"/>
  <c r="BQ241" i="60"/>
  <c r="BM241" i="60"/>
  <c r="BI241" i="60"/>
  <c r="CK240" i="60"/>
  <c r="CJ240" i="60"/>
  <c r="CI240" i="60"/>
  <c r="CH240" i="60"/>
  <c r="CD240" i="60"/>
  <c r="BZ240" i="60"/>
  <c r="BT240" i="60"/>
  <c r="BV239" i="60" s="1"/>
  <c r="BS240" i="60"/>
  <c r="BR240" i="60"/>
  <c r="BQ240" i="60"/>
  <c r="BM240" i="60"/>
  <c r="BI240" i="60"/>
  <c r="CH239" i="60"/>
  <c r="CD239" i="60"/>
  <c r="BZ239" i="60"/>
  <c r="BQ239" i="60"/>
  <c r="BM239" i="60"/>
  <c r="BI239" i="60"/>
  <c r="CG238" i="60"/>
  <c r="CF238" i="60"/>
  <c r="CE238" i="60"/>
  <c r="CC238" i="60"/>
  <c r="CB238" i="60"/>
  <c r="CA238" i="60"/>
  <c r="BY238" i="60"/>
  <c r="BX238" i="60"/>
  <c r="BW238" i="60"/>
  <c r="BP238" i="60"/>
  <c r="BO238" i="60"/>
  <c r="BN238" i="60"/>
  <c r="BL238" i="60"/>
  <c r="BK238" i="60"/>
  <c r="BJ238" i="60"/>
  <c r="BH238" i="60"/>
  <c r="BG238" i="60"/>
  <c r="BF238" i="60"/>
  <c r="CK236" i="60"/>
  <c r="CJ236" i="60"/>
  <c r="CI236" i="60"/>
  <c r="CH236" i="60"/>
  <c r="CD236" i="60"/>
  <c r="BZ236" i="60"/>
  <c r="BT236" i="60"/>
  <c r="BS236" i="60"/>
  <c r="BR236" i="60"/>
  <c r="BQ236" i="60"/>
  <c r="BM236" i="60"/>
  <c r="BI236" i="60"/>
  <c r="CH235" i="60"/>
  <c r="CD235" i="60"/>
  <c r="BZ235" i="60"/>
  <c r="CK234" i="60"/>
  <c r="CJ234" i="60"/>
  <c r="CI234" i="60"/>
  <c r="CH234" i="60"/>
  <c r="CD234" i="60"/>
  <c r="BZ234" i="60"/>
  <c r="BT234" i="60"/>
  <c r="CP234" i="60" s="1"/>
  <c r="BS234" i="60"/>
  <c r="BR234" i="60"/>
  <c r="BQ234" i="60"/>
  <c r="BM234" i="60"/>
  <c r="BI234" i="60"/>
  <c r="CH233" i="60"/>
  <c r="CD233" i="60"/>
  <c r="BZ233" i="60"/>
  <c r="CK228" i="60"/>
  <c r="CJ228" i="60"/>
  <c r="CI228" i="60"/>
  <c r="CH228" i="60"/>
  <c r="CD228" i="60"/>
  <c r="BZ228" i="60"/>
  <c r="BT228" i="60"/>
  <c r="BS228" i="60"/>
  <c r="BR228" i="60"/>
  <c r="BQ228" i="60"/>
  <c r="BM228" i="60"/>
  <c r="BI228" i="60"/>
  <c r="CK226" i="60"/>
  <c r="CJ226" i="60"/>
  <c r="CI226" i="60"/>
  <c r="CH226" i="60"/>
  <c r="CD226" i="60"/>
  <c r="BZ226" i="60"/>
  <c r="BT226" i="60"/>
  <c r="BS226" i="60"/>
  <c r="BR226" i="60"/>
  <c r="BQ226" i="60"/>
  <c r="BM226" i="60"/>
  <c r="BI226" i="60"/>
  <c r="CI222" i="60"/>
  <c r="BR222" i="60"/>
  <c r="CI220" i="60"/>
  <c r="BR220" i="60"/>
  <c r="CI218" i="60"/>
  <c r="BR218" i="60"/>
  <c r="CK216" i="60"/>
  <c r="CJ216" i="60"/>
  <c r="CI216" i="60"/>
  <c r="CH216" i="60"/>
  <c r="CD216" i="60"/>
  <c r="BZ216" i="60"/>
  <c r="BT216" i="60"/>
  <c r="BS216" i="60"/>
  <c r="BR216" i="60"/>
  <c r="BQ216" i="60"/>
  <c r="BM216" i="60"/>
  <c r="BI216" i="60"/>
  <c r="CG210" i="60"/>
  <c r="CG212" i="60" s="1"/>
  <c r="CF210" i="60"/>
  <c r="CE210" i="60"/>
  <c r="CC210" i="60"/>
  <c r="CC212" i="60" s="1"/>
  <c r="CB210" i="60"/>
  <c r="CB212" i="60" s="1"/>
  <c r="CA210" i="60"/>
  <c r="CA212" i="60" s="1"/>
  <c r="BY210" i="60"/>
  <c r="BX210" i="60"/>
  <c r="BX212" i="60" s="1"/>
  <c r="BW210" i="60"/>
  <c r="BP210" i="60"/>
  <c r="BP212" i="60" s="1"/>
  <c r="BO210" i="60"/>
  <c r="BN210" i="60"/>
  <c r="BN212" i="60" s="1"/>
  <c r="BL210" i="60"/>
  <c r="BL212" i="60" s="1"/>
  <c r="BK210" i="60"/>
  <c r="BJ210" i="60"/>
  <c r="BJ212" i="60" s="1"/>
  <c r="BH210" i="60"/>
  <c r="BG210" i="60"/>
  <c r="BF210" i="60"/>
  <c r="BF212" i="60" s="1"/>
  <c r="CK208" i="60"/>
  <c r="CJ208" i="60"/>
  <c r="CI208" i="60"/>
  <c r="CH208" i="60"/>
  <c r="CD208" i="60"/>
  <c r="BZ208" i="60"/>
  <c r="BT208" i="60"/>
  <c r="BS208" i="60"/>
  <c r="BR208" i="60"/>
  <c r="BQ208" i="60"/>
  <c r="BM208" i="60"/>
  <c r="BI208" i="60"/>
  <c r="CK202" i="60"/>
  <c r="CJ202" i="60"/>
  <c r="CI202" i="60"/>
  <c r="CH202" i="60"/>
  <c r="CD202" i="60"/>
  <c r="BZ202" i="60"/>
  <c r="BT202" i="60"/>
  <c r="BS202" i="60"/>
  <c r="BR202" i="60"/>
  <c r="BQ202" i="60"/>
  <c r="BM202" i="60"/>
  <c r="BI202" i="60"/>
  <c r="CK200" i="60"/>
  <c r="CJ200" i="60"/>
  <c r="CI200" i="60"/>
  <c r="CH200" i="60"/>
  <c r="CD200" i="60"/>
  <c r="BZ200" i="60"/>
  <c r="BT200" i="60"/>
  <c r="BS200" i="60"/>
  <c r="CO200" i="60" s="1"/>
  <c r="BR200" i="60"/>
  <c r="BQ200" i="60"/>
  <c r="BM200" i="60"/>
  <c r="BI200" i="60"/>
  <c r="CT198" i="60"/>
  <c r="CP198" i="60"/>
  <c r="CK198" i="60"/>
  <c r="CJ198" i="60"/>
  <c r="CG198" i="60"/>
  <c r="CF198" i="60"/>
  <c r="CC198" i="60"/>
  <c r="CB198" i="60"/>
  <c r="BY198" i="60"/>
  <c r="BX198" i="60"/>
  <c r="BT198" i="60"/>
  <c r="BS198" i="60"/>
  <c r="BP198" i="60"/>
  <c r="BO198" i="60"/>
  <c r="BL198" i="60"/>
  <c r="BK198" i="60"/>
  <c r="BH198" i="60"/>
  <c r="BG198" i="60"/>
  <c r="CN197" i="60"/>
  <c r="CI197" i="60"/>
  <c r="CE197" i="60"/>
  <c r="CA197" i="60"/>
  <c r="BW197" i="60"/>
  <c r="BR197" i="60"/>
  <c r="BN197" i="60"/>
  <c r="BJ197" i="60"/>
  <c r="BF197" i="60"/>
  <c r="CK188" i="60"/>
  <c r="CL188" i="60" s="1"/>
  <c r="CJ188" i="60"/>
  <c r="CI188" i="60"/>
  <c r="CH188" i="60"/>
  <c r="CD188" i="60"/>
  <c r="BZ188" i="60"/>
  <c r="BT188" i="60"/>
  <c r="BS188" i="60"/>
  <c r="BR188" i="60"/>
  <c r="BU188" i="60" s="1"/>
  <c r="BQ188" i="60"/>
  <c r="BM188" i="60"/>
  <c r="BI188" i="60"/>
  <c r="BQ187" i="60"/>
  <c r="BP187" i="60"/>
  <c r="BO187" i="60"/>
  <c r="BM187" i="60"/>
  <c r="BI187" i="60"/>
  <c r="CE186" i="60"/>
  <c r="CA186" i="60"/>
  <c r="BW186" i="60"/>
  <c r="BN186" i="60"/>
  <c r="BJ186" i="60"/>
  <c r="BF186" i="60"/>
  <c r="CI184" i="60"/>
  <c r="BR184" i="60"/>
  <c r="CI182" i="60"/>
  <c r="BR182" i="60"/>
  <c r="CG180" i="60"/>
  <c r="CF180" i="60"/>
  <c r="CE180" i="60"/>
  <c r="CC180" i="60"/>
  <c r="CB180" i="60"/>
  <c r="CA180" i="60"/>
  <c r="BY180" i="60"/>
  <c r="BX180" i="60"/>
  <c r="BW180" i="60"/>
  <c r="BP180" i="60"/>
  <c r="BO180" i="60"/>
  <c r="BN180" i="60"/>
  <c r="BL180" i="60"/>
  <c r="BK180" i="60"/>
  <c r="BJ180" i="60"/>
  <c r="BH180" i="60"/>
  <c r="BG180" i="60"/>
  <c r="BF180" i="60"/>
  <c r="CK178" i="60"/>
  <c r="CI178" i="60"/>
  <c r="BT178" i="60"/>
  <c r="BS178" i="60"/>
  <c r="BR178" i="60"/>
  <c r="BQ178" i="60"/>
  <c r="BM178" i="60"/>
  <c r="BI178" i="60"/>
  <c r="CK176" i="60"/>
  <c r="CI176" i="60"/>
  <c r="BT176" i="60"/>
  <c r="BS176" i="60"/>
  <c r="BR176" i="60"/>
  <c r="CN176" i="60" s="1"/>
  <c r="BQ176" i="60"/>
  <c r="BM176" i="60"/>
  <c r="BI176" i="60"/>
  <c r="CK174" i="60"/>
  <c r="CJ174" i="60"/>
  <c r="CI174" i="60"/>
  <c r="CH174" i="60"/>
  <c r="CD174" i="60"/>
  <c r="BZ174" i="60"/>
  <c r="BT174" i="60"/>
  <c r="BS174" i="60"/>
  <c r="BR174" i="60"/>
  <c r="BQ174" i="60"/>
  <c r="BM174" i="60"/>
  <c r="BI174" i="60"/>
  <c r="CH173" i="60"/>
  <c r="CD173" i="60"/>
  <c r="BZ173" i="60"/>
  <c r="BQ173" i="60"/>
  <c r="BM173" i="60"/>
  <c r="BI173" i="60"/>
  <c r="CT158" i="60"/>
  <c r="CP158" i="60"/>
  <c r="CK158" i="60"/>
  <c r="CG158" i="60"/>
  <c r="CF158" i="60"/>
  <c r="CC158" i="60"/>
  <c r="CB158" i="60"/>
  <c r="BY158" i="60"/>
  <c r="BX158" i="60"/>
  <c r="BT158" i="60"/>
  <c r="BP158" i="60"/>
  <c r="BO158" i="60"/>
  <c r="BL158" i="60"/>
  <c r="BK158" i="60"/>
  <c r="BH158" i="60"/>
  <c r="BG158" i="60"/>
  <c r="CN157" i="60"/>
  <c r="CI157" i="60"/>
  <c r="CE157" i="60"/>
  <c r="CA157" i="60"/>
  <c r="BW157" i="60"/>
  <c r="BR157" i="60"/>
  <c r="BN157" i="60"/>
  <c r="BJ157" i="60"/>
  <c r="BF157" i="60"/>
  <c r="CV156" i="60"/>
  <c r="CK152" i="60"/>
  <c r="CJ152" i="60"/>
  <c r="CI152" i="60"/>
  <c r="CH152" i="60"/>
  <c r="CD152" i="60"/>
  <c r="BZ152" i="60"/>
  <c r="BT152" i="60"/>
  <c r="BS152" i="60"/>
  <c r="BR152" i="60"/>
  <c r="BQ152" i="60"/>
  <c r="BM152" i="60"/>
  <c r="BI152" i="60"/>
  <c r="CH151" i="60"/>
  <c r="CD151" i="60"/>
  <c r="BZ151" i="60"/>
  <c r="BQ151" i="60"/>
  <c r="BM151" i="60"/>
  <c r="BI151" i="60"/>
  <c r="CK150" i="60"/>
  <c r="CJ150" i="60"/>
  <c r="CI150" i="60"/>
  <c r="CH150" i="60"/>
  <c r="CD150" i="60"/>
  <c r="BZ150" i="60"/>
  <c r="BT150" i="60"/>
  <c r="BS150" i="60"/>
  <c r="BR150" i="60"/>
  <c r="BQ150" i="60"/>
  <c r="BM150" i="60"/>
  <c r="BI150" i="60"/>
  <c r="CH149" i="60"/>
  <c r="CD149" i="60"/>
  <c r="BZ149" i="60"/>
  <c r="BQ149" i="60"/>
  <c r="BM149" i="60"/>
  <c r="BI149" i="60"/>
  <c r="CK147" i="60"/>
  <c r="CJ147" i="60"/>
  <c r="CI147" i="60"/>
  <c r="CH147" i="60"/>
  <c r="CD147" i="60"/>
  <c r="BZ147" i="60"/>
  <c r="BT147" i="60"/>
  <c r="BS147" i="60"/>
  <c r="BR147" i="60"/>
  <c r="BQ147" i="60"/>
  <c r="BM147" i="60"/>
  <c r="BI147" i="60"/>
  <c r="CH146" i="60"/>
  <c r="CD146" i="60"/>
  <c r="BZ146" i="60"/>
  <c r="BQ146" i="60"/>
  <c r="BM146" i="60"/>
  <c r="BI146" i="60"/>
  <c r="CG145" i="60"/>
  <c r="CF145" i="60"/>
  <c r="CF59" i="60" s="1"/>
  <c r="CE145" i="60"/>
  <c r="CE59" i="60" s="1"/>
  <c r="CC145" i="60"/>
  <c r="CC59" i="60" s="1"/>
  <c r="CB145" i="60"/>
  <c r="CB59" i="60" s="1"/>
  <c r="CA145" i="60"/>
  <c r="CA59" i="60" s="1"/>
  <c r="BY145" i="60"/>
  <c r="BX145" i="60"/>
  <c r="BX59" i="60" s="1"/>
  <c r="BW145" i="60"/>
  <c r="BP145" i="60"/>
  <c r="BP59" i="60" s="1"/>
  <c r="BO145" i="60"/>
  <c r="BO59" i="60" s="1"/>
  <c r="BO237" i="60" s="1"/>
  <c r="BN145" i="60"/>
  <c r="BN59" i="60" s="1"/>
  <c r="BL145" i="60"/>
  <c r="BL59" i="60" s="1"/>
  <c r="BK145" i="60"/>
  <c r="BJ145" i="60"/>
  <c r="BJ59" i="60" s="1"/>
  <c r="BJ237" i="60" s="1"/>
  <c r="BH145" i="60"/>
  <c r="BG145" i="60"/>
  <c r="BF145" i="60"/>
  <c r="BF59" i="60" s="1"/>
  <c r="BF237" i="60" s="1"/>
  <c r="CG143" i="60"/>
  <c r="CF143" i="60"/>
  <c r="CE143" i="60"/>
  <c r="CC143" i="60"/>
  <c r="CB143" i="60"/>
  <c r="CA143" i="60"/>
  <c r="BY143" i="60"/>
  <c r="BX143" i="60"/>
  <c r="BW143" i="60"/>
  <c r="BP143" i="60"/>
  <c r="BO143" i="60"/>
  <c r="BN143" i="60"/>
  <c r="BL143" i="60"/>
  <c r="BK143" i="60"/>
  <c r="BJ143" i="60"/>
  <c r="BH143" i="60"/>
  <c r="BG143" i="60"/>
  <c r="BF143" i="60"/>
  <c r="CK142" i="60"/>
  <c r="CJ142" i="60"/>
  <c r="CI142" i="60"/>
  <c r="CH142" i="60"/>
  <c r="CD142" i="60"/>
  <c r="BZ142" i="60"/>
  <c r="BT142" i="60"/>
  <c r="BS142" i="60"/>
  <c r="BR142" i="60"/>
  <c r="BQ142" i="60"/>
  <c r="BM142" i="60"/>
  <c r="BI142" i="60"/>
  <c r="CK140" i="60"/>
  <c r="CJ140" i="60"/>
  <c r="CI140" i="60"/>
  <c r="CH140" i="60"/>
  <c r="CD140" i="60"/>
  <c r="BZ140" i="60"/>
  <c r="BT140" i="60"/>
  <c r="BS140" i="60"/>
  <c r="BR140" i="60"/>
  <c r="BQ140" i="60"/>
  <c r="BM140" i="60"/>
  <c r="BI140" i="60"/>
  <c r="CK139" i="60"/>
  <c r="CJ139" i="60"/>
  <c r="CI139" i="60"/>
  <c r="CH139" i="60"/>
  <c r="CD139" i="60"/>
  <c r="BZ139" i="60"/>
  <c r="BT139" i="60"/>
  <c r="BR139" i="60"/>
  <c r="BQ139" i="60"/>
  <c r="BM139" i="60"/>
  <c r="BI139" i="60"/>
  <c r="CG138" i="60"/>
  <c r="CG55" i="60" s="1"/>
  <c r="CF138" i="60"/>
  <c r="CF55" i="60" s="1"/>
  <c r="CE138" i="60"/>
  <c r="CC138" i="60"/>
  <c r="CC55" i="60" s="1"/>
  <c r="CB138" i="60"/>
  <c r="CB55" i="60" s="1"/>
  <c r="CA138" i="60"/>
  <c r="CA55" i="60" s="1"/>
  <c r="BY138" i="60"/>
  <c r="BX138" i="60"/>
  <c r="BZ137" i="60" s="1"/>
  <c r="BW138" i="60"/>
  <c r="BP138" i="60"/>
  <c r="BO138" i="60"/>
  <c r="BN138" i="60"/>
  <c r="BL138" i="60"/>
  <c r="BK138" i="60"/>
  <c r="BJ138" i="60"/>
  <c r="BH138" i="60"/>
  <c r="BH55" i="60" s="1"/>
  <c r="BG138" i="60"/>
  <c r="BF138" i="60"/>
  <c r="CG135" i="60"/>
  <c r="CF135" i="60"/>
  <c r="CE135" i="60"/>
  <c r="CC135" i="60"/>
  <c r="CB135" i="60"/>
  <c r="CA135" i="60"/>
  <c r="BY135" i="60"/>
  <c r="BX135" i="60"/>
  <c r="BW135" i="60"/>
  <c r="BP135" i="60"/>
  <c r="BO135" i="60"/>
  <c r="BN135" i="60"/>
  <c r="BL135" i="60"/>
  <c r="BK135" i="60"/>
  <c r="BJ135" i="60"/>
  <c r="BH135" i="60"/>
  <c r="BG135" i="60"/>
  <c r="BF135" i="60"/>
  <c r="CK134" i="60"/>
  <c r="CJ134" i="60"/>
  <c r="CI134" i="60"/>
  <c r="CH134" i="60"/>
  <c r="CD134" i="60"/>
  <c r="BZ134" i="60"/>
  <c r="BT134" i="60"/>
  <c r="BS134" i="60"/>
  <c r="BR134" i="60"/>
  <c r="BQ134" i="60"/>
  <c r="BM134" i="60"/>
  <c r="BI134" i="60"/>
  <c r="CK133" i="60"/>
  <c r="CJ133" i="60"/>
  <c r="CI133" i="60"/>
  <c r="CH133" i="60"/>
  <c r="CD133" i="60"/>
  <c r="BZ133" i="60"/>
  <c r="BT133" i="60"/>
  <c r="BS133" i="60"/>
  <c r="BR133" i="60"/>
  <c r="BQ133" i="60"/>
  <c r="BM133" i="60"/>
  <c r="BI133" i="60"/>
  <c r="CG132" i="60"/>
  <c r="CF132" i="60"/>
  <c r="CE132" i="60"/>
  <c r="CC132" i="60"/>
  <c r="CB132" i="60"/>
  <c r="CA132" i="60"/>
  <c r="BY132" i="60"/>
  <c r="BX132" i="60"/>
  <c r="BW132" i="60"/>
  <c r="BP132" i="60"/>
  <c r="BO132" i="60"/>
  <c r="BN132" i="60"/>
  <c r="BL132" i="60"/>
  <c r="BK132" i="60"/>
  <c r="BJ132" i="60"/>
  <c r="BH132" i="60"/>
  <c r="BG132" i="60"/>
  <c r="BF132" i="60"/>
  <c r="CK131" i="60"/>
  <c r="CJ131" i="60"/>
  <c r="CI131" i="60"/>
  <c r="CH131" i="60"/>
  <c r="CD131" i="60"/>
  <c r="BZ131" i="60"/>
  <c r="BT131" i="60"/>
  <c r="BS131" i="60"/>
  <c r="BR131" i="60"/>
  <c r="BQ131" i="60"/>
  <c r="BM131" i="60"/>
  <c r="BI131" i="60"/>
  <c r="CK130" i="60"/>
  <c r="CJ130" i="60"/>
  <c r="CI130" i="60"/>
  <c r="CH130" i="60"/>
  <c r="CD130" i="60"/>
  <c r="BZ130" i="60"/>
  <c r="BT130" i="60"/>
  <c r="BS130" i="60"/>
  <c r="BR130" i="60"/>
  <c r="BQ130" i="60"/>
  <c r="BM130" i="60"/>
  <c r="BI130" i="60"/>
  <c r="CG129" i="60"/>
  <c r="CF129" i="60"/>
  <c r="CE129" i="60"/>
  <c r="CC129" i="60"/>
  <c r="CB129" i="60"/>
  <c r="CA129" i="60"/>
  <c r="BY129" i="60"/>
  <c r="BX129" i="60"/>
  <c r="BW129" i="60"/>
  <c r="BP129" i="60"/>
  <c r="BQ129" i="60" s="1"/>
  <c r="BO129" i="60"/>
  <c r="BN129" i="60"/>
  <c r="BL129" i="60"/>
  <c r="BK129" i="60"/>
  <c r="BJ129" i="60"/>
  <c r="BH129" i="60"/>
  <c r="BG129" i="60"/>
  <c r="BF129" i="60"/>
  <c r="CK128" i="60"/>
  <c r="CJ128" i="60"/>
  <c r="CI128" i="60"/>
  <c r="CH128" i="60"/>
  <c r="CD128" i="60"/>
  <c r="BZ128" i="60"/>
  <c r="BT128" i="60"/>
  <c r="BS128" i="60"/>
  <c r="BR128" i="60"/>
  <c r="BQ128" i="60"/>
  <c r="BM128" i="60"/>
  <c r="BI128" i="60"/>
  <c r="CG127" i="60"/>
  <c r="CF127" i="60"/>
  <c r="CF50" i="60" s="1"/>
  <c r="CE127" i="60"/>
  <c r="CE50" i="60" s="1"/>
  <c r="CC127" i="60"/>
  <c r="CD127" i="60" s="1"/>
  <c r="CB127" i="60"/>
  <c r="CA127" i="60"/>
  <c r="CA50" i="60" s="1"/>
  <c r="BY127" i="60"/>
  <c r="BX127" i="60"/>
  <c r="BX50" i="60" s="1"/>
  <c r="BW127" i="60"/>
  <c r="BP127" i="60"/>
  <c r="BP50" i="60" s="1"/>
  <c r="BO127" i="60"/>
  <c r="BO50" i="60" s="1"/>
  <c r="BN127" i="60"/>
  <c r="BN50" i="60" s="1"/>
  <c r="BL127" i="60"/>
  <c r="BK127" i="60"/>
  <c r="BK50" i="60" s="1"/>
  <c r="BJ127" i="60"/>
  <c r="BJ50" i="60" s="1"/>
  <c r="BH127" i="60"/>
  <c r="BH50" i="60" s="1"/>
  <c r="BG127" i="60"/>
  <c r="BF127" i="60"/>
  <c r="CK125" i="60"/>
  <c r="CJ125" i="60"/>
  <c r="CI125" i="60"/>
  <c r="CH125" i="60"/>
  <c r="CD125" i="60"/>
  <c r="BZ125" i="60"/>
  <c r="BT125" i="60"/>
  <c r="BS125" i="60"/>
  <c r="BR125" i="60"/>
  <c r="BQ125" i="60"/>
  <c r="BM125" i="60"/>
  <c r="BI125" i="60"/>
  <c r="CK124" i="60"/>
  <c r="CJ124" i="60"/>
  <c r="CI124" i="60"/>
  <c r="CH124" i="60"/>
  <c r="CD124" i="60"/>
  <c r="BZ124" i="60"/>
  <c r="BT124" i="60"/>
  <c r="BS124" i="60"/>
  <c r="BR124" i="60"/>
  <c r="BQ124" i="60"/>
  <c r="BM124" i="60"/>
  <c r="BI124" i="60"/>
  <c r="CK123" i="60"/>
  <c r="CJ123" i="60"/>
  <c r="CI123" i="60"/>
  <c r="CH123" i="60"/>
  <c r="CD123" i="60"/>
  <c r="BZ123" i="60"/>
  <c r="BT123" i="60"/>
  <c r="BS123" i="60"/>
  <c r="BR123" i="60"/>
  <c r="BQ123" i="60"/>
  <c r="BM123" i="60"/>
  <c r="BI123" i="60"/>
  <c r="CK122" i="60"/>
  <c r="CJ122" i="60"/>
  <c r="CI122" i="60"/>
  <c r="CH122" i="60"/>
  <c r="CD122" i="60"/>
  <c r="BZ122" i="60"/>
  <c r="BT122" i="60"/>
  <c r="BS122" i="60"/>
  <c r="BR122" i="60"/>
  <c r="BQ122" i="60"/>
  <c r="BM122" i="60"/>
  <c r="BI122" i="60"/>
  <c r="CK121" i="60"/>
  <c r="CJ121" i="60"/>
  <c r="CI121" i="60"/>
  <c r="CH121" i="60"/>
  <c r="CD121" i="60"/>
  <c r="BZ121" i="60"/>
  <c r="BT121" i="60"/>
  <c r="BS121" i="60"/>
  <c r="BR121" i="60"/>
  <c r="BQ121" i="60"/>
  <c r="BM121" i="60"/>
  <c r="BI121" i="60"/>
  <c r="CG118" i="60"/>
  <c r="CG120" i="60" s="1"/>
  <c r="CG43" i="60" s="1"/>
  <c r="CF118" i="60"/>
  <c r="CF120" i="60" s="1"/>
  <c r="CF43" i="60" s="1"/>
  <c r="CE118" i="60"/>
  <c r="CC118" i="60"/>
  <c r="CC120" i="60" s="1"/>
  <c r="CC43" i="60" s="1"/>
  <c r="CB118" i="60"/>
  <c r="CB41" i="60" s="1"/>
  <c r="CA118" i="60"/>
  <c r="CA120" i="60" s="1"/>
  <c r="BY118" i="60"/>
  <c r="BY120" i="60" s="1"/>
  <c r="BX118" i="60"/>
  <c r="BX120" i="60" s="1"/>
  <c r="BW118" i="60"/>
  <c r="BW41" i="60" s="1"/>
  <c r="BP118" i="60"/>
  <c r="BO118" i="60"/>
  <c r="BN118" i="60"/>
  <c r="BN120" i="60" s="1"/>
  <c r="BN43" i="60" s="1"/>
  <c r="BL118" i="60"/>
  <c r="BL120" i="60" s="1"/>
  <c r="BL43" i="60" s="1"/>
  <c r="BK118" i="60"/>
  <c r="BK41" i="60" s="1"/>
  <c r="BJ118" i="60"/>
  <c r="BH118" i="60"/>
  <c r="BH120" i="60" s="1"/>
  <c r="BG118" i="60"/>
  <c r="BG41" i="60" s="1"/>
  <c r="BF118" i="60"/>
  <c r="BF41" i="60" s="1"/>
  <c r="BF209" i="60" s="1"/>
  <c r="CK117" i="60"/>
  <c r="CJ117" i="60"/>
  <c r="CI117" i="60"/>
  <c r="CH117" i="60"/>
  <c r="CD117" i="60"/>
  <c r="BZ117" i="60"/>
  <c r="BT117" i="60"/>
  <c r="BS117" i="60"/>
  <c r="BR117" i="60"/>
  <c r="BQ117" i="60"/>
  <c r="BM117" i="60"/>
  <c r="BI117" i="60"/>
  <c r="CK114" i="60"/>
  <c r="CJ114" i="60"/>
  <c r="CI114" i="60"/>
  <c r="CH114" i="60"/>
  <c r="CD114" i="60"/>
  <c r="BZ114" i="60"/>
  <c r="BT114" i="60"/>
  <c r="BS114" i="60"/>
  <c r="BR114" i="60"/>
  <c r="BQ114" i="60"/>
  <c r="BM114" i="60"/>
  <c r="BI114" i="60"/>
  <c r="CK113" i="60"/>
  <c r="CJ113" i="60"/>
  <c r="CI113" i="60"/>
  <c r="CH113" i="60"/>
  <c r="CD113" i="60"/>
  <c r="BZ113" i="60"/>
  <c r="BT113" i="60"/>
  <c r="BS113" i="60"/>
  <c r="BR113" i="60"/>
  <c r="BQ113" i="60"/>
  <c r="BM113" i="60"/>
  <c r="BI113" i="60"/>
  <c r="CT112" i="60"/>
  <c r="CP112" i="60"/>
  <c r="CJ112" i="60"/>
  <c r="CG112" i="60"/>
  <c r="CG35" i="60" s="1"/>
  <c r="CF112" i="60"/>
  <c r="CF35" i="60" s="1"/>
  <c r="CC112" i="60"/>
  <c r="CC35" i="60" s="1"/>
  <c r="CB112" i="60"/>
  <c r="CB35" i="60" s="1"/>
  <c r="BY112" i="60"/>
  <c r="BY35" i="60" s="1"/>
  <c r="BX112" i="60"/>
  <c r="BX35" i="60" s="1"/>
  <c r="BS112" i="60"/>
  <c r="BP112" i="60"/>
  <c r="BP35" i="60" s="1"/>
  <c r="BO112" i="60"/>
  <c r="BO35" i="60" s="1"/>
  <c r="BL112" i="60"/>
  <c r="BL35" i="60" s="1"/>
  <c r="BK112" i="60"/>
  <c r="BK35" i="60" s="1"/>
  <c r="BH112" i="60"/>
  <c r="BH35" i="60" s="1"/>
  <c r="BG112" i="60"/>
  <c r="BG35" i="60" s="1"/>
  <c r="CN111" i="60"/>
  <c r="CI111" i="60"/>
  <c r="CE111" i="60"/>
  <c r="CA111" i="60"/>
  <c r="BW111" i="60"/>
  <c r="BR111" i="60"/>
  <c r="BN111" i="60"/>
  <c r="BJ111" i="60"/>
  <c r="BF111" i="60"/>
  <c r="CK106" i="60"/>
  <c r="CJ106" i="60"/>
  <c r="CI106" i="60"/>
  <c r="CH106" i="60"/>
  <c r="CD106" i="60"/>
  <c r="BZ106" i="60"/>
  <c r="BT106" i="60"/>
  <c r="BS106" i="60"/>
  <c r="BR106" i="60"/>
  <c r="BQ106" i="60"/>
  <c r="BM106" i="60"/>
  <c r="BI106" i="60"/>
  <c r="CH105" i="60"/>
  <c r="CD105" i="60"/>
  <c r="BZ105" i="60"/>
  <c r="BQ105" i="60"/>
  <c r="BM105" i="60"/>
  <c r="BI105" i="60"/>
  <c r="CK104" i="60"/>
  <c r="CJ104" i="60"/>
  <c r="CI104" i="60"/>
  <c r="CH104" i="60"/>
  <c r="CD104" i="60"/>
  <c r="BZ104" i="60"/>
  <c r="BT104" i="60"/>
  <c r="BS104" i="60"/>
  <c r="BR104" i="60"/>
  <c r="BQ104" i="60"/>
  <c r="BM104" i="60"/>
  <c r="BI104" i="60"/>
  <c r="CH103" i="60"/>
  <c r="CD103" i="60"/>
  <c r="BZ103" i="60"/>
  <c r="BQ103" i="60"/>
  <c r="BM103" i="60"/>
  <c r="BI103" i="60"/>
  <c r="CK101" i="60"/>
  <c r="CJ101" i="60"/>
  <c r="CI101" i="60"/>
  <c r="CH101" i="60"/>
  <c r="CD101" i="60"/>
  <c r="BZ101" i="60"/>
  <c r="BT101" i="60"/>
  <c r="BS101" i="60"/>
  <c r="BR101" i="60"/>
  <c r="BQ101" i="60"/>
  <c r="BM101" i="60"/>
  <c r="BI101" i="60"/>
  <c r="CH100" i="60"/>
  <c r="CD100" i="60"/>
  <c r="BZ100" i="60"/>
  <c r="BQ100" i="60"/>
  <c r="BM100" i="60"/>
  <c r="BI100" i="60"/>
  <c r="CG99" i="60"/>
  <c r="CG23" i="60" s="1"/>
  <c r="CF99" i="60"/>
  <c r="CF255" i="60" s="1"/>
  <c r="CE99" i="60"/>
  <c r="CE23" i="60" s="1"/>
  <c r="CC99" i="60"/>
  <c r="CC255" i="60" s="1"/>
  <c r="CB99" i="60"/>
  <c r="CB255" i="60" s="1"/>
  <c r="CA99" i="60"/>
  <c r="CA23" i="60" s="1"/>
  <c r="BY99" i="60"/>
  <c r="BY255" i="60" s="1"/>
  <c r="BX99" i="60"/>
  <c r="BX255" i="60" s="1"/>
  <c r="BW99" i="60"/>
  <c r="BW23" i="60" s="1"/>
  <c r="BP99" i="60"/>
  <c r="BP255" i="60" s="1"/>
  <c r="BO99" i="60"/>
  <c r="BN99" i="60"/>
  <c r="BN23" i="60" s="1"/>
  <c r="BL99" i="60"/>
  <c r="BL255" i="60" s="1"/>
  <c r="BK99" i="60"/>
  <c r="BJ99" i="60"/>
  <c r="BJ23" i="60" s="1"/>
  <c r="BH99" i="60"/>
  <c r="BH23" i="60" s="1"/>
  <c r="BG99" i="60"/>
  <c r="BG23" i="60" s="1"/>
  <c r="BF99" i="60"/>
  <c r="CG97" i="60"/>
  <c r="CF97" i="60"/>
  <c r="CE97" i="60"/>
  <c r="CC97" i="60"/>
  <c r="CB97" i="60"/>
  <c r="CA97" i="60"/>
  <c r="BY97" i="60"/>
  <c r="BX97" i="60"/>
  <c r="BW97" i="60"/>
  <c r="BP97" i="60"/>
  <c r="BO97" i="60"/>
  <c r="BN97" i="60"/>
  <c r="BL97" i="60"/>
  <c r="BK97" i="60"/>
  <c r="BJ97" i="60"/>
  <c r="BH97" i="60"/>
  <c r="BG97" i="60"/>
  <c r="BF97" i="60"/>
  <c r="CK96" i="60"/>
  <c r="CJ96" i="60"/>
  <c r="CI96" i="60"/>
  <c r="CH96" i="60"/>
  <c r="CD96" i="60"/>
  <c r="BZ96" i="60"/>
  <c r="BT96" i="60"/>
  <c r="BS96" i="60"/>
  <c r="BR96" i="60"/>
  <c r="BQ96" i="60"/>
  <c r="BM96" i="60"/>
  <c r="BI96" i="60"/>
  <c r="CD95" i="60"/>
  <c r="BZ95" i="60"/>
  <c r="CK94" i="60"/>
  <c r="CJ94" i="60"/>
  <c r="CI94" i="60"/>
  <c r="CH94" i="60"/>
  <c r="CD94" i="60"/>
  <c r="BZ94" i="60"/>
  <c r="BT94" i="60"/>
  <c r="BS94" i="60"/>
  <c r="BR94" i="60"/>
  <c r="BQ94" i="60"/>
  <c r="BM94" i="60"/>
  <c r="BI94" i="60"/>
  <c r="CK93" i="60"/>
  <c r="CJ93" i="60"/>
  <c r="CI93" i="60"/>
  <c r="CH93" i="60"/>
  <c r="CD93" i="60"/>
  <c r="BZ93" i="60"/>
  <c r="BT93" i="60"/>
  <c r="BS93" i="60"/>
  <c r="BR93" i="60"/>
  <c r="BQ93" i="60"/>
  <c r="BM93" i="60"/>
  <c r="BI93" i="60"/>
  <c r="CG92" i="60"/>
  <c r="CG257" i="60" s="1"/>
  <c r="CF92" i="60"/>
  <c r="CF19" i="60" s="1"/>
  <c r="CE92" i="60"/>
  <c r="CE19" i="60" s="1"/>
  <c r="CE179" i="60" s="1"/>
  <c r="CC92" i="60"/>
  <c r="CC257" i="60" s="1"/>
  <c r="CB92" i="60"/>
  <c r="CB19" i="60" s="1"/>
  <c r="CB179" i="60" s="1"/>
  <c r="CA92" i="60"/>
  <c r="BY92" i="60"/>
  <c r="BY257" i="60" s="1"/>
  <c r="BX92" i="60"/>
  <c r="BW92" i="60"/>
  <c r="BW19" i="60" s="1"/>
  <c r="BW179" i="60" s="1"/>
  <c r="BP92" i="60"/>
  <c r="BP19" i="60" s="1"/>
  <c r="BO92" i="60"/>
  <c r="BO257" i="60" s="1"/>
  <c r="BN92" i="60"/>
  <c r="BL92" i="60"/>
  <c r="BL19" i="60" s="1"/>
  <c r="BK92" i="60"/>
  <c r="BK19" i="60" s="1"/>
  <c r="BJ92" i="60"/>
  <c r="BJ19" i="60" s="1"/>
  <c r="BH92" i="60"/>
  <c r="BH19" i="60" s="1"/>
  <c r="BG92" i="60"/>
  <c r="BG257" i="60" s="1"/>
  <c r="BF92" i="60"/>
  <c r="CG89" i="60"/>
  <c r="CF89" i="60"/>
  <c r="CE89" i="60"/>
  <c r="CC89" i="60"/>
  <c r="CB89" i="60"/>
  <c r="CA89" i="60"/>
  <c r="BY89" i="60"/>
  <c r="BX89" i="60"/>
  <c r="BW89" i="60"/>
  <c r="BP89" i="60"/>
  <c r="BO89" i="60"/>
  <c r="BN89" i="60"/>
  <c r="BL89" i="60"/>
  <c r="BK89" i="60"/>
  <c r="BJ89" i="60"/>
  <c r="BH89" i="60"/>
  <c r="BG89" i="60"/>
  <c r="BF89" i="60"/>
  <c r="CK88" i="60"/>
  <c r="CJ88" i="60"/>
  <c r="CI88" i="60"/>
  <c r="CH88" i="60"/>
  <c r="CD88" i="60"/>
  <c r="BZ88" i="60"/>
  <c r="BT88" i="60"/>
  <c r="BS88" i="60"/>
  <c r="BR88" i="60"/>
  <c r="BQ88" i="60"/>
  <c r="BM88" i="60"/>
  <c r="BI88" i="60"/>
  <c r="CK87" i="60"/>
  <c r="CJ87" i="60"/>
  <c r="CI87" i="60"/>
  <c r="CH87" i="60"/>
  <c r="CD87" i="60"/>
  <c r="BZ87" i="60"/>
  <c r="BT87" i="60"/>
  <c r="BS87" i="60"/>
  <c r="BR87" i="60"/>
  <c r="BQ87" i="60"/>
  <c r="BM87" i="60"/>
  <c r="BI87" i="60"/>
  <c r="CG86" i="60"/>
  <c r="CF86" i="60"/>
  <c r="CE86" i="60"/>
  <c r="CC86" i="60"/>
  <c r="CB86" i="60"/>
  <c r="CA86" i="60"/>
  <c r="BY86" i="60"/>
  <c r="BX86" i="60"/>
  <c r="BW86" i="60"/>
  <c r="BP86" i="60"/>
  <c r="BO86" i="60"/>
  <c r="BN86" i="60"/>
  <c r="BL86" i="60"/>
  <c r="BK86" i="60"/>
  <c r="BJ86" i="60"/>
  <c r="BH86" i="60"/>
  <c r="BG86" i="60"/>
  <c r="BF86" i="60"/>
  <c r="CK85" i="60"/>
  <c r="CJ85" i="60"/>
  <c r="CI85" i="60"/>
  <c r="CH85" i="60"/>
  <c r="CD85" i="60"/>
  <c r="BZ85" i="60"/>
  <c r="BT85" i="60"/>
  <c r="BS85" i="60"/>
  <c r="BR85" i="60"/>
  <c r="BQ85" i="60"/>
  <c r="BM85" i="60"/>
  <c r="BI85" i="60"/>
  <c r="CK84" i="60"/>
  <c r="CJ84" i="60"/>
  <c r="CI84" i="60"/>
  <c r="CH84" i="60"/>
  <c r="CD84" i="60"/>
  <c r="BZ84" i="60"/>
  <c r="BT84" i="60"/>
  <c r="BS84" i="60"/>
  <c r="BR84" i="60"/>
  <c r="BQ84" i="60"/>
  <c r="BM84" i="60"/>
  <c r="BI84" i="60"/>
  <c r="CG83" i="60"/>
  <c r="CF83" i="60"/>
  <c r="CE83" i="60"/>
  <c r="CC83" i="60"/>
  <c r="CB83" i="60"/>
  <c r="CA83" i="60"/>
  <c r="BY83" i="60"/>
  <c r="BX83" i="60"/>
  <c r="BW83" i="60"/>
  <c r="BP83" i="60"/>
  <c r="BO83" i="60"/>
  <c r="BN83" i="60"/>
  <c r="BL83" i="60"/>
  <c r="BK83" i="60"/>
  <c r="BJ83" i="60"/>
  <c r="BH83" i="60"/>
  <c r="BG83" i="60"/>
  <c r="BF83" i="60"/>
  <c r="CK82" i="60"/>
  <c r="CJ82" i="60"/>
  <c r="CI82" i="60"/>
  <c r="CH82" i="60"/>
  <c r="CD82" i="60"/>
  <c r="BZ82" i="60"/>
  <c r="BT82" i="60"/>
  <c r="BS82" i="60"/>
  <c r="BR82" i="60"/>
  <c r="BQ82" i="60"/>
  <c r="BM82" i="60"/>
  <c r="BI82" i="60"/>
  <c r="CK81" i="60"/>
  <c r="CJ81" i="60"/>
  <c r="CI81" i="60"/>
  <c r="CH81" i="60"/>
  <c r="CD81" i="60"/>
  <c r="BZ81" i="60"/>
  <c r="BT81" i="60"/>
  <c r="BS81" i="60"/>
  <c r="BR81" i="60"/>
  <c r="BQ81" i="60"/>
  <c r="BM81" i="60"/>
  <c r="BI81" i="60"/>
  <c r="CH80" i="60"/>
  <c r="CD80" i="60"/>
  <c r="BZ80" i="60"/>
  <c r="BQ80" i="60"/>
  <c r="BM80" i="60"/>
  <c r="BI80" i="60"/>
  <c r="CK79" i="60"/>
  <c r="CJ79" i="60"/>
  <c r="CI79" i="60"/>
  <c r="CH79" i="60"/>
  <c r="CD79" i="60"/>
  <c r="BZ79" i="60"/>
  <c r="BT79" i="60"/>
  <c r="BS79" i="60"/>
  <c r="BR79" i="60"/>
  <c r="BQ79" i="60"/>
  <c r="BM79" i="60"/>
  <c r="BI79" i="60"/>
  <c r="CK78" i="60"/>
  <c r="CJ78" i="60"/>
  <c r="CI78" i="60"/>
  <c r="CH78" i="60"/>
  <c r="CD78" i="60"/>
  <c r="BZ78" i="60"/>
  <c r="BT78" i="60"/>
  <c r="BS78" i="60"/>
  <c r="BR78" i="60"/>
  <c r="BQ78" i="60"/>
  <c r="BM78" i="60"/>
  <c r="BI78" i="60"/>
  <c r="CG77" i="60"/>
  <c r="CF77" i="60"/>
  <c r="CF10" i="60" s="1"/>
  <c r="CE77" i="60"/>
  <c r="CE10" i="60" s="1"/>
  <c r="CC77" i="60"/>
  <c r="CC10" i="60" s="1"/>
  <c r="CB77" i="60"/>
  <c r="CB249" i="60" s="1"/>
  <c r="CA77" i="60"/>
  <c r="CA10" i="60" s="1"/>
  <c r="BY77" i="60"/>
  <c r="BY10" i="60" s="1"/>
  <c r="BX77" i="60"/>
  <c r="BX249" i="60" s="1"/>
  <c r="BW77" i="60"/>
  <c r="BW10" i="60" s="1"/>
  <c r="BP77" i="60"/>
  <c r="BP249" i="60" s="1"/>
  <c r="BO77" i="60"/>
  <c r="BO249" i="60" s="1"/>
  <c r="BN77" i="60"/>
  <c r="BL77" i="60"/>
  <c r="BL10" i="60" s="1"/>
  <c r="BK77" i="60"/>
  <c r="BK249" i="60" s="1"/>
  <c r="BJ77" i="60"/>
  <c r="BH77" i="60"/>
  <c r="BG77" i="60"/>
  <c r="BG249" i="60" s="1"/>
  <c r="BF77" i="60"/>
  <c r="BF10" i="60" s="1"/>
  <c r="CK75" i="60"/>
  <c r="CJ75" i="60"/>
  <c r="CI75" i="60"/>
  <c r="CH75" i="60"/>
  <c r="CD75" i="60"/>
  <c r="BZ75" i="60"/>
  <c r="BT75" i="60"/>
  <c r="BS75" i="60"/>
  <c r="BR75" i="60"/>
  <c r="BQ75" i="60"/>
  <c r="BM75" i="60"/>
  <c r="BI75" i="60"/>
  <c r="CK72" i="60"/>
  <c r="CJ72" i="60"/>
  <c r="CI72" i="60"/>
  <c r="CH72" i="60"/>
  <c r="CD72" i="60"/>
  <c r="BZ72" i="60"/>
  <c r="BT72" i="60"/>
  <c r="BS72" i="60"/>
  <c r="BR72" i="60"/>
  <c r="BQ72" i="60"/>
  <c r="BM72" i="60"/>
  <c r="BI72" i="60"/>
  <c r="CT71" i="60"/>
  <c r="CP71" i="60"/>
  <c r="CK71" i="60"/>
  <c r="CK112" i="60" s="1"/>
  <c r="CG71" i="60"/>
  <c r="CF71" i="60"/>
  <c r="CC71" i="60"/>
  <c r="CB71" i="60"/>
  <c r="BY71" i="60"/>
  <c r="BX71" i="60"/>
  <c r="BT71" i="60"/>
  <c r="BT112" i="60" s="1"/>
  <c r="BP71" i="60"/>
  <c r="BO71" i="60"/>
  <c r="BL71" i="60"/>
  <c r="BK71" i="60"/>
  <c r="BH71" i="60"/>
  <c r="BG71" i="60"/>
  <c r="CN70" i="60"/>
  <c r="CI70" i="60"/>
  <c r="CE70" i="60"/>
  <c r="CA70" i="60"/>
  <c r="BW70" i="60"/>
  <c r="BR70" i="60"/>
  <c r="BN70" i="60"/>
  <c r="BJ70" i="60"/>
  <c r="BF70" i="60"/>
  <c r="CV69" i="60"/>
  <c r="CG65" i="60"/>
  <c r="CF65" i="60"/>
  <c r="CF244" i="60" s="1"/>
  <c r="CE65" i="60"/>
  <c r="CE244" i="60" s="1"/>
  <c r="CC65" i="60"/>
  <c r="CB65" i="60"/>
  <c r="CB244" i="60" s="1"/>
  <c r="CA65" i="60"/>
  <c r="CA244" i="60" s="1"/>
  <c r="BY65" i="60"/>
  <c r="BX65" i="60"/>
  <c r="BX244" i="60" s="1"/>
  <c r="BW65" i="60"/>
  <c r="BW244" i="60" s="1"/>
  <c r="BP65" i="60"/>
  <c r="BO65" i="60"/>
  <c r="BO244" i="60" s="1"/>
  <c r="BN65" i="60"/>
  <c r="BN244" i="60" s="1"/>
  <c r="BL65" i="60"/>
  <c r="BK65" i="60"/>
  <c r="BK244" i="60" s="1"/>
  <c r="BJ65" i="60"/>
  <c r="BJ244" i="60" s="1"/>
  <c r="BH65" i="60"/>
  <c r="BG65" i="60"/>
  <c r="BF65" i="60"/>
  <c r="BF244" i="60" s="1"/>
  <c r="CG63" i="60"/>
  <c r="CF63" i="60"/>
  <c r="CF241" i="60" s="1"/>
  <c r="CE63" i="60"/>
  <c r="CE241" i="60" s="1"/>
  <c r="CC63" i="60"/>
  <c r="CB63" i="60"/>
  <c r="CA63" i="60"/>
  <c r="CA241" i="60" s="1"/>
  <c r="BY63" i="60"/>
  <c r="BX63" i="60"/>
  <c r="BX241" i="60" s="1"/>
  <c r="BW63" i="60"/>
  <c r="BW241" i="60" s="1"/>
  <c r="BP63" i="60"/>
  <c r="BO63" i="60"/>
  <c r="BO241" i="60" s="1"/>
  <c r="BN63" i="60"/>
  <c r="BN241" i="60" s="1"/>
  <c r="BL63" i="60"/>
  <c r="BK63" i="60"/>
  <c r="BK241" i="60" s="1"/>
  <c r="BJ63" i="60"/>
  <c r="BJ241" i="60" s="1"/>
  <c r="BH63" i="60"/>
  <c r="BG63" i="60"/>
  <c r="BG241" i="60" s="1"/>
  <c r="BF63" i="60"/>
  <c r="BF241" i="60" s="1"/>
  <c r="CG61" i="60"/>
  <c r="CH60" i="60" s="1"/>
  <c r="CF61" i="60"/>
  <c r="CF239" i="60" s="1"/>
  <c r="CE61" i="60"/>
  <c r="CE239" i="60" s="1"/>
  <c r="CC61" i="60"/>
  <c r="CB61" i="60"/>
  <c r="CB239" i="60" s="1"/>
  <c r="CA61" i="60"/>
  <c r="CA239" i="60" s="1"/>
  <c r="BY61" i="60"/>
  <c r="BX61" i="60"/>
  <c r="BX239" i="60" s="1"/>
  <c r="BW61" i="60"/>
  <c r="BW239" i="60" s="1"/>
  <c r="BP61" i="60"/>
  <c r="BO61" i="60"/>
  <c r="BO239" i="60" s="1"/>
  <c r="BN61" i="60"/>
  <c r="BN239" i="60" s="1"/>
  <c r="BL61" i="60"/>
  <c r="BK61" i="60"/>
  <c r="BK239" i="60" s="1"/>
  <c r="BJ61" i="60"/>
  <c r="BJ239" i="60" s="1"/>
  <c r="BH61" i="60"/>
  <c r="BG61" i="60"/>
  <c r="BG239" i="60" s="1"/>
  <c r="BF61" i="60"/>
  <c r="BF239" i="60" s="1"/>
  <c r="BK59" i="60"/>
  <c r="BK237" i="60" s="1"/>
  <c r="CO58" i="60"/>
  <c r="CG57" i="60"/>
  <c r="CF57" i="60"/>
  <c r="CF235" i="60" s="1"/>
  <c r="CE57" i="60"/>
  <c r="CE235" i="60" s="1"/>
  <c r="CC57" i="60"/>
  <c r="CB57" i="60"/>
  <c r="CB235" i="60" s="1"/>
  <c r="CA57" i="60"/>
  <c r="CA235" i="60" s="1"/>
  <c r="BY57" i="60"/>
  <c r="BX57" i="60"/>
  <c r="BX235" i="60" s="1"/>
  <c r="BW57" i="60"/>
  <c r="BW235" i="60" s="1"/>
  <c r="BP57" i="60"/>
  <c r="BO57" i="60"/>
  <c r="BO235" i="60" s="1"/>
  <c r="BN57" i="60"/>
  <c r="BN235" i="60" s="1"/>
  <c r="BL57" i="60"/>
  <c r="BK57" i="60"/>
  <c r="BK235" i="60" s="1"/>
  <c r="BJ57" i="60"/>
  <c r="BJ235" i="60" s="1"/>
  <c r="BH57" i="60"/>
  <c r="BG57" i="60"/>
  <c r="BG235" i="60" s="1"/>
  <c r="BF57" i="60"/>
  <c r="BF235" i="60" s="1"/>
  <c r="CG56" i="60"/>
  <c r="CG233" i="60" s="1"/>
  <c r="CF56" i="60"/>
  <c r="CE56" i="60"/>
  <c r="CE233" i="60" s="1"/>
  <c r="CC56" i="60"/>
  <c r="CC233" i="60" s="1"/>
  <c r="CB56" i="60"/>
  <c r="CA56" i="60"/>
  <c r="CA233" i="60" s="1"/>
  <c r="BY56" i="60"/>
  <c r="BY233" i="60" s="1"/>
  <c r="BX56" i="60"/>
  <c r="BW56" i="60"/>
  <c r="BW233" i="60" s="1"/>
  <c r="BP56" i="60"/>
  <c r="BO56" i="60"/>
  <c r="BO233" i="60" s="1"/>
  <c r="BN56" i="60"/>
  <c r="BN233" i="60" s="1"/>
  <c r="BL56" i="60"/>
  <c r="BK56" i="60"/>
  <c r="BK233" i="60" s="1"/>
  <c r="BJ56" i="60"/>
  <c r="BJ233" i="60" s="1"/>
  <c r="BH56" i="60"/>
  <c r="BG56" i="60"/>
  <c r="BG233" i="60" s="1"/>
  <c r="BF56" i="60"/>
  <c r="BF233" i="60" s="1"/>
  <c r="BJ55" i="60"/>
  <c r="CG53" i="60"/>
  <c r="CG230" i="60" s="1"/>
  <c r="CG232" i="60" s="1"/>
  <c r="CF53" i="60"/>
  <c r="CF230" i="60" s="1"/>
  <c r="CF232" i="60" s="1"/>
  <c r="CE53" i="60"/>
  <c r="CE230" i="60" s="1"/>
  <c r="CE232" i="60" s="1"/>
  <c r="CC53" i="60"/>
  <c r="CC230" i="60" s="1"/>
  <c r="CC232" i="60" s="1"/>
  <c r="CB53" i="60"/>
  <c r="CB230" i="60" s="1"/>
  <c r="CB232" i="60" s="1"/>
  <c r="CA53" i="60"/>
  <c r="CA230" i="60" s="1"/>
  <c r="CA232" i="60" s="1"/>
  <c r="BY53" i="60"/>
  <c r="BY230" i="60" s="1"/>
  <c r="BX53" i="60"/>
  <c r="BX230" i="60" s="1"/>
  <c r="BW53" i="60"/>
  <c r="BW230" i="60" s="1"/>
  <c r="BP53" i="60"/>
  <c r="BP230" i="60" s="1"/>
  <c r="BP232" i="60" s="1"/>
  <c r="BO53" i="60"/>
  <c r="BO230" i="60" s="1"/>
  <c r="BO232" i="60" s="1"/>
  <c r="BN53" i="60"/>
  <c r="BN230" i="60" s="1"/>
  <c r="BN232" i="60" s="1"/>
  <c r="BL53" i="60"/>
  <c r="BL230" i="60" s="1"/>
  <c r="BL232" i="60" s="1"/>
  <c r="BK53" i="60"/>
  <c r="BK230" i="60" s="1"/>
  <c r="BK232" i="60" s="1"/>
  <c r="BJ53" i="60"/>
  <c r="BJ230" i="60" s="1"/>
  <c r="BJ232" i="60" s="1"/>
  <c r="BH53" i="60"/>
  <c r="BH230" i="60" s="1"/>
  <c r="BG53" i="60"/>
  <c r="BG230" i="60" s="1"/>
  <c r="BF53" i="60"/>
  <c r="BF230" i="60" s="1"/>
  <c r="CG52" i="60"/>
  <c r="CG227" i="60" s="1"/>
  <c r="CF52" i="60"/>
  <c r="CF227" i="60" s="1"/>
  <c r="CE52" i="60"/>
  <c r="CE227" i="60" s="1"/>
  <c r="CC52" i="60"/>
  <c r="CC227" i="60" s="1"/>
  <c r="CB52" i="60"/>
  <c r="CB227" i="60" s="1"/>
  <c r="CA52" i="60"/>
  <c r="CA227" i="60" s="1"/>
  <c r="BY52" i="60"/>
  <c r="BX52" i="60"/>
  <c r="BX227" i="60" s="1"/>
  <c r="BW52" i="60"/>
  <c r="BW227" i="60" s="1"/>
  <c r="BP52" i="60"/>
  <c r="BP227" i="60" s="1"/>
  <c r="BO52" i="60"/>
  <c r="BO227" i="60" s="1"/>
  <c r="BN52" i="60"/>
  <c r="BN227" i="60" s="1"/>
  <c r="BL52" i="60"/>
  <c r="BL227" i="60" s="1"/>
  <c r="BK52" i="60"/>
  <c r="BK227" i="60" s="1"/>
  <c r="BJ52" i="60"/>
  <c r="BJ227" i="60" s="1"/>
  <c r="BH52" i="60"/>
  <c r="BH227" i="60" s="1"/>
  <c r="BG52" i="60"/>
  <c r="BG227" i="60" s="1"/>
  <c r="BF52" i="60"/>
  <c r="BF227" i="60" s="1"/>
  <c r="CG51" i="60"/>
  <c r="CF51" i="60"/>
  <c r="CF225" i="60" s="1"/>
  <c r="CE51" i="60"/>
  <c r="CE225" i="60" s="1"/>
  <c r="CC51" i="60"/>
  <c r="CB51" i="60"/>
  <c r="CB225" i="60" s="1"/>
  <c r="CA51" i="60"/>
  <c r="CA225" i="60" s="1"/>
  <c r="BY51" i="60"/>
  <c r="BX51" i="60"/>
  <c r="BX225" i="60" s="1"/>
  <c r="BW51" i="60"/>
  <c r="BW225" i="60" s="1"/>
  <c r="BP51" i="60"/>
  <c r="BO51" i="60"/>
  <c r="BO225" i="60" s="1"/>
  <c r="BN51" i="60"/>
  <c r="BL51" i="60"/>
  <c r="BK51" i="60"/>
  <c r="BJ51" i="60"/>
  <c r="BJ225" i="60" s="1"/>
  <c r="BH51" i="60"/>
  <c r="BH225" i="60" s="1"/>
  <c r="BG51" i="60"/>
  <c r="BG225" i="60" s="1"/>
  <c r="BF51" i="60"/>
  <c r="BF225" i="60" s="1"/>
  <c r="CG50" i="60"/>
  <c r="CB50" i="60"/>
  <c r="BW50" i="60"/>
  <c r="BL50" i="60"/>
  <c r="BG50" i="60"/>
  <c r="CG48" i="60"/>
  <c r="CG222" i="60" s="1"/>
  <c r="CF48" i="60"/>
  <c r="CF222" i="60" s="1"/>
  <c r="CE48" i="60"/>
  <c r="CE221" i="60" s="1"/>
  <c r="CC48" i="60"/>
  <c r="CC222" i="60" s="1"/>
  <c r="CB48" i="60"/>
  <c r="CB222" i="60" s="1"/>
  <c r="CA48" i="60"/>
  <c r="CA221" i="60" s="1"/>
  <c r="BY48" i="60"/>
  <c r="BY222" i="60" s="1"/>
  <c r="BX48" i="60"/>
  <c r="BX222" i="60" s="1"/>
  <c r="BW48" i="60"/>
  <c r="BW221" i="60" s="1"/>
  <c r="BP48" i="60"/>
  <c r="BO48" i="60"/>
  <c r="BO222" i="60" s="1"/>
  <c r="BN48" i="60"/>
  <c r="BN221" i="60" s="1"/>
  <c r="BL48" i="60"/>
  <c r="BK48" i="60"/>
  <c r="BK222" i="60" s="1"/>
  <c r="BJ48" i="60"/>
  <c r="BJ221" i="60" s="1"/>
  <c r="BH48" i="60"/>
  <c r="BG48" i="60"/>
  <c r="BG222" i="60" s="1"/>
  <c r="BF48" i="60"/>
  <c r="BF221" i="60" s="1"/>
  <c r="CG47" i="60"/>
  <c r="CG220" i="60" s="1"/>
  <c r="CF47" i="60"/>
  <c r="CF220" i="60" s="1"/>
  <c r="CE47" i="60"/>
  <c r="CE219" i="60" s="1"/>
  <c r="CC47" i="60"/>
  <c r="CC220" i="60" s="1"/>
  <c r="CB47" i="60"/>
  <c r="CB220" i="60" s="1"/>
  <c r="CA47" i="60"/>
  <c r="CA219" i="60" s="1"/>
  <c r="BY47" i="60"/>
  <c r="BY220" i="60" s="1"/>
  <c r="BX47" i="60"/>
  <c r="BX220" i="60" s="1"/>
  <c r="BW47" i="60"/>
  <c r="BW219" i="60" s="1"/>
  <c r="BP47" i="60"/>
  <c r="BP220" i="60" s="1"/>
  <c r="BO47" i="60"/>
  <c r="BO220" i="60" s="1"/>
  <c r="BN47" i="60"/>
  <c r="BN219" i="60" s="1"/>
  <c r="BL47" i="60"/>
  <c r="BL220" i="60" s="1"/>
  <c r="BK47" i="60"/>
  <c r="BK220" i="60" s="1"/>
  <c r="BJ47" i="60"/>
  <c r="BJ219" i="60" s="1"/>
  <c r="BH47" i="60"/>
  <c r="BG47" i="60"/>
  <c r="BG220" i="60" s="1"/>
  <c r="BF47" i="60"/>
  <c r="BF219" i="60" s="1"/>
  <c r="CG46" i="60"/>
  <c r="CG218" i="60" s="1"/>
  <c r="CF46" i="60"/>
  <c r="CF218" i="60" s="1"/>
  <c r="CE46" i="60"/>
  <c r="CC46" i="60"/>
  <c r="CC218" i="60" s="1"/>
  <c r="CB46" i="60"/>
  <c r="CB218" i="60" s="1"/>
  <c r="CA46" i="60"/>
  <c r="BY46" i="60"/>
  <c r="BY218" i="60" s="1"/>
  <c r="BX46" i="60"/>
  <c r="BX218" i="60" s="1"/>
  <c r="BW46" i="60"/>
  <c r="BP46" i="60"/>
  <c r="BP218" i="60" s="1"/>
  <c r="BO46" i="60"/>
  <c r="BO218" i="60" s="1"/>
  <c r="BN46" i="60"/>
  <c r="BL46" i="60"/>
  <c r="BL218" i="60" s="1"/>
  <c r="BK46" i="60"/>
  <c r="BK218" i="60" s="1"/>
  <c r="BJ46" i="60"/>
  <c r="BH46" i="60"/>
  <c r="BH218" i="60" s="1"/>
  <c r="BG46" i="60"/>
  <c r="BG218" i="60" s="1"/>
  <c r="BF46" i="60"/>
  <c r="CG45" i="60"/>
  <c r="CG215" i="60" s="1"/>
  <c r="CF45" i="60"/>
  <c r="CF215" i="60" s="1"/>
  <c r="CE45" i="60"/>
  <c r="CE215" i="60" s="1"/>
  <c r="CC45" i="60"/>
  <c r="CC215" i="60" s="1"/>
  <c r="CB45" i="60"/>
  <c r="CB215" i="60" s="1"/>
  <c r="CA45" i="60"/>
  <c r="CA215" i="60" s="1"/>
  <c r="BY45" i="60"/>
  <c r="BY215" i="60" s="1"/>
  <c r="BX45" i="60"/>
  <c r="BX215" i="60" s="1"/>
  <c r="BW45" i="60"/>
  <c r="BW215" i="60" s="1"/>
  <c r="BP45" i="60"/>
  <c r="BP215" i="60" s="1"/>
  <c r="BO45" i="60"/>
  <c r="BO215" i="60" s="1"/>
  <c r="BN45" i="60"/>
  <c r="BN215" i="60" s="1"/>
  <c r="BL45" i="60"/>
  <c r="BL215" i="60" s="1"/>
  <c r="BK45" i="60"/>
  <c r="BK215" i="60" s="1"/>
  <c r="BJ45" i="60"/>
  <c r="BJ215" i="60" s="1"/>
  <c r="BH45" i="60"/>
  <c r="BH215" i="60" s="1"/>
  <c r="BG45" i="60"/>
  <c r="BG215" i="60" s="1"/>
  <c r="BF45" i="60"/>
  <c r="BF215" i="60" s="1"/>
  <c r="CG44" i="60"/>
  <c r="CG214" i="60" s="1"/>
  <c r="CF44" i="60"/>
  <c r="CF214" i="60" s="1"/>
  <c r="CE44" i="60"/>
  <c r="CE214" i="60" s="1"/>
  <c r="CE224" i="60" s="1"/>
  <c r="CC44" i="60"/>
  <c r="CC214" i="60" s="1"/>
  <c r="CB44" i="60"/>
  <c r="CB214" i="60" s="1"/>
  <c r="CA44" i="60"/>
  <c r="CA214" i="60" s="1"/>
  <c r="CA224" i="60" s="1"/>
  <c r="BY44" i="60"/>
  <c r="BY214" i="60" s="1"/>
  <c r="BX44" i="60"/>
  <c r="BX214" i="60" s="1"/>
  <c r="BW44" i="60"/>
  <c r="BW214" i="60" s="1"/>
  <c r="BP44" i="60"/>
  <c r="BP214" i="60" s="1"/>
  <c r="BO44" i="60"/>
  <c r="BO214" i="60" s="1"/>
  <c r="BN44" i="60"/>
  <c r="BN214" i="60" s="1"/>
  <c r="BN224" i="60" s="1"/>
  <c r="BL44" i="60"/>
  <c r="BL214" i="60" s="1"/>
  <c r="BK44" i="60"/>
  <c r="BK214" i="60" s="1"/>
  <c r="BK224" i="60" s="1"/>
  <c r="BJ44" i="60"/>
  <c r="BJ214" i="60" s="1"/>
  <c r="BJ224" i="60" s="1"/>
  <c r="BH44" i="60"/>
  <c r="BH214" i="60" s="1"/>
  <c r="BG44" i="60"/>
  <c r="BG214" i="60" s="1"/>
  <c r="BF44" i="60"/>
  <c r="BF214" i="60" s="1"/>
  <c r="BY43" i="60"/>
  <c r="BH43" i="60"/>
  <c r="BY41" i="60"/>
  <c r="BO41" i="60"/>
  <c r="CG40" i="60"/>
  <c r="CG207" i="60" s="1"/>
  <c r="CF40" i="60"/>
  <c r="CF207" i="60" s="1"/>
  <c r="CE40" i="60"/>
  <c r="CE207" i="60" s="1"/>
  <c r="CC40" i="60"/>
  <c r="CC207" i="60" s="1"/>
  <c r="CB40" i="60"/>
  <c r="CB207" i="60" s="1"/>
  <c r="CA40" i="60"/>
  <c r="CA207" i="60" s="1"/>
  <c r="BY40" i="60"/>
  <c r="BY207" i="60" s="1"/>
  <c r="BX40" i="60"/>
  <c r="BX207" i="60" s="1"/>
  <c r="BW40" i="60"/>
  <c r="BW207" i="60" s="1"/>
  <c r="BP40" i="60"/>
  <c r="BP207" i="60" s="1"/>
  <c r="BO40" i="60"/>
  <c r="BO207" i="60" s="1"/>
  <c r="BN40" i="60"/>
  <c r="BN207" i="60" s="1"/>
  <c r="BL40" i="60"/>
  <c r="BL207" i="60" s="1"/>
  <c r="BK40" i="60"/>
  <c r="BK207" i="60" s="1"/>
  <c r="BJ40" i="60"/>
  <c r="BJ207" i="60" s="1"/>
  <c r="BH40" i="60"/>
  <c r="BH207" i="60" s="1"/>
  <c r="BG40" i="60"/>
  <c r="BG207" i="60" s="1"/>
  <c r="BF40" i="60"/>
  <c r="BF207" i="60" s="1"/>
  <c r="CG37" i="60"/>
  <c r="CG201" i="60" s="1"/>
  <c r="CF37" i="60"/>
  <c r="CF201" i="60" s="1"/>
  <c r="CE37" i="60"/>
  <c r="CE201" i="60" s="1"/>
  <c r="CC37" i="60"/>
  <c r="CB37" i="60"/>
  <c r="CB201" i="60" s="1"/>
  <c r="CA37" i="60"/>
  <c r="CA201" i="60" s="1"/>
  <c r="BY37" i="60"/>
  <c r="BY201" i="60" s="1"/>
  <c r="BX37" i="60"/>
  <c r="BX201" i="60" s="1"/>
  <c r="BW37" i="60"/>
  <c r="BW201" i="60" s="1"/>
  <c r="BP37" i="60"/>
  <c r="BP201" i="60" s="1"/>
  <c r="BO37" i="60"/>
  <c r="BO201" i="60" s="1"/>
  <c r="BN37" i="60"/>
  <c r="BN201" i="60" s="1"/>
  <c r="BL37" i="60"/>
  <c r="BL201" i="60" s="1"/>
  <c r="BK37" i="60"/>
  <c r="BK201" i="60" s="1"/>
  <c r="BJ37" i="60"/>
  <c r="BJ201" i="60" s="1"/>
  <c r="BH37" i="60"/>
  <c r="BH201" i="60" s="1"/>
  <c r="BG37" i="60"/>
  <c r="BG201" i="60" s="1"/>
  <c r="BF37" i="60"/>
  <c r="BF201" i="60" s="1"/>
  <c r="CG36" i="60"/>
  <c r="CF36" i="60"/>
  <c r="CE36" i="60"/>
  <c r="CC36" i="60"/>
  <c r="CB36" i="60"/>
  <c r="CA36" i="60"/>
  <c r="BY36" i="60"/>
  <c r="BX36" i="60"/>
  <c r="BW36" i="60"/>
  <c r="BP36" i="60"/>
  <c r="BO36" i="60"/>
  <c r="BN36" i="60"/>
  <c r="BL36" i="60"/>
  <c r="BK36" i="60"/>
  <c r="BJ36" i="60"/>
  <c r="BH36" i="60"/>
  <c r="BG36" i="60"/>
  <c r="BF36" i="60"/>
  <c r="CT35" i="60"/>
  <c r="CS35" i="60"/>
  <c r="CR35" i="60"/>
  <c r="CR198" i="60" s="1"/>
  <c r="CQ35" i="60"/>
  <c r="CQ198" i="60" s="1"/>
  <c r="CP35" i="60"/>
  <c r="CO35" i="60"/>
  <c r="CN35" i="60"/>
  <c r="CM35" i="60"/>
  <c r="CM198" i="60" s="1"/>
  <c r="CK35" i="60"/>
  <c r="CI35" i="60"/>
  <c r="CH35" i="60"/>
  <c r="CE35" i="60"/>
  <c r="CD35" i="60"/>
  <c r="CA35" i="60"/>
  <c r="BZ35" i="60"/>
  <c r="BW35" i="60"/>
  <c r="BV35" i="60"/>
  <c r="BV198" i="60" s="1"/>
  <c r="BT35" i="60"/>
  <c r="BR35" i="60"/>
  <c r="BQ35" i="60"/>
  <c r="BN35" i="60"/>
  <c r="BM35" i="60"/>
  <c r="BJ35" i="60"/>
  <c r="BI35" i="60"/>
  <c r="BF35" i="60"/>
  <c r="CN34" i="60"/>
  <c r="CI34" i="60"/>
  <c r="CE34" i="60"/>
  <c r="CA34" i="60"/>
  <c r="BW34" i="60"/>
  <c r="BR34" i="60"/>
  <c r="BN34" i="60"/>
  <c r="BJ34" i="60"/>
  <c r="BF34" i="60"/>
  <c r="CG29" i="60"/>
  <c r="CG192" i="60" s="1"/>
  <c r="CF29" i="60"/>
  <c r="CF192" i="60" s="1"/>
  <c r="CE29" i="60"/>
  <c r="CE192" i="60" s="1"/>
  <c r="CC29" i="60"/>
  <c r="CC192" i="60" s="1"/>
  <c r="CB29" i="60"/>
  <c r="CB192" i="60" s="1"/>
  <c r="CA29" i="60"/>
  <c r="CA192" i="60" s="1"/>
  <c r="BY29" i="60"/>
  <c r="BY192" i="60" s="1"/>
  <c r="BX29" i="60"/>
  <c r="BX192" i="60" s="1"/>
  <c r="BW29" i="60"/>
  <c r="BW192" i="60" s="1"/>
  <c r="BP29" i="60"/>
  <c r="BP192" i="60" s="1"/>
  <c r="BO29" i="60"/>
  <c r="BO192" i="60" s="1"/>
  <c r="BN29" i="60"/>
  <c r="BN192" i="60" s="1"/>
  <c r="BL29" i="60"/>
  <c r="BL192" i="60" s="1"/>
  <c r="BK29" i="60"/>
  <c r="BK192" i="60" s="1"/>
  <c r="BJ29" i="60"/>
  <c r="BJ192" i="60" s="1"/>
  <c r="BH29" i="60"/>
  <c r="BH192" i="60" s="1"/>
  <c r="BG29" i="60"/>
  <c r="BG192" i="60" s="1"/>
  <c r="BF29" i="60"/>
  <c r="BF192" i="60" s="1"/>
  <c r="CG27" i="60"/>
  <c r="CG190" i="60" s="1"/>
  <c r="CF27" i="60"/>
  <c r="CF190" i="60" s="1"/>
  <c r="CE27" i="60"/>
  <c r="CE190" i="60" s="1"/>
  <c r="CC27" i="60"/>
  <c r="CC190" i="60" s="1"/>
  <c r="CB27" i="60"/>
  <c r="CB190" i="60" s="1"/>
  <c r="CA27" i="60"/>
  <c r="CA190" i="60" s="1"/>
  <c r="BY27" i="60"/>
  <c r="BY190" i="60" s="1"/>
  <c r="BX27" i="60"/>
  <c r="BX190" i="60" s="1"/>
  <c r="BW27" i="60"/>
  <c r="BW190" i="60" s="1"/>
  <c r="BP27" i="60"/>
  <c r="BP190" i="60" s="1"/>
  <c r="BO27" i="60"/>
  <c r="BO190" i="60" s="1"/>
  <c r="BN27" i="60"/>
  <c r="BN190" i="60" s="1"/>
  <c r="BL27" i="60"/>
  <c r="BL190" i="60" s="1"/>
  <c r="BK27" i="60"/>
  <c r="BK190" i="60" s="1"/>
  <c r="BJ27" i="60"/>
  <c r="BJ190" i="60" s="1"/>
  <c r="BH27" i="60"/>
  <c r="BH190" i="60" s="1"/>
  <c r="BG27" i="60"/>
  <c r="BG190" i="60" s="1"/>
  <c r="BF27" i="60"/>
  <c r="BF190" i="60" s="1"/>
  <c r="CG25" i="60"/>
  <c r="CG187" i="60" s="1"/>
  <c r="CF25" i="60"/>
  <c r="CF187" i="60" s="1"/>
  <c r="CE25" i="60"/>
  <c r="CE187" i="60" s="1"/>
  <c r="CC25" i="60"/>
  <c r="CC187" i="60" s="1"/>
  <c r="CB25" i="60"/>
  <c r="CB187" i="60" s="1"/>
  <c r="CA25" i="60"/>
  <c r="CA187" i="60" s="1"/>
  <c r="BY25" i="60"/>
  <c r="BY187" i="60" s="1"/>
  <c r="BX25" i="60"/>
  <c r="BX187" i="60" s="1"/>
  <c r="BW25" i="60"/>
  <c r="BW187" i="60" s="1"/>
  <c r="BQ25" i="60"/>
  <c r="BN25" i="60"/>
  <c r="BN187" i="60" s="1"/>
  <c r="BL25" i="60"/>
  <c r="BK25" i="60"/>
  <c r="BK187" i="60" s="1"/>
  <c r="BJ25" i="60"/>
  <c r="BJ187" i="60" s="1"/>
  <c r="BH25" i="60"/>
  <c r="BH187" i="60" s="1"/>
  <c r="BG25" i="60"/>
  <c r="BG187" i="60" s="1"/>
  <c r="BF25" i="60"/>
  <c r="BF187" i="60" s="1"/>
  <c r="BQ24" i="60"/>
  <c r="BQ23" i="60"/>
  <c r="BQ22" i="60"/>
  <c r="CG21" i="60"/>
  <c r="CG184" i="60" s="1"/>
  <c r="CF21" i="60"/>
  <c r="CF184" i="60" s="1"/>
  <c r="CE21" i="60"/>
  <c r="CE183" i="60" s="1"/>
  <c r="CC21" i="60"/>
  <c r="CC184" i="60" s="1"/>
  <c r="CB21" i="60"/>
  <c r="CB184" i="60" s="1"/>
  <c r="CA21" i="60"/>
  <c r="CA183" i="60" s="1"/>
  <c r="BY21" i="60"/>
  <c r="BY184" i="60" s="1"/>
  <c r="BX21" i="60"/>
  <c r="BX184" i="60" s="1"/>
  <c r="BW21" i="60"/>
  <c r="BW183" i="60" s="1"/>
  <c r="BN21" i="60"/>
  <c r="BN183" i="60" s="1"/>
  <c r="BL21" i="60"/>
  <c r="BL184" i="60" s="1"/>
  <c r="BK21" i="60"/>
  <c r="BK184" i="60" s="1"/>
  <c r="BJ21" i="60"/>
  <c r="BJ183" i="60" s="1"/>
  <c r="BH21" i="60"/>
  <c r="BH184" i="60" s="1"/>
  <c r="BG21" i="60"/>
  <c r="BG184" i="60" s="1"/>
  <c r="BF21" i="60"/>
  <c r="BF183" i="60" s="1"/>
  <c r="CG20" i="60"/>
  <c r="CG182" i="60" s="1"/>
  <c r="CF20" i="60"/>
  <c r="CF182" i="60" s="1"/>
  <c r="CE20" i="60"/>
  <c r="CE181" i="60" s="1"/>
  <c r="CC20" i="60"/>
  <c r="CC182" i="60" s="1"/>
  <c r="CB20" i="60"/>
  <c r="CB182" i="60" s="1"/>
  <c r="CA20" i="60"/>
  <c r="CA181" i="60" s="1"/>
  <c r="BY20" i="60"/>
  <c r="BY182" i="60" s="1"/>
  <c r="BX20" i="60"/>
  <c r="BX182" i="60" s="1"/>
  <c r="BW20" i="60"/>
  <c r="BW181" i="60" s="1"/>
  <c r="BP20" i="60"/>
  <c r="BP182" i="60" s="1"/>
  <c r="BO20" i="60"/>
  <c r="BO182" i="60" s="1"/>
  <c r="BN20" i="60"/>
  <c r="BN181" i="60" s="1"/>
  <c r="BL20" i="60"/>
  <c r="BL182" i="60" s="1"/>
  <c r="BK20" i="60"/>
  <c r="BK182" i="60" s="1"/>
  <c r="BJ20" i="60"/>
  <c r="BJ181" i="60" s="1"/>
  <c r="BH20" i="60"/>
  <c r="BH182" i="60" s="1"/>
  <c r="BG20" i="60"/>
  <c r="BG182" i="60" s="1"/>
  <c r="BF20" i="60"/>
  <c r="BF181" i="60" s="1"/>
  <c r="CA19" i="60"/>
  <c r="CA179" i="60" s="1"/>
  <c r="BF19" i="60"/>
  <c r="CG17" i="60"/>
  <c r="CF17" i="60"/>
  <c r="CE17" i="60"/>
  <c r="CC17" i="60"/>
  <c r="CB17" i="60"/>
  <c r="CA17" i="60"/>
  <c r="BY17" i="60"/>
  <c r="BX17" i="60"/>
  <c r="BW17" i="60"/>
  <c r="BP17" i="60"/>
  <c r="BO17" i="60"/>
  <c r="BN17" i="60"/>
  <c r="BL17" i="60"/>
  <c r="BK17" i="60"/>
  <c r="BJ17" i="60"/>
  <c r="BH17" i="60"/>
  <c r="BG17" i="60"/>
  <c r="BF17" i="60"/>
  <c r="CE16" i="60"/>
  <c r="CE177" i="60" s="1"/>
  <c r="CA16" i="60"/>
  <c r="CA177" i="60" s="1"/>
  <c r="BW16" i="60"/>
  <c r="BW177" i="60" s="1"/>
  <c r="BN16" i="60"/>
  <c r="BN177" i="60" s="1"/>
  <c r="BL16" i="60"/>
  <c r="BL177" i="60" s="1"/>
  <c r="BK16" i="60"/>
  <c r="BK177" i="60" s="1"/>
  <c r="BJ16" i="60"/>
  <c r="BJ177" i="60" s="1"/>
  <c r="BF16" i="60"/>
  <c r="BF177" i="60" s="1"/>
  <c r="CG15" i="60"/>
  <c r="CG175" i="60" s="1"/>
  <c r="CF15" i="60"/>
  <c r="CF175" i="60" s="1"/>
  <c r="CE15" i="60"/>
  <c r="CE175" i="60" s="1"/>
  <c r="CC15" i="60"/>
  <c r="CC175" i="60" s="1"/>
  <c r="CB15" i="60"/>
  <c r="CB175" i="60" s="1"/>
  <c r="CA15" i="60"/>
  <c r="CA175" i="60" s="1"/>
  <c r="BY15" i="60"/>
  <c r="BY175" i="60" s="1"/>
  <c r="BX15" i="60"/>
  <c r="BX175" i="60" s="1"/>
  <c r="BW15" i="60"/>
  <c r="BW175" i="60" s="1"/>
  <c r="BP15" i="60"/>
  <c r="BP175" i="60" s="1"/>
  <c r="BO15" i="60"/>
  <c r="BO175" i="60" s="1"/>
  <c r="BN15" i="60"/>
  <c r="BN175" i="60" s="1"/>
  <c r="BL15" i="60"/>
  <c r="BL175" i="60" s="1"/>
  <c r="BK15" i="60"/>
  <c r="BK175" i="60" s="1"/>
  <c r="BJ15" i="60"/>
  <c r="BJ175" i="60" s="1"/>
  <c r="BH15" i="60"/>
  <c r="BH175" i="60" s="1"/>
  <c r="BG15" i="60"/>
  <c r="BG175" i="60" s="1"/>
  <c r="BF15" i="60"/>
  <c r="BF175" i="60" s="1"/>
  <c r="CG14" i="60"/>
  <c r="CG173" i="60" s="1"/>
  <c r="CF14" i="60"/>
  <c r="CF173" i="60" s="1"/>
  <c r="CE14" i="60"/>
  <c r="CE173" i="60" s="1"/>
  <c r="CC14" i="60"/>
  <c r="CC173" i="60" s="1"/>
  <c r="CB14" i="60"/>
  <c r="CB173" i="60" s="1"/>
  <c r="CA14" i="60"/>
  <c r="CA173" i="60" s="1"/>
  <c r="BY14" i="60"/>
  <c r="BY173" i="60" s="1"/>
  <c r="BX14" i="60"/>
  <c r="BX173" i="60" s="1"/>
  <c r="BW14" i="60"/>
  <c r="BW173" i="60" s="1"/>
  <c r="BP14" i="60"/>
  <c r="BO14" i="60"/>
  <c r="BO173" i="60" s="1"/>
  <c r="BN14" i="60"/>
  <c r="BN173" i="60" s="1"/>
  <c r="BL14" i="60"/>
  <c r="BL173" i="60" s="1"/>
  <c r="BK14" i="60"/>
  <c r="BK173" i="60" s="1"/>
  <c r="BJ14" i="60"/>
  <c r="BJ173" i="60" s="1"/>
  <c r="BH14" i="60"/>
  <c r="BH173" i="60" s="1"/>
  <c r="BG14" i="60"/>
  <c r="BG173" i="60" s="1"/>
  <c r="BF14" i="60"/>
  <c r="BF173" i="60" s="1"/>
  <c r="CG12" i="60"/>
  <c r="CG172" i="60" s="1"/>
  <c r="CF12" i="60"/>
  <c r="CF172" i="60" s="1"/>
  <c r="CE12" i="60"/>
  <c r="CE172" i="60" s="1"/>
  <c r="CC12" i="60"/>
  <c r="CC172" i="60" s="1"/>
  <c r="CB12" i="60"/>
  <c r="CB172" i="60" s="1"/>
  <c r="CA12" i="60"/>
  <c r="CA172" i="60" s="1"/>
  <c r="BY12" i="60"/>
  <c r="BY172" i="60" s="1"/>
  <c r="BX12" i="60"/>
  <c r="BX172" i="60" s="1"/>
  <c r="BW12" i="60"/>
  <c r="BW172" i="60" s="1"/>
  <c r="BP12" i="60"/>
  <c r="BP172" i="60" s="1"/>
  <c r="BO12" i="60"/>
  <c r="BO172" i="60" s="1"/>
  <c r="BN12" i="60"/>
  <c r="BN172" i="60" s="1"/>
  <c r="BL12" i="60"/>
  <c r="BL172" i="60" s="1"/>
  <c r="BK12" i="60"/>
  <c r="BK172" i="60" s="1"/>
  <c r="BJ12" i="60"/>
  <c r="BJ172" i="60" s="1"/>
  <c r="BH12" i="60"/>
  <c r="BH172" i="60" s="1"/>
  <c r="BG12" i="60"/>
  <c r="BG172" i="60" s="1"/>
  <c r="BF12" i="60"/>
  <c r="BF172" i="60" s="1"/>
  <c r="CG11" i="60"/>
  <c r="CG170" i="60" s="1"/>
  <c r="CF11" i="60"/>
  <c r="CF170" i="60" s="1"/>
  <c r="CE11" i="60"/>
  <c r="CE170" i="60" s="1"/>
  <c r="CC11" i="60"/>
  <c r="CC170" i="60" s="1"/>
  <c r="CB11" i="60"/>
  <c r="CB170" i="60" s="1"/>
  <c r="CA11" i="60"/>
  <c r="CA170" i="60" s="1"/>
  <c r="BY11" i="60"/>
  <c r="BY170" i="60" s="1"/>
  <c r="BX11" i="60"/>
  <c r="BX170" i="60" s="1"/>
  <c r="BW11" i="60"/>
  <c r="BW170" i="60" s="1"/>
  <c r="BP11" i="60"/>
  <c r="BP170" i="60" s="1"/>
  <c r="BO11" i="60"/>
  <c r="BO170" i="60" s="1"/>
  <c r="BN11" i="60"/>
  <c r="BN170" i="60" s="1"/>
  <c r="BL11" i="60"/>
  <c r="BL170" i="60" s="1"/>
  <c r="BK11" i="60"/>
  <c r="BK170" i="60" s="1"/>
  <c r="BJ11" i="60"/>
  <c r="BJ170" i="60" s="1"/>
  <c r="BH11" i="60"/>
  <c r="BH170" i="60" s="1"/>
  <c r="BG11" i="60"/>
  <c r="BG170" i="60" s="1"/>
  <c r="BF11" i="60"/>
  <c r="BF170" i="60" s="1"/>
  <c r="BP10" i="60"/>
  <c r="CG164" i="60"/>
  <c r="CF164" i="60"/>
  <c r="CE164" i="60"/>
  <c r="CC164" i="60"/>
  <c r="CB164" i="60"/>
  <c r="CA164" i="60"/>
  <c r="BY164" i="60"/>
  <c r="BX164" i="60"/>
  <c r="BW164" i="60"/>
  <c r="BP164" i="60"/>
  <c r="BO164" i="60"/>
  <c r="BN164" i="60"/>
  <c r="BL164" i="60"/>
  <c r="BK164" i="60"/>
  <c r="BJ164" i="60"/>
  <c r="BH164" i="60"/>
  <c r="BG164" i="60"/>
  <c r="BF164" i="60"/>
  <c r="CG5" i="60"/>
  <c r="CG160" i="60" s="1"/>
  <c r="CF5" i="60"/>
  <c r="CF160" i="60" s="1"/>
  <c r="CE5" i="60"/>
  <c r="CE160" i="60" s="1"/>
  <c r="CC5" i="60"/>
  <c r="CC160" i="60" s="1"/>
  <c r="CB5" i="60"/>
  <c r="CB160" i="60" s="1"/>
  <c r="CA5" i="60"/>
  <c r="CA160" i="60" s="1"/>
  <c r="BY5" i="60"/>
  <c r="BY160" i="60" s="1"/>
  <c r="BX5" i="60"/>
  <c r="BX160" i="60" s="1"/>
  <c r="BW5" i="60"/>
  <c r="BW160" i="60" s="1"/>
  <c r="BP5" i="60"/>
  <c r="BP160" i="60" s="1"/>
  <c r="BP168" i="60" s="1"/>
  <c r="BO5" i="60"/>
  <c r="BO160" i="60" s="1"/>
  <c r="BN5" i="60"/>
  <c r="BN160" i="60" s="1"/>
  <c r="BL5" i="60"/>
  <c r="BL160" i="60" s="1"/>
  <c r="BL168" i="60" s="1"/>
  <c r="BK5" i="60"/>
  <c r="BK160" i="60" s="1"/>
  <c r="BJ5" i="60"/>
  <c r="BJ160" i="60" s="1"/>
  <c r="BH5" i="60"/>
  <c r="BH160" i="60" s="1"/>
  <c r="BG5" i="60"/>
  <c r="BG160" i="60" s="1"/>
  <c r="BF5" i="60"/>
  <c r="CS4" i="60"/>
  <c r="CL4" i="60"/>
  <c r="CI4" i="60"/>
  <c r="BU4" i="60"/>
  <c r="BR4" i="60"/>
  <c r="CV2" i="60"/>
  <c r="BG199" i="60" l="1"/>
  <c r="BW199" i="60"/>
  <c r="BN199" i="60"/>
  <c r="BF199" i="60"/>
  <c r="CA199" i="60"/>
  <c r="BJ199" i="60"/>
  <c r="CE199" i="60"/>
  <c r="BM51" i="60"/>
  <c r="CA154" i="60"/>
  <c r="BT50" i="60"/>
  <c r="BG209" i="60"/>
  <c r="BM28" i="60"/>
  <c r="BJ231" i="60"/>
  <c r="BJ185" i="60"/>
  <c r="CE185" i="60"/>
  <c r="CH145" i="60"/>
  <c r="BG10" i="60"/>
  <c r="BQ59" i="60"/>
  <c r="BO19" i="60"/>
  <c r="BO16" i="60" s="1"/>
  <c r="BO177" i="60" s="1"/>
  <c r="BJ136" i="60"/>
  <c r="BO136" i="60"/>
  <c r="BN237" i="60"/>
  <c r="BG19" i="60"/>
  <c r="BI19" i="60" s="1"/>
  <c r="BY209" i="60"/>
  <c r="BF90" i="60"/>
  <c r="BM19" i="60"/>
  <c r="BQ49" i="60"/>
  <c r="BQ132" i="60"/>
  <c r="CN234" i="60"/>
  <c r="CQ234" i="60" s="1"/>
  <c r="CP174" i="60"/>
  <c r="CT174" i="60" s="1"/>
  <c r="BH41" i="60"/>
  <c r="BI41" i="60" s="1"/>
  <c r="BQ51" i="60"/>
  <c r="CA231" i="60"/>
  <c r="CH132" i="60"/>
  <c r="BW136" i="60"/>
  <c r="BQ143" i="60"/>
  <c r="CO150" i="60"/>
  <c r="CM151" i="60"/>
  <c r="BP31" i="60"/>
  <c r="BR97" i="60"/>
  <c r="BS143" i="60"/>
  <c r="BK10" i="60"/>
  <c r="BM10" i="60" s="1"/>
  <c r="BQ13" i="60"/>
  <c r="BX23" i="60"/>
  <c r="BI51" i="60"/>
  <c r="CH76" i="60"/>
  <c r="CD83" i="60"/>
  <c r="BT19" i="60"/>
  <c r="BZ91" i="60"/>
  <c r="CI92" i="60"/>
  <c r="BS97" i="60"/>
  <c r="BM97" i="60"/>
  <c r="CI97" i="60"/>
  <c r="CH97" i="60"/>
  <c r="BT135" i="60"/>
  <c r="BT143" i="60"/>
  <c r="CM208" i="60"/>
  <c r="BT210" i="60"/>
  <c r="CK17" i="60"/>
  <c r="BQ97" i="60"/>
  <c r="BM143" i="60"/>
  <c r="CG19" i="60"/>
  <c r="CH18" i="60" s="1"/>
  <c r="CB23" i="60"/>
  <c r="CA43" i="60"/>
  <c r="CA211" i="60" s="1"/>
  <c r="BS51" i="60"/>
  <c r="BS225" i="60" s="1"/>
  <c r="BT77" i="60"/>
  <c r="BZ83" i="60"/>
  <c r="BT97" i="60"/>
  <c r="BU97" i="60" s="1"/>
  <c r="BS145" i="60"/>
  <c r="CI145" i="60"/>
  <c r="CL146" i="60"/>
  <c r="CN150" i="60"/>
  <c r="CS150" i="60" s="1"/>
  <c r="CN200" i="60"/>
  <c r="CN218" i="60"/>
  <c r="BZ52" i="60"/>
  <c r="CP128" i="60"/>
  <c r="CL128" i="60"/>
  <c r="CM122" i="60"/>
  <c r="CM123" i="60"/>
  <c r="CM124" i="60"/>
  <c r="BT218" i="60"/>
  <c r="BU218" i="60" s="1"/>
  <c r="CD222" i="60"/>
  <c r="CO122" i="60"/>
  <c r="CO123" i="60"/>
  <c r="CO124" i="60"/>
  <c r="CO125" i="60"/>
  <c r="CK129" i="60"/>
  <c r="CI132" i="60"/>
  <c r="CL133" i="60"/>
  <c r="CN134" i="60"/>
  <c r="CN142" i="60"/>
  <c r="CD36" i="60"/>
  <c r="BM172" i="60"/>
  <c r="BU117" i="60"/>
  <c r="CL117" i="60"/>
  <c r="CL79" i="60"/>
  <c r="CO78" i="60"/>
  <c r="CO79" i="60"/>
  <c r="CP82" i="60"/>
  <c r="CN93" i="60"/>
  <c r="CN94" i="60"/>
  <c r="CM75" i="60"/>
  <c r="CN79" i="60"/>
  <c r="CO81" i="60"/>
  <c r="BN194" i="60"/>
  <c r="CH160" i="60"/>
  <c r="CI170" i="60"/>
  <c r="CH170" i="60"/>
  <c r="BJ179" i="60"/>
  <c r="CJ190" i="60"/>
  <c r="BJ108" i="60"/>
  <c r="CJ89" i="60"/>
  <c r="CD97" i="60"/>
  <c r="BI126" i="60"/>
  <c r="BZ127" i="60"/>
  <c r="BM129" i="60"/>
  <c r="CH129" i="60"/>
  <c r="CP139" i="60"/>
  <c r="BI143" i="60"/>
  <c r="CP228" i="60"/>
  <c r="BM17" i="60"/>
  <c r="CH17" i="60"/>
  <c r="BM26" i="60"/>
  <c r="BL41" i="60"/>
  <c r="BL209" i="60" s="1"/>
  <c r="BI47" i="60"/>
  <c r="BM61" i="60"/>
  <c r="BS65" i="60"/>
  <c r="BM65" i="60"/>
  <c r="CH64" i="60"/>
  <c r="CN72" i="60"/>
  <c r="CP75" i="60"/>
  <c r="CL75" i="60"/>
  <c r="BV84" i="60"/>
  <c r="BV85" i="60"/>
  <c r="CI86" i="60"/>
  <c r="CD86" i="60"/>
  <c r="CN87" i="60"/>
  <c r="CL87" i="60"/>
  <c r="BJ90" i="60"/>
  <c r="BO90" i="60"/>
  <c r="CE90" i="60"/>
  <c r="CN96" i="60"/>
  <c r="CS96" i="60" s="1"/>
  <c r="BI97" i="60"/>
  <c r="CK97" i="60"/>
  <c r="CP97" i="60" s="1"/>
  <c r="CN104" i="60"/>
  <c r="CS104" i="60" s="1"/>
  <c r="CM103" i="60"/>
  <c r="CN113" i="60"/>
  <c r="CP122" i="60"/>
  <c r="CN125" i="60"/>
  <c r="CN130" i="60"/>
  <c r="CL131" i="60"/>
  <c r="CO133" i="60"/>
  <c r="BR135" i="60"/>
  <c r="BQ135" i="60"/>
  <c r="BV139" i="60"/>
  <c r="CL139" i="60"/>
  <c r="BV176" i="60"/>
  <c r="CP178" i="60"/>
  <c r="CI186" i="60"/>
  <c r="CP200" i="60"/>
  <c r="CR199" i="60" s="1"/>
  <c r="CM226" i="60"/>
  <c r="BU228" i="60"/>
  <c r="CM235" i="60"/>
  <c r="CN240" i="60"/>
  <c r="CS240" i="60" s="1"/>
  <c r="BH10" i="60"/>
  <c r="BI9" i="60" s="1"/>
  <c r="BY23" i="60"/>
  <c r="BY31" i="60" s="1"/>
  <c r="BR244" i="60"/>
  <c r="CJ97" i="60"/>
  <c r="BN154" i="60"/>
  <c r="BS164" i="60"/>
  <c r="CI164" i="60"/>
  <c r="BQ170" i="60"/>
  <c r="BY19" i="60"/>
  <c r="BY16" i="60" s="1"/>
  <c r="BY177" i="60" s="1"/>
  <c r="CG41" i="60"/>
  <c r="CG209" i="60" s="1"/>
  <c r="CC50" i="60"/>
  <c r="CD50" i="60" s="1"/>
  <c r="CD52" i="60"/>
  <c r="CH52" i="60"/>
  <c r="BI53" i="60"/>
  <c r="BI230" i="60" s="1"/>
  <c r="BM53" i="60"/>
  <c r="BM230" i="60" s="1"/>
  <c r="BQ53" i="60"/>
  <c r="BQ230" i="60" s="1"/>
  <c r="CG59" i="60"/>
  <c r="CH59" i="60" s="1"/>
  <c r="CO85" i="60"/>
  <c r="BZ86" i="60"/>
  <c r="BL108" i="60"/>
  <c r="BW90" i="60"/>
  <c r="CO93" i="60"/>
  <c r="CO104" i="60"/>
  <c r="CM104" i="60"/>
  <c r="BV105" i="60"/>
  <c r="CL105" i="60"/>
  <c r="CO117" i="60"/>
  <c r="CI138" i="60"/>
  <c r="BS135" i="60"/>
  <c r="BM135" i="60"/>
  <c r="CM139" i="60"/>
  <c r="CP208" i="60"/>
  <c r="CM216" i="60"/>
  <c r="CO226" i="60"/>
  <c r="CL226" i="60"/>
  <c r="CP236" i="60"/>
  <c r="BV236" i="60"/>
  <c r="BR5" i="60"/>
  <c r="BF160" i="60"/>
  <c r="BR160" i="60" s="1"/>
  <c r="BW31" i="60"/>
  <c r="CJ170" i="60"/>
  <c r="BR17" i="60"/>
  <c r="BQ17" i="60"/>
  <c r="CF23" i="60"/>
  <c r="CH22" i="60" s="1"/>
  <c r="BL187" i="60"/>
  <c r="BM24" i="60"/>
  <c r="BR192" i="60"/>
  <c r="CF41" i="60"/>
  <c r="BY50" i="60"/>
  <c r="BP239" i="60"/>
  <c r="BQ61" i="60"/>
  <c r="BP244" i="60"/>
  <c r="BQ244" i="60" s="1"/>
  <c r="BQ64" i="60"/>
  <c r="CP78" i="60"/>
  <c r="BV78" i="60"/>
  <c r="BU78" i="60"/>
  <c r="BZ97" i="60"/>
  <c r="BV103" i="60"/>
  <c r="BV104" i="60"/>
  <c r="BJ120" i="60"/>
  <c r="BJ43" i="60" s="1"/>
  <c r="BJ67" i="60" s="1"/>
  <c r="BJ41" i="60"/>
  <c r="BJ209" i="60" s="1"/>
  <c r="CE120" i="60"/>
  <c r="CE43" i="60" s="1"/>
  <c r="CE41" i="60"/>
  <c r="CE209" i="60" s="1"/>
  <c r="BR127" i="60"/>
  <c r="BF50" i="60"/>
  <c r="BR50" i="60" s="1"/>
  <c r="BQ50" i="60"/>
  <c r="BI135" i="60"/>
  <c r="CA136" i="60"/>
  <c r="BV140" i="60"/>
  <c r="CI143" i="60"/>
  <c r="CH143" i="60"/>
  <c r="CJ145" i="60"/>
  <c r="CD145" i="60"/>
  <c r="BS17" i="60"/>
  <c r="CI17" i="60"/>
  <c r="CL17" i="60" s="1"/>
  <c r="BT52" i="60"/>
  <c r="BT227" i="60" s="1"/>
  <c r="BS160" i="60"/>
  <c r="BJ194" i="60"/>
  <c r="BX10" i="60"/>
  <c r="CK170" i="60"/>
  <c r="BR46" i="60"/>
  <c r="BR217" i="60" s="1"/>
  <c r="CI83" i="60"/>
  <c r="BN90" i="60"/>
  <c r="BP120" i="60"/>
  <c r="BP43" i="60" s="1"/>
  <c r="BP261" i="60" s="1"/>
  <c r="BP41" i="60"/>
  <c r="BQ41" i="60" s="1"/>
  <c r="BF136" i="60"/>
  <c r="BF55" i="60"/>
  <c r="CH144" i="60"/>
  <c r="CK145" i="60"/>
  <c r="BZ144" i="60"/>
  <c r="BZ145" i="60"/>
  <c r="BY59" i="60"/>
  <c r="BZ59" i="60" s="1"/>
  <c r="CP242" i="60"/>
  <c r="CT242" i="60" s="1"/>
  <c r="BV242" i="60"/>
  <c r="CJ160" i="60"/>
  <c r="CD160" i="60"/>
  <c r="CJ172" i="60"/>
  <c r="BT17" i="60"/>
  <c r="CJ17" i="60"/>
  <c r="CM17" i="60" s="1"/>
  <c r="CD17" i="60"/>
  <c r="BF179" i="60"/>
  <c r="BM18" i="60"/>
  <c r="CF179" i="60"/>
  <c r="BS190" i="60"/>
  <c r="CA41" i="60"/>
  <c r="CA209" i="60" s="1"/>
  <c r="BS218" i="60"/>
  <c r="BQ60" i="60"/>
  <c r="BI60" i="60"/>
  <c r="BI61" i="60"/>
  <c r="CM78" i="60"/>
  <c r="CL78" i="60"/>
  <c r="CJ83" i="60"/>
  <c r="CG255" i="60"/>
  <c r="CH98" i="60"/>
  <c r="CH99" i="60"/>
  <c r="BG120" i="60"/>
  <c r="BG43" i="60" s="1"/>
  <c r="BI42" i="60" s="1"/>
  <c r="BI118" i="60"/>
  <c r="BM145" i="60"/>
  <c r="BM144" i="60"/>
  <c r="BU176" i="60"/>
  <c r="CM202" i="60"/>
  <c r="CO216" i="60"/>
  <c r="BV226" i="60"/>
  <c r="BR238" i="60"/>
  <c r="BR190" i="60"/>
  <c r="BS192" i="60"/>
  <c r="CH36" i="60"/>
  <c r="BN223" i="60"/>
  <c r="BM220" i="60"/>
  <c r="CH220" i="60"/>
  <c r="CE237" i="60"/>
  <c r="BT65" i="60"/>
  <c r="CD64" i="60"/>
  <c r="CA31" i="60"/>
  <c r="CN81" i="60"/>
  <c r="CS81" i="60" s="1"/>
  <c r="CL80" i="60"/>
  <c r="BI83" i="60"/>
  <c r="CN85" i="60"/>
  <c r="CL85" i="60"/>
  <c r="BQ86" i="60"/>
  <c r="CO87" i="60"/>
  <c r="CO88" i="60"/>
  <c r="BR89" i="60"/>
  <c r="BQ89" i="60"/>
  <c r="CO94" i="60"/>
  <c r="BZ98" i="60"/>
  <c r="BI23" i="60"/>
  <c r="BN185" i="60"/>
  <c r="CL100" i="60"/>
  <c r="CL104" i="60"/>
  <c r="CM105" i="60"/>
  <c r="CN114" i="60"/>
  <c r="CO121" i="60"/>
  <c r="CI135" i="60"/>
  <c r="BN136" i="60"/>
  <c r="CJ138" i="60"/>
  <c r="CD137" i="60"/>
  <c r="CO140" i="60"/>
  <c r="CN147" i="60"/>
  <c r="CS147" i="60" s="1"/>
  <c r="BZ179" i="60"/>
  <c r="CD179" i="60"/>
  <c r="CN182" i="60"/>
  <c r="CP188" i="60"/>
  <c r="CT188" i="60" s="1"/>
  <c r="CN208" i="60"/>
  <c r="CN222" i="60"/>
  <c r="BS238" i="60"/>
  <c r="CI238" i="60"/>
  <c r="BU239" i="60"/>
  <c r="CH43" i="60"/>
  <c r="BJ223" i="60"/>
  <c r="BO224" i="60"/>
  <c r="BO223" i="60" s="1"/>
  <c r="BI46" i="60"/>
  <c r="BM46" i="60"/>
  <c r="BQ46" i="60"/>
  <c r="CJ220" i="60"/>
  <c r="CD220" i="60"/>
  <c r="BS50" i="60"/>
  <c r="BM49" i="60"/>
  <c r="CD54" i="60"/>
  <c r="CA237" i="60"/>
  <c r="BN108" i="60"/>
  <c r="CM79" i="60"/>
  <c r="CO82" i="60"/>
  <c r="CO84" i="60"/>
  <c r="BM86" i="60"/>
  <c r="CH86" i="60"/>
  <c r="CN106" i="60"/>
  <c r="CS106" i="60" s="1"/>
  <c r="CP113" i="60"/>
  <c r="CL113" i="60"/>
  <c r="BX154" i="60"/>
  <c r="BU122" i="60"/>
  <c r="CN124" i="60"/>
  <c r="CP131" i="60"/>
  <c r="BI132" i="60"/>
  <c r="BK136" i="60"/>
  <c r="BT145" i="60"/>
  <c r="CO147" i="60"/>
  <c r="CN152" i="60"/>
  <c r="CS152" i="60" s="1"/>
  <c r="BV178" i="60"/>
  <c r="CO188" i="60"/>
  <c r="CM241" i="60"/>
  <c r="CI50" i="60"/>
  <c r="CH49" i="60"/>
  <c r="CN117" i="60"/>
  <c r="CK118" i="60"/>
  <c r="CG136" i="60"/>
  <c r="CH135" i="60"/>
  <c r="BR145" i="60"/>
  <c r="BU144" i="60" s="1"/>
  <c r="CN140" i="60"/>
  <c r="BQ160" i="60"/>
  <c r="CE31" i="60"/>
  <c r="BZ11" i="60"/>
  <c r="CK172" i="60"/>
  <c r="CD13" i="60"/>
  <c r="BZ17" i="60"/>
  <c r="CC19" i="60"/>
  <c r="CJ184" i="60"/>
  <c r="CC23" i="60"/>
  <c r="BZ24" i="60"/>
  <c r="BQ26" i="60"/>
  <c r="BQ28" i="60"/>
  <c r="BM40" i="60"/>
  <c r="BX41" i="60"/>
  <c r="CA223" i="60"/>
  <c r="BS222" i="60"/>
  <c r="BR48" i="60"/>
  <c r="BR221" i="60" s="1"/>
  <c r="CI56" i="60"/>
  <c r="CI233" i="60" s="1"/>
  <c r="BM58" i="60"/>
  <c r="BI65" i="60"/>
  <c r="BQ65" i="60"/>
  <c r="BV79" i="60"/>
  <c r="BQ83" i="60"/>
  <c r="CK83" i="60"/>
  <c r="BS89" i="60"/>
  <c r="BI129" i="60"/>
  <c r="CD129" i="60"/>
  <c r="CD132" i="60"/>
  <c r="BR138" i="60"/>
  <c r="CN133" i="60"/>
  <c r="BU133" i="60"/>
  <c r="CC136" i="60"/>
  <c r="CD135" i="60"/>
  <c r="CD143" i="60"/>
  <c r="BV149" i="60"/>
  <c r="BU150" i="60"/>
  <c r="BU149" i="60"/>
  <c r="BV150" i="60"/>
  <c r="BU200" i="60"/>
  <c r="BU241" i="60"/>
  <c r="CN242" i="60"/>
  <c r="CS242" i="60" s="1"/>
  <c r="BI5" i="60"/>
  <c r="BM5" i="60"/>
  <c r="BQ5" i="60"/>
  <c r="BN10" i="60"/>
  <c r="CB10" i="60"/>
  <c r="BS170" i="60"/>
  <c r="BR172" i="60"/>
  <c r="BQ172" i="60"/>
  <c r="BQ14" i="60"/>
  <c r="BM16" i="60"/>
  <c r="BN19" i="60"/>
  <c r="BN179" i="60" s="1"/>
  <c r="BT25" i="60"/>
  <c r="BT187" i="60" s="1"/>
  <c r="CH26" i="60"/>
  <c r="BI27" i="60"/>
  <c r="BM27" i="60"/>
  <c r="BQ27" i="60"/>
  <c r="CH28" i="60"/>
  <c r="BI29" i="60"/>
  <c r="BM29" i="60"/>
  <c r="BQ29" i="60"/>
  <c r="CD37" i="60"/>
  <c r="CC201" i="60"/>
  <c r="CC41" i="60"/>
  <c r="CH42" i="60"/>
  <c r="BX43" i="60"/>
  <c r="BZ42" i="60" s="1"/>
  <c r="CB224" i="60"/>
  <c r="CB246" i="60" s="1"/>
  <c r="CJ218" i="60"/>
  <c r="BI50" i="60"/>
  <c r="BM50" i="60"/>
  <c r="BT51" i="60"/>
  <c r="BT225" i="60" s="1"/>
  <c r="BH59" i="60"/>
  <c r="BH67" i="60" s="1"/>
  <c r="BM59" i="60"/>
  <c r="BW59" i="60"/>
  <c r="BW237" i="60" s="1"/>
  <c r="CB237" i="60"/>
  <c r="BQ76" i="60"/>
  <c r="CC108" i="60"/>
  <c r="CM82" i="60"/>
  <c r="BS83" i="60"/>
  <c r="BU84" i="60"/>
  <c r="CL84" i="60"/>
  <c r="BI86" i="60"/>
  <c r="BR86" i="60"/>
  <c r="BT89" i="60"/>
  <c r="BI89" i="60"/>
  <c r="CD99" i="60"/>
  <c r="CO96" i="60"/>
  <c r="CB108" i="60"/>
  <c r="CO114" i="60"/>
  <c r="CN121" i="60"/>
  <c r="BV123" i="60"/>
  <c r="CL124" i="60"/>
  <c r="BS127" i="60"/>
  <c r="BM126" i="60"/>
  <c r="BM127" i="60"/>
  <c r="CI127" i="60"/>
  <c r="CH127" i="60"/>
  <c r="BZ129" i="60"/>
  <c r="BZ132" i="60"/>
  <c r="BY136" i="60"/>
  <c r="BZ135" i="60"/>
  <c r="CK135" i="60"/>
  <c r="CK138" i="60"/>
  <c r="BR143" i="60"/>
  <c r="BU139" i="60"/>
  <c r="BZ143" i="60"/>
  <c r="CK143" i="60"/>
  <c r="BI144" i="60"/>
  <c r="CN188" i="60"/>
  <c r="CS188" i="60" s="1"/>
  <c r="CD211" i="60"/>
  <c r="BU226" i="60"/>
  <c r="CN228" i="60"/>
  <c r="CM236" i="60"/>
  <c r="CE223" i="60"/>
  <c r="BH255" i="60"/>
  <c r="BI98" i="60"/>
  <c r="CJ180" i="60"/>
  <c r="BM160" i="60"/>
  <c r="BR170" i="60"/>
  <c r="CD11" i="60"/>
  <c r="CH11" i="60"/>
  <c r="BI17" i="60"/>
  <c r="BM184" i="60"/>
  <c r="BZ36" i="60"/>
  <c r="BI40" i="60"/>
  <c r="BQ40" i="60"/>
  <c r="BN41" i="60"/>
  <c r="BN209" i="60" s="1"/>
  <c r="BK223" i="60"/>
  <c r="CF224" i="60"/>
  <c r="CF223" i="60" s="1"/>
  <c r="CI46" i="60"/>
  <c r="CI217" i="60" s="1"/>
  <c r="CK51" i="60"/>
  <c r="CK225" i="60" s="1"/>
  <c r="CM80" i="60"/>
  <c r="CP84" i="60"/>
  <c r="BM89" i="60"/>
  <c r="CM96" i="60"/>
  <c r="CP123" i="60"/>
  <c r="BQ127" i="60"/>
  <c r="BQ126" i="60"/>
  <c r="CJ135" i="60"/>
  <c r="CJ143" i="60"/>
  <c r="CP150" i="60"/>
  <c r="CR149" i="60" s="1"/>
  <c r="CI160" i="60"/>
  <c r="BJ10" i="60"/>
  <c r="BJ31" i="60" s="1"/>
  <c r="BO10" i="60"/>
  <c r="BO31" i="60" s="1"/>
  <c r="CG10" i="60"/>
  <c r="CK10" i="60" s="1"/>
  <c r="BS172" i="60"/>
  <c r="CI172" i="60"/>
  <c r="BQ19" i="60"/>
  <c r="BK186" i="60"/>
  <c r="BZ20" i="60"/>
  <c r="CD20" i="60"/>
  <c r="CH20" i="60"/>
  <c r="BP21" i="60"/>
  <c r="BP184" i="60" s="1"/>
  <c r="BT184" i="60" s="1"/>
  <c r="BW185" i="60"/>
  <c r="CI190" i="60"/>
  <c r="CI192" i="60"/>
  <c r="CN192" i="60" s="1"/>
  <c r="CF67" i="60"/>
  <c r="CK218" i="60"/>
  <c r="BS220" i="60"/>
  <c r="CJ222" i="60"/>
  <c r="BI52" i="60"/>
  <c r="BM52" i="60"/>
  <c r="BQ52" i="60"/>
  <c r="CJ59" i="60"/>
  <c r="CI244" i="60"/>
  <c r="CO72" i="60"/>
  <c r="BU75" i="60"/>
  <c r="BI77" i="60"/>
  <c r="BM77" i="60"/>
  <c r="BQ77" i="60"/>
  <c r="BV82" i="60"/>
  <c r="CL82" i="60"/>
  <c r="BT83" i="60"/>
  <c r="CH83" i="60"/>
  <c r="CM84" i="60"/>
  <c r="BS86" i="60"/>
  <c r="CJ86" i="60"/>
  <c r="CN88" i="60"/>
  <c r="BG90" i="60"/>
  <c r="BU93" i="60"/>
  <c r="BU96" i="60"/>
  <c r="CN101" i="60"/>
  <c r="CS101" i="60" s="1"/>
  <c r="BU104" i="60"/>
  <c r="BH154" i="60"/>
  <c r="BT127" i="60"/>
  <c r="BI127" i="60"/>
  <c r="CJ127" i="60"/>
  <c r="CO139" i="60"/>
  <c r="BU140" i="60"/>
  <c r="CL149" i="60"/>
  <c r="CL150" i="60"/>
  <c r="CM149" i="60"/>
  <c r="CM150" i="60"/>
  <c r="BR210" i="60"/>
  <c r="CK210" i="60"/>
  <c r="BG244" i="60"/>
  <c r="BS244" i="60" s="1"/>
  <c r="BS243" i="60" s="1"/>
  <c r="CR258" i="60"/>
  <c r="CT258" i="60"/>
  <c r="CT260" i="60" s="1"/>
  <c r="CI89" i="60"/>
  <c r="BR92" i="60"/>
  <c r="CA90" i="60"/>
  <c r="BV93" i="60"/>
  <c r="BZ99" i="60"/>
  <c r="CI99" i="60"/>
  <c r="CP104" i="60"/>
  <c r="CO106" i="60"/>
  <c r="BU113" i="60"/>
  <c r="CM117" i="60"/>
  <c r="BM118" i="60"/>
  <c r="CF154" i="60"/>
  <c r="BK120" i="60"/>
  <c r="BK43" i="60" s="1"/>
  <c r="BM42" i="60" s="1"/>
  <c r="BV122" i="60"/>
  <c r="CL122" i="60"/>
  <c r="CL123" i="60"/>
  <c r="BM132" i="60"/>
  <c r="CO134" i="60"/>
  <c r="CO142" i="60"/>
  <c r="CD144" i="60"/>
  <c r="CM146" i="60"/>
  <c r="CP176" i="60"/>
  <c r="CQ176" i="60" s="1"/>
  <c r="BU178" i="60"/>
  <c r="BR180" i="60"/>
  <c r="CI180" i="60"/>
  <c r="CH179" i="60"/>
  <c r="CN202" i="60"/>
  <c r="BV208" i="60"/>
  <c r="BI210" i="60"/>
  <c r="BM210" i="60"/>
  <c r="CL234" i="60"/>
  <c r="CP93" i="60"/>
  <c r="BV96" i="60"/>
  <c r="BR99" i="60"/>
  <c r="CN99" i="60" s="1"/>
  <c r="CS99" i="60" s="1"/>
  <c r="CM100" i="60"/>
  <c r="CM113" i="60"/>
  <c r="CD126" i="60"/>
  <c r="CH126" i="60"/>
  <c r="CI129" i="60"/>
  <c r="BS132" i="60"/>
  <c r="CP133" i="60"/>
  <c r="BQ137" i="60"/>
  <c r="CP140" i="60"/>
  <c r="CL178" i="60"/>
  <c r="BR186" i="60"/>
  <c r="CN226" i="60"/>
  <c r="CO236" i="60"/>
  <c r="CL236" i="60"/>
  <c r="CD238" i="60"/>
  <c r="CH183" i="60"/>
  <c r="CH184" i="60"/>
  <c r="CD190" i="60"/>
  <c r="CD189" i="60"/>
  <c r="BZ160" i="60"/>
  <c r="CK160" i="60"/>
  <c r="CK5" i="60"/>
  <c r="BR164" i="60"/>
  <c r="CI10" i="60"/>
  <c r="CI11" i="60"/>
  <c r="BT12" i="60"/>
  <c r="CJ21" i="60"/>
  <c r="CI23" i="60"/>
  <c r="BZ190" i="60"/>
  <c r="BZ189" i="60"/>
  <c r="CK190" i="60"/>
  <c r="CH192" i="60"/>
  <c r="CH191" i="60"/>
  <c r="BO267" i="60"/>
  <c r="BO199" i="60"/>
  <c r="CJ45" i="60"/>
  <c r="CJ215" i="60" s="1"/>
  <c r="CK46" i="60"/>
  <c r="BR47" i="60"/>
  <c r="CI47" i="60"/>
  <c r="CI219" i="60" s="1"/>
  <c r="BL222" i="60"/>
  <c r="BM222" i="60" s="1"/>
  <c r="BM48" i="60"/>
  <c r="CI48" i="60"/>
  <c r="CI221" i="60" s="1"/>
  <c r="BW55" i="60"/>
  <c r="CC239" i="60"/>
  <c r="CD61" i="60"/>
  <c r="CD60" i="60"/>
  <c r="BT160" i="60"/>
  <c r="BI160" i="60"/>
  <c r="BT5" i="60"/>
  <c r="CJ5" i="60"/>
  <c r="BZ164" i="60"/>
  <c r="CD164" i="60"/>
  <c r="CH164" i="60"/>
  <c r="BR11" i="60"/>
  <c r="BS12" i="60"/>
  <c r="CI12" i="60"/>
  <c r="BM13" i="60"/>
  <c r="BZ13" i="60"/>
  <c r="BS14" i="60"/>
  <c r="BS173" i="60" s="1"/>
  <c r="CI14" i="60"/>
  <c r="CI173" i="60" s="1"/>
  <c r="BS15" i="60"/>
  <c r="CI15" i="60"/>
  <c r="CI175" i="60" s="1"/>
  <c r="BH16" i="60"/>
  <c r="BP16" i="60"/>
  <c r="CB16" i="60"/>
  <c r="CB177" i="60" s="1"/>
  <c r="CF16" i="60"/>
  <c r="CF177" i="60" s="1"/>
  <c r="BR20" i="60"/>
  <c r="BO21" i="60"/>
  <c r="BO184" i="60" s="1"/>
  <c r="CI21" i="60"/>
  <c r="CI183" i="60" s="1"/>
  <c r="BL23" i="60"/>
  <c r="BL31" i="60" s="1"/>
  <c r="BI24" i="60"/>
  <c r="CJ25" i="60"/>
  <c r="CJ187" i="60" s="1"/>
  <c r="CD26" i="60"/>
  <c r="BT190" i="60"/>
  <c r="BI190" i="60"/>
  <c r="BI189" i="60"/>
  <c r="BM189" i="60"/>
  <c r="BM190" i="60"/>
  <c r="BQ189" i="60"/>
  <c r="BQ190" i="60"/>
  <c r="BT27" i="60"/>
  <c r="CJ27" i="60"/>
  <c r="CD28" i="60"/>
  <c r="BI192" i="60"/>
  <c r="BI191" i="60"/>
  <c r="BT192" i="60"/>
  <c r="BM191" i="60"/>
  <c r="BM192" i="60"/>
  <c r="BQ192" i="60"/>
  <c r="BQ191" i="60"/>
  <c r="BT29" i="60"/>
  <c r="CJ192" i="60"/>
  <c r="CO192" i="60" s="1"/>
  <c r="CJ29" i="60"/>
  <c r="BR36" i="60"/>
  <c r="BS37" i="60"/>
  <c r="BS201" i="60" s="1"/>
  <c r="CI37" i="60"/>
  <c r="CI201" i="60" s="1"/>
  <c r="BT40" i="60"/>
  <c r="CJ40" i="60"/>
  <c r="CJ207" i="60" s="1"/>
  <c r="BN211" i="60"/>
  <c r="BF224" i="60"/>
  <c r="BR214" i="60"/>
  <c r="BR44" i="60"/>
  <c r="BZ44" i="60"/>
  <c r="CD44" i="60"/>
  <c r="CH44" i="60"/>
  <c r="BS45" i="60"/>
  <c r="CI45" i="60"/>
  <c r="CI215" i="60" s="1"/>
  <c r="BT46" i="60"/>
  <c r="CJ46" i="60"/>
  <c r="BM47" i="60"/>
  <c r="BQ47" i="60"/>
  <c r="BZ47" i="60"/>
  <c r="CD47" i="60"/>
  <c r="CH47" i="60"/>
  <c r="BP222" i="60"/>
  <c r="BQ222" i="60" s="1"/>
  <c r="BQ48" i="60"/>
  <c r="BZ48" i="60"/>
  <c r="CD48" i="60"/>
  <c r="CH48" i="60"/>
  <c r="BI49" i="60"/>
  <c r="BL225" i="60"/>
  <c r="BL55" i="60"/>
  <c r="BL67" i="60" s="1"/>
  <c r="BP225" i="60"/>
  <c r="BP55" i="60"/>
  <c r="BP231" i="60" s="1"/>
  <c r="CI53" i="60"/>
  <c r="BO55" i="60"/>
  <c r="BO263" i="60" s="1"/>
  <c r="BK108" i="60"/>
  <c r="CA108" i="60"/>
  <c r="CF249" i="60"/>
  <c r="CF108" i="60"/>
  <c r="CN82" i="60"/>
  <c r="BU82" i="60"/>
  <c r="BS129" i="60"/>
  <c r="CO130" i="60"/>
  <c r="BG136" i="60"/>
  <c r="BG55" i="60"/>
  <c r="BI54" i="60" s="1"/>
  <c r="BM138" i="60"/>
  <c r="BL136" i="60"/>
  <c r="BM137" i="60"/>
  <c r="BS138" i="60"/>
  <c r="BV147" i="60"/>
  <c r="BU146" i="60"/>
  <c r="CP147" i="60"/>
  <c r="BU147" i="60"/>
  <c r="BV146" i="60"/>
  <c r="BP173" i="60"/>
  <c r="BS11" i="60"/>
  <c r="BT172" i="60"/>
  <c r="BI172" i="60"/>
  <c r="CJ14" i="60"/>
  <c r="CJ173" i="60" s="1"/>
  <c r="BT15" i="60"/>
  <c r="BS182" i="60"/>
  <c r="BG186" i="60"/>
  <c r="BS20" i="60"/>
  <c r="BI184" i="60"/>
  <c r="CK27" i="60"/>
  <c r="CD192" i="60"/>
  <c r="CD191" i="60"/>
  <c r="BK267" i="60"/>
  <c r="BK199" i="60"/>
  <c r="BS214" i="60"/>
  <c r="BG224" i="60"/>
  <c r="BG262" i="60" s="1"/>
  <c r="BT45" i="60"/>
  <c r="BT215" i="60" s="1"/>
  <c r="BY232" i="60"/>
  <c r="CK230" i="60"/>
  <c r="CG90" i="60"/>
  <c r="CH89" i="60"/>
  <c r="BK255" i="60"/>
  <c r="BM99" i="60"/>
  <c r="BS99" i="60"/>
  <c r="BM98" i="60"/>
  <c r="CO174" i="60"/>
  <c r="BV173" i="60"/>
  <c r="BV174" i="60"/>
  <c r="BZ5" i="60"/>
  <c r="CD5" i="60"/>
  <c r="CH5" i="60"/>
  <c r="BT170" i="60"/>
  <c r="BI170" i="60"/>
  <c r="BM170" i="60"/>
  <c r="BT11" i="60"/>
  <c r="CJ11" i="60"/>
  <c r="BI12" i="60"/>
  <c r="BM12" i="60"/>
  <c r="BQ12" i="60"/>
  <c r="CH172" i="60"/>
  <c r="CK12" i="60"/>
  <c r="CH13" i="60"/>
  <c r="BI14" i="60"/>
  <c r="BM14" i="60"/>
  <c r="CK14" i="60"/>
  <c r="BI15" i="60"/>
  <c r="BM15" i="60"/>
  <c r="BQ15" i="60"/>
  <c r="CK15" i="60"/>
  <c r="BR16" i="60"/>
  <c r="BR177" i="60" s="1"/>
  <c r="BX19" i="60"/>
  <c r="BH186" i="60"/>
  <c r="BT182" i="60"/>
  <c r="BM182" i="60"/>
  <c r="BL186" i="60"/>
  <c r="BQ182" i="60"/>
  <c r="BT20" i="60"/>
  <c r="CJ182" i="60"/>
  <c r="BX186" i="60"/>
  <c r="CB186" i="60"/>
  <c r="CF186" i="60"/>
  <c r="CF185" i="60" s="1"/>
  <c r="CJ20" i="60"/>
  <c r="BI21" i="60"/>
  <c r="BM21" i="60"/>
  <c r="BZ184" i="60"/>
  <c r="BZ183" i="60"/>
  <c r="CK184" i="60"/>
  <c r="CD184" i="60"/>
  <c r="CD183" i="60"/>
  <c r="CK21" i="60"/>
  <c r="BI22" i="60"/>
  <c r="BF23" i="60"/>
  <c r="BF31" i="60" s="1"/>
  <c r="CD24" i="60"/>
  <c r="BR25" i="60"/>
  <c r="BZ25" i="60"/>
  <c r="BZ187" i="60" s="1"/>
  <c r="CD25" i="60"/>
  <c r="CD187" i="60" s="1"/>
  <c r="CH25" i="60"/>
  <c r="CH187" i="60" s="1"/>
  <c r="BI26" i="60"/>
  <c r="BR27" i="60"/>
  <c r="BZ27" i="60"/>
  <c r="CD27" i="60"/>
  <c r="CH27" i="60"/>
  <c r="BI28" i="60"/>
  <c r="BR29" i="60"/>
  <c r="BZ29" i="60"/>
  <c r="CD29" i="60"/>
  <c r="CH29" i="60"/>
  <c r="CO198" i="60"/>
  <c r="CO112" i="60"/>
  <c r="BH267" i="60"/>
  <c r="BH199" i="60"/>
  <c r="BL267" i="60"/>
  <c r="BL199" i="60"/>
  <c r="BP267" i="60"/>
  <c r="BP199" i="60"/>
  <c r="BT36" i="60"/>
  <c r="BX267" i="60"/>
  <c r="BX199" i="60"/>
  <c r="CB267" i="60"/>
  <c r="CB199" i="60"/>
  <c r="CF267" i="60"/>
  <c r="CF199" i="60"/>
  <c r="CJ36" i="60"/>
  <c r="BI37" i="60"/>
  <c r="BM37" i="60"/>
  <c r="BQ37" i="60"/>
  <c r="CK37" i="60"/>
  <c r="BR40" i="60"/>
  <c r="BR207" i="60" s="1"/>
  <c r="BZ40" i="60"/>
  <c r="CD40" i="60"/>
  <c r="CH40" i="60"/>
  <c r="BS41" i="60"/>
  <c r="BL261" i="60"/>
  <c r="BH224" i="60"/>
  <c r="BH262" i="60" s="1"/>
  <c r="BI214" i="60"/>
  <c r="BT214" i="60"/>
  <c r="BM214" i="60"/>
  <c r="BL224" i="60"/>
  <c r="BQ214" i="60"/>
  <c r="BP224" i="60"/>
  <c r="BT44" i="60"/>
  <c r="BX224" i="60"/>
  <c r="CJ214" i="60"/>
  <c r="CJ44" i="60"/>
  <c r="BI45" i="60"/>
  <c r="BM45" i="60"/>
  <c r="BQ45" i="60"/>
  <c r="CK45" i="60"/>
  <c r="BZ46" i="60"/>
  <c r="CD46" i="60"/>
  <c r="CH46" i="60"/>
  <c r="BS47" i="60"/>
  <c r="CK47" i="60"/>
  <c r="BH222" i="60"/>
  <c r="BI48" i="60"/>
  <c r="BS48" i="60"/>
  <c r="CJ48" i="60"/>
  <c r="BX262" i="60"/>
  <c r="CC225" i="60"/>
  <c r="CD51" i="60"/>
  <c r="CI51" i="60"/>
  <c r="CI225" i="60" s="1"/>
  <c r="BR52" i="60"/>
  <c r="BF232" i="60"/>
  <c r="BR230" i="60"/>
  <c r="BR53" i="60"/>
  <c r="BL235" i="60"/>
  <c r="BM57" i="60"/>
  <c r="CG235" i="60"/>
  <c r="CH57" i="60"/>
  <c r="BL241" i="60"/>
  <c r="BM62" i="60"/>
  <c r="BM63" i="60"/>
  <c r="CB241" i="60"/>
  <c r="CD62" i="60"/>
  <c r="CG241" i="60"/>
  <c r="CH63" i="60"/>
  <c r="CH62" i="60"/>
  <c r="BV81" i="60"/>
  <c r="BU80" i="60"/>
  <c r="CP81" i="60"/>
  <c r="BU81" i="60"/>
  <c r="BV80" i="60"/>
  <c r="CC90" i="60"/>
  <c r="CD89" i="60"/>
  <c r="CM94" i="60"/>
  <c r="CL94" i="60"/>
  <c r="BV121" i="60"/>
  <c r="CP121" i="60"/>
  <c r="BU121" i="60"/>
  <c r="CO128" i="60"/>
  <c r="BV128" i="60"/>
  <c r="CK164" i="60"/>
  <c r="CP216" i="60"/>
  <c r="BU216" i="60"/>
  <c r="BV216" i="60"/>
  <c r="CJ12" i="60"/>
  <c r="BT14" i="60"/>
  <c r="CJ15" i="60"/>
  <c r="CI19" i="60"/>
  <c r="CI20" i="60"/>
  <c r="CI181" i="60" s="1"/>
  <c r="CK25" i="60"/>
  <c r="CK187" i="60" s="1"/>
  <c r="CH189" i="60"/>
  <c r="CH190" i="60"/>
  <c r="BZ192" i="60"/>
  <c r="CK192" i="60"/>
  <c r="BZ191" i="60"/>
  <c r="CK29" i="60"/>
  <c r="BS36" i="60"/>
  <c r="CI36" i="60"/>
  <c r="BT37" i="60"/>
  <c r="BT201" i="60" s="1"/>
  <c r="CJ37" i="60"/>
  <c r="CJ201" i="60" s="1"/>
  <c r="CK40" i="60"/>
  <c r="BS44" i="60"/>
  <c r="CI214" i="60"/>
  <c r="BW224" i="60"/>
  <c r="CI44" i="60"/>
  <c r="CH50" i="60"/>
  <c r="CG225" i="60"/>
  <c r="CH51" i="60"/>
  <c r="BP233" i="60"/>
  <c r="BQ56" i="60"/>
  <c r="BP235" i="60"/>
  <c r="BQ57" i="60"/>
  <c r="CJ61" i="60"/>
  <c r="CJ239" i="60" s="1"/>
  <c r="BP241" i="60"/>
  <c r="BQ63" i="60"/>
  <c r="BV87" i="60"/>
  <c r="BT86" i="60"/>
  <c r="BU87" i="60"/>
  <c r="CP87" i="60"/>
  <c r="BX257" i="60"/>
  <c r="BZ92" i="60"/>
  <c r="BX90" i="60"/>
  <c r="CJ92" i="60"/>
  <c r="BV100" i="60"/>
  <c r="CO101" i="60"/>
  <c r="CO113" i="60"/>
  <c r="BV113" i="60"/>
  <c r="BS5" i="60"/>
  <c r="BS159" i="60" s="1"/>
  <c r="CI5" i="60"/>
  <c r="BI164" i="60"/>
  <c r="BT164" i="60"/>
  <c r="BM164" i="60"/>
  <c r="BQ164" i="60"/>
  <c r="CJ164" i="60"/>
  <c r="BI11" i="60"/>
  <c r="BM11" i="60"/>
  <c r="BQ11" i="60"/>
  <c r="CK11" i="60"/>
  <c r="BR12" i="60"/>
  <c r="BZ12" i="60"/>
  <c r="CD12" i="60"/>
  <c r="CH12" i="60"/>
  <c r="BI13" i="60"/>
  <c r="BR14" i="60"/>
  <c r="BZ14" i="60"/>
  <c r="CD14" i="60"/>
  <c r="CH14" i="60"/>
  <c r="BR15" i="60"/>
  <c r="BZ15" i="60"/>
  <c r="CD15" i="60"/>
  <c r="CH15" i="60"/>
  <c r="CI16" i="60"/>
  <c r="CI177" i="60" s="1"/>
  <c r="BI20" i="60"/>
  <c r="BM20" i="60"/>
  <c r="BQ20" i="60"/>
  <c r="CK182" i="60"/>
  <c r="BY186" i="60"/>
  <c r="BZ182" i="60"/>
  <c r="BZ181" i="60"/>
  <c r="CC186" i="60"/>
  <c r="CD182" i="60"/>
  <c r="CD181" i="60"/>
  <c r="CG186" i="60"/>
  <c r="CH182" i="60"/>
  <c r="CH181" i="60"/>
  <c r="CK20" i="60"/>
  <c r="BR21" i="60"/>
  <c r="BZ21" i="60"/>
  <c r="CD21" i="60"/>
  <c r="CH21" i="60"/>
  <c r="BK23" i="60"/>
  <c r="BS23" i="60" s="1"/>
  <c r="CH24" i="60"/>
  <c r="BI25" i="60"/>
  <c r="BM25" i="60"/>
  <c r="BS25" i="60"/>
  <c r="CI25" i="60"/>
  <c r="CI187" i="60" s="1"/>
  <c r="BZ26" i="60"/>
  <c r="BS27" i="60"/>
  <c r="CI27" i="60"/>
  <c r="BZ28" i="60"/>
  <c r="BS29" i="60"/>
  <c r="CI29" i="60"/>
  <c r="BI36" i="60"/>
  <c r="BM36" i="60"/>
  <c r="BQ36" i="60"/>
  <c r="BY267" i="60"/>
  <c r="BY199" i="60"/>
  <c r="CC267" i="60"/>
  <c r="CC199" i="60"/>
  <c r="CG267" i="60"/>
  <c r="CG199" i="60"/>
  <c r="CK36" i="60"/>
  <c r="BR37" i="60"/>
  <c r="BR201" i="60" s="1"/>
  <c r="BZ37" i="60"/>
  <c r="CH37" i="60"/>
  <c r="BS40" i="60"/>
  <c r="CI40" i="60"/>
  <c r="CI207" i="60" s="1"/>
  <c r="CC261" i="60"/>
  <c r="CC211" i="60"/>
  <c r="CG261" i="60"/>
  <c r="CK43" i="60"/>
  <c r="BI44" i="60"/>
  <c r="BM44" i="60"/>
  <c r="BQ44" i="60"/>
  <c r="CK214" i="60"/>
  <c r="BZ214" i="60"/>
  <c r="BY224" i="60"/>
  <c r="CC224" i="60"/>
  <c r="CD214" i="60"/>
  <c r="CG224" i="60"/>
  <c r="CH214" i="60"/>
  <c r="CK44" i="60"/>
  <c r="BR45" i="60"/>
  <c r="BZ45" i="60"/>
  <c r="CD45" i="60"/>
  <c r="CH45" i="60"/>
  <c r="BS46" i="60"/>
  <c r="BH220" i="60"/>
  <c r="BT47" i="60"/>
  <c r="BZ220" i="60"/>
  <c r="CK220" i="60"/>
  <c r="BT48" i="60"/>
  <c r="BZ222" i="60"/>
  <c r="BK262" i="60"/>
  <c r="CJ50" i="60"/>
  <c r="BK225" i="60"/>
  <c r="BK55" i="60"/>
  <c r="BK263" i="60" s="1"/>
  <c r="BY225" i="60"/>
  <c r="BZ51" i="60"/>
  <c r="CJ51" i="60"/>
  <c r="CJ225" i="60" s="1"/>
  <c r="BS230" i="60"/>
  <c r="BG232" i="60"/>
  <c r="CI230" i="60"/>
  <c r="CI232" i="60" s="1"/>
  <c r="BW232" i="60"/>
  <c r="BX233" i="60"/>
  <c r="BZ56" i="60"/>
  <c r="CJ56" i="60"/>
  <c r="CJ233" i="60" s="1"/>
  <c r="BH235" i="60"/>
  <c r="BT57" i="60"/>
  <c r="BI57" i="60"/>
  <c r="BQ62" i="60"/>
  <c r="BH241" i="60"/>
  <c r="BI62" i="60"/>
  <c r="BT63" i="60"/>
  <c r="BI63" i="60"/>
  <c r="BY90" i="60"/>
  <c r="CK89" i="60"/>
  <c r="BZ89" i="60"/>
  <c r="BK257" i="60"/>
  <c r="BM91" i="60"/>
  <c r="BK90" i="60"/>
  <c r="BP257" i="60"/>
  <c r="BQ92" i="60"/>
  <c r="BP90" i="60"/>
  <c r="BQ91" i="60"/>
  <c r="CM93" i="60"/>
  <c r="CL93" i="60"/>
  <c r="BR118" i="60"/>
  <c r="BF120" i="60"/>
  <c r="BQ118" i="60"/>
  <c r="BO120" i="60"/>
  <c r="BS118" i="60"/>
  <c r="CE136" i="60"/>
  <c r="CE55" i="60"/>
  <c r="BK179" i="60"/>
  <c r="BQ179" i="60"/>
  <c r="BQ180" i="60"/>
  <c r="BP179" i="60"/>
  <c r="BI182" i="60"/>
  <c r="BY227" i="60"/>
  <c r="BY55" i="60"/>
  <c r="BZ53" i="60"/>
  <c r="BZ230" i="60" s="1"/>
  <c r="BZ232" i="60" s="1"/>
  <c r="CD53" i="60"/>
  <c r="CD230" i="60" s="1"/>
  <c r="CD232" i="60" s="1"/>
  <c r="CH53" i="60"/>
  <c r="CH230" i="60" s="1"/>
  <c r="CH232" i="60" s="1"/>
  <c r="CB263" i="60"/>
  <c r="CD55" i="60"/>
  <c r="CB233" i="60"/>
  <c r="CD56" i="60"/>
  <c r="CC237" i="60"/>
  <c r="CD58" i="60"/>
  <c r="CD59" i="60"/>
  <c r="BL239" i="60"/>
  <c r="BM60" i="60"/>
  <c r="CG239" i="60"/>
  <c r="CH61" i="60"/>
  <c r="BY244" i="60"/>
  <c r="BZ64" i="60"/>
  <c r="BZ65" i="60"/>
  <c r="CK65" i="60"/>
  <c r="CM72" i="60"/>
  <c r="CL72" i="60"/>
  <c r="CD76" i="60"/>
  <c r="BY249" i="60"/>
  <c r="BZ76" i="60"/>
  <c r="BZ77" i="60"/>
  <c r="CE108" i="60"/>
  <c r="CK77" i="60"/>
  <c r="BU79" i="60"/>
  <c r="BU85" i="60"/>
  <c r="CK86" i="60"/>
  <c r="CM87" i="60"/>
  <c r="CM85" i="60"/>
  <c r="CM88" i="60"/>
  <c r="CL88" i="60"/>
  <c r="CB257" i="60"/>
  <c r="CD92" i="60"/>
  <c r="CB90" i="60"/>
  <c r="CL96" i="60"/>
  <c r="BO255" i="60"/>
  <c r="BQ99" i="60"/>
  <c r="BQ98" i="60"/>
  <c r="CM101" i="60"/>
  <c r="CL101" i="60"/>
  <c r="BV106" i="60"/>
  <c r="BU105" i="60"/>
  <c r="CP106" i="60"/>
  <c r="BU106" i="60"/>
  <c r="BY108" i="60"/>
  <c r="BV114" i="60"/>
  <c r="BU114" i="60"/>
  <c r="CP114" i="60"/>
  <c r="CH120" i="60"/>
  <c r="CN122" i="60"/>
  <c r="BV124" i="60"/>
  <c r="BU124" i="60"/>
  <c r="BZ126" i="60"/>
  <c r="CK127" i="60"/>
  <c r="BU128" i="60"/>
  <c r="CN128" i="60"/>
  <c r="CJ132" i="60"/>
  <c r="BU174" i="60"/>
  <c r="CN174" i="60"/>
  <c r="BU173" i="60"/>
  <c r="CL176" i="60"/>
  <c r="CA185" i="60"/>
  <c r="BL237" i="60"/>
  <c r="BH239" i="60"/>
  <c r="BQ220" i="60"/>
  <c r="CJ47" i="60"/>
  <c r="CK222" i="60"/>
  <c r="CH222" i="60"/>
  <c r="CK48" i="60"/>
  <c r="BN225" i="60"/>
  <c r="BN55" i="60"/>
  <c r="BN231" i="60" s="1"/>
  <c r="BR51" i="60"/>
  <c r="BS52" i="60"/>
  <c r="BS227" i="60" s="1"/>
  <c r="CJ52" i="60"/>
  <c r="CJ227" i="60" s="1"/>
  <c r="BS53" i="60"/>
  <c r="CK53" i="60"/>
  <c r="BX55" i="60"/>
  <c r="BL233" i="60"/>
  <c r="BM56" i="60"/>
  <c r="BS56" i="60"/>
  <c r="CC235" i="60"/>
  <c r="CD57" i="60"/>
  <c r="CJ57" i="60"/>
  <c r="CJ235" i="60" s="1"/>
  <c r="BT61" i="60"/>
  <c r="BY239" i="60"/>
  <c r="BZ60" i="60"/>
  <c r="BZ61" i="60"/>
  <c r="CK61" i="60"/>
  <c r="CC241" i="60"/>
  <c r="CD63" i="60"/>
  <c r="CJ63" i="60"/>
  <c r="CJ241" i="60" s="1"/>
  <c r="BH244" i="60"/>
  <c r="BI64" i="60"/>
  <c r="BL244" i="60"/>
  <c r="BM64" i="60"/>
  <c r="CG244" i="60"/>
  <c r="CH65" i="60"/>
  <c r="BV72" i="60"/>
  <c r="CP72" i="60"/>
  <c r="BU72" i="60"/>
  <c r="BV75" i="60"/>
  <c r="CN75" i="60"/>
  <c r="BH249" i="60"/>
  <c r="BI76" i="60"/>
  <c r="BL249" i="60"/>
  <c r="BM76" i="60"/>
  <c r="BW108" i="60"/>
  <c r="CG249" i="60"/>
  <c r="CH77" i="60"/>
  <c r="CN78" i="60"/>
  <c r="CP79" i="60"/>
  <c r="BM83" i="60"/>
  <c r="BR83" i="60"/>
  <c r="CN84" i="60"/>
  <c r="CP85" i="60"/>
  <c r="BV88" i="60"/>
  <c r="CP88" i="60"/>
  <c r="BU88" i="60"/>
  <c r="CD91" i="60"/>
  <c r="BL257" i="60"/>
  <c r="BM92" i="60"/>
  <c r="BL90" i="60"/>
  <c r="BS92" i="60"/>
  <c r="BG255" i="60"/>
  <c r="BI99" i="60"/>
  <c r="BV101" i="60"/>
  <c r="BU100" i="60"/>
  <c r="CP101" i="60"/>
  <c r="BU101" i="60"/>
  <c r="BU103" i="60"/>
  <c r="CL103" i="60"/>
  <c r="CM106" i="60"/>
  <c r="CL106" i="60"/>
  <c r="CM114" i="60"/>
  <c r="CL114" i="60"/>
  <c r="BV117" i="60"/>
  <c r="CP117" i="60"/>
  <c r="CN123" i="60"/>
  <c r="BU123" i="60"/>
  <c r="CP124" i="60"/>
  <c r="CM125" i="60"/>
  <c r="CL125" i="60"/>
  <c r="BR129" i="60"/>
  <c r="BV130" i="60"/>
  <c r="BT129" i="60"/>
  <c r="CP130" i="60"/>
  <c r="BU130" i="60"/>
  <c r="BV134" i="60"/>
  <c r="CP134" i="60"/>
  <c r="BU134" i="60"/>
  <c r="BI137" i="60"/>
  <c r="BI138" i="60"/>
  <c r="BH136" i="60"/>
  <c r="BT138" i="60"/>
  <c r="CH138" i="60"/>
  <c r="CH137" i="60"/>
  <c r="CF136" i="60"/>
  <c r="CM142" i="60"/>
  <c r="CL142" i="60"/>
  <c r="BI145" i="60"/>
  <c r="BG59" i="60"/>
  <c r="CM152" i="60"/>
  <c r="CL152" i="60"/>
  <c r="CL151" i="60"/>
  <c r="CC154" i="60"/>
  <c r="BL211" i="60"/>
  <c r="CK52" i="60"/>
  <c r="CK227" i="60" s="1"/>
  <c r="CC231" i="60"/>
  <c r="CD231" i="60"/>
  <c r="CG231" i="60"/>
  <c r="CH231" i="60"/>
  <c r="CF263" i="60"/>
  <c r="CH55" i="60"/>
  <c r="CH54" i="60"/>
  <c r="BH233" i="60"/>
  <c r="BI56" i="60"/>
  <c r="BT56" i="60"/>
  <c r="BT233" i="60" s="1"/>
  <c r="CF233" i="60"/>
  <c r="CH56" i="60"/>
  <c r="BY235" i="60"/>
  <c r="BZ57" i="60"/>
  <c r="CK57" i="60"/>
  <c r="BP237" i="60"/>
  <c r="BQ58" i="60"/>
  <c r="CG237" i="60"/>
  <c r="BY241" i="60"/>
  <c r="BZ62" i="60"/>
  <c r="BZ63" i="60"/>
  <c r="CK63" i="60"/>
  <c r="CJ244" i="60"/>
  <c r="CC244" i="60"/>
  <c r="CD65" i="60"/>
  <c r="CJ65" i="60"/>
  <c r="CC249" i="60"/>
  <c r="CD77" i="60"/>
  <c r="CJ77" i="60"/>
  <c r="CM81" i="60"/>
  <c r="CL81" i="60"/>
  <c r="BH257" i="60"/>
  <c r="BI91" i="60"/>
  <c r="BI92" i="60"/>
  <c r="BH90" i="60"/>
  <c r="BT92" i="60"/>
  <c r="CF257" i="60"/>
  <c r="CH92" i="60"/>
  <c r="CH91" i="60"/>
  <c r="CF90" i="60"/>
  <c r="BV94" i="60"/>
  <c r="CP94" i="60"/>
  <c r="BU94" i="60"/>
  <c r="CP96" i="60"/>
  <c r="BH108" i="60"/>
  <c r="BP108" i="60"/>
  <c r="BX108" i="60"/>
  <c r="CG108" i="60"/>
  <c r="CK120" i="60"/>
  <c r="BZ120" i="60"/>
  <c r="BY154" i="60"/>
  <c r="BZ119" i="60"/>
  <c r="CM140" i="60"/>
  <c r="CL140" i="60"/>
  <c r="BV151" i="60"/>
  <c r="CO152" i="60"/>
  <c r="CM174" i="60"/>
  <c r="CM173" i="60"/>
  <c r="BT180" i="60"/>
  <c r="CI52" i="60"/>
  <c r="BH232" i="60"/>
  <c r="BT230" i="60"/>
  <c r="BM232" i="60"/>
  <c r="BM231" i="60"/>
  <c r="BQ232" i="60"/>
  <c r="BQ231" i="60"/>
  <c r="BT53" i="60"/>
  <c r="BX232" i="60"/>
  <c r="CJ230" i="60"/>
  <c r="CB231" i="60"/>
  <c r="CF231" i="60"/>
  <c r="CJ53" i="60"/>
  <c r="CC263" i="60"/>
  <c r="CG263" i="60"/>
  <c r="CK56" i="60"/>
  <c r="CK233" i="60" s="1"/>
  <c r="BR57" i="60"/>
  <c r="BR235" i="60" s="1"/>
  <c r="BR59" i="60"/>
  <c r="BR61" i="60"/>
  <c r="BR63" i="60"/>
  <c r="BR241" i="60" s="1"/>
  <c r="BR65" i="60"/>
  <c r="BR77" i="60"/>
  <c r="CK92" i="60"/>
  <c r="CD98" i="60"/>
  <c r="BT99" i="60"/>
  <c r="CJ99" i="60"/>
  <c r="CI118" i="60"/>
  <c r="CJ118" i="60"/>
  <c r="CB120" i="60"/>
  <c r="CD119" i="60" s="1"/>
  <c r="CH119" i="60"/>
  <c r="BW120" i="60"/>
  <c r="BV125" i="60"/>
  <c r="CP125" i="60"/>
  <c r="BU125" i="60"/>
  <c r="CJ129" i="60"/>
  <c r="CN131" i="60"/>
  <c r="BU131" i="60"/>
  <c r="BR132" i="60"/>
  <c r="CK132" i="60"/>
  <c r="CM133" i="60"/>
  <c r="CM134" i="60"/>
  <c r="CL134" i="60"/>
  <c r="CD138" i="60"/>
  <c r="CB136" i="60"/>
  <c r="CN139" i="60"/>
  <c r="BU143" i="60"/>
  <c r="BQ145" i="60"/>
  <c r="BQ144" i="60"/>
  <c r="CM147" i="60"/>
  <c r="CL147" i="60"/>
  <c r="BV152" i="60"/>
  <c r="BU151" i="60"/>
  <c r="CP152" i="60"/>
  <c r="BU152" i="60"/>
  <c r="CG154" i="60"/>
  <c r="BS180" i="60"/>
  <c r="BM179" i="60"/>
  <c r="BM180" i="60"/>
  <c r="BL179" i="60"/>
  <c r="BZ180" i="60"/>
  <c r="CK180" i="60"/>
  <c r="CO202" i="60"/>
  <c r="CL208" i="60"/>
  <c r="BR56" i="60"/>
  <c r="BS57" i="60"/>
  <c r="CI57" i="60"/>
  <c r="CI235" i="60" s="1"/>
  <c r="BS61" i="60"/>
  <c r="BS239" i="60" s="1"/>
  <c r="CI61" i="60"/>
  <c r="CI239" i="60" s="1"/>
  <c r="BS63" i="60"/>
  <c r="CI63" i="60"/>
  <c r="CI241" i="60" s="1"/>
  <c r="CI65" i="60"/>
  <c r="BS77" i="60"/>
  <c r="CI77" i="60"/>
  <c r="CK99" i="60"/>
  <c r="BG108" i="60"/>
  <c r="BO108" i="60"/>
  <c r="CM121" i="60"/>
  <c r="CL121" i="60"/>
  <c r="CM130" i="60"/>
  <c r="CL130" i="60"/>
  <c r="CO131" i="60"/>
  <c r="CO132" i="60" s="1"/>
  <c r="BV133" i="60"/>
  <c r="BT132" i="60"/>
  <c r="BQ138" i="60"/>
  <c r="BP136" i="60"/>
  <c r="BQ136" i="60" s="1"/>
  <c r="BZ138" i="60"/>
  <c r="BX136" i="60"/>
  <c r="BV142" i="60"/>
  <c r="CP142" i="60"/>
  <c r="BU142" i="60"/>
  <c r="BL154" i="60"/>
  <c r="CL173" i="60"/>
  <c r="CL174" i="60"/>
  <c r="BI179" i="60"/>
  <c r="BH179" i="60"/>
  <c r="BI180" i="60"/>
  <c r="CP202" i="60"/>
  <c r="BU202" i="60"/>
  <c r="BV202" i="60"/>
  <c r="BU208" i="60"/>
  <c r="BT118" i="60"/>
  <c r="CH180" i="60"/>
  <c r="CL187" i="60"/>
  <c r="CM188" i="60"/>
  <c r="CM200" i="60"/>
  <c r="CL200" i="60"/>
  <c r="CO208" i="60"/>
  <c r="BZ210" i="60"/>
  <c r="BY212" i="60"/>
  <c r="BY261" i="60" s="1"/>
  <c r="CE212" i="60"/>
  <c r="CN178" i="60"/>
  <c r="CD180" i="60"/>
  <c r="CN184" i="60"/>
  <c r="BV187" i="60"/>
  <c r="BV188" i="60"/>
  <c r="BU187" i="60"/>
  <c r="CA246" i="60"/>
  <c r="CJ210" i="60"/>
  <c r="CF212" i="60"/>
  <c r="CF261" i="60" s="1"/>
  <c r="BV200" i="60"/>
  <c r="BG212" i="60"/>
  <c r="BS210" i="60"/>
  <c r="BK212" i="60"/>
  <c r="BK209" i="60"/>
  <c r="BO212" i="60"/>
  <c r="BQ211" i="60" s="1"/>
  <c r="BO209" i="60"/>
  <c r="BR212" i="60"/>
  <c r="BH212" i="60"/>
  <c r="BP209" i="60"/>
  <c r="BQ210" i="60"/>
  <c r="BJ246" i="60"/>
  <c r="CG211" i="60"/>
  <c r="BW212" i="60"/>
  <c r="BW209" i="60"/>
  <c r="CB209" i="60"/>
  <c r="CH210" i="60"/>
  <c r="CN216" i="60"/>
  <c r="CO228" i="60"/>
  <c r="CM228" i="60"/>
  <c r="CL228" i="60"/>
  <c r="CL202" i="60"/>
  <c r="CD210" i="60"/>
  <c r="CI210" i="60"/>
  <c r="BN246" i="60"/>
  <c r="CD212" i="60"/>
  <c r="CL216" i="60"/>
  <c r="CN220" i="60"/>
  <c r="CP226" i="60"/>
  <c r="BV228" i="60"/>
  <c r="CN236" i="60"/>
  <c r="BX237" i="60"/>
  <c r="CJ238" i="60"/>
  <c r="CF237" i="60"/>
  <c r="BI238" i="60"/>
  <c r="BI237" i="60"/>
  <c r="CH238" i="60"/>
  <c r="CS250" i="60"/>
  <c r="CS260" i="60" s="1"/>
  <c r="CN260" i="60"/>
  <c r="BQ238" i="60"/>
  <c r="BQ237" i="60"/>
  <c r="BZ238" i="60"/>
  <c r="CO240" i="60"/>
  <c r="CL241" i="60"/>
  <c r="CO234" i="60"/>
  <c r="BM238" i="60"/>
  <c r="BM237" i="60"/>
  <c r="BT238" i="60"/>
  <c r="CM233" i="60"/>
  <c r="BV234" i="60"/>
  <c r="CM234" i="60"/>
  <c r="BU236" i="60"/>
  <c r="BV240" i="60"/>
  <c r="CP240" i="60"/>
  <c r="BU240" i="60"/>
  <c r="CM242" i="60"/>
  <c r="CK238" i="60"/>
  <c r="CM240" i="60"/>
  <c r="CL240" i="60"/>
  <c r="CM239" i="60"/>
  <c r="BU234" i="60"/>
  <c r="BZ237" i="60"/>
  <c r="CD237" i="60"/>
  <c r="CH237" i="60"/>
  <c r="CL239" i="60"/>
  <c r="CO242" i="60"/>
  <c r="BV241" i="60"/>
  <c r="CL242" i="60"/>
  <c r="BU242" i="60"/>
  <c r="CR250" i="60"/>
  <c r="CH153" i="60" l="1"/>
  <c r="CJ183" i="60"/>
  <c r="CK199" i="60"/>
  <c r="CJ199" i="60"/>
  <c r="CA67" i="60"/>
  <c r="CI199" i="60"/>
  <c r="BT199" i="60"/>
  <c r="BF246" i="60"/>
  <c r="BR243" i="60"/>
  <c r="CN143" i="60"/>
  <c r="BV49" i="60"/>
  <c r="BU50" i="60"/>
  <c r="BH209" i="60"/>
  <c r="BG179" i="60"/>
  <c r="BZ90" i="60"/>
  <c r="CB185" i="60"/>
  <c r="CO190" i="60"/>
  <c r="BY237" i="60"/>
  <c r="CI243" i="60"/>
  <c r="CQ128" i="60"/>
  <c r="BP186" i="60"/>
  <c r="BP194" i="60" s="1"/>
  <c r="CR128" i="60"/>
  <c r="BX185" i="60"/>
  <c r="BM107" i="60"/>
  <c r="BT21" i="60"/>
  <c r="CP21" i="60" s="1"/>
  <c r="CJ219" i="60"/>
  <c r="CQ200" i="60"/>
  <c r="BQ90" i="60"/>
  <c r="BG16" i="60"/>
  <c r="BS16" i="60" s="1"/>
  <c r="BQ18" i="60"/>
  <c r="BI18" i="60"/>
  <c r="CK50" i="60"/>
  <c r="CM49" i="60" s="1"/>
  <c r="BV135" i="60"/>
  <c r="BU135" i="60"/>
  <c r="CN97" i="60"/>
  <c r="CQ97" i="60" s="1"/>
  <c r="BV143" i="60"/>
  <c r="BG31" i="60"/>
  <c r="BQ31" i="60"/>
  <c r="BO179" i="60"/>
  <c r="CP132" i="60"/>
  <c r="BZ22" i="60"/>
  <c r="CP210" i="60"/>
  <c r="BY179" i="60"/>
  <c r="BS19" i="60"/>
  <c r="BS179" i="60" s="1"/>
  <c r="BT10" i="60"/>
  <c r="BR136" i="60"/>
  <c r="BV144" i="60"/>
  <c r="BV65" i="60"/>
  <c r="BV76" i="60"/>
  <c r="BR237" i="60"/>
  <c r="CP65" i="60"/>
  <c r="CT65" i="60" s="1"/>
  <c r="BS189" i="60"/>
  <c r="BP211" i="60"/>
  <c r="CH41" i="60"/>
  <c r="BV145" i="60"/>
  <c r="CR150" i="60"/>
  <c r="CW150" i="60" s="1"/>
  <c r="BZ23" i="60"/>
  <c r="CR78" i="60"/>
  <c r="CR235" i="60"/>
  <c r="CO97" i="60"/>
  <c r="BV210" i="60"/>
  <c r="CJ189" i="60"/>
  <c r="CK23" i="60"/>
  <c r="CL22" i="60" s="1"/>
  <c r="BW231" i="60"/>
  <c r="BT217" i="60"/>
  <c r="CO143" i="60"/>
  <c r="CK59" i="60"/>
  <c r="CM58" i="60" s="1"/>
  <c r="CR236" i="60"/>
  <c r="CR227" i="60"/>
  <c r="CA245" i="60"/>
  <c r="CG179" i="60"/>
  <c r="CE154" i="60"/>
  <c r="CJ243" i="60"/>
  <c r="CQ123" i="60"/>
  <c r="CR200" i="60"/>
  <c r="CG67" i="60"/>
  <c r="CH66" i="60" s="1"/>
  <c r="BM43" i="60"/>
  <c r="CD186" i="60"/>
  <c r="BU210" i="60"/>
  <c r="CO172" i="60"/>
  <c r="CG16" i="60"/>
  <c r="CG177" i="60" s="1"/>
  <c r="CN238" i="60"/>
  <c r="CS238" i="60" s="1"/>
  <c r="CO160" i="60"/>
  <c r="CH23" i="60"/>
  <c r="CO145" i="60"/>
  <c r="CN244" i="60"/>
  <c r="CS244" i="60" s="1"/>
  <c r="CI185" i="60"/>
  <c r="BV64" i="60"/>
  <c r="BM9" i="60"/>
  <c r="BV97" i="60"/>
  <c r="CM59" i="60"/>
  <c r="CT150" i="60"/>
  <c r="CV150" i="60" s="1"/>
  <c r="BZ186" i="60"/>
  <c r="BR191" i="60"/>
  <c r="CI90" i="60"/>
  <c r="CH58" i="60"/>
  <c r="CQ208" i="60"/>
  <c r="CJ237" i="60"/>
  <c r="BT120" i="60"/>
  <c r="CP120" i="60" s="1"/>
  <c r="CO63" i="60"/>
  <c r="CO241" i="60" s="1"/>
  <c r="CO57" i="60"/>
  <c r="CO235" i="60" s="1"/>
  <c r="CP77" i="60"/>
  <c r="CT77" i="60" s="1"/>
  <c r="CE67" i="60"/>
  <c r="BZ58" i="60"/>
  <c r="BK154" i="60"/>
  <c r="BM153" i="60" s="1"/>
  <c r="BV83" i="60"/>
  <c r="BP154" i="60"/>
  <c r="CQ228" i="60"/>
  <c r="BV126" i="60"/>
  <c r="CH19" i="60"/>
  <c r="CN135" i="60"/>
  <c r="BV17" i="60"/>
  <c r="CQ139" i="60"/>
  <c r="BX246" i="60"/>
  <c r="CC246" i="60"/>
  <c r="CD245" i="60" s="1"/>
  <c r="BX211" i="60"/>
  <c r="CR93" i="60"/>
  <c r="CQ131" i="60"/>
  <c r="BL246" i="60"/>
  <c r="BL245" i="60" s="1"/>
  <c r="BK231" i="60"/>
  <c r="CL129" i="60"/>
  <c r="CL143" i="60"/>
  <c r="CR122" i="60"/>
  <c r="CM129" i="60"/>
  <c r="CL97" i="60"/>
  <c r="BJ167" i="60"/>
  <c r="CR139" i="60"/>
  <c r="CO135" i="60"/>
  <c r="CL135" i="60"/>
  <c r="BU127" i="60"/>
  <c r="CR133" i="60"/>
  <c r="CO220" i="60"/>
  <c r="BI43" i="60"/>
  <c r="CP83" i="60"/>
  <c r="BU89" i="60"/>
  <c r="BT43" i="60"/>
  <c r="CP43" i="60" s="1"/>
  <c r="CQ122" i="60"/>
  <c r="CK169" i="60"/>
  <c r="BP67" i="60"/>
  <c r="CR123" i="60"/>
  <c r="CM137" i="60"/>
  <c r="CO170" i="60"/>
  <c r="BN167" i="60"/>
  <c r="CD108" i="60"/>
  <c r="BI10" i="60"/>
  <c r="CJ171" i="60"/>
  <c r="CL170" i="60"/>
  <c r="BH31" i="60"/>
  <c r="CO86" i="60"/>
  <c r="CQ78" i="60"/>
  <c r="CR113" i="60"/>
  <c r="CR97" i="60"/>
  <c r="CM97" i="60"/>
  <c r="BM41" i="60"/>
  <c r="CM83" i="60"/>
  <c r="CM170" i="60"/>
  <c r="CQ113" i="60"/>
  <c r="CG31" i="60"/>
  <c r="CQ93" i="60"/>
  <c r="BR90" i="60"/>
  <c r="CN170" i="60"/>
  <c r="CN86" i="60"/>
  <c r="CQ82" i="60"/>
  <c r="BU52" i="60"/>
  <c r="CN21" i="60"/>
  <c r="CN183" i="60" s="1"/>
  <c r="CN53" i="60"/>
  <c r="BU49" i="60"/>
  <c r="BU17" i="60"/>
  <c r="CN50" i="60"/>
  <c r="CS50" i="60" s="1"/>
  <c r="BV50" i="60"/>
  <c r="CO40" i="60"/>
  <c r="CO207" i="60" s="1"/>
  <c r="CI179" i="60"/>
  <c r="CR75" i="60"/>
  <c r="CI163" i="60"/>
  <c r="BY262" i="60"/>
  <c r="CN5" i="60"/>
  <c r="CJ221" i="60"/>
  <c r="BR169" i="60"/>
  <c r="CC31" i="60"/>
  <c r="CD49" i="60"/>
  <c r="CO218" i="60"/>
  <c r="CO238" i="60"/>
  <c r="CF209" i="60"/>
  <c r="CJ120" i="60"/>
  <c r="CJ154" i="60" s="1"/>
  <c r="CJ155" i="60" s="1"/>
  <c r="BU145" i="60"/>
  <c r="CO65" i="60"/>
  <c r="CR64" i="60" s="1"/>
  <c r="CN145" i="60"/>
  <c r="CS145" i="60" s="1"/>
  <c r="CP135" i="60"/>
  <c r="CQ85" i="60"/>
  <c r="BQ243" i="60"/>
  <c r="CO56" i="60"/>
  <c r="BV51" i="60"/>
  <c r="CC67" i="60"/>
  <c r="CJ90" i="60"/>
  <c r="CI213" i="60"/>
  <c r="BF231" i="60"/>
  <c r="BR41" i="60"/>
  <c r="CI169" i="60"/>
  <c r="CN46" i="60"/>
  <c r="CM218" i="60"/>
  <c r="BG194" i="60"/>
  <c r="CR188" i="60"/>
  <c r="CW188" i="60" s="1"/>
  <c r="CO222" i="60"/>
  <c r="CK136" i="60"/>
  <c r="BQ10" i="60"/>
  <c r="CJ136" i="60"/>
  <c r="CO233" i="60"/>
  <c r="BM120" i="60"/>
  <c r="CQ75" i="60"/>
  <c r="CL83" i="60"/>
  <c r="BS120" i="60"/>
  <c r="BS154" i="60" s="1"/>
  <c r="BS155" i="60" s="1"/>
  <c r="BO262" i="60"/>
  <c r="CO164" i="60"/>
  <c r="BI55" i="60"/>
  <c r="BS219" i="60"/>
  <c r="BZ49" i="60"/>
  <c r="CI171" i="60"/>
  <c r="CJ159" i="60"/>
  <c r="BU83" i="60"/>
  <c r="CO89" i="60"/>
  <c r="CL172" i="60"/>
  <c r="CQ140" i="60"/>
  <c r="CM118" i="60"/>
  <c r="CO83" i="60"/>
  <c r="CN89" i="60"/>
  <c r="CN17" i="60"/>
  <c r="BR159" i="60"/>
  <c r="CL50" i="60"/>
  <c r="BZ9" i="60"/>
  <c r="BZ10" i="60"/>
  <c r="CQ188" i="60"/>
  <c r="CL137" i="60"/>
  <c r="BS217" i="60"/>
  <c r="CM172" i="60"/>
  <c r="BV218" i="60"/>
  <c r="CL218" i="60"/>
  <c r="CM145" i="60"/>
  <c r="CI136" i="60"/>
  <c r="CQ241" i="60"/>
  <c r="BJ211" i="60"/>
  <c r="BI119" i="60"/>
  <c r="BL231" i="60"/>
  <c r="BZ153" i="60"/>
  <c r="BI136" i="60"/>
  <c r="CQ133" i="60"/>
  <c r="CM138" i="60"/>
  <c r="CL138" i="60"/>
  <c r="CI229" i="60"/>
  <c r="CP51" i="60"/>
  <c r="CP225" i="60" s="1"/>
  <c r="BZ50" i="60"/>
  <c r="CJ41" i="60"/>
  <c r="CJ209" i="60" s="1"/>
  <c r="BG167" i="60"/>
  <c r="CK171" i="60"/>
  <c r="BM136" i="60"/>
  <c r="CP218" i="60"/>
  <c r="CQ218" i="60" s="1"/>
  <c r="CN44" i="60"/>
  <c r="BS21" i="60"/>
  <c r="BR10" i="60"/>
  <c r="CK217" i="60"/>
  <c r="BR168" i="60"/>
  <c r="CP17" i="60"/>
  <c r="BJ154" i="60"/>
  <c r="CL144" i="60"/>
  <c r="CO127" i="60"/>
  <c r="CD107" i="60"/>
  <c r="CJ10" i="60"/>
  <c r="CM9" i="60" s="1"/>
  <c r="CL145" i="60"/>
  <c r="CI41" i="60"/>
  <c r="CI209" i="60" s="1"/>
  <c r="CF31" i="60"/>
  <c r="CO17" i="60"/>
  <c r="CJ23" i="60"/>
  <c r="CO23" i="60" s="1"/>
  <c r="BG67" i="60"/>
  <c r="BI66" i="60" s="1"/>
  <c r="BR183" i="60"/>
  <c r="CL118" i="60"/>
  <c r="CO50" i="60"/>
  <c r="BR19" i="60"/>
  <c r="CN19" i="60" s="1"/>
  <c r="BJ193" i="60"/>
  <c r="BJ245" i="60"/>
  <c r="BI120" i="60"/>
  <c r="CI108" i="60"/>
  <c r="CI109" i="60" s="1"/>
  <c r="CJ229" i="60"/>
  <c r="CP145" i="60"/>
  <c r="CM144" i="60"/>
  <c r="CM143" i="60"/>
  <c r="BG154" i="60"/>
  <c r="BI153" i="60" s="1"/>
  <c r="CG246" i="60"/>
  <c r="BO231" i="60"/>
  <c r="BU51" i="60"/>
  <c r="CN37" i="60"/>
  <c r="CN201" i="60" s="1"/>
  <c r="CO29" i="60"/>
  <c r="CO191" i="60" s="1"/>
  <c r="CH186" i="60"/>
  <c r="BR189" i="60"/>
  <c r="CJ169" i="60"/>
  <c r="CJ217" i="60"/>
  <c r="BQ184" i="60"/>
  <c r="CR140" i="60"/>
  <c r="CN190" i="60"/>
  <c r="CS190" i="60" s="1"/>
  <c r="CN172" i="60"/>
  <c r="CN160" i="60"/>
  <c r="CN127" i="60"/>
  <c r="CS127" i="60" s="1"/>
  <c r="CH136" i="60"/>
  <c r="CR104" i="60"/>
  <c r="CW104" i="60" s="1"/>
  <c r="CQ103" i="60"/>
  <c r="CT104" i="60"/>
  <c r="CQ104" i="60"/>
  <c r="CR103" i="60"/>
  <c r="CD18" i="60"/>
  <c r="CC16" i="60"/>
  <c r="CD19" i="60"/>
  <c r="CQ242" i="60"/>
  <c r="CH107" i="60"/>
  <c r="BM90" i="60"/>
  <c r="CR82" i="60"/>
  <c r="CN14" i="60"/>
  <c r="CS14" i="60" s="1"/>
  <c r="CB223" i="60"/>
  <c r="CN129" i="60"/>
  <c r="CL49" i="60"/>
  <c r="CP10" i="60"/>
  <c r="CT10" i="60" s="1"/>
  <c r="CU10" i="60" s="1"/>
  <c r="BV127" i="60"/>
  <c r="CB262" i="60"/>
  <c r="CR228" i="60"/>
  <c r="CC179" i="60"/>
  <c r="BS207" i="60"/>
  <c r="BQ119" i="60"/>
  <c r="BI90" i="60"/>
  <c r="CN138" i="60"/>
  <c r="CS138" i="60" s="1"/>
  <c r="CR84" i="60"/>
  <c r="CM135" i="60"/>
  <c r="CP50" i="60"/>
  <c r="CI191" i="60"/>
  <c r="CI189" i="60"/>
  <c r="CN12" i="60"/>
  <c r="CO5" i="60"/>
  <c r="CH67" i="60"/>
  <c r="CO44" i="60"/>
  <c r="BX261" i="60"/>
  <c r="BQ21" i="60"/>
  <c r="BS184" i="60"/>
  <c r="CO184" i="60" s="1"/>
  <c r="CO12" i="60"/>
  <c r="CL9" i="60"/>
  <c r="BQ30" i="60"/>
  <c r="CL10" i="60"/>
  <c r="BM119" i="60"/>
  <c r="BH237" i="60"/>
  <c r="BT59" i="60"/>
  <c r="CK19" i="60"/>
  <c r="CP19" i="60" s="1"/>
  <c r="CT19" i="60" s="1"/>
  <c r="CO99" i="60"/>
  <c r="BV89" i="60"/>
  <c r="CN48" i="60"/>
  <c r="CN221" i="60" s="1"/>
  <c r="CN180" i="60"/>
  <c r="CS180" i="60" s="1"/>
  <c r="CB31" i="60"/>
  <c r="CD10" i="60"/>
  <c r="CD22" i="60"/>
  <c r="CD23" i="60"/>
  <c r="BS241" i="60"/>
  <c r="BS235" i="60"/>
  <c r="CN210" i="60"/>
  <c r="BZ136" i="60"/>
  <c r="CI59" i="60"/>
  <c r="CN59" i="60" s="1"/>
  <c r="CS59" i="60" s="1"/>
  <c r="CD136" i="60"/>
  <c r="BQ120" i="60"/>
  <c r="CQ187" i="60"/>
  <c r="CN132" i="60"/>
  <c r="BU126" i="60"/>
  <c r="BR173" i="60"/>
  <c r="CN92" i="60"/>
  <c r="CS92" i="60" s="1"/>
  <c r="BK67" i="60"/>
  <c r="BM67" i="60" s="1"/>
  <c r="BO186" i="60"/>
  <c r="BO185" i="60" s="1"/>
  <c r="CN16" i="60"/>
  <c r="CN177" i="60" s="1"/>
  <c r="BQ9" i="60"/>
  <c r="CF262" i="60"/>
  <c r="BS10" i="60"/>
  <c r="BZ43" i="60"/>
  <c r="CH9" i="60"/>
  <c r="CH10" i="60"/>
  <c r="CQ150" i="60"/>
  <c r="CQ149" i="60"/>
  <c r="CP143" i="60"/>
  <c r="CC209" i="60"/>
  <c r="CD41" i="60"/>
  <c r="BN31" i="60"/>
  <c r="BN193" i="60" s="1"/>
  <c r="BX209" i="60"/>
  <c r="BZ41" i="60"/>
  <c r="CD9" i="60"/>
  <c r="CR234" i="60"/>
  <c r="CR226" i="60"/>
  <c r="CR225" i="60"/>
  <c r="CQ226" i="60"/>
  <c r="CN186" i="60"/>
  <c r="BR239" i="60"/>
  <c r="CN61" i="60"/>
  <c r="CI227" i="60"/>
  <c r="CI55" i="60"/>
  <c r="CI231" i="60" s="1"/>
  <c r="CP92" i="60"/>
  <c r="BV92" i="60"/>
  <c r="BV91" i="60"/>
  <c r="BU92" i="60"/>
  <c r="BU91" i="60"/>
  <c r="BT90" i="60"/>
  <c r="BV138" i="60"/>
  <c r="BV137" i="60"/>
  <c r="BU138" i="60"/>
  <c r="BU137" i="60"/>
  <c r="BT136" i="60"/>
  <c r="CK213" i="60"/>
  <c r="CM214" i="60"/>
  <c r="CL214" i="60"/>
  <c r="CM29" i="60"/>
  <c r="CM28" i="60"/>
  <c r="CL29" i="60"/>
  <c r="CL28" i="60"/>
  <c r="BT173" i="60"/>
  <c r="CP14" i="60"/>
  <c r="BV14" i="60"/>
  <c r="BV13" i="60"/>
  <c r="BU14" i="60"/>
  <c r="BU13" i="60"/>
  <c r="BR227" i="60"/>
  <c r="BR55" i="60"/>
  <c r="CN52" i="60"/>
  <c r="BP223" i="60"/>
  <c r="BQ223" i="60"/>
  <c r="BQ224" i="60"/>
  <c r="CK201" i="60"/>
  <c r="CL37" i="60"/>
  <c r="CK41" i="60"/>
  <c r="CM37" i="60"/>
  <c r="CJ181" i="60"/>
  <c r="CJ186" i="60"/>
  <c r="CM27" i="60"/>
  <c r="CM26" i="60"/>
  <c r="CL27" i="60"/>
  <c r="CL26" i="60"/>
  <c r="CR242" i="60"/>
  <c r="CW242" i="60" s="1"/>
  <c r="CR241" i="60"/>
  <c r="CL238" i="60"/>
  <c r="CL237" i="60"/>
  <c r="CM238" i="60"/>
  <c r="CM237" i="60"/>
  <c r="CU242" i="60"/>
  <c r="CV242" i="60"/>
  <c r="BO246" i="60"/>
  <c r="BG246" i="60"/>
  <c r="BS212" i="60"/>
  <c r="BG211" i="60"/>
  <c r="CF246" i="60"/>
  <c r="CF245" i="60" s="1"/>
  <c r="CF211" i="60"/>
  <c r="CH211" i="60"/>
  <c r="CO180" i="60"/>
  <c r="CM132" i="60"/>
  <c r="CL132" i="60"/>
  <c r="BR108" i="60"/>
  <c r="BR109" i="60" s="1"/>
  <c r="BU76" i="60"/>
  <c r="CN77" i="60"/>
  <c r="BU77" i="60"/>
  <c r="CN63" i="60"/>
  <c r="CL56" i="60"/>
  <c r="CM56" i="60"/>
  <c r="BU53" i="60"/>
  <c r="CP53" i="60"/>
  <c r="BV53" i="60"/>
  <c r="BT232" i="60"/>
  <c r="BI232" i="60"/>
  <c r="BI231" i="60"/>
  <c r="BH231" i="60"/>
  <c r="CQ178" i="60"/>
  <c r="CK154" i="60"/>
  <c r="BI107" i="60"/>
  <c r="BI108" i="60"/>
  <c r="CD244" i="60"/>
  <c r="CD243" i="60"/>
  <c r="BG237" i="60"/>
  <c r="BS59" i="60"/>
  <c r="BI58" i="60"/>
  <c r="BI59" i="60"/>
  <c r="CQ134" i="60"/>
  <c r="CR134" i="60"/>
  <c r="CP138" i="60"/>
  <c r="CR79" i="60"/>
  <c r="CQ79" i="60"/>
  <c r="CQ72" i="60"/>
  <c r="CR72" i="60"/>
  <c r="BX263" i="60"/>
  <c r="CJ55" i="60"/>
  <c r="CM222" i="60"/>
  <c r="CK221" i="60"/>
  <c r="CL222" i="60"/>
  <c r="CR114" i="60"/>
  <c r="CQ114" i="60"/>
  <c r="CM89" i="60"/>
  <c r="CL89" i="60"/>
  <c r="BT241" i="60"/>
  <c r="CP63" i="60"/>
  <c r="BV63" i="60"/>
  <c r="BV62" i="60"/>
  <c r="BU62" i="60"/>
  <c r="BU63" i="60"/>
  <c r="BT235" i="60"/>
  <c r="CP57" i="60"/>
  <c r="BV57" i="60"/>
  <c r="BU57" i="60"/>
  <c r="BS229" i="60"/>
  <c r="CO230" i="60"/>
  <c r="CO51" i="60"/>
  <c r="CO225" i="60" s="1"/>
  <c r="CH224" i="60"/>
  <c r="CH223" i="60"/>
  <c r="CG223" i="60"/>
  <c r="BS187" i="60"/>
  <c r="CO25" i="60"/>
  <c r="CO187" i="60" s="1"/>
  <c r="BV24" i="60"/>
  <c r="CG185" i="60"/>
  <c r="CH185" i="60"/>
  <c r="BX194" i="60"/>
  <c r="BX167" i="60"/>
  <c r="CJ168" i="60"/>
  <c r="BH194" i="60"/>
  <c r="BI168" i="60"/>
  <c r="BH167" i="60"/>
  <c r="BT168" i="60"/>
  <c r="BI167" i="60"/>
  <c r="CI224" i="60"/>
  <c r="CI223" i="60" s="1"/>
  <c r="BW223" i="60"/>
  <c r="CM210" i="60"/>
  <c r="BW194" i="60"/>
  <c r="BW193" i="60" s="1"/>
  <c r="BW167" i="60"/>
  <c r="CI168" i="60"/>
  <c r="BH263" i="60"/>
  <c r="BT222" i="60"/>
  <c r="BI222" i="60"/>
  <c r="CK215" i="60"/>
  <c r="CL45" i="60"/>
  <c r="CM45" i="60"/>
  <c r="BU44" i="60"/>
  <c r="CP44" i="60"/>
  <c r="BV44" i="60"/>
  <c r="CN40" i="60"/>
  <c r="CN207" i="60" s="1"/>
  <c r="BU36" i="60"/>
  <c r="CP36" i="60"/>
  <c r="BV36" i="60"/>
  <c r="CN29" i="60"/>
  <c r="CS29" i="60" s="1"/>
  <c r="BR187" i="60"/>
  <c r="BU24" i="60"/>
  <c r="CN25" i="60"/>
  <c r="BU25" i="60"/>
  <c r="CL21" i="60"/>
  <c r="CM21" i="60"/>
  <c r="BM185" i="60"/>
  <c r="BM186" i="60"/>
  <c r="BL185" i="60"/>
  <c r="BX179" i="60"/>
  <c r="BZ18" i="60"/>
  <c r="CJ19" i="60"/>
  <c r="BZ19" i="60"/>
  <c r="BX16" i="60"/>
  <c r="CL230" i="60"/>
  <c r="CK229" i="60"/>
  <c r="CM230" i="60"/>
  <c r="BU184" i="60"/>
  <c r="CP184" i="60"/>
  <c r="BN67" i="60"/>
  <c r="BN245" i="60" s="1"/>
  <c r="BT207" i="60"/>
  <c r="CP40" i="60"/>
  <c r="BV40" i="60"/>
  <c r="BU40" i="60"/>
  <c r="BX31" i="60"/>
  <c r="BZ30" i="60" s="1"/>
  <c r="CP29" i="60"/>
  <c r="BV29" i="60"/>
  <c r="BV28" i="60"/>
  <c r="BU28" i="60"/>
  <c r="BU29" i="60"/>
  <c r="BH177" i="60"/>
  <c r="BT16" i="60"/>
  <c r="BI16" i="60"/>
  <c r="CO14" i="60"/>
  <c r="CO173" i="60" s="1"/>
  <c r="CN11" i="60"/>
  <c r="CP160" i="60"/>
  <c r="BT159" i="60"/>
  <c r="BU160" i="60"/>
  <c r="BV160" i="60"/>
  <c r="CM46" i="60"/>
  <c r="CL46" i="60"/>
  <c r="CP12" i="60"/>
  <c r="BV12" i="60"/>
  <c r="BU12" i="60"/>
  <c r="CN164" i="60"/>
  <c r="BR163" i="60"/>
  <c r="BT23" i="60"/>
  <c r="CL23" i="60"/>
  <c r="CQ236" i="60"/>
  <c r="BW246" i="60"/>
  <c r="CI212" i="60"/>
  <c r="CN212" i="60" s="1"/>
  <c r="CQ142" i="60"/>
  <c r="CR142" i="60"/>
  <c r="BU99" i="60"/>
  <c r="BU98" i="60"/>
  <c r="CP99" i="60"/>
  <c r="BV99" i="60"/>
  <c r="BV98" i="60"/>
  <c r="CK55" i="60"/>
  <c r="CK67" i="60" s="1"/>
  <c r="CM52" i="60"/>
  <c r="CL52" i="60"/>
  <c r="CN83" i="60"/>
  <c r="CQ84" i="60"/>
  <c r="CK239" i="60"/>
  <c r="CM61" i="60"/>
  <c r="CM60" i="60"/>
  <c r="CL61" i="60"/>
  <c r="CL60" i="60"/>
  <c r="CO244" i="60"/>
  <c r="CQ106" i="60"/>
  <c r="CR105" i="60"/>
  <c r="CT106" i="60"/>
  <c r="CQ105" i="60"/>
  <c r="CR106" i="60"/>
  <c r="CW106" i="60" s="1"/>
  <c r="CK108" i="60"/>
  <c r="CM77" i="60"/>
  <c r="CM76" i="60"/>
  <c r="CL77" i="60"/>
  <c r="CL76" i="60"/>
  <c r="BU47" i="60"/>
  <c r="CP47" i="60"/>
  <c r="BV47" i="60"/>
  <c r="BR175" i="60"/>
  <c r="CN15" i="60"/>
  <c r="CN175" i="60" s="1"/>
  <c r="CF194" i="60"/>
  <c r="CF167" i="60"/>
  <c r="BM168" i="60"/>
  <c r="BL167" i="60"/>
  <c r="BL194" i="60"/>
  <c r="BM167" i="60"/>
  <c r="CM164" i="60"/>
  <c r="CL164" i="60"/>
  <c r="CK163" i="60"/>
  <c r="CL47" i="60"/>
  <c r="CM47" i="60"/>
  <c r="BU214" i="60"/>
  <c r="CP214" i="60"/>
  <c r="BT213" i="60"/>
  <c r="BV214" i="60"/>
  <c r="BO167" i="60"/>
  <c r="CP45" i="60"/>
  <c r="CP215" i="60" s="1"/>
  <c r="BV45" i="60"/>
  <c r="BU45" i="60"/>
  <c r="BU189" i="60"/>
  <c r="CP190" i="60"/>
  <c r="BV190" i="60"/>
  <c r="BT189" i="60"/>
  <c r="BU190" i="60"/>
  <c r="BV189" i="60"/>
  <c r="CM190" i="60"/>
  <c r="CL189" i="60"/>
  <c r="CL190" i="60"/>
  <c r="CK189" i="60"/>
  <c r="CM189" i="60"/>
  <c r="CM5" i="60"/>
  <c r="CL5" i="60"/>
  <c r="BS233" i="60"/>
  <c r="CR233" i="60"/>
  <c r="BH246" i="60"/>
  <c r="BT212" i="60"/>
  <c r="BI212" i="60"/>
  <c r="BH211" i="60"/>
  <c r="BI211" i="60"/>
  <c r="BK246" i="60"/>
  <c r="BK211" i="60"/>
  <c r="CE246" i="60"/>
  <c r="CE211" i="60"/>
  <c r="CQ152" i="60"/>
  <c r="CR151" i="60"/>
  <c r="CT152" i="60"/>
  <c r="CQ151" i="60"/>
  <c r="CR152" i="60"/>
  <c r="CW152" i="60" s="1"/>
  <c r="CP180" i="60"/>
  <c r="BV180" i="60"/>
  <c r="BU179" i="60"/>
  <c r="BU180" i="60"/>
  <c r="BV179" i="60"/>
  <c r="BT179" i="60"/>
  <c r="CK241" i="60"/>
  <c r="CM63" i="60"/>
  <c r="CM62" i="60"/>
  <c r="CL63" i="60"/>
  <c r="CL62" i="60"/>
  <c r="CK235" i="60"/>
  <c r="CM57" i="60"/>
  <c r="CL57" i="60"/>
  <c r="BM211" i="60"/>
  <c r="CQ130" i="60"/>
  <c r="CP129" i="60"/>
  <c r="CR130" i="60"/>
  <c r="CR124" i="60"/>
  <c r="CQ124" i="60"/>
  <c r="CQ101" i="60"/>
  <c r="CR100" i="60"/>
  <c r="CT101" i="60"/>
  <c r="CQ100" i="60"/>
  <c r="CR101" i="60"/>
  <c r="CW101" i="60" s="1"/>
  <c r="CQ88" i="60"/>
  <c r="CR88" i="60"/>
  <c r="CH108" i="60"/>
  <c r="CO53" i="60"/>
  <c r="CO52" i="60"/>
  <c r="CO227" i="60" s="1"/>
  <c r="CL48" i="60"/>
  <c r="CM48" i="60"/>
  <c r="CL86" i="60"/>
  <c r="CM86" i="60"/>
  <c r="CM65" i="60"/>
  <c r="CM64" i="60"/>
  <c r="CL65" i="60"/>
  <c r="CL64" i="60"/>
  <c r="CO118" i="60"/>
  <c r="CN118" i="60"/>
  <c r="BX67" i="60"/>
  <c r="BT55" i="60"/>
  <c r="BU48" i="60"/>
  <c r="CP48" i="60"/>
  <c r="BV48" i="60"/>
  <c r="BI220" i="60"/>
  <c r="BT220" i="60"/>
  <c r="CM44" i="60"/>
  <c r="CL44" i="60"/>
  <c r="CD224" i="60"/>
  <c r="CD223" i="60"/>
  <c r="CC223" i="60"/>
  <c r="CM36" i="60"/>
  <c r="CL36" i="60"/>
  <c r="BS191" i="60"/>
  <c r="BY185" i="60"/>
  <c r="BZ185" i="60"/>
  <c r="CB167" i="60"/>
  <c r="CB194" i="60"/>
  <c r="CP164" i="60"/>
  <c r="BV164" i="60"/>
  <c r="BT163" i="60"/>
  <c r="BU164" i="60"/>
  <c r="CI159" i="60"/>
  <c r="CE231" i="60"/>
  <c r="CG262" i="60"/>
  <c r="BK261" i="60"/>
  <c r="CL210" i="60"/>
  <c r="BP246" i="60"/>
  <c r="CD90" i="60"/>
  <c r="CQ81" i="60"/>
  <c r="CR80" i="60"/>
  <c r="CT81" i="60"/>
  <c r="CQ80" i="60"/>
  <c r="CR81" i="60"/>
  <c r="CW81" i="60" s="1"/>
  <c r="CC262" i="60"/>
  <c r="CO48" i="60"/>
  <c r="CO47" i="60"/>
  <c r="CJ213" i="60"/>
  <c r="CS192" i="60"/>
  <c r="BF185" i="60"/>
  <c r="BR23" i="60"/>
  <c r="BU20" i="60"/>
  <c r="CP20" i="60"/>
  <c r="BV20" i="60"/>
  <c r="BV182" i="60"/>
  <c r="BU182" i="60"/>
  <c r="CP182" i="60"/>
  <c r="BT181" i="60"/>
  <c r="CK175" i="60"/>
  <c r="CL15" i="60"/>
  <c r="CM15" i="60"/>
  <c r="CK173" i="60"/>
  <c r="CL14" i="60"/>
  <c r="CL13" i="60"/>
  <c r="CM14" i="60"/>
  <c r="CM13" i="60"/>
  <c r="CL12" i="60"/>
  <c r="CM12" i="60"/>
  <c r="BV170" i="60"/>
  <c r="BT169" i="60"/>
  <c r="BU170" i="60"/>
  <c r="CP170" i="60"/>
  <c r="CA194" i="60"/>
  <c r="CA193" i="60" s="1"/>
  <c r="CA167" i="60"/>
  <c r="BK194" i="60"/>
  <c r="BK167" i="60"/>
  <c r="BM108" i="60"/>
  <c r="BS224" i="60"/>
  <c r="BG223" i="60"/>
  <c r="BG185" i="60"/>
  <c r="BT175" i="60"/>
  <c r="CP15" i="60"/>
  <c r="BV15" i="60"/>
  <c r="BU15" i="60"/>
  <c r="CO11" i="60"/>
  <c r="CQ147" i="60"/>
  <c r="CR146" i="60"/>
  <c r="CT147" i="60"/>
  <c r="CQ146" i="60"/>
  <c r="CR147" i="60"/>
  <c r="CW147" i="60" s="1"/>
  <c r="CO129" i="60"/>
  <c r="BP262" i="60"/>
  <c r="CN214" i="60"/>
  <c r="BR213" i="60"/>
  <c r="CO37" i="60"/>
  <c r="CO201" i="60" s="1"/>
  <c r="CP27" i="60"/>
  <c r="BV27" i="60"/>
  <c r="BV26" i="60"/>
  <c r="BU27" i="60"/>
  <c r="BU26" i="60"/>
  <c r="BR181" i="60"/>
  <c r="CN20" i="60"/>
  <c r="CN181" i="60" s="1"/>
  <c r="CO15" i="60"/>
  <c r="BS171" i="60"/>
  <c r="CP5" i="60"/>
  <c r="BV5" i="60"/>
  <c r="BU5" i="60"/>
  <c r="BG261" i="60"/>
  <c r="CI31" i="60"/>
  <c r="CM160" i="60"/>
  <c r="CK159" i="60"/>
  <c r="CL160" i="60"/>
  <c r="BV52" i="60"/>
  <c r="BR171" i="60"/>
  <c r="CM51" i="60"/>
  <c r="BV18" i="60"/>
  <c r="CR208" i="60"/>
  <c r="CR207" i="60"/>
  <c r="BU118" i="60"/>
  <c r="CP118" i="60"/>
  <c r="BV118" i="60"/>
  <c r="BS108" i="60"/>
  <c r="BS109" i="60" s="1"/>
  <c r="CO77" i="60"/>
  <c r="CL180" i="60"/>
  <c r="CM180" i="60"/>
  <c r="CM179" i="60"/>
  <c r="CL179" i="60"/>
  <c r="BW154" i="60"/>
  <c r="CI120" i="60"/>
  <c r="CI154" i="60" s="1"/>
  <c r="CI155" i="60" s="1"/>
  <c r="BW43" i="60"/>
  <c r="BU64" i="60"/>
  <c r="CN65" i="60"/>
  <c r="CS65" i="60" s="1"/>
  <c r="BU65" i="60"/>
  <c r="CV188" i="60"/>
  <c r="CU188" i="60"/>
  <c r="CR132" i="60"/>
  <c r="CR96" i="60"/>
  <c r="CW96" i="60" s="1"/>
  <c r="CQ96" i="60"/>
  <c r="CT96" i="60"/>
  <c r="BI244" i="60"/>
  <c r="BI243" i="60"/>
  <c r="BT244" i="60"/>
  <c r="BT239" i="60"/>
  <c r="CP61" i="60"/>
  <c r="CP239" i="60" s="1"/>
  <c r="BV61" i="60"/>
  <c r="BV60" i="60"/>
  <c r="BU61" i="60"/>
  <c r="BU60" i="60"/>
  <c r="CL53" i="60"/>
  <c r="CM53" i="60"/>
  <c r="CM127" i="60"/>
  <c r="CM126" i="60"/>
  <c r="CL127" i="60"/>
  <c r="CP127" i="60"/>
  <c r="CL126" i="60"/>
  <c r="BZ244" i="60"/>
  <c r="CK244" i="60"/>
  <c r="BZ243" i="60"/>
  <c r="BF154" i="60"/>
  <c r="BR120" i="60"/>
  <c r="BF43" i="60"/>
  <c r="BR215" i="60"/>
  <c r="CN45" i="60"/>
  <c r="CN215" i="60" s="1"/>
  <c r="CL20" i="60"/>
  <c r="CM20" i="60"/>
  <c r="BU86" i="60"/>
  <c r="BV86" i="60"/>
  <c r="BT41" i="60"/>
  <c r="CP37" i="60"/>
  <c r="CP201" i="60" s="1"/>
  <c r="BV37" i="60"/>
  <c r="BU37" i="60"/>
  <c r="BT108" i="60"/>
  <c r="CE194" i="60"/>
  <c r="CE193" i="60" s="1"/>
  <c r="CE167" i="60"/>
  <c r="CK232" i="60"/>
  <c r="BY231" i="60"/>
  <c r="BZ231" i="60"/>
  <c r="CO20" i="60"/>
  <c r="CP172" i="60"/>
  <c r="BV172" i="60"/>
  <c r="BT171" i="60"/>
  <c r="BU172" i="60"/>
  <c r="BP263" i="60"/>
  <c r="BQ55" i="60"/>
  <c r="BQ54" i="60"/>
  <c r="BS215" i="60"/>
  <c r="CO45" i="60"/>
  <c r="CO215" i="60" s="1"/>
  <c r="CP192" i="60"/>
  <c r="BV192" i="60"/>
  <c r="BT191" i="60"/>
  <c r="BU192" i="60"/>
  <c r="BV191" i="60"/>
  <c r="BU191" i="60"/>
  <c r="BM22" i="60"/>
  <c r="BM23" i="60"/>
  <c r="CC194" i="60"/>
  <c r="CD168" i="60"/>
  <c r="CC167" i="60"/>
  <c r="CD167" i="60"/>
  <c r="CQ240" i="60"/>
  <c r="CR239" i="60"/>
  <c r="CT240" i="60"/>
  <c r="CQ239" i="60"/>
  <c r="CR240" i="60"/>
  <c r="CW240" i="60" s="1"/>
  <c r="CP238" i="60"/>
  <c r="BV238" i="60"/>
  <c r="BV237" i="60"/>
  <c r="BU238" i="60"/>
  <c r="BU237" i="60"/>
  <c r="CJ212" i="60"/>
  <c r="CH212" i="60"/>
  <c r="BS209" i="60"/>
  <c r="CO210" i="60"/>
  <c r="BY246" i="60"/>
  <c r="BZ211" i="60"/>
  <c r="BZ212" i="60"/>
  <c r="BY211" i="60"/>
  <c r="CK212" i="60"/>
  <c r="CQ202" i="60"/>
  <c r="CR201" i="60"/>
  <c r="CR202" i="60"/>
  <c r="BU132" i="60"/>
  <c r="BV132" i="60"/>
  <c r="CM99" i="60"/>
  <c r="CL98" i="60"/>
  <c r="CL99" i="60"/>
  <c r="CM98" i="60"/>
  <c r="CO61" i="60"/>
  <c r="CO239" i="60" s="1"/>
  <c r="BR233" i="60"/>
  <c r="CN56" i="60"/>
  <c r="CN233" i="60" s="1"/>
  <c r="CQ125" i="60"/>
  <c r="CR125" i="60"/>
  <c r="CB154" i="60"/>
  <c r="CD153" i="60" s="1"/>
  <c r="CD120" i="60"/>
  <c r="CD154" i="60" s="1"/>
  <c r="CB43" i="60"/>
  <c r="CL92" i="60"/>
  <c r="CL91" i="60"/>
  <c r="CK90" i="60"/>
  <c r="CM92" i="60"/>
  <c r="CM91" i="60"/>
  <c r="CN57" i="60"/>
  <c r="CN235" i="60" s="1"/>
  <c r="CJ232" i="60"/>
  <c r="BX231" i="60"/>
  <c r="CP230" i="60"/>
  <c r="BV230" i="60"/>
  <c r="BT229" i="60"/>
  <c r="BU230" i="60"/>
  <c r="CR131" i="60"/>
  <c r="BZ154" i="60"/>
  <c r="BQ108" i="60"/>
  <c r="BQ107" i="60"/>
  <c r="CQ94" i="60"/>
  <c r="CR94" i="60"/>
  <c r="CJ108" i="60"/>
  <c r="CJ109" i="60" s="1"/>
  <c r="CP56" i="60"/>
  <c r="BV56" i="60"/>
  <c r="BU56" i="60"/>
  <c r="BM212" i="60"/>
  <c r="BV129" i="60"/>
  <c r="BU129" i="60"/>
  <c r="CQ117" i="60"/>
  <c r="CR117" i="60"/>
  <c r="CO92" i="60"/>
  <c r="BS90" i="60"/>
  <c r="CH244" i="60"/>
  <c r="CH243" i="60"/>
  <c r="BM244" i="60"/>
  <c r="BM243" i="60"/>
  <c r="BR225" i="60"/>
  <c r="CN51" i="60"/>
  <c r="CN225" i="60" s="1"/>
  <c r="CS174" i="60"/>
  <c r="CQ174" i="60"/>
  <c r="CQ173" i="60"/>
  <c r="CH154" i="60"/>
  <c r="BZ107" i="60"/>
  <c r="BZ108" i="60"/>
  <c r="BV77" i="60"/>
  <c r="BY263" i="60"/>
  <c r="BZ55" i="60"/>
  <c r="BZ54" i="60"/>
  <c r="BO154" i="60"/>
  <c r="BO43" i="60"/>
  <c r="BO211" i="60" s="1"/>
  <c r="BG231" i="60"/>
  <c r="BS232" i="60"/>
  <c r="CP52" i="60"/>
  <c r="CL220" i="60"/>
  <c r="CM220" i="60"/>
  <c r="CK219" i="60"/>
  <c r="CO46" i="60"/>
  <c r="BZ224" i="60"/>
  <c r="BZ223" i="60"/>
  <c r="CK224" i="60"/>
  <c r="BY223" i="60"/>
  <c r="BY67" i="60"/>
  <c r="CO27" i="60"/>
  <c r="CO189" i="60" s="1"/>
  <c r="CC185" i="60"/>
  <c r="CD185" i="60"/>
  <c r="CK186" i="60"/>
  <c r="CM182" i="60"/>
  <c r="CK181" i="60"/>
  <c r="CL182" i="60"/>
  <c r="CM181" i="60"/>
  <c r="CL11" i="60"/>
  <c r="CM11" i="60"/>
  <c r="CJ163" i="60"/>
  <c r="BQ168" i="60"/>
  <c r="BP167" i="60"/>
  <c r="BQ167" i="60"/>
  <c r="BS168" i="60"/>
  <c r="CR87" i="60"/>
  <c r="CR85" i="60"/>
  <c r="CQ87" i="60"/>
  <c r="CP86" i="60"/>
  <c r="CK207" i="60"/>
  <c r="CM40" i="60"/>
  <c r="CL40" i="60"/>
  <c r="BS199" i="60"/>
  <c r="CO36" i="60"/>
  <c r="CL192" i="60"/>
  <c r="CK191" i="60"/>
  <c r="CM191" i="60"/>
  <c r="CL191" i="60"/>
  <c r="CM192" i="60"/>
  <c r="CM25" i="60"/>
  <c r="CL25" i="60"/>
  <c r="CM24" i="60"/>
  <c r="CL24" i="60"/>
  <c r="CR216" i="60"/>
  <c r="CQ216" i="60"/>
  <c r="CR215" i="60"/>
  <c r="BQ212" i="60"/>
  <c r="CQ121" i="60"/>
  <c r="CR121" i="60"/>
  <c r="CP89" i="60"/>
  <c r="CN230" i="60"/>
  <c r="BR232" i="60"/>
  <c r="BR229" i="60"/>
  <c r="BX223" i="60"/>
  <c r="CJ224" i="60"/>
  <c r="CJ223" i="60" s="1"/>
  <c r="BM224" i="60"/>
  <c r="BM223" i="60"/>
  <c r="BL223" i="60"/>
  <c r="BH223" i="60"/>
  <c r="BI223" i="60"/>
  <c r="BT224" i="60"/>
  <c r="BI224" i="60"/>
  <c r="BH261" i="60"/>
  <c r="CN27" i="60"/>
  <c r="CS27" i="60" s="1"/>
  <c r="CP25" i="60"/>
  <c r="BV25" i="60"/>
  <c r="CM184" i="60"/>
  <c r="CM183" i="60"/>
  <c r="CL184" i="60"/>
  <c r="CK183" i="60"/>
  <c r="BI185" i="60"/>
  <c r="BI186" i="60"/>
  <c r="BH185" i="60"/>
  <c r="BU11" i="60"/>
  <c r="CP11" i="60"/>
  <c r="BV11" i="60"/>
  <c r="BS163" i="60"/>
  <c r="CR174" i="60"/>
  <c r="CW174" i="60" s="1"/>
  <c r="CR173" i="60"/>
  <c r="CH90" i="60"/>
  <c r="BS221" i="60"/>
  <c r="CO214" i="60"/>
  <c r="BS213" i="60"/>
  <c r="CO182" i="60"/>
  <c r="BS181" i="60"/>
  <c r="BS169" i="60"/>
  <c r="CO138" i="60"/>
  <c r="BS136" i="60"/>
  <c r="BG263" i="60"/>
  <c r="BS55" i="60"/>
  <c r="BL263" i="60"/>
  <c r="BM55" i="60"/>
  <c r="BM54" i="60"/>
  <c r="BL262" i="60"/>
  <c r="CP46" i="60"/>
  <c r="BV46" i="60"/>
  <c r="BU46" i="60"/>
  <c r="BR224" i="60"/>
  <c r="BF223" i="60"/>
  <c r="BR199" i="60"/>
  <c r="CN36" i="60"/>
  <c r="CJ191" i="60"/>
  <c r="BP177" i="60"/>
  <c r="BQ16" i="60"/>
  <c r="CG194" i="60"/>
  <c r="CH167" i="60"/>
  <c r="CH168" i="60"/>
  <c r="CG167" i="60"/>
  <c r="CK168" i="60"/>
  <c r="BZ167" i="60"/>
  <c r="BZ168" i="60"/>
  <c r="BY167" i="60"/>
  <c r="BY194" i="60"/>
  <c r="BR219" i="60"/>
  <c r="CN47" i="60"/>
  <c r="CN219" i="60" s="1"/>
  <c r="BK185" i="60"/>
  <c r="CL51" i="60"/>
  <c r="BK31" i="60"/>
  <c r="BM30" i="60" s="1"/>
  <c r="CQ145" i="60" l="1"/>
  <c r="CP59" i="60"/>
  <c r="CT59" i="60" s="1"/>
  <c r="BP185" i="60"/>
  <c r="CN199" i="60"/>
  <c r="CO199" i="60"/>
  <c r="BU21" i="60"/>
  <c r="BT154" i="60"/>
  <c r="CQ17" i="60"/>
  <c r="CE245" i="60"/>
  <c r="BT31" i="60"/>
  <c r="BZ31" i="60"/>
  <c r="BI30" i="60"/>
  <c r="CT145" i="60"/>
  <c r="CU145" i="60" s="1"/>
  <c r="CM50" i="60"/>
  <c r="BT183" i="60"/>
  <c r="CO19" i="60"/>
  <c r="CO179" i="60" s="1"/>
  <c r="BG177" i="60"/>
  <c r="BV21" i="60"/>
  <c r="BV119" i="60"/>
  <c r="BT186" i="60"/>
  <c r="BU186" i="60" s="1"/>
  <c r="BZ194" i="60"/>
  <c r="CQ132" i="60"/>
  <c r="BG193" i="60"/>
  <c r="BS31" i="60"/>
  <c r="BV19" i="60"/>
  <c r="CO171" i="60"/>
  <c r="CR83" i="60"/>
  <c r="CR210" i="60"/>
  <c r="CO41" i="60"/>
  <c r="CO209" i="60" s="1"/>
  <c r="CQ210" i="60"/>
  <c r="CR144" i="60"/>
  <c r="BU10" i="60"/>
  <c r="CG245" i="60"/>
  <c r="BF194" i="60"/>
  <c r="BF193" i="60" s="1"/>
  <c r="CJ231" i="60"/>
  <c r="BM154" i="60"/>
  <c r="CH194" i="60"/>
  <c r="CN136" i="60"/>
  <c r="BV184" i="60"/>
  <c r="CR65" i="60"/>
  <c r="CW65" i="60" s="1"/>
  <c r="CU150" i="60"/>
  <c r="CO159" i="60"/>
  <c r="CM22" i="60"/>
  <c r="CQ135" i="60"/>
  <c r="CC245" i="60"/>
  <c r="BI31" i="60"/>
  <c r="BU119" i="60"/>
  <c r="CO243" i="60"/>
  <c r="CK237" i="60"/>
  <c r="CH31" i="60"/>
  <c r="CN159" i="60"/>
  <c r="CD194" i="60"/>
  <c r="CN169" i="60"/>
  <c r="CQ77" i="60"/>
  <c r="CJ185" i="60"/>
  <c r="CR145" i="60"/>
  <c r="CW145" i="60" s="1"/>
  <c r="CR218" i="60"/>
  <c r="CH16" i="60"/>
  <c r="BK245" i="60"/>
  <c r="CM136" i="60"/>
  <c r="CR135" i="60"/>
  <c r="BX245" i="60"/>
  <c r="CD31" i="60"/>
  <c r="CM23" i="60"/>
  <c r="CN41" i="60"/>
  <c r="CN209" i="60" s="1"/>
  <c r="CO21" i="60"/>
  <c r="CO183" i="60" s="1"/>
  <c r="CO219" i="60"/>
  <c r="BT67" i="60"/>
  <c r="CL136" i="60"/>
  <c r="CO136" i="60"/>
  <c r="BG245" i="60"/>
  <c r="BR246" i="60"/>
  <c r="CR217" i="60"/>
  <c r="BM66" i="60"/>
  <c r="CM119" i="60"/>
  <c r="CQ217" i="60"/>
  <c r="CO169" i="60"/>
  <c r="CO120" i="60"/>
  <c r="CR119" i="60" s="1"/>
  <c r="CQ83" i="60"/>
  <c r="CM120" i="60"/>
  <c r="CM154" i="60" s="1"/>
  <c r="CM155" i="60" s="1"/>
  <c r="CL18" i="60"/>
  <c r="CO90" i="60"/>
  <c r="CD30" i="60"/>
  <c r="CF193" i="60"/>
  <c r="CR17" i="60"/>
  <c r="CQ76" i="60"/>
  <c r="CN90" i="60"/>
  <c r="CR18" i="60"/>
  <c r="BU9" i="60"/>
  <c r="CH30" i="60"/>
  <c r="BR231" i="60"/>
  <c r="BR209" i="60"/>
  <c r="BR31" i="60"/>
  <c r="CR50" i="60"/>
  <c r="CW50" i="60" s="1"/>
  <c r="CQ50" i="60"/>
  <c r="CK179" i="60"/>
  <c r="CL19" i="60"/>
  <c r="CL31" i="60" s="1"/>
  <c r="CR49" i="60"/>
  <c r="BF167" i="60"/>
  <c r="CO217" i="60"/>
  <c r="CQ144" i="60"/>
  <c r="CB193" i="60"/>
  <c r="CO163" i="60"/>
  <c r="CN171" i="60"/>
  <c r="BU58" i="60"/>
  <c r="BQ186" i="60"/>
  <c r="BQ194" i="60" s="1"/>
  <c r="CN243" i="60"/>
  <c r="BV120" i="60"/>
  <c r="BV154" i="60" s="1"/>
  <c r="BV155" i="60" s="1"/>
  <c r="CO221" i="60"/>
  <c r="BS183" i="60"/>
  <c r="BU19" i="60"/>
  <c r="BR179" i="60"/>
  <c r="CO10" i="60"/>
  <c r="CR10" i="60" s="1"/>
  <c r="CW10" i="60" s="1"/>
  <c r="CN10" i="60"/>
  <c r="CQ10" i="60" s="1"/>
  <c r="CO213" i="60"/>
  <c r="BZ66" i="60"/>
  <c r="BT237" i="60"/>
  <c r="CQ49" i="60"/>
  <c r="CT50" i="60"/>
  <c r="CU50" i="60" s="1"/>
  <c r="CN191" i="60"/>
  <c r="BI154" i="60"/>
  <c r="CL59" i="60"/>
  <c r="BU59" i="60"/>
  <c r="BI67" i="60"/>
  <c r="CN213" i="60"/>
  <c r="CN189" i="60"/>
  <c r="BU18" i="60"/>
  <c r="CM10" i="60"/>
  <c r="CK31" i="60"/>
  <c r="CL30" i="60" s="1"/>
  <c r="CO55" i="60"/>
  <c r="BQ185" i="60"/>
  <c r="BZ67" i="60"/>
  <c r="CH246" i="60"/>
  <c r="BM245" i="60"/>
  <c r="CL119" i="60"/>
  <c r="CR51" i="60"/>
  <c r="CR143" i="60"/>
  <c r="CQ143" i="60"/>
  <c r="CL186" i="60"/>
  <c r="CQ64" i="60"/>
  <c r="CQ65" i="60"/>
  <c r="CL58" i="60"/>
  <c r="CI237" i="60"/>
  <c r="CN173" i="60"/>
  <c r="BS186" i="60"/>
  <c r="BS185" i="60" s="1"/>
  <c r="CD246" i="60"/>
  <c r="BO194" i="60"/>
  <c r="BO193" i="60" s="1"/>
  <c r="BV9" i="60"/>
  <c r="BV10" i="60"/>
  <c r="CC177" i="60"/>
  <c r="CK16" i="60"/>
  <c r="CP16" i="60" s="1"/>
  <c r="CD16" i="60"/>
  <c r="CU104" i="60"/>
  <c r="CV104" i="60"/>
  <c r="CS19" i="60"/>
  <c r="CV19" i="60" s="1"/>
  <c r="CN179" i="60"/>
  <c r="CJ246" i="60"/>
  <c r="CR118" i="60"/>
  <c r="CQ118" i="60"/>
  <c r="CQ27" i="60"/>
  <c r="CT27" i="60"/>
  <c r="CR26" i="60"/>
  <c r="CR27" i="60"/>
  <c r="CW27" i="60" s="1"/>
  <c r="CQ26" i="60"/>
  <c r="CU59" i="60"/>
  <c r="CV59" i="60"/>
  <c r="BM193" i="60"/>
  <c r="BM194" i="60"/>
  <c r="BL193" i="60"/>
  <c r="CM107" i="60"/>
  <c r="CK109" i="60"/>
  <c r="CL107" i="60"/>
  <c r="CQ19" i="60"/>
  <c r="CT92" i="60"/>
  <c r="CR91" i="60"/>
  <c r="CR92" i="60"/>
  <c r="CW92" i="60" s="1"/>
  <c r="CQ91" i="60"/>
  <c r="CP90" i="60"/>
  <c r="CQ92" i="60"/>
  <c r="BZ193" i="60"/>
  <c r="BY193" i="60"/>
  <c r="CK194" i="60"/>
  <c r="CM167" i="60"/>
  <c r="CL167" i="60"/>
  <c r="CK167" i="60"/>
  <c r="CL168" i="60"/>
  <c r="CM168" i="60"/>
  <c r="CQ25" i="60"/>
  <c r="CR24" i="60"/>
  <c r="CT25" i="60"/>
  <c r="CQ24" i="60"/>
  <c r="CR25" i="60"/>
  <c r="CP187" i="60"/>
  <c r="CR11" i="60"/>
  <c r="CQ11" i="60"/>
  <c r="CR86" i="60"/>
  <c r="CQ86" i="60"/>
  <c r="CO168" i="60"/>
  <c r="BS167" i="60"/>
  <c r="BP193" i="60"/>
  <c r="CK185" i="60"/>
  <c r="CM185" i="60"/>
  <c r="CL185" i="60"/>
  <c r="CP154" i="60"/>
  <c r="CT120" i="60"/>
  <c r="BZ246" i="60"/>
  <c r="BT109" i="60"/>
  <c r="BV108" i="60"/>
  <c r="BV109" i="60" s="1"/>
  <c r="BV107" i="60"/>
  <c r="BU108" i="60"/>
  <c r="BU109" i="60" s="1"/>
  <c r="BU107" i="60"/>
  <c r="CP41" i="60"/>
  <c r="BV41" i="60"/>
  <c r="BU41" i="60"/>
  <c r="BT209" i="60"/>
  <c r="BF67" i="60"/>
  <c r="BF245" i="60" s="1"/>
  <c r="BR43" i="60"/>
  <c r="BF211" i="60"/>
  <c r="CL244" i="60"/>
  <c r="CM243" i="60"/>
  <c r="CM244" i="60"/>
  <c r="CK243" i="60"/>
  <c r="CL243" i="60"/>
  <c r="CQ15" i="60"/>
  <c r="CR15" i="60"/>
  <c r="CP175" i="60"/>
  <c r="BK193" i="60"/>
  <c r="BQ246" i="60"/>
  <c r="BQ245" i="60"/>
  <c r="BP245" i="60"/>
  <c r="CR129" i="60"/>
  <c r="CQ129" i="60"/>
  <c r="CT180" i="60"/>
  <c r="CR180" i="60"/>
  <c r="CW180" i="60" s="1"/>
  <c r="CR179" i="60"/>
  <c r="CP179" i="60"/>
  <c r="CQ180" i="60"/>
  <c r="CQ179" i="60"/>
  <c r="CU152" i="60"/>
  <c r="CV152" i="60"/>
  <c r="CM108" i="60"/>
  <c r="CU106" i="60"/>
  <c r="CV106" i="60"/>
  <c r="CI246" i="60"/>
  <c r="BU23" i="60"/>
  <c r="BV22" i="60"/>
  <c r="BU22" i="60"/>
  <c r="CP23" i="60"/>
  <c r="BV23" i="60"/>
  <c r="CN163" i="60"/>
  <c r="CT12" i="60"/>
  <c r="CR12" i="60"/>
  <c r="CQ12" i="60"/>
  <c r="CQ29" i="60"/>
  <c r="CT29" i="60"/>
  <c r="CR28" i="60"/>
  <c r="CR29" i="60"/>
  <c r="CW29" i="60" s="1"/>
  <c r="CQ28" i="60"/>
  <c r="CP207" i="60"/>
  <c r="CQ40" i="60"/>
  <c r="CR40" i="60"/>
  <c r="CJ179" i="60"/>
  <c r="CM18" i="60"/>
  <c r="CM19" i="60"/>
  <c r="CP199" i="60"/>
  <c r="CR36" i="60"/>
  <c r="CQ36" i="60"/>
  <c r="BX193" i="60"/>
  <c r="CU65" i="60"/>
  <c r="CV65" i="60"/>
  <c r="CL120" i="60"/>
  <c r="CL154" i="60" s="1"/>
  <c r="CL155" i="60" s="1"/>
  <c r="BS246" i="60"/>
  <c r="CO212" i="60"/>
  <c r="CT14" i="60"/>
  <c r="CR14" i="60"/>
  <c r="CW14" i="60" s="1"/>
  <c r="CR13" i="60"/>
  <c r="CQ14" i="60"/>
  <c r="CQ13" i="60"/>
  <c r="CP173" i="60"/>
  <c r="BU90" i="60"/>
  <c r="BV90" i="60"/>
  <c r="CS186" i="60"/>
  <c r="CV174" i="60"/>
  <c r="CU174" i="60"/>
  <c r="CB261" i="60"/>
  <c r="CB67" i="60"/>
  <c r="CD42" i="60"/>
  <c r="CD43" i="60"/>
  <c r="CD67" i="60" s="1"/>
  <c r="CB211" i="60"/>
  <c r="CJ43" i="60"/>
  <c r="CJ211" i="60" s="1"/>
  <c r="BV153" i="60"/>
  <c r="BT155" i="60"/>
  <c r="CQ61" i="60"/>
  <c r="CT61" i="60"/>
  <c r="CQ60" i="60"/>
  <c r="CR60" i="60"/>
  <c r="CR61" i="60"/>
  <c r="CW61" i="60" s="1"/>
  <c r="CN23" i="60"/>
  <c r="CS23" i="60" s="1"/>
  <c r="BR185" i="60"/>
  <c r="CM187" i="60"/>
  <c r="CR47" i="60"/>
  <c r="CQ47" i="60"/>
  <c r="CN187" i="60"/>
  <c r="CS25" i="60"/>
  <c r="CS187" i="60" s="1"/>
  <c r="BV222" i="60"/>
  <c r="BT221" i="60"/>
  <c r="BU222" i="60"/>
  <c r="CP222" i="60"/>
  <c r="CQ21" i="60"/>
  <c r="CQ63" i="60"/>
  <c r="CT63" i="60"/>
  <c r="CR63" i="60"/>
  <c r="CW63" i="60" s="1"/>
  <c r="CR62" i="60"/>
  <c r="CQ62" i="60"/>
  <c r="CP241" i="60"/>
  <c r="CS63" i="60"/>
  <c r="CN241" i="60"/>
  <c r="CS212" i="60"/>
  <c r="CN55" i="60"/>
  <c r="CS55" i="60" s="1"/>
  <c r="CN227" i="60"/>
  <c r="BR194" i="60"/>
  <c r="CN168" i="60"/>
  <c r="BR167" i="60"/>
  <c r="CQ46" i="60"/>
  <c r="CR46" i="60"/>
  <c r="CO181" i="60"/>
  <c r="CO186" i="60"/>
  <c r="CO185" i="60" s="1"/>
  <c r="CN229" i="60"/>
  <c r="CN232" i="60"/>
  <c r="CP55" i="60"/>
  <c r="CP67" i="60" s="1"/>
  <c r="CQ52" i="60"/>
  <c r="CR52" i="60"/>
  <c r="CP227" i="60"/>
  <c r="BQ153" i="60"/>
  <c r="BQ154" i="60"/>
  <c r="CR56" i="60"/>
  <c r="CQ56" i="60"/>
  <c r="CP233" i="60"/>
  <c r="CQ230" i="60"/>
  <c r="CQ229" i="60"/>
  <c r="CR230" i="60"/>
  <c r="CP229" i="60"/>
  <c r="CL90" i="60"/>
  <c r="CM90" i="60"/>
  <c r="CR209" i="60"/>
  <c r="CK246" i="60"/>
  <c r="CM212" i="60"/>
  <c r="CM211" i="60"/>
  <c r="CL211" i="60"/>
  <c r="CK211" i="60"/>
  <c r="CL212" i="60"/>
  <c r="BZ245" i="60"/>
  <c r="BY245" i="60"/>
  <c r="CN237" i="60"/>
  <c r="CT238" i="60"/>
  <c r="CP237" i="60"/>
  <c r="CQ238" i="60"/>
  <c r="CQ237" i="60"/>
  <c r="CR238" i="60"/>
  <c r="CW238" i="60" s="1"/>
  <c r="CR237" i="60"/>
  <c r="BM246" i="60"/>
  <c r="BW67" i="60"/>
  <c r="BW245" i="60" s="1"/>
  <c r="CI43" i="60"/>
  <c r="CI211" i="60" s="1"/>
  <c r="CO108" i="60"/>
  <c r="CO109" i="60" s="1"/>
  <c r="CQ58" i="60"/>
  <c r="CQ59" i="60"/>
  <c r="CU147" i="60"/>
  <c r="CV147" i="60"/>
  <c r="CP220" i="60"/>
  <c r="BU220" i="60"/>
  <c r="BT219" i="60"/>
  <c r="BV220" i="60"/>
  <c r="CU101" i="60"/>
  <c r="CV101" i="60"/>
  <c r="BT246" i="60"/>
  <c r="BV211" i="60"/>
  <c r="BU211" i="60"/>
  <c r="CP212" i="60"/>
  <c r="BU212" i="60"/>
  <c r="BV212" i="60"/>
  <c r="BT211" i="60"/>
  <c r="CR45" i="60"/>
  <c r="CQ45" i="60"/>
  <c r="CL108" i="60"/>
  <c r="CR98" i="60"/>
  <c r="CR99" i="60"/>
  <c r="CW99" i="60" s="1"/>
  <c r="CQ98" i="60"/>
  <c r="CT99" i="60"/>
  <c r="CQ99" i="60"/>
  <c r="CR160" i="60"/>
  <c r="CP159" i="60"/>
  <c r="CQ160" i="60"/>
  <c r="CR159" i="60"/>
  <c r="BT177" i="60"/>
  <c r="BU16" i="60"/>
  <c r="BV16" i="60"/>
  <c r="BX177" i="60"/>
  <c r="CJ16" i="60"/>
  <c r="BZ16" i="60"/>
  <c r="CT43" i="60"/>
  <c r="BU168" i="60"/>
  <c r="BT167" i="60"/>
  <c r="CP168" i="60"/>
  <c r="BV167" i="60"/>
  <c r="BU167" i="60"/>
  <c r="BV168" i="60"/>
  <c r="CJ167" i="60"/>
  <c r="CJ194" i="60"/>
  <c r="CO59" i="60"/>
  <c r="BV58" i="60"/>
  <c r="BS237" i="60"/>
  <c r="BV59" i="60"/>
  <c r="CM153" i="60"/>
  <c r="CL153" i="60"/>
  <c r="CK155" i="60"/>
  <c r="CQ51" i="60"/>
  <c r="CS61" i="60"/>
  <c r="CN239" i="60"/>
  <c r="CP232" i="60"/>
  <c r="BM31" i="60"/>
  <c r="CR76" i="60"/>
  <c r="CP108" i="60"/>
  <c r="BO261" i="60"/>
  <c r="BO67" i="60"/>
  <c r="BO245" i="60" s="1"/>
  <c r="BQ42" i="60"/>
  <c r="BQ43" i="60"/>
  <c r="BS43" i="60"/>
  <c r="BR154" i="60"/>
  <c r="BR155" i="60" s="1"/>
  <c r="CN120" i="60"/>
  <c r="CQ119" i="60" s="1"/>
  <c r="BS223" i="60"/>
  <c r="CO224" i="60"/>
  <c r="CO223" i="60" s="1"/>
  <c r="CQ164" i="60"/>
  <c r="CR164" i="60"/>
  <c r="CP163" i="60"/>
  <c r="CR163" i="60"/>
  <c r="CQ48" i="60"/>
  <c r="CR48" i="60"/>
  <c r="BI193" i="60"/>
  <c r="BH193" i="60"/>
  <c r="BI194" i="60"/>
  <c r="CT138" i="60"/>
  <c r="CR137" i="60"/>
  <c r="CQ138" i="60"/>
  <c r="CP136" i="60"/>
  <c r="CQ137" i="60"/>
  <c r="CR138" i="60"/>
  <c r="CW138" i="60" s="1"/>
  <c r="CR53" i="60"/>
  <c r="CQ53" i="60"/>
  <c r="CH193" i="60"/>
  <c r="CG193" i="60"/>
  <c r="BR223" i="60"/>
  <c r="CN224" i="60"/>
  <c r="CP224" i="60"/>
  <c r="BV224" i="60"/>
  <c r="BV223" i="60"/>
  <c r="BU223" i="60"/>
  <c r="BU224" i="60"/>
  <c r="BT223" i="60"/>
  <c r="CR89" i="60"/>
  <c r="CQ89" i="60"/>
  <c r="CM186" i="60"/>
  <c r="CL224" i="60"/>
  <c r="CL223" i="60"/>
  <c r="CK223" i="60"/>
  <c r="CM223" i="60"/>
  <c r="CM224" i="60"/>
  <c r="CO232" i="60"/>
  <c r="BS231" i="60"/>
  <c r="BU120" i="60"/>
  <c r="BU154" i="60" s="1"/>
  <c r="BU155" i="60" s="1"/>
  <c r="CU240" i="60"/>
  <c r="CV240" i="60"/>
  <c r="CD193" i="60"/>
  <c r="CC193" i="60"/>
  <c r="CT192" i="60"/>
  <c r="CR191" i="60"/>
  <c r="CQ192" i="60"/>
  <c r="CP191" i="60"/>
  <c r="CQ191" i="60"/>
  <c r="CR192" i="60"/>
  <c r="CW192" i="60" s="1"/>
  <c r="CP217" i="60"/>
  <c r="CP171" i="60"/>
  <c r="CQ172" i="60"/>
  <c r="CR171" i="60"/>
  <c r="CK231" i="60"/>
  <c r="CL232" i="60"/>
  <c r="CL231" i="60"/>
  <c r="CM231" i="60"/>
  <c r="CM232" i="60"/>
  <c r="CR37" i="60"/>
  <c r="CQ37" i="60"/>
  <c r="CR127" i="60"/>
  <c r="CW127" i="60" s="1"/>
  <c r="CQ126" i="60"/>
  <c r="CQ127" i="60"/>
  <c r="CT127" i="60"/>
  <c r="CR126" i="60"/>
  <c r="CP244" i="60"/>
  <c r="BV244" i="60"/>
  <c r="BU244" i="60"/>
  <c r="BV243" i="60"/>
  <c r="BT243" i="60"/>
  <c r="BU243" i="60"/>
  <c r="CV96" i="60"/>
  <c r="CU96" i="60"/>
  <c r="CQ5" i="60"/>
  <c r="CR5" i="60"/>
  <c r="CR170" i="60"/>
  <c r="CR169" i="60"/>
  <c r="CP169" i="60"/>
  <c r="CQ170" i="60"/>
  <c r="CP186" i="60"/>
  <c r="CR182" i="60"/>
  <c r="CR181" i="60"/>
  <c r="CP181" i="60"/>
  <c r="CQ182" i="60"/>
  <c r="CQ20" i="60"/>
  <c r="CR20" i="60"/>
  <c r="CU81" i="60"/>
  <c r="CV81" i="60"/>
  <c r="BV55" i="60"/>
  <c r="BV54" i="60"/>
  <c r="BU55" i="60"/>
  <c r="BU54" i="60"/>
  <c r="BI246" i="60"/>
  <c r="BI245" i="60"/>
  <c r="BH245" i="60"/>
  <c r="CQ190" i="60"/>
  <c r="CP189" i="60"/>
  <c r="CT190" i="60"/>
  <c r="CR190" i="60"/>
  <c r="CW190" i="60" s="1"/>
  <c r="CQ189" i="60"/>
  <c r="CR189" i="60"/>
  <c r="CR213" i="60"/>
  <c r="CQ214" i="60"/>
  <c r="CR214" i="60"/>
  <c r="CP213" i="60"/>
  <c r="CL55" i="60"/>
  <c r="CL54" i="60"/>
  <c r="CM55" i="60"/>
  <c r="CM54" i="60"/>
  <c r="BW211" i="60"/>
  <c r="CQ18" i="60"/>
  <c r="CR184" i="60"/>
  <c r="CQ184" i="60"/>
  <c r="CR183" i="60"/>
  <c r="CP183" i="60"/>
  <c r="CQ44" i="60"/>
  <c r="CR44" i="60"/>
  <c r="CI194" i="60"/>
  <c r="CI193" i="60" s="1"/>
  <c r="CI167" i="60"/>
  <c r="CO229" i="60"/>
  <c r="CQ57" i="60"/>
  <c r="CR57" i="60"/>
  <c r="CP235" i="60"/>
  <c r="BU232" i="60"/>
  <c r="BV232" i="60"/>
  <c r="BV231" i="60"/>
  <c r="BT231" i="60"/>
  <c r="BU231" i="60"/>
  <c r="CN108" i="60"/>
  <c r="CN109" i="60" s="1"/>
  <c r="CS77" i="60"/>
  <c r="CS108" i="60" s="1"/>
  <c r="CM41" i="60"/>
  <c r="CL41" i="60"/>
  <c r="CK209" i="60"/>
  <c r="BU136" i="60"/>
  <c r="BV136" i="60"/>
  <c r="CH245" i="60"/>
  <c r="CR77" i="60"/>
  <c r="CJ31" i="60"/>
  <c r="CL194" i="60" l="1"/>
  <c r="BU31" i="60"/>
  <c r="BV30" i="60"/>
  <c r="BV31" i="60"/>
  <c r="BU185" i="60"/>
  <c r="BT194" i="60"/>
  <c r="BU193" i="60" s="1"/>
  <c r="CV145" i="60"/>
  <c r="BT185" i="60"/>
  <c r="CR19" i="60"/>
  <c r="CW19" i="60" s="1"/>
  <c r="CR21" i="60"/>
  <c r="CR120" i="60"/>
  <c r="BS194" i="60"/>
  <c r="BS193" i="60" s="1"/>
  <c r="CO31" i="60"/>
  <c r="BU30" i="60"/>
  <c r="CO154" i="60"/>
  <c r="CO155" i="60" s="1"/>
  <c r="BR193" i="60"/>
  <c r="CV50" i="60"/>
  <c r="CM30" i="60"/>
  <c r="CM31" i="60"/>
  <c r="CQ9" i="60"/>
  <c r="BQ193" i="60"/>
  <c r="CU19" i="60"/>
  <c r="CS10" i="60"/>
  <c r="CS31" i="60" s="1"/>
  <c r="CR186" i="60"/>
  <c r="CW186" i="60" s="1"/>
  <c r="CR9" i="60"/>
  <c r="CO231" i="60"/>
  <c r="CQ108" i="60"/>
  <c r="CM16" i="60"/>
  <c r="CV77" i="60"/>
  <c r="CK177" i="60"/>
  <c r="CL16" i="60"/>
  <c r="BU246" i="60"/>
  <c r="BU194" i="60"/>
  <c r="BV185" i="60"/>
  <c r="BV186" i="60"/>
  <c r="BV194" i="60" s="1"/>
  <c r="BS67" i="60"/>
  <c r="BS245" i="60" s="1"/>
  <c r="CO43" i="60"/>
  <c r="CO211" i="60" s="1"/>
  <c r="BV43" i="60"/>
  <c r="BV42" i="60"/>
  <c r="CT67" i="60"/>
  <c r="BV245" i="60"/>
  <c r="BU245" i="60"/>
  <c r="BT245" i="60"/>
  <c r="CU14" i="60"/>
  <c r="CV14" i="60"/>
  <c r="CR23" i="60"/>
  <c r="CW23" i="60" s="1"/>
  <c r="CR22" i="60"/>
  <c r="CT23" i="60"/>
  <c r="CT31" i="60" s="1"/>
  <c r="CQ22" i="60"/>
  <c r="CQ23" i="60"/>
  <c r="CQ31" i="60" s="1"/>
  <c r="CR108" i="60"/>
  <c r="CW108" i="60" s="1"/>
  <c r="CW77" i="60"/>
  <c r="CU190" i="60"/>
  <c r="CV190" i="60"/>
  <c r="CT244" i="60"/>
  <c r="CR243" i="60"/>
  <c r="CR244" i="60"/>
  <c r="CW244" i="60" s="1"/>
  <c r="CQ243" i="60"/>
  <c r="CQ244" i="60"/>
  <c r="CP243" i="60"/>
  <c r="CV192" i="60"/>
  <c r="CU192" i="60"/>
  <c r="BQ67" i="60"/>
  <c r="BQ66" i="60"/>
  <c r="CV99" i="60"/>
  <c r="CU99" i="60"/>
  <c r="BV246" i="60"/>
  <c r="CP31" i="60"/>
  <c r="CU238" i="60"/>
  <c r="CV238" i="60"/>
  <c r="CL246" i="60"/>
  <c r="CM246" i="60"/>
  <c r="CN231" i="60"/>
  <c r="CS232" i="60"/>
  <c r="CN194" i="60"/>
  <c r="CS168" i="60"/>
  <c r="CS194" i="60" s="1"/>
  <c r="CN167" i="60"/>
  <c r="CU61" i="60"/>
  <c r="CV61" i="60"/>
  <c r="CN185" i="60"/>
  <c r="CQ120" i="60"/>
  <c r="CQ154" i="60" s="1"/>
  <c r="CQ155" i="60" s="1"/>
  <c r="CP155" i="60"/>
  <c r="CO167" i="60"/>
  <c r="CO194" i="60"/>
  <c r="CM194" i="60"/>
  <c r="CB245" i="60"/>
  <c r="CD66" i="60"/>
  <c r="CV180" i="60"/>
  <c r="CU180" i="60"/>
  <c r="CR41" i="60"/>
  <c r="CQ41" i="60"/>
  <c r="CP209" i="60"/>
  <c r="CT154" i="60"/>
  <c r="CU25" i="60"/>
  <c r="CU187" i="60" s="1"/>
  <c r="CV25" i="60"/>
  <c r="CV187" i="60" s="1"/>
  <c r="CT187" i="60"/>
  <c r="CL193" i="60"/>
  <c r="CK193" i="60"/>
  <c r="CM193" i="60"/>
  <c r="CR90" i="60"/>
  <c r="CQ90" i="60"/>
  <c r="CU92" i="60"/>
  <c r="CV92" i="60"/>
  <c r="CQ186" i="60"/>
  <c r="CT186" i="60"/>
  <c r="CR185" i="60"/>
  <c r="CQ185" i="60"/>
  <c r="CP185" i="60"/>
  <c r="CV127" i="60"/>
  <c r="CU127" i="60"/>
  <c r="CT224" i="60"/>
  <c r="CP223" i="60"/>
  <c r="CQ223" i="60"/>
  <c r="CQ224" i="60"/>
  <c r="CR224" i="60"/>
  <c r="CW224" i="60" s="1"/>
  <c r="CR223" i="60"/>
  <c r="CV138" i="60"/>
  <c r="CU138" i="60"/>
  <c r="CR107" i="60"/>
  <c r="CP109" i="60"/>
  <c r="CQ107" i="60"/>
  <c r="CO16" i="60"/>
  <c r="CR16" i="60" s="1"/>
  <c r="CR59" i="60"/>
  <c r="CW59" i="60" s="1"/>
  <c r="CR58" i="60"/>
  <c r="CO237" i="60"/>
  <c r="CQ16" i="60"/>
  <c r="CP177" i="60"/>
  <c r="CP246" i="60"/>
  <c r="CQ212" i="60"/>
  <c r="CQ211" i="60"/>
  <c r="CT212" i="60"/>
  <c r="CR211" i="60"/>
  <c r="CP211" i="60"/>
  <c r="CR212" i="60"/>
  <c r="CU63" i="60"/>
  <c r="CV63" i="60"/>
  <c r="CQ222" i="60"/>
  <c r="CR221" i="60"/>
  <c r="CP221" i="60"/>
  <c r="CR222" i="60"/>
  <c r="BU153" i="60"/>
  <c r="CU77" i="60"/>
  <c r="CO246" i="60"/>
  <c r="CU29" i="60"/>
  <c r="CV29" i="60"/>
  <c r="CN31" i="60"/>
  <c r="CU27" i="60"/>
  <c r="CV27" i="60"/>
  <c r="CR232" i="60"/>
  <c r="CW232" i="60" s="1"/>
  <c r="CR231" i="60"/>
  <c r="CT232" i="60"/>
  <c r="CQ231" i="60"/>
  <c r="CQ232" i="60"/>
  <c r="CP231" i="60"/>
  <c r="CP194" i="60"/>
  <c r="CR167" i="60"/>
  <c r="CR168" i="60"/>
  <c r="CQ167" i="60"/>
  <c r="CQ168" i="60"/>
  <c r="CP167" i="60"/>
  <c r="CT168" i="60"/>
  <c r="CL245" i="60"/>
  <c r="CK245" i="60"/>
  <c r="CM245" i="60"/>
  <c r="CJ67" i="60"/>
  <c r="CM66" i="60" s="1"/>
  <c r="CM43" i="60"/>
  <c r="CM67" i="60" s="1"/>
  <c r="CM42" i="60"/>
  <c r="CS224" i="60"/>
  <c r="CN223" i="60"/>
  <c r="CR136" i="60"/>
  <c r="CQ136" i="60"/>
  <c r="CS120" i="60"/>
  <c r="CS154" i="60" s="1"/>
  <c r="CN154" i="60"/>
  <c r="CN155" i="60" s="1"/>
  <c r="CJ193" i="60"/>
  <c r="CP219" i="60"/>
  <c r="CR220" i="60"/>
  <c r="CQ220" i="60"/>
  <c r="CR219" i="60"/>
  <c r="CI67" i="60"/>
  <c r="CL42" i="60"/>
  <c r="CL43" i="60"/>
  <c r="CU237" i="60"/>
  <c r="CT55" i="60"/>
  <c r="CR54" i="60"/>
  <c r="CR55" i="60"/>
  <c r="CW55" i="60" s="1"/>
  <c r="CQ54" i="60"/>
  <c r="CQ55" i="60"/>
  <c r="CN246" i="60"/>
  <c r="CT108" i="60"/>
  <c r="BS211" i="60"/>
  <c r="BR67" i="60"/>
  <c r="CN43" i="60"/>
  <c r="BU42" i="60"/>
  <c r="BR211" i="60"/>
  <c r="BU43" i="60"/>
  <c r="CW120" i="60"/>
  <c r="CR154" i="60"/>
  <c r="CW25" i="60"/>
  <c r="CW187" i="60" s="1"/>
  <c r="CR187" i="60"/>
  <c r="BT193" i="60" l="1"/>
  <c r="BV193" i="60"/>
  <c r="CO193" i="60"/>
  <c r="CR153" i="60"/>
  <c r="CJ245" i="60"/>
  <c r="CS246" i="60"/>
  <c r="CV10" i="60"/>
  <c r="CQ194" i="60"/>
  <c r="CQ153" i="60"/>
  <c r="CU231" i="60"/>
  <c r="CU55" i="60"/>
  <c r="CV55" i="60"/>
  <c r="CV232" i="60"/>
  <c r="CU232" i="60"/>
  <c r="CR246" i="60"/>
  <c r="CW246" i="60" s="1"/>
  <c r="CW212" i="60"/>
  <c r="CV224" i="60"/>
  <c r="CU224" i="60"/>
  <c r="CW154" i="60"/>
  <c r="CR155" i="60"/>
  <c r="CS43" i="60"/>
  <c r="CN67" i="60"/>
  <c r="CN245" i="60" s="1"/>
  <c r="CN211" i="60"/>
  <c r="CU211" i="60" s="1"/>
  <c r="CQ42" i="60"/>
  <c r="CQ43" i="60"/>
  <c r="CQ67" i="60" s="1"/>
  <c r="CT246" i="60"/>
  <c r="CU212" i="60"/>
  <c r="CV212" i="60"/>
  <c r="CU223" i="60"/>
  <c r="CV120" i="60"/>
  <c r="CV244" i="60"/>
  <c r="CU244" i="60"/>
  <c r="CV23" i="60"/>
  <c r="CU23" i="60"/>
  <c r="CL67" i="60"/>
  <c r="CL66" i="60"/>
  <c r="CP193" i="60"/>
  <c r="CR193" i="60"/>
  <c r="CQ193" i="60"/>
  <c r="CU31" i="60"/>
  <c r="CV31" i="60"/>
  <c r="CQ246" i="60"/>
  <c r="CN193" i="60"/>
  <c r="CO67" i="60"/>
  <c r="CO245" i="60" s="1"/>
  <c r="CR43" i="60"/>
  <c r="CW43" i="60" s="1"/>
  <c r="CR42" i="60"/>
  <c r="BR245" i="60"/>
  <c r="BU67" i="60"/>
  <c r="BU66" i="60"/>
  <c r="CU154" i="60"/>
  <c r="CV154" i="60"/>
  <c r="CR31" i="60"/>
  <c r="CW31" i="60" s="1"/>
  <c r="CQ30" i="60"/>
  <c r="CR30" i="60"/>
  <c r="CV108" i="60"/>
  <c r="CU108" i="60"/>
  <c r="CT194" i="60"/>
  <c r="CV168" i="60"/>
  <c r="CU168" i="60"/>
  <c r="CW168" i="60"/>
  <c r="CR194" i="60"/>
  <c r="CW194" i="60" s="1"/>
  <c r="CI245" i="60"/>
  <c r="CP245" i="60"/>
  <c r="CR245" i="60"/>
  <c r="CQ245" i="60"/>
  <c r="CU186" i="60"/>
  <c r="CV186" i="60"/>
  <c r="CU120" i="60"/>
  <c r="BV67" i="60"/>
  <c r="BV66" i="60"/>
  <c r="CU245" i="60" l="1"/>
  <c r="CR67" i="60"/>
  <c r="CW67" i="60" s="1"/>
  <c r="CR66" i="60"/>
  <c r="CS67" i="60"/>
  <c r="CQ66" i="60"/>
  <c r="CU43" i="60"/>
  <c r="CV43" i="60"/>
  <c r="CU194" i="60"/>
  <c r="CV194" i="60"/>
  <c r="CV246" i="60"/>
  <c r="CU246" i="60"/>
  <c r="CV67" i="60" l="1"/>
  <c r="CU67" i="60"/>
  <c r="AQ260" i="60" l="1"/>
  <c r="AI260" i="60"/>
  <c r="AE260" i="60"/>
  <c r="AA260" i="60"/>
  <c r="X260" i="60"/>
  <c r="P260" i="60"/>
  <c r="L260" i="60"/>
  <c r="H260" i="60"/>
  <c r="AX259" i="60"/>
  <c r="AQ259" i="60"/>
  <c r="X259" i="60"/>
  <c r="AU258" i="60"/>
  <c r="AX258" i="60" s="1"/>
  <c r="AR258" i="60"/>
  <c r="AY258" i="60" s="1"/>
  <c r="AQ258" i="60"/>
  <c r="X258" i="60"/>
  <c r="AX257" i="60"/>
  <c r="AQ257" i="60"/>
  <c r="X257" i="60"/>
  <c r="AU256" i="60"/>
  <c r="AR256" i="60"/>
  <c r="AY256" i="60" s="1"/>
  <c r="AQ256" i="60"/>
  <c r="X256" i="60"/>
  <c r="AX255" i="60"/>
  <c r="AQ255" i="60"/>
  <c r="X255" i="60"/>
  <c r="AU254" i="60"/>
  <c r="AR254" i="60"/>
  <c r="AY254" i="60" s="1"/>
  <c r="AQ254" i="60"/>
  <c r="X254" i="60"/>
  <c r="AX253" i="60"/>
  <c r="AQ253" i="60"/>
  <c r="AI253" i="60"/>
  <c r="AE253" i="60"/>
  <c r="AA253" i="60"/>
  <c r="X253" i="60"/>
  <c r="P253" i="60"/>
  <c r="L253" i="60"/>
  <c r="H253" i="60"/>
  <c r="AU252" i="60"/>
  <c r="AR252" i="60"/>
  <c r="AY252" i="60" s="1"/>
  <c r="AQ252" i="60"/>
  <c r="X252" i="60"/>
  <c r="AX251" i="60"/>
  <c r="AQ251" i="60"/>
  <c r="AI251" i="60"/>
  <c r="AE251" i="60"/>
  <c r="AA251" i="60"/>
  <c r="X251" i="60"/>
  <c r="P251" i="60"/>
  <c r="L251" i="60"/>
  <c r="H251" i="60"/>
  <c r="AU250" i="60"/>
  <c r="AX250" i="60" s="1"/>
  <c r="AR250" i="60"/>
  <c r="AY250" i="60" s="1"/>
  <c r="AQ250" i="60"/>
  <c r="X250" i="60"/>
  <c r="AX249" i="60"/>
  <c r="AR249" i="60"/>
  <c r="AQ249" i="60"/>
  <c r="X249" i="60"/>
  <c r="AX248" i="60"/>
  <c r="AQ248" i="60"/>
  <c r="X248" i="60"/>
  <c r="AN242" i="60"/>
  <c r="AM242" i="60"/>
  <c r="AK242" i="60"/>
  <c r="AJ242" i="60"/>
  <c r="AF242" i="60"/>
  <c r="AB242" i="60"/>
  <c r="U242" i="60"/>
  <c r="R242" i="60"/>
  <c r="Q242" i="60"/>
  <c r="I242" i="60"/>
  <c r="AJ241" i="60"/>
  <c r="AF241" i="60"/>
  <c r="AB241" i="60"/>
  <c r="Q241" i="60"/>
  <c r="M241" i="60"/>
  <c r="I241" i="60"/>
  <c r="AN240" i="60"/>
  <c r="AP239" i="60" s="1"/>
  <c r="AM240" i="60"/>
  <c r="AT240" i="60" s="1"/>
  <c r="AR240" i="60"/>
  <c r="AY240" i="60" s="1"/>
  <c r="AJ239" i="60"/>
  <c r="Y238" i="60"/>
  <c r="AK238" i="60" s="1"/>
  <c r="F238" i="60"/>
  <c r="R238" i="60" s="1"/>
  <c r="AN236" i="60"/>
  <c r="AP236" i="60" s="1"/>
  <c r="AM236" i="60"/>
  <c r="AK236" i="60"/>
  <c r="AJ236" i="60"/>
  <c r="AF236" i="60"/>
  <c r="AB236" i="60"/>
  <c r="U236" i="60"/>
  <c r="W236" i="60" s="1"/>
  <c r="R236" i="60"/>
  <c r="Q236" i="60"/>
  <c r="M236" i="60"/>
  <c r="AJ235" i="60"/>
  <c r="AF235" i="60"/>
  <c r="AB235" i="60"/>
  <c r="AN234" i="60"/>
  <c r="AP234" i="60" s="1"/>
  <c r="AM234" i="60"/>
  <c r="AK234" i="60"/>
  <c r="AJ234" i="60"/>
  <c r="AF234" i="60"/>
  <c r="AB234" i="60"/>
  <c r="U234" i="60"/>
  <c r="W234" i="60" s="1"/>
  <c r="R234" i="60"/>
  <c r="Q234" i="60"/>
  <c r="M234" i="60"/>
  <c r="AJ233" i="60"/>
  <c r="AF233" i="60"/>
  <c r="AB233" i="60"/>
  <c r="AN228" i="60"/>
  <c r="AP228" i="60" s="1"/>
  <c r="AM228" i="60"/>
  <c r="AK228" i="60"/>
  <c r="AR228" i="60" s="1"/>
  <c r="AJ228" i="60"/>
  <c r="AU228" i="60"/>
  <c r="AW228" i="60" s="1"/>
  <c r="AN226" i="60"/>
  <c r="AM226" i="60"/>
  <c r="AT226" i="60" s="1"/>
  <c r="AK226" i="60"/>
  <c r="AR226" i="60" s="1"/>
  <c r="AJ226" i="60"/>
  <c r="AK218" i="60"/>
  <c r="AR218" i="60" s="1"/>
  <c r="BA198" i="60"/>
  <c r="AU198" i="60"/>
  <c r="AN198" i="60"/>
  <c r="AM198" i="60"/>
  <c r="AI198" i="60"/>
  <c r="AE198" i="60"/>
  <c r="AA198" i="60"/>
  <c r="U198" i="60"/>
  <c r="T198" i="60"/>
  <c r="P198" i="60"/>
  <c r="L198" i="60"/>
  <c r="H198" i="60"/>
  <c r="AR197" i="60"/>
  <c r="AK197" i="60"/>
  <c r="AG197" i="60"/>
  <c r="AC197" i="60"/>
  <c r="Y197" i="60"/>
  <c r="R197" i="60"/>
  <c r="N197" i="60"/>
  <c r="J197" i="60"/>
  <c r="F197" i="60"/>
  <c r="AN188" i="60"/>
  <c r="AM188" i="60"/>
  <c r="AK188" i="60"/>
  <c r="AJ188" i="60"/>
  <c r="AG186" i="60"/>
  <c r="AC186" i="60"/>
  <c r="Y186" i="60"/>
  <c r="N186" i="60"/>
  <c r="J186" i="60"/>
  <c r="F186" i="60"/>
  <c r="AK184" i="60"/>
  <c r="R184" i="60"/>
  <c r="AK182" i="60"/>
  <c r="R182" i="60"/>
  <c r="AM180" i="60"/>
  <c r="AN178" i="60"/>
  <c r="AQ178" i="60" s="1"/>
  <c r="AK178" i="60"/>
  <c r="AN176" i="60"/>
  <c r="AQ176" i="60" s="1"/>
  <c r="AK176" i="60"/>
  <c r="BA158" i="60"/>
  <c r="AU158" i="60"/>
  <c r="AN158" i="60"/>
  <c r="AI158" i="60"/>
  <c r="AE158" i="60"/>
  <c r="AA158" i="60"/>
  <c r="U158" i="60"/>
  <c r="P158" i="60"/>
  <c r="L158" i="60"/>
  <c r="H158" i="60"/>
  <c r="AR157" i="60"/>
  <c r="AK157" i="60"/>
  <c r="AG157" i="60"/>
  <c r="AC157" i="60"/>
  <c r="Y157" i="60"/>
  <c r="R157" i="60"/>
  <c r="N157" i="60"/>
  <c r="J157" i="60"/>
  <c r="F157" i="60"/>
  <c r="AN152" i="60"/>
  <c r="AM152" i="60"/>
  <c r="AK152" i="60"/>
  <c r="AR152" i="60" s="1"/>
  <c r="AJ152" i="60"/>
  <c r="AJ151" i="60"/>
  <c r="AF151" i="60"/>
  <c r="Q151" i="60"/>
  <c r="M151" i="60"/>
  <c r="I151" i="60"/>
  <c r="AN150" i="60"/>
  <c r="AM150" i="60"/>
  <c r="AK150" i="60"/>
  <c r="AJ150" i="60"/>
  <c r="AF150" i="60"/>
  <c r="AB150" i="60"/>
  <c r="U150" i="60"/>
  <c r="R150" i="60"/>
  <c r="Q150" i="60"/>
  <c r="M150" i="60"/>
  <c r="I150" i="60"/>
  <c r="AJ149" i="60"/>
  <c r="AF149" i="60"/>
  <c r="AB149" i="60"/>
  <c r="Q149" i="60"/>
  <c r="M149" i="60"/>
  <c r="I149" i="60"/>
  <c r="AN147" i="60"/>
  <c r="AM147" i="60"/>
  <c r="AT147" i="60" s="1"/>
  <c r="AK147" i="60"/>
  <c r="AR147" i="60" s="1"/>
  <c r="AY147" i="60" s="1"/>
  <c r="AJ147" i="60"/>
  <c r="AJ146" i="60"/>
  <c r="AF146" i="60"/>
  <c r="AB146" i="60"/>
  <c r="Q146" i="60"/>
  <c r="M146" i="60"/>
  <c r="I146" i="60"/>
  <c r="AJ59" i="60"/>
  <c r="AA59" i="60"/>
  <c r="AA237" i="60" s="1"/>
  <c r="Y145" i="60"/>
  <c r="M58" i="60"/>
  <c r="J59" i="60"/>
  <c r="J237" i="60" s="1"/>
  <c r="F59" i="60"/>
  <c r="AI143" i="60"/>
  <c r="AJ143" i="60" s="1"/>
  <c r="AE143" i="60"/>
  <c r="AA143" i="60"/>
  <c r="AB143" i="60" s="1"/>
  <c r="Y143" i="60"/>
  <c r="AK143" i="60" s="1"/>
  <c r="AN142" i="60"/>
  <c r="AP142" i="60" s="1"/>
  <c r="AM142" i="60"/>
  <c r="AK142" i="60"/>
  <c r="AJ142" i="60"/>
  <c r="AF142" i="60"/>
  <c r="AB142" i="60"/>
  <c r="U142" i="60"/>
  <c r="W142" i="60" s="1"/>
  <c r="R142" i="60"/>
  <c r="Q142" i="60"/>
  <c r="M142" i="60"/>
  <c r="I142" i="60"/>
  <c r="AN140" i="60"/>
  <c r="AP140" i="60" s="1"/>
  <c r="AM140" i="60"/>
  <c r="AK140" i="60"/>
  <c r="AJ140" i="60"/>
  <c r="AF140" i="60"/>
  <c r="AB140" i="60"/>
  <c r="U140" i="60"/>
  <c r="W140" i="60" s="1"/>
  <c r="R140" i="60"/>
  <c r="R145" i="60" s="1"/>
  <c r="R154" i="60" s="1"/>
  <c r="R155" i="60" s="1"/>
  <c r="Q140" i="60"/>
  <c r="M140" i="60"/>
  <c r="I140" i="60"/>
  <c r="AN139" i="60"/>
  <c r="AP139" i="60" s="1"/>
  <c r="AM139" i="60"/>
  <c r="AT139" i="60" s="1"/>
  <c r="AK139" i="60"/>
  <c r="AJ139" i="60"/>
  <c r="AF139" i="60"/>
  <c r="AB139" i="60"/>
  <c r="U139" i="60"/>
  <c r="R139" i="60"/>
  <c r="R143" i="60" s="1"/>
  <c r="Q139" i="60"/>
  <c r="M139" i="60"/>
  <c r="I139" i="60"/>
  <c r="AG55" i="60"/>
  <c r="AN135" i="60"/>
  <c r="AP135" i="60" s="1"/>
  <c r="AN134" i="60"/>
  <c r="AP134" i="60" s="1"/>
  <c r="AM134" i="60"/>
  <c r="AT134" i="60" s="1"/>
  <c r="AK134" i="60"/>
  <c r="AR134" i="60" s="1"/>
  <c r="AJ134" i="60"/>
  <c r="AN133" i="60"/>
  <c r="AM133" i="60"/>
  <c r="AT133" i="60" s="1"/>
  <c r="AK133" i="60"/>
  <c r="AR133" i="60" s="1"/>
  <c r="AJ133" i="60"/>
  <c r="AN131" i="60"/>
  <c r="AM131" i="60"/>
  <c r="AT131" i="60" s="1"/>
  <c r="AK131" i="60"/>
  <c r="AJ131" i="60"/>
  <c r="AN130" i="60"/>
  <c r="AP130" i="60" s="1"/>
  <c r="AM130" i="60"/>
  <c r="AT130" i="60" s="1"/>
  <c r="AK130" i="60"/>
  <c r="AR130" i="60" s="1"/>
  <c r="AJ130" i="60"/>
  <c r="AJ129" i="60"/>
  <c r="AN128" i="60"/>
  <c r="AM128" i="60"/>
  <c r="AT128" i="60" s="1"/>
  <c r="AK128" i="60"/>
  <c r="AJ128" i="60"/>
  <c r="N50" i="60"/>
  <c r="AN125" i="60"/>
  <c r="AM125" i="60"/>
  <c r="AT125" i="60" s="1"/>
  <c r="AK125" i="60"/>
  <c r="AJ125" i="60"/>
  <c r="AN124" i="60"/>
  <c r="AM124" i="60"/>
  <c r="AK124" i="60"/>
  <c r="AR124" i="60" s="1"/>
  <c r="AJ124" i="60"/>
  <c r="AN123" i="60"/>
  <c r="AP123" i="60" s="1"/>
  <c r="AM123" i="60"/>
  <c r="AT123" i="60" s="1"/>
  <c r="AK123" i="60"/>
  <c r="AJ123" i="60"/>
  <c r="AN122" i="60"/>
  <c r="AP122" i="60" s="1"/>
  <c r="AM122" i="60"/>
  <c r="AT122" i="60" s="1"/>
  <c r="AK122" i="60"/>
  <c r="AR122" i="60" s="1"/>
  <c r="AJ122" i="60"/>
  <c r="AN121" i="60"/>
  <c r="AP121" i="60" s="1"/>
  <c r="AM121" i="60"/>
  <c r="AT121" i="60" s="1"/>
  <c r="AK121" i="60"/>
  <c r="AJ121" i="60"/>
  <c r="AU121" i="60"/>
  <c r="AW121" i="60" s="1"/>
  <c r="H41" i="60"/>
  <c r="AT117" i="60"/>
  <c r="BA112" i="60"/>
  <c r="AU112" i="60"/>
  <c r="AM112" i="60"/>
  <c r="AI112" i="60"/>
  <c r="AI35" i="60" s="1"/>
  <c r="AE112" i="60"/>
  <c r="AE35" i="60" s="1"/>
  <c r="AA35" i="60"/>
  <c r="T112" i="60"/>
  <c r="P112" i="60"/>
  <c r="P35" i="60" s="1"/>
  <c r="L112" i="60"/>
  <c r="L35" i="60" s="1"/>
  <c r="H112" i="60"/>
  <c r="H35" i="60" s="1"/>
  <c r="AR111" i="60"/>
  <c r="AK111" i="60"/>
  <c r="AG111" i="60"/>
  <c r="AC111" i="60"/>
  <c r="Y111" i="60"/>
  <c r="R111" i="60"/>
  <c r="N111" i="60"/>
  <c r="J111" i="60"/>
  <c r="F111" i="60"/>
  <c r="AN106" i="60"/>
  <c r="AM106" i="60"/>
  <c r="AT106" i="60" s="1"/>
  <c r="AK106" i="60"/>
  <c r="AR106" i="60" s="1"/>
  <c r="AY106" i="60" s="1"/>
  <c r="AJ106" i="60"/>
  <c r="AJ105" i="60"/>
  <c r="AF105" i="60"/>
  <c r="AB105" i="60"/>
  <c r="Q105" i="60"/>
  <c r="M105" i="60"/>
  <c r="I105" i="60"/>
  <c r="AN104" i="60"/>
  <c r="AP104" i="60" s="1"/>
  <c r="AM104" i="60"/>
  <c r="AK104" i="60"/>
  <c r="AJ104" i="60"/>
  <c r="AF104" i="60"/>
  <c r="AF108" i="60" s="1"/>
  <c r="AB104" i="60"/>
  <c r="AB108" i="60" s="1"/>
  <c r="U104" i="60"/>
  <c r="W103" i="60" s="1"/>
  <c r="R104" i="60"/>
  <c r="Q104" i="60"/>
  <c r="M104" i="60"/>
  <c r="I104" i="60"/>
  <c r="AJ103" i="60"/>
  <c r="AF103" i="60"/>
  <c r="AB103" i="60"/>
  <c r="Q103" i="60"/>
  <c r="M103" i="60"/>
  <c r="I103" i="60"/>
  <c r="AN101" i="60"/>
  <c r="AP100" i="60" s="1"/>
  <c r="AM101" i="60"/>
  <c r="AT101" i="60" s="1"/>
  <c r="AK101" i="60"/>
  <c r="AR101" i="60" s="1"/>
  <c r="AY101" i="60" s="1"/>
  <c r="AJ101" i="60"/>
  <c r="AJ100" i="60"/>
  <c r="AF100" i="60"/>
  <c r="AB100" i="60"/>
  <c r="Q100" i="60"/>
  <c r="M100" i="60"/>
  <c r="I100" i="60"/>
  <c r="AI255" i="60"/>
  <c r="AA255" i="60"/>
  <c r="Q98" i="60"/>
  <c r="N23" i="60"/>
  <c r="I98" i="60"/>
  <c r="AI97" i="60"/>
  <c r="AJ97" i="60" s="1"/>
  <c r="AG97" i="60"/>
  <c r="AE97" i="60"/>
  <c r="AC97" i="60"/>
  <c r="AA97" i="60"/>
  <c r="Y97" i="60"/>
  <c r="P97" i="60"/>
  <c r="N97" i="60"/>
  <c r="L97" i="60"/>
  <c r="J97" i="60"/>
  <c r="H97" i="60"/>
  <c r="T97" i="60" s="1"/>
  <c r="F97" i="60"/>
  <c r="AN96" i="60"/>
  <c r="AP96" i="60" s="1"/>
  <c r="AM96" i="60"/>
  <c r="AK96" i="60"/>
  <c r="AJ96" i="60"/>
  <c r="AF96" i="60"/>
  <c r="AB96" i="60"/>
  <c r="U96" i="60"/>
  <c r="W96" i="60" s="1"/>
  <c r="R96" i="60"/>
  <c r="Q96" i="60"/>
  <c r="M96" i="60"/>
  <c r="I96" i="60"/>
  <c r="AF95" i="60"/>
  <c r="AB95" i="60"/>
  <c r="AN94" i="60"/>
  <c r="AP94" i="60" s="1"/>
  <c r="AM94" i="60"/>
  <c r="AK94" i="60"/>
  <c r="AJ94" i="60"/>
  <c r="AF94" i="60"/>
  <c r="AB94" i="60"/>
  <c r="U94" i="60"/>
  <c r="W94" i="60" s="1"/>
  <c r="R94" i="60"/>
  <c r="Q94" i="60"/>
  <c r="M94" i="60"/>
  <c r="I94" i="60"/>
  <c r="AN93" i="60"/>
  <c r="AP93" i="60" s="1"/>
  <c r="AM93" i="60"/>
  <c r="AK93" i="60"/>
  <c r="AJ93" i="60"/>
  <c r="AF93" i="60"/>
  <c r="AB93" i="60"/>
  <c r="U93" i="60"/>
  <c r="R93" i="60"/>
  <c r="Q93" i="60"/>
  <c r="M93" i="60"/>
  <c r="I93" i="60"/>
  <c r="AG19" i="60"/>
  <c r="AG179" i="60" s="1"/>
  <c r="AC108" i="60"/>
  <c r="Y19" i="60"/>
  <c r="Y179" i="60" s="1"/>
  <c r="N108" i="60"/>
  <c r="L257" i="60"/>
  <c r="H257" i="60"/>
  <c r="AN88" i="60"/>
  <c r="AP88" i="60" s="1"/>
  <c r="AM88" i="60"/>
  <c r="AT88" i="60" s="1"/>
  <c r="AK88" i="60"/>
  <c r="AR88" i="60" s="1"/>
  <c r="AJ88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49" i="60"/>
  <c r="AA249" i="60"/>
  <c r="BA71" i="60"/>
  <c r="AU71" i="60"/>
  <c r="AN71" i="60"/>
  <c r="AN112" i="60" s="1"/>
  <c r="AI71" i="60"/>
  <c r="AE71" i="60"/>
  <c r="AA71" i="60"/>
  <c r="U71" i="60"/>
  <c r="U112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4" i="60" s="1"/>
  <c r="AG65" i="60"/>
  <c r="AG244" i="60" s="1"/>
  <c r="AE65" i="60"/>
  <c r="AE244" i="60" s="1"/>
  <c r="AC65" i="60"/>
  <c r="AC244" i="60" s="1"/>
  <c r="AA65" i="60"/>
  <c r="AA244" i="60" s="1"/>
  <c r="Y65" i="60"/>
  <c r="Y244" i="60" s="1"/>
  <c r="P65" i="60"/>
  <c r="N65" i="60"/>
  <c r="N244" i="60" s="1"/>
  <c r="L65" i="60"/>
  <c r="J65" i="60"/>
  <c r="J244" i="60" s="1"/>
  <c r="H65" i="60"/>
  <c r="F65" i="60"/>
  <c r="AI241" i="60"/>
  <c r="AG63" i="60"/>
  <c r="AE63" i="60"/>
  <c r="AF63" i="60" s="1"/>
  <c r="AC63" i="60"/>
  <c r="AC241" i="60" s="1"/>
  <c r="AA63" i="60"/>
  <c r="AA241" i="60" s="1"/>
  <c r="Y63" i="60"/>
  <c r="Y241" i="60" s="1"/>
  <c r="P63" i="60"/>
  <c r="P241" i="60" s="1"/>
  <c r="N63" i="60"/>
  <c r="N241" i="60" s="1"/>
  <c r="L63" i="60"/>
  <c r="L241" i="60" s="1"/>
  <c r="J63" i="60"/>
  <c r="J241" i="60"/>
  <c r="H63" i="60"/>
  <c r="H241" i="60" s="1"/>
  <c r="F63" i="60"/>
  <c r="AG61" i="60"/>
  <c r="AG239" i="60" s="1"/>
  <c r="AE239" i="60"/>
  <c r="AC61" i="60"/>
  <c r="AC239" i="60" s="1"/>
  <c r="AA239" i="60"/>
  <c r="Y61" i="60"/>
  <c r="Y239" i="60" s="1"/>
  <c r="N61" i="60"/>
  <c r="N239" i="60" s="1"/>
  <c r="J61" i="60"/>
  <c r="J239" i="60" s="1"/>
  <c r="H239" i="60"/>
  <c r="F61" i="60"/>
  <c r="F239" i="60" s="1"/>
  <c r="AG59" i="60"/>
  <c r="AG237" i="60" s="1"/>
  <c r="AC59" i="60"/>
  <c r="AC237" i="60" s="1"/>
  <c r="N59" i="60"/>
  <c r="N237" i="60" s="1"/>
  <c r="H59" i="60"/>
  <c r="AT58" i="60"/>
  <c r="AI57" i="60"/>
  <c r="AI235" i="60" s="1"/>
  <c r="AG57" i="60"/>
  <c r="AE57" i="60"/>
  <c r="AE235" i="60" s="1"/>
  <c r="AC57" i="60"/>
  <c r="AC235" i="60" s="1"/>
  <c r="AA57" i="60"/>
  <c r="AA235" i="60" s="1"/>
  <c r="Y57" i="60"/>
  <c r="Y235" i="60" s="1"/>
  <c r="P57" i="60"/>
  <c r="P235" i="60" s="1"/>
  <c r="N57" i="60"/>
  <c r="N235" i="60" s="1"/>
  <c r="J57" i="60"/>
  <c r="J235" i="60" s="1"/>
  <c r="H57" i="60"/>
  <c r="T57" i="60" s="1"/>
  <c r="F57" i="60"/>
  <c r="F235" i="60" s="1"/>
  <c r="AI56" i="60"/>
  <c r="AG56" i="60"/>
  <c r="AG233" i="60" s="1"/>
  <c r="AE56" i="60"/>
  <c r="AE233" i="60" s="1"/>
  <c r="AC56" i="60"/>
  <c r="AC233" i="60" s="1"/>
  <c r="AA56" i="60"/>
  <c r="Y56" i="60"/>
  <c r="Y233" i="60" s="1"/>
  <c r="P56" i="60"/>
  <c r="P233" i="60" s="1"/>
  <c r="N56" i="60"/>
  <c r="N233" i="60" s="1"/>
  <c r="J56" i="60"/>
  <c r="J233" i="60" s="1"/>
  <c r="H56" i="60"/>
  <c r="T56" i="60" s="1"/>
  <c r="F56" i="60"/>
  <c r="F233" i="60" s="1"/>
  <c r="AE55" i="60"/>
  <c r="AC55" i="60"/>
  <c r="F55" i="60"/>
  <c r="AI53" i="60"/>
  <c r="AI230" i="60" s="1"/>
  <c r="AI232" i="60" s="1"/>
  <c r="AI231" i="60" s="1"/>
  <c r="AG53" i="60"/>
  <c r="AG230" i="60" s="1"/>
  <c r="AG232" i="60" s="1"/>
  <c r="AE53" i="60"/>
  <c r="AC53" i="60"/>
  <c r="AC230" i="60" s="1"/>
  <c r="AC232" i="60" s="1"/>
  <c r="AA53" i="60"/>
  <c r="Y53" i="60"/>
  <c r="Y230" i="60" s="1"/>
  <c r="Y232" i="60" s="1"/>
  <c r="P53" i="60"/>
  <c r="N53" i="60"/>
  <c r="N230" i="60" s="1"/>
  <c r="N232" i="60" s="1"/>
  <c r="L53" i="60"/>
  <c r="L232" i="60" s="1"/>
  <c r="J53" i="60"/>
  <c r="J230" i="60" s="1"/>
  <c r="H53" i="60"/>
  <c r="F53" i="60"/>
  <c r="F230" i="60" s="1"/>
  <c r="F232" i="60" s="1"/>
  <c r="AG52" i="60"/>
  <c r="AG227" i="60" s="1"/>
  <c r="AE52" i="60"/>
  <c r="AC52" i="60"/>
  <c r="AA227" i="60"/>
  <c r="Y52" i="60"/>
  <c r="Y227" i="60" s="1"/>
  <c r="N52" i="60"/>
  <c r="N227" i="60" s="1"/>
  <c r="L52" i="60"/>
  <c r="L227" i="60" s="1"/>
  <c r="J52" i="60"/>
  <c r="J227" i="60" s="1"/>
  <c r="H227" i="60"/>
  <c r="F52" i="60"/>
  <c r="F227" i="60" s="1"/>
  <c r="AG51" i="60"/>
  <c r="AG225" i="60" s="1"/>
  <c r="AE51" i="60"/>
  <c r="AC51" i="60"/>
  <c r="AC225" i="60" s="1"/>
  <c r="AA51" i="60"/>
  <c r="AA225" i="60" s="1"/>
  <c r="Y51" i="60"/>
  <c r="P51" i="60"/>
  <c r="N51" i="60"/>
  <c r="N225" i="60" s="1"/>
  <c r="L51" i="60"/>
  <c r="J51" i="60"/>
  <c r="J225" i="60" s="1"/>
  <c r="H51" i="60"/>
  <c r="I51" i="60" s="1"/>
  <c r="F51" i="60"/>
  <c r="F225" i="60" s="1"/>
  <c r="AG50" i="60"/>
  <c r="AC50" i="60"/>
  <c r="AA50" i="60"/>
  <c r="P50" i="60"/>
  <c r="L50" i="60"/>
  <c r="J50" i="60"/>
  <c r="F50" i="60"/>
  <c r="AG48" i="60"/>
  <c r="AG222" i="60" s="1"/>
  <c r="AE48" i="60"/>
  <c r="AC48" i="60"/>
  <c r="AC222" i="60" s="1"/>
  <c r="AA48" i="60"/>
  <c r="Y48" i="60"/>
  <c r="P48" i="60"/>
  <c r="Q222" i="60" s="1"/>
  <c r="N48" i="60"/>
  <c r="N222" i="60" s="1"/>
  <c r="L48" i="60"/>
  <c r="L222" i="60" s="1"/>
  <c r="J48" i="60"/>
  <c r="J222" i="60" s="1"/>
  <c r="H48" i="60"/>
  <c r="F48" i="60"/>
  <c r="F222" i="60" s="1"/>
  <c r="AG47" i="60"/>
  <c r="AG220" i="60" s="1"/>
  <c r="AC47" i="60"/>
  <c r="AC220" i="60" s="1"/>
  <c r="AA47" i="60"/>
  <c r="Y47" i="60"/>
  <c r="Y220" i="60" s="1"/>
  <c r="P47" i="60"/>
  <c r="Q220" i="60" s="1"/>
  <c r="N47" i="60"/>
  <c r="N220" i="60" s="1"/>
  <c r="L47" i="60"/>
  <c r="L220" i="60" s="1"/>
  <c r="J47" i="60"/>
  <c r="J220" i="60" s="1"/>
  <c r="H47" i="60"/>
  <c r="F47" i="60"/>
  <c r="F220" i="60" s="1"/>
  <c r="AI46" i="60"/>
  <c r="AG46" i="60"/>
  <c r="AE46" i="60"/>
  <c r="AC46" i="60"/>
  <c r="AA46" i="60"/>
  <c r="AN218" i="60"/>
  <c r="AP218" i="60" s="1"/>
  <c r="Y46" i="60"/>
  <c r="P46" i="60"/>
  <c r="N46" i="60"/>
  <c r="L46" i="60"/>
  <c r="J46" i="60"/>
  <c r="H46" i="60"/>
  <c r="T46" i="60" s="1"/>
  <c r="F46" i="60"/>
  <c r="AG45" i="60"/>
  <c r="AC45" i="60"/>
  <c r="AC216" i="60" s="1"/>
  <c r="AA45" i="60"/>
  <c r="AA216" i="60" s="1"/>
  <c r="Y45" i="60"/>
  <c r="P45" i="60"/>
  <c r="Q216" i="60" s="1"/>
  <c r="N45" i="60"/>
  <c r="N216" i="60" s="1"/>
  <c r="L45" i="60"/>
  <c r="L216" i="60" s="1"/>
  <c r="J45" i="60"/>
  <c r="J216" i="60" s="1"/>
  <c r="H45" i="60"/>
  <c r="F45" i="60"/>
  <c r="F216" i="60" s="1"/>
  <c r="AG44" i="60"/>
  <c r="AG214" i="60" s="1"/>
  <c r="AE44" i="60"/>
  <c r="AC44" i="60"/>
  <c r="AC214" i="60" s="1"/>
  <c r="AA44" i="60"/>
  <c r="AA214" i="60" s="1"/>
  <c r="Y44" i="60"/>
  <c r="Y214" i="60" s="1"/>
  <c r="P44" i="60"/>
  <c r="Q214" i="60" s="1"/>
  <c r="N44" i="60"/>
  <c r="N214" i="60" s="1"/>
  <c r="L44" i="60"/>
  <c r="L214" i="60" s="1"/>
  <c r="J44" i="60"/>
  <c r="J214" i="60" s="1"/>
  <c r="H44" i="60"/>
  <c r="F44" i="60"/>
  <c r="F214" i="60" s="1"/>
  <c r="AG43" i="60"/>
  <c r="AA43" i="60"/>
  <c r="Y43" i="60"/>
  <c r="F43" i="60"/>
  <c r="AG41" i="60"/>
  <c r="AC41" i="60"/>
  <c r="AA41" i="60"/>
  <c r="Y41" i="60"/>
  <c r="P41" i="60"/>
  <c r="F41" i="60"/>
  <c r="AJ208" i="60"/>
  <c r="AG40" i="60"/>
  <c r="AG208" i="60" s="1"/>
  <c r="AG207" i="60" s="1"/>
  <c r="AE40" i="60"/>
  <c r="AC40" i="60"/>
  <c r="AC208" i="60" s="1"/>
  <c r="AA40" i="60"/>
  <c r="Y40" i="60"/>
  <c r="Y208" i="60" s="1"/>
  <c r="P40" i="60"/>
  <c r="P208" i="60" s="1"/>
  <c r="P210" i="60" s="1"/>
  <c r="P209" i="60" s="1"/>
  <c r="N40" i="60"/>
  <c r="N208" i="60" s="1"/>
  <c r="L40" i="60"/>
  <c r="L208" i="60" s="1"/>
  <c r="L210" i="60" s="1"/>
  <c r="J40" i="60"/>
  <c r="J208" i="60" s="1"/>
  <c r="H40" i="60"/>
  <c r="F40" i="60"/>
  <c r="AG37" i="60"/>
  <c r="AG202" i="60" s="1"/>
  <c r="AE37" i="60"/>
  <c r="AC37" i="60"/>
  <c r="AC202" i="60" s="1"/>
  <c r="AC201" i="60" s="1"/>
  <c r="AA37" i="60"/>
  <c r="Y37" i="60"/>
  <c r="P37" i="60"/>
  <c r="N37" i="60"/>
  <c r="N202" i="60" s="1"/>
  <c r="N201" i="60" s="1"/>
  <c r="L37" i="60"/>
  <c r="J37" i="60"/>
  <c r="J202" i="60" s="1"/>
  <c r="J201" i="60" s="1"/>
  <c r="H37" i="60"/>
  <c r="F37" i="60"/>
  <c r="AG36" i="60"/>
  <c r="AE36" i="60"/>
  <c r="AC36" i="60"/>
  <c r="AA36" i="60"/>
  <c r="Y36" i="60"/>
  <c r="P36" i="60"/>
  <c r="P200" i="60" s="1"/>
  <c r="N36" i="60"/>
  <c r="L36" i="60"/>
  <c r="L200" i="60" s="1"/>
  <c r="J36" i="60"/>
  <c r="H36" i="60"/>
  <c r="F36" i="60"/>
  <c r="BA35" i="60"/>
  <c r="AY35" i="60"/>
  <c r="AX35" i="60"/>
  <c r="AX198" i="60" s="1"/>
  <c r="AV35" i="60"/>
  <c r="AV198" i="60" s="1"/>
  <c r="AU35" i="60"/>
  <c r="AT35" i="60"/>
  <c r="AT198" i="60" s="1"/>
  <c r="AR35" i="60"/>
  <c r="AQ35" i="60"/>
  <c r="AQ198" i="60" s="1"/>
  <c r="AN35" i="60"/>
  <c r="AK35" i="60"/>
  <c r="AJ35" i="60"/>
  <c r="AG35" i="60"/>
  <c r="AF35" i="60"/>
  <c r="AC35" i="60"/>
  <c r="AB35" i="60"/>
  <c r="Y35" i="60"/>
  <c r="X35" i="60"/>
  <c r="X198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2" i="60" s="1"/>
  <c r="AG29" i="60"/>
  <c r="AG192" i="60" s="1"/>
  <c r="AE29" i="60"/>
  <c r="AC29" i="60"/>
  <c r="AC192" i="60" s="1"/>
  <c r="AA29" i="60"/>
  <c r="AA192" i="60" s="1"/>
  <c r="Y29" i="60"/>
  <c r="Y192" i="60" s="1"/>
  <c r="P29" i="60"/>
  <c r="P192" i="60" s="1"/>
  <c r="N29" i="60"/>
  <c r="N192" i="60" s="1"/>
  <c r="L29" i="60"/>
  <c r="L192" i="60" s="1"/>
  <c r="J29" i="60"/>
  <c r="J192" i="60" s="1"/>
  <c r="H29" i="60"/>
  <c r="H192" i="60" s="1"/>
  <c r="F29" i="60"/>
  <c r="F192" i="60" s="1"/>
  <c r="AI27" i="60"/>
  <c r="AI189" i="60" s="1"/>
  <c r="AG27" i="60"/>
  <c r="AG190" i="60" s="1"/>
  <c r="AE27" i="60"/>
  <c r="AF27" i="60" s="1"/>
  <c r="AC27" i="60"/>
  <c r="AC190" i="60" s="1"/>
  <c r="AA27" i="60"/>
  <c r="AA190" i="60" s="1"/>
  <c r="Y27" i="60"/>
  <c r="P27" i="60"/>
  <c r="P190" i="60" s="1"/>
  <c r="N27" i="60"/>
  <c r="N190" i="60" s="1"/>
  <c r="L27" i="60"/>
  <c r="J27" i="60"/>
  <c r="J190" i="60" s="1"/>
  <c r="H27" i="60"/>
  <c r="H190" i="60" s="1"/>
  <c r="F27" i="60"/>
  <c r="F190" i="60" s="1"/>
  <c r="AI25" i="60"/>
  <c r="AI187" i="60" s="1"/>
  <c r="AG25" i="60"/>
  <c r="AG187" i="60" s="1"/>
  <c r="AE187" i="60"/>
  <c r="AC25" i="60"/>
  <c r="AC187" i="60" s="1"/>
  <c r="AA187" i="60"/>
  <c r="Y25" i="60"/>
  <c r="Y187" i="60" s="1"/>
  <c r="Q25" i="60"/>
  <c r="N25" i="60"/>
  <c r="N187" i="60" s="1"/>
  <c r="L187" i="60"/>
  <c r="J25" i="60"/>
  <c r="J187" i="60" s="1"/>
  <c r="H187" i="60"/>
  <c r="F25" i="60"/>
  <c r="F187" i="60" s="1"/>
  <c r="Q24" i="60"/>
  <c r="AG23" i="60"/>
  <c r="AC23" i="60"/>
  <c r="Y23" i="60"/>
  <c r="J23" i="60"/>
  <c r="F23" i="60"/>
  <c r="AI21" i="60"/>
  <c r="AJ21" i="60" s="1"/>
  <c r="AG21" i="60"/>
  <c r="AG183" i="60" s="1"/>
  <c r="AE21" i="60"/>
  <c r="AE184" i="60" s="1"/>
  <c r="AF183" i="60" s="1"/>
  <c r="AC21" i="60"/>
  <c r="AC183" i="60" s="1"/>
  <c r="AA21" i="60"/>
  <c r="Y21" i="60"/>
  <c r="Y183" i="60" s="1"/>
  <c r="N21" i="60"/>
  <c r="N183" i="60" s="1"/>
  <c r="L21" i="60"/>
  <c r="L184" i="60" s="1"/>
  <c r="M184" i="60" s="1"/>
  <c r="J21" i="60"/>
  <c r="J183" i="60" s="1"/>
  <c r="H21" i="60"/>
  <c r="F21" i="60"/>
  <c r="F183" i="60" s="1"/>
  <c r="AI20" i="60"/>
  <c r="AI182" i="60" s="1"/>
  <c r="AG20" i="60"/>
  <c r="AG181" i="60" s="1"/>
  <c r="AE20" i="60"/>
  <c r="AE182" i="60" s="1"/>
  <c r="AC20" i="60"/>
  <c r="AC181" i="60" s="1"/>
  <c r="AA20" i="60"/>
  <c r="AA182" i="60" s="1"/>
  <c r="Y20" i="60"/>
  <c r="P20" i="60"/>
  <c r="Q23" i="60" s="1"/>
  <c r="N20" i="60"/>
  <c r="L20" i="60"/>
  <c r="L182" i="60" s="1"/>
  <c r="J20" i="60"/>
  <c r="J181" i="60" s="1"/>
  <c r="H20" i="60"/>
  <c r="T20" i="60" s="1"/>
  <c r="F20" i="60"/>
  <c r="F181" i="60" s="1"/>
  <c r="L19" i="60"/>
  <c r="L179" i="60" s="1"/>
  <c r="F19" i="60"/>
  <c r="F179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F17" i="60"/>
  <c r="AG16" i="60"/>
  <c r="AG177" i="60" s="1"/>
  <c r="AC16" i="60"/>
  <c r="AC177" i="60" s="1"/>
  <c r="Y16" i="60"/>
  <c r="N16" i="60"/>
  <c r="N177" i="60" s="1"/>
  <c r="L16" i="60"/>
  <c r="L177" i="60" s="1"/>
  <c r="J16" i="60"/>
  <c r="J177" i="60" s="1"/>
  <c r="F16" i="60"/>
  <c r="AI15" i="60"/>
  <c r="AI175" i="60" s="1"/>
  <c r="AG15" i="60"/>
  <c r="AG175" i="60" s="1"/>
  <c r="AE15" i="60"/>
  <c r="AC15" i="60"/>
  <c r="AC175" i="60" s="1"/>
  <c r="AA15" i="60"/>
  <c r="Y15" i="60"/>
  <c r="Y175" i="60" s="1"/>
  <c r="P15" i="60"/>
  <c r="N15" i="60"/>
  <c r="N175" i="60" s="1"/>
  <c r="L15" i="60"/>
  <c r="L175" i="60" s="1"/>
  <c r="J15" i="60"/>
  <c r="J175" i="60" s="1"/>
  <c r="H15" i="60"/>
  <c r="F15" i="60"/>
  <c r="F175" i="60" s="1"/>
  <c r="AI14" i="60"/>
  <c r="AI174" i="60" s="1"/>
  <c r="AG14" i="60"/>
  <c r="AC14" i="60"/>
  <c r="AA14" i="60"/>
  <c r="AA173" i="60" s="1"/>
  <c r="Y14" i="60"/>
  <c r="N14" i="60"/>
  <c r="L14" i="60"/>
  <c r="L173" i="60" s="1"/>
  <c r="J14" i="60"/>
  <c r="H14" i="60"/>
  <c r="F14" i="60"/>
  <c r="AI12" i="60"/>
  <c r="AI172" i="60" s="1"/>
  <c r="AG12" i="60"/>
  <c r="AG172" i="60" s="1"/>
  <c r="AE12" i="60"/>
  <c r="AC12" i="60"/>
  <c r="AC172" i="60" s="1"/>
  <c r="AA12" i="60"/>
  <c r="Y12" i="60"/>
  <c r="Y172" i="60" s="1"/>
  <c r="P12" i="60"/>
  <c r="Q172" i="60" s="1"/>
  <c r="N12" i="60"/>
  <c r="N172" i="60" s="1"/>
  <c r="L12" i="60"/>
  <c r="J12" i="60"/>
  <c r="J172" i="60" s="1"/>
  <c r="H12" i="60"/>
  <c r="F12" i="60"/>
  <c r="F172" i="60" s="1"/>
  <c r="AG11" i="60"/>
  <c r="AG170" i="60" s="1"/>
  <c r="N11" i="60"/>
  <c r="N170" i="60" s="1"/>
  <c r="J11" i="60"/>
  <c r="J170" i="60" s="1"/>
  <c r="F11" i="60"/>
  <c r="F170" i="60" s="1"/>
  <c r="AI10" i="60"/>
  <c r="AG10" i="60"/>
  <c r="AG31" i="60" s="1"/>
  <c r="AE10" i="60"/>
  <c r="AC10" i="60"/>
  <c r="AA10" i="60"/>
  <c r="Y10" i="60"/>
  <c r="P10" i="60"/>
  <c r="N10" i="60"/>
  <c r="L10" i="60"/>
  <c r="J10" i="60"/>
  <c r="H10" i="60"/>
  <c r="AI5" i="60"/>
  <c r="AI160" i="60" s="1"/>
  <c r="AI168" i="60" s="1"/>
  <c r="AG5" i="60"/>
  <c r="AE5" i="60"/>
  <c r="AE168" i="60" s="1"/>
  <c r="AE167" i="60" s="1"/>
  <c r="AC5" i="60"/>
  <c r="AC160" i="60" s="1"/>
  <c r="AA5" i="60"/>
  <c r="Y5" i="60"/>
  <c r="Y160" i="60" s="1"/>
  <c r="Y168" i="60" s="1"/>
  <c r="P5" i="60"/>
  <c r="N5" i="60"/>
  <c r="N160" i="60" s="1"/>
  <c r="N168" i="60" s="1"/>
  <c r="L5" i="60"/>
  <c r="J5" i="60"/>
  <c r="J160" i="60" s="1"/>
  <c r="H5" i="60"/>
  <c r="H159" i="60" s="1"/>
  <c r="F5" i="60"/>
  <c r="F160" i="60" s="1"/>
  <c r="AY4" i="60"/>
  <c r="AO4" i="60"/>
  <c r="AK4" i="60"/>
  <c r="V4" i="60"/>
  <c r="R4" i="60"/>
  <c r="BB2" i="60"/>
  <c r="AT113" i="60"/>
  <c r="AE255" i="60"/>
  <c r="AF98" i="60"/>
  <c r="AE23" i="60"/>
  <c r="AE185" i="60" s="1"/>
  <c r="N43" i="60"/>
  <c r="N41" i="60"/>
  <c r="H23" i="60"/>
  <c r="AE41" i="60"/>
  <c r="V151" i="60"/>
  <c r="J55" i="60"/>
  <c r="AK127" i="60"/>
  <c r="AJ127" i="60"/>
  <c r="AK135" i="60"/>
  <c r="AR135" i="60" s="1"/>
  <c r="M143" i="60"/>
  <c r="AG108" i="60"/>
  <c r="U143" i="60"/>
  <c r="W143" i="60" s="1"/>
  <c r="I145" i="60"/>
  <c r="AU72" i="60"/>
  <c r="X100" i="60"/>
  <c r="Q145" i="60"/>
  <c r="Q144" i="60"/>
  <c r="H50" i="60"/>
  <c r="I143" i="60"/>
  <c r="AE249" i="60"/>
  <c r="Y50" i="60"/>
  <c r="AJ50" i="60"/>
  <c r="P59" i="60"/>
  <c r="P257" i="60"/>
  <c r="AU114" i="60"/>
  <c r="H43" i="60"/>
  <c r="T43" i="60" s="1"/>
  <c r="N154" i="60"/>
  <c r="AJ83" i="60"/>
  <c r="AK99" i="60"/>
  <c r="AR99" i="60" s="1"/>
  <c r="AJ135" i="60"/>
  <c r="I144" i="60"/>
  <c r="AK180" i="60"/>
  <c r="AR180" i="60" s="1"/>
  <c r="AY180" i="60" s="1"/>
  <c r="AJ86" i="60"/>
  <c r="X105" i="60"/>
  <c r="AC154" i="60"/>
  <c r="AM135" i="60"/>
  <c r="AT135" i="60" s="1"/>
  <c r="AM138" i="60"/>
  <c r="V146" i="60"/>
  <c r="AM127" i="60"/>
  <c r="AT72" i="60"/>
  <c r="AT112" i="60"/>
  <c r="M57" i="60"/>
  <c r="AM218" i="60"/>
  <c r="F154" i="60"/>
  <c r="L249" i="60"/>
  <c r="H255" i="60"/>
  <c r="AU117" i="60"/>
  <c r="M145" i="60"/>
  <c r="M144" i="60"/>
  <c r="J41" i="60"/>
  <c r="AC43" i="60"/>
  <c r="AM57" i="60"/>
  <c r="H249" i="60"/>
  <c r="H108" i="60"/>
  <c r="AG154" i="60"/>
  <c r="X146" i="60"/>
  <c r="AM56" i="60"/>
  <c r="AE257" i="60"/>
  <c r="P255" i="60"/>
  <c r="AT114" i="60"/>
  <c r="AN127" i="60"/>
  <c r="AE19" i="60"/>
  <c r="L41" i="60"/>
  <c r="AE43" i="60"/>
  <c r="M56" i="60"/>
  <c r="P249" i="60"/>
  <c r="L255" i="60"/>
  <c r="M98" i="60"/>
  <c r="AB98" i="60"/>
  <c r="AU113" i="60"/>
  <c r="AJ126" i="60"/>
  <c r="X151" i="60"/>
  <c r="V100" i="60"/>
  <c r="V105" i="60"/>
  <c r="AJ138" i="60"/>
  <c r="AM92" i="60"/>
  <c r="AT92" i="60" s="1"/>
  <c r="AE108" i="60"/>
  <c r="AT118" i="60"/>
  <c r="AN138" i="60"/>
  <c r="U145" i="60"/>
  <c r="AU145" i="60" s="1"/>
  <c r="M238" i="60"/>
  <c r="M237" i="60"/>
  <c r="P43" i="60"/>
  <c r="J154" i="60"/>
  <c r="J43" i="60"/>
  <c r="AY77" i="60"/>
  <c r="AU77" i="60"/>
  <c r="V98" i="60"/>
  <c r="X98" i="60"/>
  <c r="AU120" i="60"/>
  <c r="AW119" i="60" s="1"/>
  <c r="P184" i="60"/>
  <c r="AU118" i="60"/>
  <c r="AT77" i="60"/>
  <c r="L154" i="60"/>
  <c r="L43" i="60"/>
  <c r="AT120" i="60"/>
  <c r="AY120" i="60"/>
  <c r="B179" i="60"/>
  <c r="B173" i="60"/>
  <c r="B185" i="60"/>
  <c r="B187" i="60"/>
  <c r="B189" i="60" s="1"/>
  <c r="B191" i="60" s="1"/>
  <c r="B223" i="60"/>
  <c r="B231" i="60"/>
  <c r="B237" i="60"/>
  <c r="B239" i="60"/>
  <c r="B241" i="60" s="1"/>
  <c r="B243" i="60" s="1"/>
  <c r="AI167" i="60" l="1"/>
  <c r="AN244" i="60"/>
  <c r="AP244" i="60" s="1"/>
  <c r="AI67" i="60"/>
  <c r="AJ67" i="60" s="1"/>
  <c r="AJ174" i="60"/>
  <c r="AF173" i="60"/>
  <c r="AF174" i="60"/>
  <c r="AJ65" i="60"/>
  <c r="AF172" i="60"/>
  <c r="AA224" i="60"/>
  <c r="AA223" i="60" s="1"/>
  <c r="P212" i="60"/>
  <c r="P211" i="60" s="1"/>
  <c r="AB172" i="60"/>
  <c r="U5" i="60"/>
  <c r="AF160" i="60"/>
  <c r="AT180" i="60"/>
  <c r="AQ180" i="60"/>
  <c r="AR182" i="60"/>
  <c r="Q58" i="60"/>
  <c r="U238" i="60"/>
  <c r="X237" i="60" s="1"/>
  <c r="H184" i="60"/>
  <c r="T21" i="60"/>
  <c r="L209" i="60"/>
  <c r="L212" i="60"/>
  <c r="L211" i="60" s="1"/>
  <c r="H207" i="60"/>
  <c r="T40" i="60"/>
  <c r="H209" i="60"/>
  <c r="T41" i="60"/>
  <c r="N200" i="60"/>
  <c r="N199" i="60" s="1"/>
  <c r="T36" i="60"/>
  <c r="AF200" i="60"/>
  <c r="AJ200" i="60"/>
  <c r="F200" i="60"/>
  <c r="AC200" i="60"/>
  <c r="AC199" i="60" s="1"/>
  <c r="Y200" i="60"/>
  <c r="Y199" i="60" s="1"/>
  <c r="AG200" i="60"/>
  <c r="H201" i="60"/>
  <c r="T37" i="60"/>
  <c r="H214" i="60"/>
  <c r="T44" i="60"/>
  <c r="H216" i="60"/>
  <c r="H224" i="60" s="1"/>
  <c r="T224" i="60" s="1"/>
  <c r="T45" i="60"/>
  <c r="H230" i="60"/>
  <c r="T53" i="60"/>
  <c r="H220" i="60"/>
  <c r="U220" i="60" s="1"/>
  <c r="W220" i="60" s="1"/>
  <c r="T47" i="60"/>
  <c r="H222" i="60"/>
  <c r="T48" i="60"/>
  <c r="AB20" i="60"/>
  <c r="AN143" i="60"/>
  <c r="AP143" i="60" s="1"/>
  <c r="R186" i="60"/>
  <c r="AJ63" i="60"/>
  <c r="I27" i="60"/>
  <c r="AN56" i="60"/>
  <c r="AP56" i="60" s="1"/>
  <c r="AQ241" i="60"/>
  <c r="BA258" i="60"/>
  <c r="AF28" i="60"/>
  <c r="AU150" i="60"/>
  <c r="AW150" i="60" s="1"/>
  <c r="AO150" i="60"/>
  <c r="AK186" i="60"/>
  <c r="J185" i="60"/>
  <c r="AI154" i="60"/>
  <c r="AJ153" i="60" s="1"/>
  <c r="AQ149" i="60"/>
  <c r="AK97" i="60"/>
  <c r="AB63" i="60"/>
  <c r="AA154" i="60"/>
  <c r="AB153" i="60" s="1"/>
  <c r="AI184" i="60"/>
  <c r="AJ183" i="60" s="1"/>
  <c r="AB145" i="60"/>
  <c r="AB154" i="60" s="1"/>
  <c r="F185" i="60"/>
  <c r="AF21" i="60"/>
  <c r="AF29" i="60"/>
  <c r="R190" i="60"/>
  <c r="U57" i="60"/>
  <c r="W57" i="60" s="1"/>
  <c r="AJ98" i="60"/>
  <c r="AU85" i="60"/>
  <c r="AW85" i="60" s="1"/>
  <c r="Q56" i="60"/>
  <c r="AN20" i="60"/>
  <c r="AP20" i="60" s="1"/>
  <c r="Q65" i="60"/>
  <c r="I29" i="60"/>
  <c r="Q20" i="60"/>
  <c r="I14" i="60"/>
  <c r="I13" i="60"/>
  <c r="H173" i="60"/>
  <c r="I15" i="60"/>
  <c r="H16" i="60"/>
  <c r="I16" i="60" s="1"/>
  <c r="H175" i="60"/>
  <c r="AI23" i="60"/>
  <c r="AI185" i="60" s="1"/>
  <c r="AP149" i="60"/>
  <c r="AP150" i="60"/>
  <c r="AP241" i="60"/>
  <c r="AP242" i="60"/>
  <c r="U21" i="60"/>
  <c r="W21" i="60" s="1"/>
  <c r="BA250" i="60"/>
  <c r="AQ242" i="60"/>
  <c r="AN99" i="60"/>
  <c r="AU99" i="60" s="1"/>
  <c r="AW98" i="60" s="1"/>
  <c r="AF65" i="60"/>
  <c r="AK21" i="60"/>
  <c r="AK183" i="60" s="1"/>
  <c r="W145" i="60"/>
  <c r="W144" i="60"/>
  <c r="P182" i="60"/>
  <c r="Q186" i="60" s="1"/>
  <c r="I21" i="60"/>
  <c r="AK86" i="60"/>
  <c r="AJ99" i="60"/>
  <c r="AQ104" i="60"/>
  <c r="AR184" i="60"/>
  <c r="AQ93" i="60"/>
  <c r="AP188" i="60"/>
  <c r="AP187" i="60"/>
  <c r="AP152" i="60"/>
  <c r="AP151" i="60"/>
  <c r="AB64" i="60"/>
  <c r="AP147" i="60"/>
  <c r="AP146" i="60"/>
  <c r="AP127" i="60"/>
  <c r="AP126" i="60"/>
  <c r="AF202" i="60"/>
  <c r="AJ28" i="60"/>
  <c r="AJ29" i="60"/>
  <c r="AP106" i="60"/>
  <c r="AP105" i="60"/>
  <c r="AU101" i="60"/>
  <c r="AW101" i="60" s="1"/>
  <c r="AU84" i="60"/>
  <c r="AW84" i="60" s="1"/>
  <c r="AP81" i="60"/>
  <c r="AP80" i="60"/>
  <c r="AT150" i="60"/>
  <c r="AM235" i="60"/>
  <c r="AQ103" i="60"/>
  <c r="W242" i="60"/>
  <c r="W241" i="60"/>
  <c r="Q62" i="60"/>
  <c r="W150" i="60"/>
  <c r="W149" i="60"/>
  <c r="M220" i="60"/>
  <c r="M222" i="60"/>
  <c r="AE268" i="60"/>
  <c r="H268" i="60"/>
  <c r="H199" i="60"/>
  <c r="AB200" i="60"/>
  <c r="AN208" i="60"/>
  <c r="AB208" i="60"/>
  <c r="AU123" i="60"/>
  <c r="AW123" i="60" s="1"/>
  <c r="AJ9" i="60"/>
  <c r="AG185" i="60"/>
  <c r="AJ45" i="60"/>
  <c r="AJ216" i="60"/>
  <c r="AK43" i="60"/>
  <c r="M214" i="60"/>
  <c r="M216" i="60"/>
  <c r="AP138" i="60"/>
  <c r="AP137" i="60"/>
  <c r="AW77" i="60"/>
  <c r="AW76" i="60"/>
  <c r="AV76" i="60"/>
  <c r="I42" i="60"/>
  <c r="H211" i="60"/>
  <c r="I9" i="60"/>
  <c r="I10" i="60"/>
  <c r="I12" i="60"/>
  <c r="H172" i="60"/>
  <c r="I172" i="60" s="1"/>
  <c r="AF208" i="60"/>
  <c r="V93" i="60"/>
  <c r="W93" i="60"/>
  <c r="AA268" i="60"/>
  <c r="AI268" i="60"/>
  <c r="H55" i="60"/>
  <c r="H225" i="60"/>
  <c r="AU240" i="60"/>
  <c r="AP240" i="60"/>
  <c r="AU188" i="60"/>
  <c r="AW187" i="60" s="1"/>
  <c r="AN25" i="60"/>
  <c r="AP24" i="60" s="1"/>
  <c r="AO101" i="60"/>
  <c r="AP101" i="60"/>
  <c r="AV117" i="60"/>
  <c r="AW117" i="60"/>
  <c r="AV118" i="60"/>
  <c r="AW118" i="60"/>
  <c r="AV120" i="60"/>
  <c r="AW120" i="60"/>
  <c r="AV114" i="60"/>
  <c r="AW114" i="60"/>
  <c r="AV113" i="60"/>
  <c r="AW113" i="60"/>
  <c r="AN5" i="60"/>
  <c r="AV72" i="60"/>
  <c r="AW72" i="60"/>
  <c r="AV75" i="60"/>
  <c r="AW75" i="60"/>
  <c r="V241" i="60"/>
  <c r="AU242" i="60"/>
  <c r="AW241" i="60" s="1"/>
  <c r="X242" i="60"/>
  <c r="AU104" i="60"/>
  <c r="BA104" i="60" s="1"/>
  <c r="BD104" i="60" s="1"/>
  <c r="W104" i="60"/>
  <c r="AU226" i="60"/>
  <c r="AW226" i="60" s="1"/>
  <c r="AP226" i="60"/>
  <c r="AU176" i="60"/>
  <c r="AP176" i="60"/>
  <c r="AU178" i="60"/>
  <c r="AP178" i="60"/>
  <c r="AO176" i="60"/>
  <c r="AU131" i="60"/>
  <c r="AW131" i="60" s="1"/>
  <c r="AP131" i="60"/>
  <c r="AU128" i="60"/>
  <c r="AW128" i="60" s="1"/>
  <c r="AP128" i="60"/>
  <c r="AU133" i="60"/>
  <c r="AW133" i="60" s="1"/>
  <c r="AP133" i="60"/>
  <c r="X139" i="60"/>
  <c r="W139" i="60"/>
  <c r="L267" i="60"/>
  <c r="M43" i="60"/>
  <c r="AU124" i="60"/>
  <c r="AW124" i="60" s="1"/>
  <c r="AP124" i="60"/>
  <c r="AU125" i="60"/>
  <c r="AW125" i="60" s="1"/>
  <c r="AP125" i="60"/>
  <c r="M16" i="60"/>
  <c r="AB36" i="60"/>
  <c r="AF42" i="60"/>
  <c r="AF52" i="60"/>
  <c r="AQ85" i="60"/>
  <c r="AE267" i="60"/>
  <c r="AQ133" i="60"/>
  <c r="Q36" i="60"/>
  <c r="AT96" i="60"/>
  <c r="AR87" i="60"/>
  <c r="AR86" i="60" s="1"/>
  <c r="AF43" i="60"/>
  <c r="AC185" i="60"/>
  <c r="AK83" i="60"/>
  <c r="AR93" i="60"/>
  <c r="U37" i="60"/>
  <c r="W37" i="60" s="1"/>
  <c r="I40" i="60"/>
  <c r="M200" i="60"/>
  <c r="AT202" i="60"/>
  <c r="AT208" i="60"/>
  <c r="H267" i="60"/>
  <c r="R43" i="60"/>
  <c r="Q44" i="60"/>
  <c r="AV119" i="60"/>
  <c r="AX119" i="60"/>
  <c r="M25" i="60"/>
  <c r="T241" i="60"/>
  <c r="T233" i="60"/>
  <c r="M64" i="60"/>
  <c r="M41" i="60"/>
  <c r="AX75" i="60"/>
  <c r="AT56" i="60"/>
  <c r="AT140" i="60"/>
  <c r="AT142" i="60"/>
  <c r="H233" i="60"/>
  <c r="I56" i="60"/>
  <c r="M20" i="60"/>
  <c r="U23" i="60"/>
  <c r="AI19" i="60"/>
  <c r="AI179" i="60" s="1"/>
  <c r="AJ91" i="60"/>
  <c r="AI257" i="60"/>
  <c r="AN92" i="60"/>
  <c r="AP91" i="60" s="1"/>
  <c r="AI108" i="60"/>
  <c r="AJ107" i="60" s="1"/>
  <c r="AJ92" i="60"/>
  <c r="AO93" i="60"/>
  <c r="AU93" i="60"/>
  <c r="AW93" i="60" s="1"/>
  <c r="AQ127" i="60"/>
  <c r="AU127" i="60"/>
  <c r="AW126" i="60" s="1"/>
  <c r="U36" i="60"/>
  <c r="W36" i="60" s="1"/>
  <c r="AQ101" i="60"/>
  <c r="Q63" i="60"/>
  <c r="AE241" i="60"/>
  <c r="AF62" i="60"/>
  <c r="AN63" i="60"/>
  <c r="F244" i="60"/>
  <c r="R65" i="60"/>
  <c r="Q64" i="60"/>
  <c r="AO81" i="60"/>
  <c r="AU81" i="60"/>
  <c r="AW80" i="60" s="1"/>
  <c r="AQ140" i="60"/>
  <c r="AQ137" i="60"/>
  <c r="M52" i="60"/>
  <c r="I190" i="60"/>
  <c r="P55" i="60"/>
  <c r="I20" i="60"/>
  <c r="H182" i="60"/>
  <c r="X96" i="60"/>
  <c r="AU96" i="60"/>
  <c r="I189" i="60"/>
  <c r="AB51" i="60"/>
  <c r="U56" i="60"/>
  <c r="AN29" i="60"/>
  <c r="U20" i="60"/>
  <c r="AN97" i="60"/>
  <c r="AP97" i="60" s="1"/>
  <c r="M17" i="60"/>
  <c r="AJ17" i="60"/>
  <c r="I26" i="60"/>
  <c r="AJ56" i="60"/>
  <c r="I97" i="60"/>
  <c r="AM97" i="60"/>
  <c r="AT97" i="60" s="1"/>
  <c r="AF97" i="60"/>
  <c r="AT242" i="60"/>
  <c r="R25" i="60"/>
  <c r="R187" i="60" s="1"/>
  <c r="M21" i="60"/>
  <c r="I61" i="60"/>
  <c r="X93" i="60"/>
  <c r="V94" i="60"/>
  <c r="AR96" i="60"/>
  <c r="AY96" i="60" s="1"/>
  <c r="AQ96" i="60"/>
  <c r="M59" i="60"/>
  <c r="AN65" i="60"/>
  <c r="AO96" i="60"/>
  <c r="M36" i="60"/>
  <c r="AJ24" i="60"/>
  <c r="M37" i="60"/>
  <c r="U27" i="60"/>
  <c r="Q57" i="60"/>
  <c r="AF36" i="60"/>
  <c r="AR150" i="60"/>
  <c r="AY150" i="60" s="1"/>
  <c r="T187" i="60"/>
  <c r="R27" i="60"/>
  <c r="U97" i="60"/>
  <c r="Q14" i="60"/>
  <c r="I53" i="60"/>
  <c r="I230" i="60" s="1"/>
  <c r="M53" i="60"/>
  <c r="M230" i="60" s="1"/>
  <c r="AF56" i="60"/>
  <c r="I59" i="60"/>
  <c r="AT93" i="60"/>
  <c r="Q97" i="60"/>
  <c r="AM172" i="60"/>
  <c r="AJ12" i="60"/>
  <c r="AB58" i="60"/>
  <c r="AB59" i="60"/>
  <c r="AQ56" i="60"/>
  <c r="I43" i="60"/>
  <c r="I24" i="60"/>
  <c r="U25" i="60"/>
  <c r="AJ51" i="60"/>
  <c r="Q60" i="60"/>
  <c r="AB61" i="60"/>
  <c r="AB60" i="60"/>
  <c r="AY260" i="60"/>
  <c r="J67" i="60"/>
  <c r="AQ138" i="60"/>
  <c r="Q42" i="60"/>
  <c r="AN51" i="60"/>
  <c r="L186" i="60"/>
  <c r="L194" i="60" s="1"/>
  <c r="M182" i="60"/>
  <c r="AR260" i="60"/>
  <c r="AF20" i="60"/>
  <c r="AB25" i="60"/>
  <c r="AB187" i="60" s="1"/>
  <c r="Y181" i="60"/>
  <c r="AK20" i="60"/>
  <c r="AK181" i="60" s="1"/>
  <c r="Q26" i="60"/>
  <c r="Q27" i="60"/>
  <c r="AJ27" i="60"/>
  <c r="AJ26" i="60"/>
  <c r="AJ40" i="60"/>
  <c r="AM40" i="60"/>
  <c r="AM207" i="60" s="1"/>
  <c r="AC227" i="60"/>
  <c r="AK52" i="60"/>
  <c r="AK227" i="60" s="1"/>
  <c r="AF231" i="60"/>
  <c r="AF53" i="60"/>
  <c r="AF230" i="60" s="1"/>
  <c r="AF232" i="60" s="1"/>
  <c r="AT104" i="60"/>
  <c r="T108" i="60"/>
  <c r="T109" i="60" s="1"/>
  <c r="AR123" i="60"/>
  <c r="AO123" i="60"/>
  <c r="AF143" i="60"/>
  <c r="AM143" i="60"/>
  <c r="AQ236" i="60"/>
  <c r="AQ235" i="60"/>
  <c r="M15" i="60"/>
  <c r="AB23" i="60"/>
  <c r="AF57" i="60"/>
  <c r="H237" i="60"/>
  <c r="I58" i="60"/>
  <c r="AO241" i="60"/>
  <c r="AO242" i="60"/>
  <c r="AR242" i="60"/>
  <c r="Q43" i="60"/>
  <c r="AB57" i="60"/>
  <c r="AJ53" i="60"/>
  <c r="AJ230" i="60" s="1"/>
  <c r="AJ232" i="60" s="1"/>
  <c r="AB24" i="60"/>
  <c r="Q52" i="60"/>
  <c r="N181" i="60"/>
  <c r="R20" i="60"/>
  <c r="R181" i="60" s="1"/>
  <c r="AG241" i="60"/>
  <c r="AK63" i="60"/>
  <c r="AK241" i="60" s="1"/>
  <c r="I64" i="60"/>
  <c r="L244" i="60"/>
  <c r="M243" i="60" s="1"/>
  <c r="U65" i="60"/>
  <c r="W64" i="60" s="1"/>
  <c r="AF243" i="60"/>
  <c r="AF64" i="60"/>
  <c r="AJ64" i="60"/>
  <c r="AN86" i="60"/>
  <c r="AU87" i="60"/>
  <c r="AQ87" i="60"/>
  <c r="AQ134" i="60"/>
  <c r="AJ136" i="60"/>
  <c r="AJ137" i="60"/>
  <c r="AQ139" i="60"/>
  <c r="AQ142" i="60"/>
  <c r="AB144" i="60"/>
  <c r="AM145" i="60"/>
  <c r="AJ144" i="60"/>
  <c r="AJ145" i="60"/>
  <c r="AJ154" i="60" s="1"/>
  <c r="V149" i="60"/>
  <c r="X150" i="60"/>
  <c r="AU152" i="60"/>
  <c r="AO151" i="60"/>
  <c r="AJ179" i="60"/>
  <c r="AX72" i="60"/>
  <c r="H185" i="60"/>
  <c r="AM20" i="60"/>
  <c r="AJ20" i="60"/>
  <c r="M192" i="60"/>
  <c r="M29" i="60"/>
  <c r="I36" i="60"/>
  <c r="Q41" i="60"/>
  <c r="AI233" i="60"/>
  <c r="AJ62" i="60"/>
  <c r="AB97" i="60"/>
  <c r="AM99" i="60"/>
  <c r="AT99" i="60" s="1"/>
  <c r="AX118" i="60"/>
  <c r="AM233" i="60"/>
  <c r="X20" i="60"/>
  <c r="AN182" i="60"/>
  <c r="AP182" i="60" s="1"/>
  <c r="AF184" i="60"/>
  <c r="AF25" i="60"/>
  <c r="AF187" i="60" s="1"/>
  <c r="AQ94" i="60"/>
  <c r="AT94" i="60"/>
  <c r="X241" i="60"/>
  <c r="V242" i="60"/>
  <c r="N167" i="60"/>
  <c r="Q17" i="60"/>
  <c r="Q22" i="60"/>
  <c r="AB49" i="60"/>
  <c r="AG231" i="60"/>
  <c r="F231" i="60"/>
  <c r="AF55" i="60"/>
  <c r="AB56" i="60"/>
  <c r="AO88" i="60"/>
  <c r="M97" i="60"/>
  <c r="U10" i="60"/>
  <c r="AK17" i="60"/>
  <c r="AM17" i="60"/>
  <c r="Y185" i="60"/>
  <c r="AF192" i="60"/>
  <c r="AC224" i="60"/>
  <c r="AC223" i="60" s="1"/>
  <c r="Q46" i="60"/>
  <c r="AT57" i="60"/>
  <c r="R97" i="60"/>
  <c r="AR97" i="60" s="1"/>
  <c r="AN129" i="60"/>
  <c r="AP129" i="60" s="1"/>
  <c r="AR139" i="60"/>
  <c r="AQ147" i="60"/>
  <c r="AO226" i="60"/>
  <c r="AO228" i="60"/>
  <c r="AT234" i="60"/>
  <c r="AO236" i="60"/>
  <c r="U190" i="60"/>
  <c r="AX76" i="60"/>
  <c r="T154" i="60"/>
  <c r="T155" i="60" s="1"/>
  <c r="F241" i="60"/>
  <c r="R63" i="60"/>
  <c r="AE16" i="60"/>
  <c r="AQ126" i="60"/>
  <c r="AT127" i="60"/>
  <c r="I5" i="60"/>
  <c r="M5" i="60"/>
  <c r="AJ5" i="60"/>
  <c r="AJ160" i="60"/>
  <c r="Y177" i="60"/>
  <c r="AK16" i="60"/>
  <c r="AK177" i="60" s="1"/>
  <c r="AM182" i="60"/>
  <c r="AF182" i="60"/>
  <c r="AF181" i="60"/>
  <c r="AJ181" i="60"/>
  <c r="AJ182" i="60"/>
  <c r="AM21" i="60"/>
  <c r="M26" i="60"/>
  <c r="M27" i="60"/>
  <c r="AB26" i="60"/>
  <c r="AB27" i="60"/>
  <c r="AM27" i="60"/>
  <c r="AJ192" i="60"/>
  <c r="AJ191" i="60"/>
  <c r="AJ52" i="60"/>
  <c r="AB53" i="60"/>
  <c r="AB230" i="60" s="1"/>
  <c r="AB232" i="60" s="1"/>
  <c r="AN53" i="60"/>
  <c r="AP53" i="60" s="1"/>
  <c r="T239" i="60"/>
  <c r="M60" i="60"/>
  <c r="M61" i="60"/>
  <c r="AJ61" i="60"/>
  <c r="AJ60" i="60"/>
  <c r="Q184" i="60"/>
  <c r="Q21" i="60"/>
  <c r="AM43" i="60"/>
  <c r="U63" i="60"/>
  <c r="I63" i="60"/>
  <c r="I62" i="60"/>
  <c r="AB62" i="60"/>
  <c r="AM63" i="60"/>
  <c r="AU94" i="60"/>
  <c r="AW94" i="60" s="1"/>
  <c r="X94" i="60"/>
  <c r="AR94" i="60"/>
  <c r="AO94" i="60"/>
  <c r="AR121" i="60"/>
  <c r="AV121" i="60" s="1"/>
  <c r="AO121" i="60"/>
  <c r="AR125" i="60"/>
  <c r="AO125" i="60"/>
  <c r="AM50" i="60"/>
  <c r="AF50" i="60"/>
  <c r="Q143" i="60"/>
  <c r="Y59" i="60"/>
  <c r="AK59" i="60" s="1"/>
  <c r="AK145" i="60"/>
  <c r="AR145" i="60" s="1"/>
  <c r="AY145" i="60" s="1"/>
  <c r="AE154" i="60"/>
  <c r="AF153" i="60" s="1"/>
  <c r="AF145" i="60"/>
  <c r="AF154" i="60" s="1"/>
  <c r="AE59" i="60"/>
  <c r="AF144" i="60"/>
  <c r="AQ152" i="60"/>
  <c r="AQ151" i="60"/>
  <c r="AU236" i="60"/>
  <c r="AW236" i="60" s="1"/>
  <c r="X236" i="60"/>
  <c r="AB238" i="60"/>
  <c r="AM238" i="60"/>
  <c r="AT238" i="60" s="1"/>
  <c r="AB237" i="60"/>
  <c r="AB21" i="60"/>
  <c r="AN21" i="60"/>
  <c r="AP21" i="60" s="1"/>
  <c r="R36" i="60"/>
  <c r="J200" i="60"/>
  <c r="J199" i="60" s="1"/>
  <c r="AN36" i="60"/>
  <c r="Y202" i="60"/>
  <c r="AK202" i="60" s="1"/>
  <c r="AK37" i="60"/>
  <c r="J210" i="60"/>
  <c r="J207" i="60"/>
  <c r="AB40" i="60"/>
  <c r="I41" i="60"/>
  <c r="R214" i="60"/>
  <c r="F224" i="60"/>
  <c r="AF45" i="60"/>
  <c r="AF216" i="60" s="1"/>
  <c r="T225" i="60"/>
  <c r="L55" i="60"/>
  <c r="L67" i="60" s="1"/>
  <c r="M51" i="60"/>
  <c r="U51" i="60"/>
  <c r="Y225" i="60"/>
  <c r="Y55" i="60"/>
  <c r="Y231" i="60" s="1"/>
  <c r="AF51" i="60"/>
  <c r="AM52" i="60"/>
  <c r="AM227" i="60" s="1"/>
  <c r="V103" i="60"/>
  <c r="X104" i="60"/>
  <c r="V104" i="60"/>
  <c r="AO104" i="60"/>
  <c r="AR104" i="60"/>
  <c r="AO103" i="60"/>
  <c r="AQ105" i="60"/>
  <c r="AQ106" i="60"/>
  <c r="BA256" i="60"/>
  <c r="AX256" i="60"/>
  <c r="X144" i="60"/>
  <c r="M44" i="60"/>
  <c r="AN57" i="60"/>
  <c r="AP57" i="60" s="1"/>
  <c r="AM51" i="60"/>
  <c r="AM225" i="60" s="1"/>
  <c r="AK51" i="60"/>
  <c r="AK225" i="60" s="1"/>
  <c r="AJ37" i="60"/>
  <c r="AA184" i="60"/>
  <c r="AM136" i="60"/>
  <c r="X103" i="60"/>
  <c r="Q59" i="60"/>
  <c r="U59" i="60"/>
  <c r="AX113" i="60"/>
  <c r="AN27" i="60"/>
  <c r="Q28" i="60"/>
  <c r="F199" i="60"/>
  <c r="P267" i="60"/>
  <c r="AM36" i="60"/>
  <c r="AJ36" i="60"/>
  <c r="I37" i="60"/>
  <c r="AB37" i="60"/>
  <c r="AF37" i="60"/>
  <c r="AN37" i="60"/>
  <c r="F208" i="60"/>
  <c r="R40" i="60"/>
  <c r="M40" i="60"/>
  <c r="Q208" i="60"/>
  <c r="AC207" i="60"/>
  <c r="AC210" i="60"/>
  <c r="AN43" i="60"/>
  <c r="AG216" i="60"/>
  <c r="AG224" i="60" s="1"/>
  <c r="AK45" i="60"/>
  <c r="X218" i="60"/>
  <c r="M46" i="60"/>
  <c r="AK46" i="60"/>
  <c r="AK217" i="60" s="1"/>
  <c r="R222" i="60"/>
  <c r="BA254" i="60"/>
  <c r="AX254" i="60"/>
  <c r="AJ57" i="60"/>
  <c r="AA267" i="60"/>
  <c r="U44" i="60"/>
  <c r="AK44" i="60"/>
  <c r="R41" i="60"/>
  <c r="Q40" i="60"/>
  <c r="U52" i="60"/>
  <c r="R160" i="60"/>
  <c r="Q5" i="60"/>
  <c r="Q160" i="60"/>
  <c r="M10" i="60"/>
  <c r="Q9" i="60"/>
  <c r="Q10" i="60"/>
  <c r="AJ10" i="60"/>
  <c r="F177" i="60"/>
  <c r="R16" i="60"/>
  <c r="R177" i="60" s="1"/>
  <c r="AB182" i="60"/>
  <c r="Y190" i="60"/>
  <c r="AK190" i="60" s="1"/>
  <c r="AK27" i="60"/>
  <c r="AJ58" i="60"/>
  <c r="AM59" i="60"/>
  <c r="M62" i="60"/>
  <c r="M63" i="60"/>
  <c r="AQ135" i="60"/>
  <c r="AO135" i="60"/>
  <c r="AO149" i="60"/>
  <c r="AQ150" i="60"/>
  <c r="AV228" i="60"/>
  <c r="AQ228" i="60"/>
  <c r="AQ234" i="60"/>
  <c r="AQ233" i="60"/>
  <c r="AT236" i="60"/>
  <c r="F237" i="60"/>
  <c r="BA252" i="60"/>
  <c r="AX252" i="60"/>
  <c r="AU260" i="60"/>
  <c r="AX260" i="60" s="1"/>
  <c r="AX114" i="60"/>
  <c r="I49" i="60"/>
  <c r="AO127" i="60"/>
  <c r="AJ25" i="60"/>
  <c r="AJ187" i="60" s="1"/>
  <c r="AA233" i="60"/>
  <c r="AK57" i="60"/>
  <c r="AK235" i="60" s="1"/>
  <c r="AG235" i="60"/>
  <c r="I65" i="60"/>
  <c r="H244" i="60"/>
  <c r="R244" i="60"/>
  <c r="AM65" i="60"/>
  <c r="AM244" i="60"/>
  <c r="AJ132" i="60"/>
  <c r="AO139" i="60"/>
  <c r="V150" i="60"/>
  <c r="X149" i="60"/>
  <c r="AE190" i="60"/>
  <c r="AF26" i="60"/>
  <c r="I192" i="60"/>
  <c r="I191" i="60"/>
  <c r="AM29" i="60"/>
  <c r="AB191" i="60"/>
  <c r="U50" i="60"/>
  <c r="AM53" i="60"/>
  <c r="AF54" i="60"/>
  <c r="AB244" i="60"/>
  <c r="AX117" i="60"/>
  <c r="AO178" i="60"/>
  <c r="I160" i="60"/>
  <c r="AB5" i="60"/>
  <c r="AM160" i="60"/>
  <c r="AF5" i="60"/>
  <c r="AC167" i="60"/>
  <c r="R10" i="60"/>
  <c r="AF9" i="60"/>
  <c r="R170" i="60"/>
  <c r="R172" i="60"/>
  <c r="U17" i="60"/>
  <c r="W17" i="60" s="1"/>
  <c r="AF17" i="60"/>
  <c r="Q29" i="60"/>
  <c r="M208" i="60"/>
  <c r="Y207" i="60"/>
  <c r="AK208" i="60"/>
  <c r="AF40" i="60"/>
  <c r="AI267" i="60"/>
  <c r="N224" i="60"/>
  <c r="R216" i="60"/>
  <c r="U46" i="60"/>
  <c r="R46" i="60"/>
  <c r="R217" i="60" s="1"/>
  <c r="AB46" i="60"/>
  <c r="AJ46" i="60"/>
  <c r="R220" i="60"/>
  <c r="U222" i="60"/>
  <c r="W222" i="60" s="1"/>
  <c r="Y222" i="60"/>
  <c r="AK222" i="60" s="1"/>
  <c r="R50" i="60"/>
  <c r="Q50" i="60"/>
  <c r="Q53" i="60"/>
  <c r="Q230" i="60" s="1"/>
  <c r="I57" i="60"/>
  <c r="H235" i="60"/>
  <c r="Q243" i="60"/>
  <c r="Q244" i="60"/>
  <c r="AO84" i="60"/>
  <c r="AO85" i="60"/>
  <c r="AO87" i="60"/>
  <c r="AQ121" i="60"/>
  <c r="AQ122" i="60"/>
  <c r="AO131" i="60"/>
  <c r="AM132" i="60"/>
  <c r="AU140" i="60"/>
  <c r="AO140" i="60"/>
  <c r="X142" i="60"/>
  <c r="AR142" i="60"/>
  <c r="AO146" i="60"/>
  <c r="AQ188" i="60"/>
  <c r="AU234" i="60"/>
  <c r="AW234" i="60" s="1"/>
  <c r="AO234" i="60"/>
  <c r="J167" i="60"/>
  <c r="Y167" i="60"/>
  <c r="AB9" i="60"/>
  <c r="AK10" i="60"/>
  <c r="R17" i="60"/>
  <c r="AF191" i="60"/>
  <c r="R37" i="60"/>
  <c r="F202" i="60"/>
  <c r="Q202" i="60"/>
  <c r="U208" i="60"/>
  <c r="W208" i="60" s="1"/>
  <c r="N210" i="60"/>
  <c r="N207" i="60"/>
  <c r="AJ42" i="60"/>
  <c r="J224" i="60"/>
  <c r="U216" i="60"/>
  <c r="W216" i="60" s="1"/>
  <c r="Y216" i="60"/>
  <c r="AM216" i="60"/>
  <c r="AF46" i="60"/>
  <c r="U53" i="60"/>
  <c r="W53" i="60" s="1"/>
  <c r="U61" i="60"/>
  <c r="W60" i="60" s="1"/>
  <c r="AT129" i="60"/>
  <c r="AN132" i="60"/>
  <c r="AP132" i="60" s="1"/>
  <c r="L224" i="60"/>
  <c r="U214" i="60"/>
  <c r="W214" i="60" s="1"/>
  <c r="AR176" i="60"/>
  <c r="AO188" i="60"/>
  <c r="AR178" i="60"/>
  <c r="AF44" i="60"/>
  <c r="AF214" i="60" s="1"/>
  <c r="AO126" i="60"/>
  <c r="AM48" i="60"/>
  <c r="AM46" i="60"/>
  <c r="AM217" i="60" s="1"/>
  <c r="Q45" i="60"/>
  <c r="AK50" i="60"/>
  <c r="AM222" i="60"/>
  <c r="AN222" i="60"/>
  <c r="AP222" i="60" s="1"/>
  <c r="M153" i="60"/>
  <c r="AR127" i="60"/>
  <c r="AY127" i="60" s="1"/>
  <c r="AN48" i="60"/>
  <c r="AP48" i="60" s="1"/>
  <c r="AB45" i="60"/>
  <c r="AB216" i="60" s="1"/>
  <c r="I44" i="60"/>
  <c r="AM44" i="60"/>
  <c r="AN46" i="60"/>
  <c r="AJ48" i="60"/>
  <c r="AK220" i="60"/>
  <c r="I48" i="60"/>
  <c r="AN44" i="60"/>
  <c r="AP44" i="60" s="1"/>
  <c r="AM214" i="60"/>
  <c r="AN45" i="60"/>
  <c r="AP45" i="60" s="1"/>
  <c r="AM45" i="60"/>
  <c r="I45" i="60"/>
  <c r="AO124" i="60"/>
  <c r="AB48" i="60"/>
  <c r="AB222" i="60" s="1"/>
  <c r="AJ44" i="60"/>
  <c r="I50" i="60"/>
  <c r="AQ124" i="60"/>
  <c r="AN50" i="60"/>
  <c r="R47" i="60"/>
  <c r="R48" i="60"/>
  <c r="AT124" i="60"/>
  <c r="AF48" i="60"/>
  <c r="AF222" i="60" s="1"/>
  <c r="Q47" i="60"/>
  <c r="AQ125" i="60"/>
  <c r="AK172" i="60"/>
  <c r="AM14" i="60"/>
  <c r="I47" i="60"/>
  <c r="R192" i="60"/>
  <c r="AO106" i="60"/>
  <c r="AK5" i="60"/>
  <c r="AG160" i="60"/>
  <c r="AG168" i="60" s="1"/>
  <c r="AK41" i="60"/>
  <c r="AG210" i="60"/>
  <c r="AG212" i="60" s="1"/>
  <c r="AG201" i="60"/>
  <c r="AG199" i="60"/>
  <c r="AK36" i="60"/>
  <c r="AK65" i="60"/>
  <c r="AK129" i="60"/>
  <c r="AO134" i="60"/>
  <c r="AK138" i="60"/>
  <c r="AK136" i="60" s="1"/>
  <c r="AC67" i="60"/>
  <c r="AC231" i="60"/>
  <c r="AK132" i="60"/>
  <c r="AO130" i="60"/>
  <c r="R52" i="60"/>
  <c r="R227" i="60" s="1"/>
  <c r="J232" i="60"/>
  <c r="J231" i="60" s="1"/>
  <c r="R230" i="60"/>
  <c r="AX120" i="60"/>
  <c r="BE120" i="60" s="1"/>
  <c r="U43" i="60"/>
  <c r="AB43" i="60"/>
  <c r="AB41" i="60"/>
  <c r="AK40" i="60"/>
  <c r="AM37" i="60"/>
  <c r="AM201" i="60" s="1"/>
  <c r="AJ41" i="60"/>
  <c r="Q37" i="60"/>
  <c r="U40" i="60"/>
  <c r="W40" i="60" s="1"/>
  <c r="AF41" i="60"/>
  <c r="M42" i="60"/>
  <c r="AB42" i="60"/>
  <c r="BA120" i="60"/>
  <c r="BD120" i="60" s="1"/>
  <c r="AM41" i="60"/>
  <c r="AM209" i="60" s="1"/>
  <c r="AJ43" i="60"/>
  <c r="AN40" i="60"/>
  <c r="AX77" i="60"/>
  <c r="BE77" i="60" s="1"/>
  <c r="I108" i="60"/>
  <c r="M9" i="60"/>
  <c r="AF10" i="60"/>
  <c r="AV77" i="60"/>
  <c r="AB10" i="60"/>
  <c r="AN10" i="60"/>
  <c r="BA77" i="60"/>
  <c r="BD77" i="60" s="1"/>
  <c r="R5" i="60"/>
  <c r="AR234" i="60"/>
  <c r="AR238" i="60"/>
  <c r="AY238" i="60" s="1"/>
  <c r="AR236" i="60"/>
  <c r="AK56" i="60"/>
  <c r="AK233" i="60" s="1"/>
  <c r="AO142" i="60"/>
  <c r="AR140" i="60"/>
  <c r="Y154" i="60"/>
  <c r="X234" i="60"/>
  <c r="V236" i="60"/>
  <c r="V234" i="60"/>
  <c r="V142" i="60"/>
  <c r="X140" i="60"/>
  <c r="AU142" i="60"/>
  <c r="AW142" i="60" s="1"/>
  <c r="V144" i="60"/>
  <c r="R57" i="60"/>
  <c r="V57" i="60" s="1"/>
  <c r="R59" i="60"/>
  <c r="R56" i="60"/>
  <c r="V140" i="60"/>
  <c r="V145" i="60"/>
  <c r="V139" i="60"/>
  <c r="X145" i="60"/>
  <c r="U154" i="60"/>
  <c r="AU139" i="60"/>
  <c r="AW139" i="60" s="1"/>
  <c r="V143" i="60"/>
  <c r="AR143" i="60"/>
  <c r="V96" i="60"/>
  <c r="R21" i="60"/>
  <c r="AY152" i="60"/>
  <c r="AK244" i="60"/>
  <c r="AO152" i="60"/>
  <c r="AB65" i="60"/>
  <c r="M65" i="60"/>
  <c r="AT152" i="60"/>
  <c r="Q154" i="60"/>
  <c r="AN192" i="60"/>
  <c r="AP191" i="60" s="1"/>
  <c r="AK192" i="60"/>
  <c r="AK29" i="60"/>
  <c r="U29" i="60"/>
  <c r="I28" i="60"/>
  <c r="AB29" i="60"/>
  <c r="R29" i="60"/>
  <c r="AB28" i="60"/>
  <c r="M28" i="60"/>
  <c r="AU106" i="60"/>
  <c r="AO105" i="60"/>
  <c r="AQ226" i="60"/>
  <c r="AT228" i="60"/>
  <c r="AT132" i="60"/>
  <c r="M154" i="60"/>
  <c r="AR131" i="60"/>
  <c r="N55" i="60"/>
  <c r="N67" i="60" s="1"/>
  <c r="F67" i="60"/>
  <c r="AN136" i="60"/>
  <c r="AP136" i="60" s="1"/>
  <c r="AT138" i="60"/>
  <c r="AU135" i="60"/>
  <c r="AW135" i="60" s="1"/>
  <c r="AQ130" i="60"/>
  <c r="AR128" i="60"/>
  <c r="AR129" i="60" s="1"/>
  <c r="AO133" i="60"/>
  <c r="R53" i="60"/>
  <c r="Q51" i="60"/>
  <c r="AO128" i="60"/>
  <c r="AM129" i="60"/>
  <c r="AU130" i="60"/>
  <c r="AW130" i="60" s="1"/>
  <c r="Q153" i="60"/>
  <c r="R51" i="60"/>
  <c r="R225" i="60" s="1"/>
  <c r="AA55" i="60"/>
  <c r="AA231" i="60" s="1"/>
  <c r="AK53" i="60"/>
  <c r="AN52" i="60"/>
  <c r="AB52" i="60"/>
  <c r="AU134" i="60"/>
  <c r="AW134" i="60" s="1"/>
  <c r="AN17" i="60"/>
  <c r="AP17" i="60" s="1"/>
  <c r="AU88" i="60"/>
  <c r="AW88" i="60" s="1"/>
  <c r="I17" i="60"/>
  <c r="AQ88" i="60"/>
  <c r="AU218" i="60"/>
  <c r="AW218" i="60" s="1"/>
  <c r="AQ218" i="60"/>
  <c r="AO218" i="60"/>
  <c r="AN214" i="60"/>
  <c r="AP214" i="60" s="1"/>
  <c r="M47" i="60"/>
  <c r="AB47" i="60"/>
  <c r="AB220" i="60" s="1"/>
  <c r="AM47" i="60"/>
  <c r="AJ220" i="60"/>
  <c r="AJ47" i="60"/>
  <c r="M48" i="60"/>
  <c r="U48" i="60"/>
  <c r="W48" i="60" s="1"/>
  <c r="AK48" i="60"/>
  <c r="U47" i="60"/>
  <c r="W47" i="60" s="1"/>
  <c r="AK214" i="60"/>
  <c r="AF49" i="60"/>
  <c r="M49" i="60"/>
  <c r="M50" i="60"/>
  <c r="AB50" i="60"/>
  <c r="AJ49" i="60"/>
  <c r="AX121" i="60"/>
  <c r="AO122" i="60"/>
  <c r="AU122" i="60"/>
  <c r="AW122" i="60" s="1"/>
  <c r="AQ123" i="60"/>
  <c r="M45" i="60"/>
  <c r="U45" i="60"/>
  <c r="W45" i="60" s="1"/>
  <c r="I46" i="60"/>
  <c r="T217" i="60"/>
  <c r="AF47" i="60"/>
  <c r="AF220" i="60" s="1"/>
  <c r="AN47" i="60"/>
  <c r="AP47" i="60" s="1"/>
  <c r="AB44" i="60"/>
  <c r="AB214" i="60" s="1"/>
  <c r="R44" i="60"/>
  <c r="R45" i="60"/>
  <c r="AK47" i="60"/>
  <c r="Q48" i="60"/>
  <c r="AJ222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5" i="60" s="1"/>
  <c r="AR82" i="60"/>
  <c r="AR83" i="60" s="1"/>
  <c r="AK89" i="60"/>
  <c r="L108" i="60"/>
  <c r="AK92" i="60"/>
  <c r="R11" i="60"/>
  <c r="AQ80" i="60"/>
  <c r="Q15" i="60"/>
  <c r="U15" i="60"/>
  <c r="M19" i="60"/>
  <c r="M18" i="60"/>
  <c r="AA257" i="60"/>
  <c r="H179" i="60"/>
  <c r="AA19" i="60"/>
  <c r="AQ81" i="60"/>
  <c r="U108" i="60"/>
  <c r="F31" i="60"/>
  <c r="U14" i="60"/>
  <c r="AF14" i="60"/>
  <c r="AN14" i="60"/>
  <c r="AM15" i="60"/>
  <c r="AM175" i="60" s="1"/>
  <c r="N19" i="60"/>
  <c r="N179" i="60" s="1"/>
  <c r="AM19" i="60"/>
  <c r="AM179" i="60" s="1"/>
  <c r="AO79" i="60"/>
  <c r="AU79" i="60"/>
  <c r="AW79" i="60" s="1"/>
  <c r="AR89" i="60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0" i="60"/>
  <c r="AJ89" i="60"/>
  <c r="J19" i="60"/>
  <c r="J179" i="60" s="1"/>
  <c r="J108" i="60"/>
  <c r="AM16" i="60"/>
  <c r="AM177" i="60" s="1"/>
  <c r="AN89" i="60"/>
  <c r="AP89" i="60" s="1"/>
  <c r="AC19" i="60"/>
  <c r="AC179" i="60" s="1"/>
  <c r="U12" i="60"/>
  <c r="W12" i="60" s="1"/>
  <c r="AQ82" i="60"/>
  <c r="AF15" i="60"/>
  <c r="M12" i="60"/>
  <c r="AF13" i="60"/>
  <c r="AQ79" i="60"/>
  <c r="AM89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08" i="60"/>
  <c r="AB12" i="60"/>
  <c r="AK15" i="60"/>
  <c r="AK175" i="60" s="1"/>
  <c r="P108" i="60"/>
  <c r="Q108" i="60" s="1"/>
  <c r="AO240" i="60"/>
  <c r="AQ239" i="60"/>
  <c r="AO239" i="60"/>
  <c r="AQ240" i="60"/>
  <c r="AY99" i="60"/>
  <c r="AF107" i="60"/>
  <c r="I23" i="60"/>
  <c r="AB22" i="60"/>
  <c r="AB107" i="60"/>
  <c r="N185" i="60"/>
  <c r="AF23" i="60"/>
  <c r="R23" i="60"/>
  <c r="AQ100" i="60"/>
  <c r="AO100" i="60"/>
  <c r="AK25" i="60"/>
  <c r="AK187" i="60" s="1"/>
  <c r="M24" i="60"/>
  <c r="I25" i="60"/>
  <c r="AM25" i="60"/>
  <c r="AF24" i="60"/>
  <c r="AO187" i="60"/>
  <c r="AR188" i="60"/>
  <c r="AT188" i="60"/>
  <c r="I153" i="60"/>
  <c r="I154" i="60"/>
  <c r="R61" i="60"/>
  <c r="R239" i="60" s="1"/>
  <c r="AM61" i="60"/>
  <c r="AM239" i="60" s="1"/>
  <c r="AK61" i="60"/>
  <c r="AK239" i="60" s="1"/>
  <c r="AQ146" i="60"/>
  <c r="AO147" i="60"/>
  <c r="I60" i="60"/>
  <c r="AN61" i="60"/>
  <c r="AF61" i="60"/>
  <c r="Q61" i="60"/>
  <c r="AF60" i="60"/>
  <c r="AU147" i="60"/>
  <c r="Y31" i="60"/>
  <c r="I107" i="60"/>
  <c r="AF22" i="60"/>
  <c r="I22" i="60"/>
  <c r="AK23" i="60"/>
  <c r="AE31" i="60"/>
  <c r="AF31" i="60" s="1"/>
  <c r="AJ231" i="60"/>
  <c r="AI263" i="60"/>
  <c r="AK230" i="60"/>
  <c r="AK170" i="60"/>
  <c r="AK11" i="60"/>
  <c r="AK213" i="60" l="1"/>
  <c r="AQ143" i="60"/>
  <c r="AK31" i="60"/>
  <c r="AE237" i="60"/>
  <c r="AE264" i="60"/>
  <c r="AE67" i="60"/>
  <c r="AF67" i="60" s="1"/>
  <c r="AP42" i="60"/>
  <c r="AI31" i="60"/>
  <c r="AJ31" i="60" s="1"/>
  <c r="AN108" i="60"/>
  <c r="AP107" i="60" s="1"/>
  <c r="AM211" i="60"/>
  <c r="AM108" i="60"/>
  <c r="AM109" i="60" s="1"/>
  <c r="AN172" i="60"/>
  <c r="AP172" i="60" s="1"/>
  <c r="AK200" i="60"/>
  <c r="AK199" i="60" s="1"/>
  <c r="AR186" i="60"/>
  <c r="AY186" i="60" s="1"/>
  <c r="AU56" i="60"/>
  <c r="AW56" i="60" s="1"/>
  <c r="V237" i="60"/>
  <c r="P67" i="60"/>
  <c r="Q66" i="60" s="1"/>
  <c r="P231" i="60"/>
  <c r="Q238" i="60"/>
  <c r="AU25" i="60"/>
  <c r="AJ108" i="60"/>
  <c r="AJ22" i="60"/>
  <c r="AN186" i="60"/>
  <c r="AU186" i="60" s="1"/>
  <c r="AF168" i="60"/>
  <c r="AM154" i="60"/>
  <c r="AM155" i="60" s="1"/>
  <c r="AT145" i="60"/>
  <c r="AT154" i="60" s="1"/>
  <c r="AT155" i="60" s="1"/>
  <c r="V238" i="60"/>
  <c r="Q237" i="60"/>
  <c r="R243" i="60"/>
  <c r="BA150" i="60"/>
  <c r="BD150" i="60" s="1"/>
  <c r="AX240" i="60"/>
  <c r="BE240" i="60" s="1"/>
  <c r="AX239" i="60"/>
  <c r="AW176" i="60"/>
  <c r="AX176" i="60"/>
  <c r="AX149" i="60"/>
  <c r="AW178" i="60"/>
  <c r="AX178" i="60"/>
  <c r="W238" i="60"/>
  <c r="AO143" i="60"/>
  <c r="AU143" i="60"/>
  <c r="AW143" i="60" s="1"/>
  <c r="I184" i="60"/>
  <c r="T184" i="60"/>
  <c r="AO98" i="60"/>
  <c r="AO99" i="60"/>
  <c r="U184" i="60"/>
  <c r="V184" i="60" s="1"/>
  <c r="U182" i="60"/>
  <c r="W182" i="60" s="1"/>
  <c r="T182" i="60"/>
  <c r="AT182" i="60" s="1"/>
  <c r="AN200" i="60"/>
  <c r="AQ200" i="60" s="1"/>
  <c r="AV84" i="60"/>
  <c r="AJ244" i="60"/>
  <c r="AM199" i="60"/>
  <c r="AN204" i="60"/>
  <c r="AN203" i="60" s="1"/>
  <c r="I222" i="60"/>
  <c r="T222" i="60"/>
  <c r="AT222" i="60" s="1"/>
  <c r="H232" i="60"/>
  <c r="H263" i="60" s="1"/>
  <c r="T230" i="60"/>
  <c r="T229" i="60" s="1"/>
  <c r="I214" i="60"/>
  <c r="T214" i="60"/>
  <c r="T213" i="60" s="1"/>
  <c r="I220" i="60"/>
  <c r="T220" i="60"/>
  <c r="T219" i="60" s="1"/>
  <c r="I216" i="60"/>
  <c r="T216" i="60"/>
  <c r="X216" i="60" s="1"/>
  <c r="R185" i="60"/>
  <c r="AO97" i="60"/>
  <c r="AV101" i="60"/>
  <c r="AV187" i="60"/>
  <c r="AX100" i="60"/>
  <c r="AX150" i="60"/>
  <c r="BE150" i="60" s="1"/>
  <c r="AW149" i="60"/>
  <c r="BA101" i="60"/>
  <c r="BC101" i="60" s="1"/>
  <c r="AV150" i="60"/>
  <c r="AX104" i="60"/>
  <c r="BE104" i="60" s="1"/>
  <c r="AN233" i="60"/>
  <c r="Q182" i="60"/>
  <c r="BA188" i="60"/>
  <c r="BD188" i="60" s="1"/>
  <c r="AV100" i="60"/>
  <c r="AI16" i="60"/>
  <c r="AI177" i="60" s="1"/>
  <c r="U235" i="60"/>
  <c r="W185" i="60"/>
  <c r="AX101" i="60"/>
  <c r="BE101" i="60" s="1"/>
  <c r="I182" i="60"/>
  <c r="X21" i="60"/>
  <c r="V21" i="60"/>
  <c r="AV236" i="60"/>
  <c r="R189" i="60"/>
  <c r="V154" i="60"/>
  <c r="V155" i="60" s="1"/>
  <c r="AO57" i="60"/>
  <c r="V49" i="60"/>
  <c r="AR27" i="60"/>
  <c r="AY27" i="60" s="1"/>
  <c r="AJ184" i="60"/>
  <c r="AJ186" i="60" s="1"/>
  <c r="V26" i="60"/>
  <c r="BA240" i="60"/>
  <c r="BD240" i="60" s="1"/>
  <c r="T235" i="60"/>
  <c r="W59" i="60"/>
  <c r="W58" i="60"/>
  <c r="BA96" i="60"/>
  <c r="BD96" i="60" s="1"/>
  <c r="AW96" i="60"/>
  <c r="W23" i="60"/>
  <c r="W22" i="60"/>
  <c r="N31" i="60"/>
  <c r="AV85" i="60"/>
  <c r="Y237" i="60"/>
  <c r="AT27" i="60"/>
  <c r="AN23" i="60"/>
  <c r="X97" i="60"/>
  <c r="W97" i="60"/>
  <c r="AN241" i="60"/>
  <c r="AP62" i="60"/>
  <c r="AP63" i="60"/>
  <c r="AX96" i="60"/>
  <c r="BE96" i="60" s="1"/>
  <c r="AP144" i="60"/>
  <c r="AP145" i="60"/>
  <c r="X56" i="60"/>
  <c r="W56" i="60"/>
  <c r="BA99" i="60"/>
  <c r="BD99" i="60" s="1"/>
  <c r="AV81" i="60"/>
  <c r="AK243" i="60"/>
  <c r="AR37" i="60"/>
  <c r="AP26" i="60"/>
  <c r="AP27" i="60"/>
  <c r="AX242" i="60"/>
  <c r="BE242" i="60" s="1"/>
  <c r="I55" i="60"/>
  <c r="I54" i="60"/>
  <c r="AP98" i="60"/>
  <c r="AP99" i="60"/>
  <c r="X49" i="60"/>
  <c r="AR43" i="60"/>
  <c r="AF210" i="60"/>
  <c r="AP179" i="60"/>
  <c r="AJ243" i="60"/>
  <c r="AP65" i="60"/>
  <c r="AP64" i="60"/>
  <c r="AP61" i="60"/>
  <c r="AP60" i="60"/>
  <c r="AP29" i="60"/>
  <c r="AP28" i="60"/>
  <c r="AW100" i="60"/>
  <c r="AJ19" i="60"/>
  <c r="AT59" i="60"/>
  <c r="AX241" i="60"/>
  <c r="AV176" i="60"/>
  <c r="AV152" i="60"/>
  <c r="AW151" i="60"/>
  <c r="W63" i="60"/>
  <c r="W62" i="60"/>
  <c r="AW104" i="60"/>
  <c r="AW103" i="60"/>
  <c r="W190" i="60"/>
  <c r="W189" i="60"/>
  <c r="W27" i="60"/>
  <c r="W26" i="60"/>
  <c r="AW147" i="60"/>
  <c r="AW146" i="60"/>
  <c r="AX131" i="60"/>
  <c r="AV240" i="60"/>
  <c r="AW240" i="60"/>
  <c r="AW239" i="60"/>
  <c r="AV239" i="60"/>
  <c r="AX226" i="60"/>
  <c r="AW188" i="60"/>
  <c r="AV98" i="60"/>
  <c r="AX98" i="60"/>
  <c r="AW106" i="60"/>
  <c r="AW105" i="60"/>
  <c r="W29" i="60"/>
  <c r="W28" i="60"/>
  <c r="V24" i="60"/>
  <c r="W24" i="60"/>
  <c r="AX103" i="60"/>
  <c r="L231" i="60"/>
  <c r="W14" i="60"/>
  <c r="W13" i="60"/>
  <c r="M223" i="60"/>
  <c r="M224" i="60"/>
  <c r="AP10" i="60"/>
  <c r="AP9" i="60"/>
  <c r="AJ202" i="60"/>
  <c r="AV123" i="60"/>
  <c r="AP14" i="60"/>
  <c r="AP13" i="60"/>
  <c r="AP50" i="60"/>
  <c r="AP49" i="60"/>
  <c r="L268" i="60"/>
  <c r="Q223" i="60"/>
  <c r="Q224" i="60"/>
  <c r="AT160" i="60"/>
  <c r="AP208" i="60"/>
  <c r="AQ208" i="60"/>
  <c r="W10" i="60"/>
  <c r="W9" i="60"/>
  <c r="W43" i="60"/>
  <c r="W42" i="60"/>
  <c r="AQ91" i="60"/>
  <c r="W108" i="60"/>
  <c r="W107" i="60"/>
  <c r="AX123" i="60"/>
  <c r="W154" i="60"/>
  <c r="W153" i="60"/>
  <c r="AX125" i="60"/>
  <c r="AX140" i="60"/>
  <c r="AW140" i="60"/>
  <c r="I223" i="60"/>
  <c r="I224" i="60"/>
  <c r="W50" i="60"/>
  <c r="W49" i="60"/>
  <c r="U172" i="60"/>
  <c r="W172" i="60" s="1"/>
  <c r="M202" i="60"/>
  <c r="AV125" i="60"/>
  <c r="AU20" i="60"/>
  <c r="AW20" i="60" s="1"/>
  <c r="W20" i="60"/>
  <c r="AT200" i="60"/>
  <c r="T199" i="60"/>
  <c r="M172" i="60"/>
  <c r="AV226" i="60"/>
  <c r="AX133" i="60"/>
  <c r="AV99" i="60"/>
  <c r="AW99" i="60"/>
  <c r="AQ65" i="60"/>
  <c r="AO64" i="60"/>
  <c r="AU65" i="60"/>
  <c r="AW64" i="60" s="1"/>
  <c r="W65" i="60"/>
  <c r="BA152" i="60"/>
  <c r="BB152" i="60" s="1"/>
  <c r="AW152" i="60"/>
  <c r="AN187" i="60"/>
  <c r="AP25" i="60"/>
  <c r="U239" i="60"/>
  <c r="W61" i="60"/>
  <c r="U187" i="60"/>
  <c r="W25" i="60"/>
  <c r="AP5" i="60"/>
  <c r="AO5" i="60"/>
  <c r="W5" i="60"/>
  <c r="V5" i="60"/>
  <c r="X5" i="60"/>
  <c r="BA242" i="60"/>
  <c r="BD242" i="60" s="1"/>
  <c r="AW242" i="60"/>
  <c r="V27" i="60"/>
  <c r="AV178" i="60"/>
  <c r="AQ179" i="60"/>
  <c r="AO179" i="60"/>
  <c r="AO180" i="60"/>
  <c r="AU180" i="60"/>
  <c r="AX180" i="60" s="1"/>
  <c r="BE180" i="60" s="1"/>
  <c r="AX128" i="60"/>
  <c r="AQ129" i="60"/>
  <c r="AV133" i="60"/>
  <c r="AU132" i="60"/>
  <c r="AW132" i="60" s="1"/>
  <c r="AV131" i="60"/>
  <c r="AN225" i="60"/>
  <c r="AP51" i="60"/>
  <c r="AO51" i="60"/>
  <c r="AQ132" i="60"/>
  <c r="X51" i="60"/>
  <c r="W51" i="60"/>
  <c r="AU53" i="60"/>
  <c r="AW53" i="60" s="1"/>
  <c r="AO86" i="60"/>
  <c r="AP86" i="60"/>
  <c r="AU92" i="60"/>
  <c r="AP92" i="60"/>
  <c r="AU86" i="60"/>
  <c r="AW86" i="60" s="1"/>
  <c r="AW87" i="60"/>
  <c r="U175" i="60"/>
  <c r="W15" i="60"/>
  <c r="AX80" i="60"/>
  <c r="BA81" i="60"/>
  <c r="AW81" i="60"/>
  <c r="AV124" i="60"/>
  <c r="BA127" i="60"/>
  <c r="BD127" i="60" s="1"/>
  <c r="AW127" i="60"/>
  <c r="AJ172" i="60"/>
  <c r="AX124" i="60"/>
  <c r="AK219" i="60"/>
  <c r="T207" i="60"/>
  <c r="AN217" i="60"/>
  <c r="AP217" i="60" s="1"/>
  <c r="AP46" i="60"/>
  <c r="AN227" i="60"/>
  <c r="AP52" i="60"/>
  <c r="AO42" i="60"/>
  <c r="AP43" i="60"/>
  <c r="AP37" i="60"/>
  <c r="AP36" i="60"/>
  <c r="AN207" i="60"/>
  <c r="AP40" i="60"/>
  <c r="AB54" i="60"/>
  <c r="V36" i="60"/>
  <c r="AQ53" i="60"/>
  <c r="U227" i="60"/>
  <c r="W52" i="60"/>
  <c r="AT52" i="60"/>
  <c r="AT227" i="60" s="1"/>
  <c r="AU36" i="60"/>
  <c r="AW36" i="60" s="1"/>
  <c r="AO36" i="60"/>
  <c r="AQ50" i="60"/>
  <c r="AO45" i="60"/>
  <c r="AR50" i="60"/>
  <c r="AY50" i="60" s="1"/>
  <c r="U217" i="60"/>
  <c r="W217" i="60" s="1"/>
  <c r="W46" i="60"/>
  <c r="AC174" i="60"/>
  <c r="AC173" i="60" s="1"/>
  <c r="AM171" i="60"/>
  <c r="AU44" i="60"/>
  <c r="AW44" i="60" s="1"/>
  <c r="W44" i="60"/>
  <c r="AQ92" i="60"/>
  <c r="AB55" i="60"/>
  <c r="AK216" i="60"/>
  <c r="AK215" i="60" s="1"/>
  <c r="M160" i="60"/>
  <c r="X17" i="60"/>
  <c r="V216" i="60"/>
  <c r="V220" i="60"/>
  <c r="AT210" i="60"/>
  <c r="V37" i="60"/>
  <c r="AR46" i="60"/>
  <c r="V50" i="60"/>
  <c r="R200" i="60"/>
  <c r="AT45" i="60"/>
  <c r="T201" i="60"/>
  <c r="V97" i="60"/>
  <c r="U215" i="60"/>
  <c r="V65" i="60"/>
  <c r="V64" i="60"/>
  <c r="AV80" i="60"/>
  <c r="V25" i="60"/>
  <c r="AX85" i="60"/>
  <c r="AV87" i="60"/>
  <c r="AT21" i="60"/>
  <c r="AX93" i="60"/>
  <c r="AX236" i="60"/>
  <c r="M54" i="60"/>
  <c r="M66" i="60"/>
  <c r="X58" i="60"/>
  <c r="AT233" i="60"/>
  <c r="X154" i="60"/>
  <c r="X155" i="60" s="1"/>
  <c r="AX127" i="60"/>
  <c r="BE127" i="60" s="1"/>
  <c r="U221" i="60"/>
  <c r="W221" i="60" s="1"/>
  <c r="V222" i="60"/>
  <c r="X10" i="60"/>
  <c r="AT15" i="60"/>
  <c r="AT175" i="60" s="1"/>
  <c r="X238" i="60"/>
  <c r="T237" i="60"/>
  <c r="AX142" i="60"/>
  <c r="AT51" i="60"/>
  <c r="AT225" i="60" s="1"/>
  <c r="X27" i="60"/>
  <c r="X22" i="60"/>
  <c r="AU182" i="60"/>
  <c r="AW182" i="60" s="1"/>
  <c r="M23" i="60"/>
  <c r="X23" i="60"/>
  <c r="AN154" i="60"/>
  <c r="AP153" i="60" s="1"/>
  <c r="AO92" i="60"/>
  <c r="AN221" i="60"/>
  <c r="AP221" i="60" s="1"/>
  <c r="AQ86" i="60"/>
  <c r="AJ66" i="60"/>
  <c r="AR138" i="60"/>
  <c r="AR154" i="60" s="1"/>
  <c r="AR155" i="60" s="1"/>
  <c r="AQ51" i="60"/>
  <c r="AO28" i="60"/>
  <c r="U233" i="60"/>
  <c r="L31" i="60"/>
  <c r="X44" i="60"/>
  <c r="M191" i="60"/>
  <c r="AV94" i="60"/>
  <c r="AQ62" i="60"/>
  <c r="AX234" i="60"/>
  <c r="AT108" i="60"/>
  <c r="AT109" i="60" s="1"/>
  <c r="X26" i="60"/>
  <c r="AV96" i="60"/>
  <c r="AU233" i="60"/>
  <c r="AO56" i="60"/>
  <c r="AQ49" i="60"/>
  <c r="AR17" i="60"/>
  <c r="M22" i="60"/>
  <c r="AU97" i="60"/>
  <c r="AQ97" i="60"/>
  <c r="Q54" i="60"/>
  <c r="X25" i="60"/>
  <c r="U183" i="60"/>
  <c r="AJ18" i="60"/>
  <c r="V53" i="60"/>
  <c r="Q55" i="60"/>
  <c r="X59" i="60"/>
  <c r="V59" i="60"/>
  <c r="AM159" i="60"/>
  <c r="AT53" i="60"/>
  <c r="AQ29" i="60"/>
  <c r="AR41" i="60"/>
  <c r="AV149" i="60"/>
  <c r="X24" i="60"/>
  <c r="V10" i="60"/>
  <c r="AV93" i="60"/>
  <c r="AQ243" i="60"/>
  <c r="AN243" i="60"/>
  <c r="AP243" i="60" s="1"/>
  <c r="AE262" i="60"/>
  <c r="AF244" i="60"/>
  <c r="AM230" i="60"/>
  <c r="AM229" i="60" s="1"/>
  <c r="AE263" i="60"/>
  <c r="AQ99" i="60"/>
  <c r="X60" i="60"/>
  <c r="X107" i="60"/>
  <c r="AM224" i="60"/>
  <c r="AM223" i="60" s="1"/>
  <c r="AV126" i="60"/>
  <c r="AT50" i="60"/>
  <c r="AV151" i="60"/>
  <c r="X153" i="60"/>
  <c r="X57" i="60"/>
  <c r="AO144" i="60"/>
  <c r="X9" i="60"/>
  <c r="AO129" i="60"/>
  <c r="AB160" i="60"/>
  <c r="AV234" i="60"/>
  <c r="R215" i="60"/>
  <c r="R159" i="60"/>
  <c r="AX94" i="60"/>
  <c r="AF186" i="60"/>
  <c r="AO62" i="60"/>
  <c r="AO20" i="60"/>
  <c r="AT10" i="60"/>
  <c r="AN181" i="60"/>
  <c r="AO182" i="60"/>
  <c r="AJ23" i="60"/>
  <c r="AQ98" i="60"/>
  <c r="AY242" i="60"/>
  <c r="AV242" i="60"/>
  <c r="AV241" i="60"/>
  <c r="AX99" i="60"/>
  <c r="BE99" i="60" s="1"/>
  <c r="X50" i="60"/>
  <c r="AU52" i="60"/>
  <c r="AW52" i="60" s="1"/>
  <c r="AO65" i="60"/>
  <c r="AG246" i="60"/>
  <c r="AG245" i="60" s="1"/>
  <c r="AM213" i="60"/>
  <c r="V46" i="60"/>
  <c r="AO132" i="60"/>
  <c r="AT244" i="60"/>
  <c r="R169" i="60"/>
  <c r="AT235" i="60"/>
  <c r="AR170" i="60"/>
  <c r="AR230" i="60"/>
  <c r="AR232" i="60" s="1"/>
  <c r="AN55" i="60"/>
  <c r="AP54" i="60" s="1"/>
  <c r="AQ52" i="60"/>
  <c r="AO52" i="60"/>
  <c r="AM23" i="60"/>
  <c r="AT23" i="60" s="1"/>
  <c r="AK108" i="60"/>
  <c r="AK109" i="60" s="1"/>
  <c r="AO91" i="60"/>
  <c r="U219" i="60"/>
  <c r="W219" i="60" s="1"/>
  <c r="AT29" i="60"/>
  <c r="V29" i="60"/>
  <c r="V9" i="60"/>
  <c r="AR65" i="60"/>
  <c r="AY65" i="60" s="1"/>
  <c r="AQ45" i="60"/>
  <c r="AM221" i="60"/>
  <c r="X53" i="60"/>
  <c r="T171" i="60"/>
  <c r="AN160" i="60"/>
  <c r="AR10" i="60"/>
  <c r="AB243" i="60"/>
  <c r="R221" i="60"/>
  <c r="R213" i="60"/>
  <c r="AO63" i="60"/>
  <c r="Q185" i="60"/>
  <c r="AT17" i="60"/>
  <c r="AQ20" i="60"/>
  <c r="AT20" i="60"/>
  <c r="AJ55" i="60"/>
  <c r="AJ54" i="60"/>
  <c r="V20" i="60"/>
  <c r="AR20" i="60"/>
  <c r="AX87" i="60"/>
  <c r="Q189" i="60"/>
  <c r="Q190" i="60"/>
  <c r="M186" i="60"/>
  <c r="L185" i="60"/>
  <c r="M185" i="60"/>
  <c r="AM215" i="60"/>
  <c r="H31" i="60"/>
  <c r="I30" i="60" s="1"/>
  <c r="Q232" i="60"/>
  <c r="Q231" i="60"/>
  <c r="N174" i="60"/>
  <c r="N223" i="60"/>
  <c r="M210" i="60"/>
  <c r="U202" i="60"/>
  <c r="W202" i="60" s="1"/>
  <c r="AT36" i="60"/>
  <c r="X36" i="60"/>
  <c r="AO27" i="60"/>
  <c r="AU27" i="60"/>
  <c r="AQ27" i="60"/>
  <c r="AO26" i="60"/>
  <c r="AQ26" i="60"/>
  <c r="AM55" i="60"/>
  <c r="AM67" i="60" s="1"/>
  <c r="X61" i="60"/>
  <c r="M244" i="60"/>
  <c r="J174" i="60"/>
  <c r="J223" i="60"/>
  <c r="T191" i="60"/>
  <c r="AT65" i="60"/>
  <c r="H223" i="60"/>
  <c r="Q191" i="60"/>
  <c r="Q192" i="60"/>
  <c r="U230" i="60"/>
  <c r="AB192" i="60"/>
  <c r="AJ189" i="60"/>
  <c r="AJ190" i="60"/>
  <c r="AQ57" i="60"/>
  <c r="AN235" i="60"/>
  <c r="AF58" i="60"/>
  <c r="AF59" i="60"/>
  <c r="AN59" i="60"/>
  <c r="U241" i="60"/>
  <c r="V62" i="60"/>
  <c r="X62" i="60"/>
  <c r="V63" i="60"/>
  <c r="X63" i="60"/>
  <c r="AU63" i="60"/>
  <c r="M189" i="60"/>
  <c r="AN230" i="60"/>
  <c r="M55" i="60"/>
  <c r="AT61" i="60"/>
  <c r="AT239" i="60" s="1"/>
  <c r="AT12" i="60"/>
  <c r="AB224" i="60"/>
  <c r="AT47" i="60"/>
  <c r="AR16" i="60"/>
  <c r="AR177" i="60" s="1"/>
  <c r="V17" i="60"/>
  <c r="V52" i="60"/>
  <c r="X52" i="60"/>
  <c r="T227" i="60"/>
  <c r="AM243" i="60"/>
  <c r="AU57" i="60"/>
  <c r="AR59" i="60"/>
  <c r="AY59" i="60" s="1"/>
  <c r="AO145" i="60"/>
  <c r="AQ36" i="60"/>
  <c r="AQ46" i="60"/>
  <c r="AQ48" i="60"/>
  <c r="AX126" i="60"/>
  <c r="M232" i="60"/>
  <c r="M231" i="60"/>
  <c r="R202" i="60"/>
  <c r="R201" i="60" s="1"/>
  <c r="F201" i="60"/>
  <c r="AK207" i="60"/>
  <c r="AO208" i="60"/>
  <c r="U192" i="60"/>
  <c r="W191" i="60" s="1"/>
  <c r="AF189" i="60"/>
  <c r="AF190" i="60"/>
  <c r="AN190" i="60"/>
  <c r="AP189" i="60" s="1"/>
  <c r="I244" i="60"/>
  <c r="I243" i="60"/>
  <c r="U244" i="60"/>
  <c r="W243" i="60" s="1"/>
  <c r="AK189" i="60"/>
  <c r="AR190" i="60"/>
  <c r="Y224" i="60"/>
  <c r="AC212" i="60"/>
  <c r="AC211" i="60" s="1"/>
  <c r="AC209" i="60"/>
  <c r="Q210" i="60"/>
  <c r="F210" i="60"/>
  <c r="R208" i="60"/>
  <c r="V208" i="60" s="1"/>
  <c r="F207" i="60"/>
  <c r="AY104" i="60"/>
  <c r="BC104" i="60" s="1"/>
  <c r="AV104" i="60"/>
  <c r="AU51" i="60"/>
  <c r="AW51" i="60" s="1"/>
  <c r="U225" i="60"/>
  <c r="AN216" i="60"/>
  <c r="AP216" i="60" s="1"/>
  <c r="J209" i="60"/>
  <c r="J212" i="60"/>
  <c r="J211" i="60" s="1"/>
  <c r="AM237" i="60"/>
  <c r="AQ145" i="60"/>
  <c r="AQ154" i="60" s="1"/>
  <c r="AQ155" i="60" s="1"/>
  <c r="AQ144" i="60"/>
  <c r="AF185" i="60"/>
  <c r="AM184" i="60"/>
  <c r="AM183" i="60" s="1"/>
  <c r="R241" i="60"/>
  <c r="AR63" i="60"/>
  <c r="AQ244" i="60"/>
  <c r="U210" i="60"/>
  <c r="W210" i="60" s="1"/>
  <c r="Y210" i="60"/>
  <c r="AK210" i="60" s="1"/>
  <c r="Y201" i="60"/>
  <c r="AB231" i="60"/>
  <c r="AM181" i="60"/>
  <c r="AQ181" i="60"/>
  <c r="AQ182" i="60"/>
  <c r="M190" i="60"/>
  <c r="AN232" i="60"/>
  <c r="AA263" i="60"/>
  <c r="Y67" i="60"/>
  <c r="AU50" i="60"/>
  <c r="AW49" i="60" s="1"/>
  <c r="R168" i="60"/>
  <c r="R167" i="60" s="1"/>
  <c r="F167" i="60"/>
  <c r="AQ42" i="60"/>
  <c r="AQ21" i="60"/>
  <c r="AU21" i="60"/>
  <c r="AW21" i="60" s="1"/>
  <c r="AO21" i="60"/>
  <c r="V61" i="60"/>
  <c r="AA31" i="60"/>
  <c r="AB30" i="60" s="1"/>
  <c r="AK90" i="60"/>
  <c r="AQ222" i="60"/>
  <c r="AK55" i="60"/>
  <c r="AK67" i="60" s="1"/>
  <c r="AR52" i="60"/>
  <c r="AR227" i="60" s="1"/>
  <c r="X64" i="60"/>
  <c r="AQ64" i="60"/>
  <c r="U237" i="60"/>
  <c r="AV140" i="60"/>
  <c r="AR5" i="60"/>
  <c r="AT5" i="60"/>
  <c r="AQ43" i="60"/>
  <c r="AO43" i="60"/>
  <c r="AO49" i="60"/>
  <c r="AT48" i="60"/>
  <c r="AF224" i="60"/>
  <c r="AA262" i="60"/>
  <c r="N212" i="60"/>
  <c r="N209" i="60"/>
  <c r="X208" i="60"/>
  <c r="U207" i="60"/>
  <c r="AU208" i="60"/>
  <c r="AW208" i="60" s="1"/>
  <c r="R219" i="60"/>
  <c r="R171" i="60"/>
  <c r="U160" i="60"/>
  <c r="W160" i="60" s="1"/>
  <c r="BA260" i="60"/>
  <c r="I185" i="60"/>
  <c r="I186" i="60"/>
  <c r="AG174" i="60"/>
  <c r="AG173" i="60" s="1"/>
  <c r="AG223" i="60"/>
  <c r="T223" i="60"/>
  <c r="U200" i="60"/>
  <c r="Q200" i="60"/>
  <c r="P268" i="60"/>
  <c r="AN184" i="60"/>
  <c r="AP184" i="60" s="1"/>
  <c r="AB184" i="60"/>
  <c r="AB186" i="60" s="1"/>
  <c r="X65" i="60"/>
  <c r="R224" i="60"/>
  <c r="R223" i="60" s="1"/>
  <c r="F223" i="60"/>
  <c r="F174" i="60"/>
  <c r="AO37" i="60"/>
  <c r="AT143" i="60"/>
  <c r="X143" i="60"/>
  <c r="AT63" i="60"/>
  <c r="AT241" i="60" s="1"/>
  <c r="AM241" i="60"/>
  <c r="AQ63" i="60"/>
  <c r="AV103" i="60"/>
  <c r="AQ28" i="60"/>
  <c r="AB190" i="60"/>
  <c r="AB189" i="60"/>
  <c r="AM190" i="60"/>
  <c r="AM189" i="60" s="1"/>
  <c r="T159" i="60"/>
  <c r="AU37" i="60"/>
  <c r="V190" i="60"/>
  <c r="U189" i="60"/>
  <c r="V189" i="60"/>
  <c r="U224" i="60"/>
  <c r="L223" i="60"/>
  <c r="L262" i="60"/>
  <c r="AU214" i="60"/>
  <c r="V214" i="60"/>
  <c r="U213" i="60"/>
  <c r="AV188" i="60"/>
  <c r="R191" i="60"/>
  <c r="AO222" i="60"/>
  <c r="AK171" i="60"/>
  <c r="AO46" i="60"/>
  <c r="AO50" i="60"/>
  <c r="AQ44" i="60"/>
  <c r="AO44" i="60"/>
  <c r="AT44" i="60"/>
  <c r="AU46" i="60"/>
  <c r="AJ214" i="60"/>
  <c r="AV127" i="60"/>
  <c r="AR220" i="60"/>
  <c r="M107" i="60"/>
  <c r="AR222" i="60"/>
  <c r="V28" i="60"/>
  <c r="AK160" i="60"/>
  <c r="AR36" i="60"/>
  <c r="AK201" i="60"/>
  <c r="AG209" i="60"/>
  <c r="AG211" i="60"/>
  <c r="AO244" i="60"/>
  <c r="AO243" i="60"/>
  <c r="AR244" i="60"/>
  <c r="AO138" i="60"/>
  <c r="AK154" i="60"/>
  <c r="AK155" i="60" s="1"/>
  <c r="AO137" i="60"/>
  <c r="N231" i="60"/>
  <c r="R55" i="60"/>
  <c r="R67" i="60" s="1"/>
  <c r="R229" i="60"/>
  <c r="R232" i="60"/>
  <c r="AT40" i="60"/>
  <c r="AT207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0" i="60"/>
  <c r="BC120" i="60"/>
  <c r="AT37" i="60"/>
  <c r="X37" i="60"/>
  <c r="U155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37" i="60"/>
  <c r="AV142" i="60"/>
  <c r="V153" i="60"/>
  <c r="V58" i="60"/>
  <c r="R237" i="60"/>
  <c r="AR57" i="60"/>
  <c r="AR235" i="60" s="1"/>
  <c r="R235" i="60"/>
  <c r="AR56" i="60"/>
  <c r="V56" i="60"/>
  <c r="R233" i="60"/>
  <c r="AV139" i="60"/>
  <c r="AX139" i="60"/>
  <c r="R183" i="60"/>
  <c r="AR21" i="60"/>
  <c r="AX152" i="60"/>
  <c r="BE152" i="60" s="1"/>
  <c r="AX151" i="60"/>
  <c r="AM192" i="60"/>
  <c r="AQ191" i="60" s="1"/>
  <c r="AO191" i="60"/>
  <c r="AO192" i="60"/>
  <c r="AN191" i="60"/>
  <c r="AX106" i="60"/>
  <c r="BE106" i="60" s="1"/>
  <c r="AV106" i="60"/>
  <c r="AX105" i="60"/>
  <c r="BA106" i="60"/>
  <c r="BD106" i="60" s="1"/>
  <c r="AV105" i="60"/>
  <c r="AU29" i="60"/>
  <c r="X29" i="60"/>
  <c r="X28" i="60"/>
  <c r="AK191" i="60"/>
  <c r="AR29" i="60"/>
  <c r="AY29" i="60" s="1"/>
  <c r="AO29" i="60"/>
  <c r="AX228" i="60"/>
  <c r="AV134" i="60"/>
  <c r="AX134" i="60"/>
  <c r="AV135" i="60"/>
  <c r="AX135" i="60"/>
  <c r="AR132" i="60"/>
  <c r="AR53" i="60"/>
  <c r="V51" i="60"/>
  <c r="AR51" i="60"/>
  <c r="AV130" i="60"/>
  <c r="AU129" i="60"/>
  <c r="AW129" i="60" s="1"/>
  <c r="AU138" i="60"/>
  <c r="AX130" i="60"/>
  <c r="AQ136" i="60"/>
  <c r="AO136" i="60"/>
  <c r="AT136" i="60"/>
  <c r="AV128" i="60"/>
  <c r="AO53" i="60"/>
  <c r="L263" i="60"/>
  <c r="AO17" i="60"/>
  <c r="AQ17" i="60"/>
  <c r="AX88" i="60"/>
  <c r="AV88" i="60"/>
  <c r="AU17" i="60"/>
  <c r="AW17" i="60" s="1"/>
  <c r="AR15" i="60"/>
  <c r="AR175" i="60" s="1"/>
  <c r="P262" i="60"/>
  <c r="X48" i="60"/>
  <c r="V48" i="60"/>
  <c r="AU48" i="60"/>
  <c r="AW48" i="60" s="1"/>
  <c r="AR45" i="60"/>
  <c r="AN220" i="60"/>
  <c r="AP220" i="60" s="1"/>
  <c r="AX122" i="60"/>
  <c r="AV122" i="60"/>
  <c r="X47" i="60"/>
  <c r="V47" i="60"/>
  <c r="AU47" i="60"/>
  <c r="AW47" i="60" s="1"/>
  <c r="AO48" i="60"/>
  <c r="AR48" i="60"/>
  <c r="AK221" i="60"/>
  <c r="AR47" i="60"/>
  <c r="AQ47" i="60"/>
  <c r="AO47" i="60"/>
  <c r="AM220" i="60"/>
  <c r="AM219" i="60" s="1"/>
  <c r="V45" i="60"/>
  <c r="AU45" i="60"/>
  <c r="AW45" i="60" s="1"/>
  <c r="X45" i="60"/>
  <c r="H262" i="60"/>
  <c r="AR44" i="60"/>
  <c r="V44" i="60"/>
  <c r="AU222" i="60"/>
  <c r="AW222" i="60" s="1"/>
  <c r="AT46" i="60"/>
  <c r="X46" i="60"/>
  <c r="AN213" i="60"/>
  <c r="AO214" i="60"/>
  <c r="AQ214" i="60"/>
  <c r="AV217" i="60"/>
  <c r="AV218" i="60"/>
  <c r="AR12" i="60"/>
  <c r="AX81" i="60"/>
  <c r="BE81" i="60" s="1"/>
  <c r="X15" i="60"/>
  <c r="I19" i="60"/>
  <c r="I18" i="60"/>
  <c r="H177" i="60"/>
  <c r="V15" i="60"/>
  <c r="AB19" i="60"/>
  <c r="AB18" i="60"/>
  <c r="AA16" i="60"/>
  <c r="AN19" i="60"/>
  <c r="AP18" i="60" s="1"/>
  <c r="M108" i="60"/>
  <c r="AT89" i="60"/>
  <c r="AT90" i="60" s="1"/>
  <c r="T179" i="60"/>
  <c r="AO89" i="60"/>
  <c r="AQ89" i="60"/>
  <c r="AM90" i="60"/>
  <c r="AO13" i="60"/>
  <c r="AQ13" i="60"/>
  <c r="AO14" i="60"/>
  <c r="AQ14" i="60"/>
  <c r="AN171" i="60"/>
  <c r="AO83" i="60"/>
  <c r="AQ83" i="60"/>
  <c r="AT14" i="60"/>
  <c r="AO12" i="60"/>
  <c r="AQ12" i="60"/>
  <c r="AU83" i="60"/>
  <c r="AW83" i="60" s="1"/>
  <c r="AV82" i="60"/>
  <c r="AR172" i="60"/>
  <c r="AU89" i="60"/>
  <c r="AO15" i="60"/>
  <c r="AN175" i="60"/>
  <c r="AQ15" i="60"/>
  <c r="R19" i="60"/>
  <c r="R179" i="60" s="1"/>
  <c r="AV79" i="60"/>
  <c r="AX79" i="60"/>
  <c r="AT172" i="60"/>
  <c r="AU12" i="60"/>
  <c r="AW12" i="60" s="1"/>
  <c r="V12" i="60"/>
  <c r="X12" i="60"/>
  <c r="AT83" i="60"/>
  <c r="AX84" i="60"/>
  <c r="AX82" i="60"/>
  <c r="AR92" i="60"/>
  <c r="R108" i="60"/>
  <c r="V107" i="60" s="1"/>
  <c r="AN90" i="60"/>
  <c r="AP90" i="60" s="1"/>
  <c r="U109" i="60"/>
  <c r="J31" i="60"/>
  <c r="X108" i="60"/>
  <c r="X109" i="60" s="1"/>
  <c r="Q107" i="60"/>
  <c r="Q18" i="60"/>
  <c r="P16" i="60"/>
  <c r="P177" i="60" s="1"/>
  <c r="Q19" i="60"/>
  <c r="U19" i="60"/>
  <c r="W18" i="60" s="1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V22" i="60"/>
  <c r="AR23" i="60"/>
  <c r="V23" i="60"/>
  <c r="AM187" i="60"/>
  <c r="AQ24" i="60"/>
  <c r="AQ25" i="60"/>
  <c r="AQ187" i="60" s="1"/>
  <c r="AO24" i="60"/>
  <c r="AR25" i="60"/>
  <c r="AR187" i="60" s="1"/>
  <c r="AT25" i="60"/>
  <c r="AO25" i="60"/>
  <c r="AY188" i="60"/>
  <c r="AX188" i="60"/>
  <c r="BE188" i="60" s="1"/>
  <c r="I66" i="60"/>
  <c r="AO60" i="60"/>
  <c r="AQ61" i="60"/>
  <c r="AN239" i="60"/>
  <c r="AQ60" i="60"/>
  <c r="AO61" i="60"/>
  <c r="AU61" i="60"/>
  <c r="AV147" i="60"/>
  <c r="BA147" i="60"/>
  <c r="BD147" i="60" s="1"/>
  <c r="AX146" i="60"/>
  <c r="AV146" i="60"/>
  <c r="AX147" i="60"/>
  <c r="AR61" i="60"/>
  <c r="V60" i="60"/>
  <c r="AF30" i="60"/>
  <c r="AK185" i="60"/>
  <c r="P263" i="60"/>
  <c r="AK229" i="60"/>
  <c r="AK232" i="60"/>
  <c r="AM232" i="60"/>
  <c r="AR11" i="60"/>
  <c r="AK169" i="60"/>
  <c r="AY43" i="60" l="1"/>
  <c r="AR67" i="60"/>
  <c r="AY67" i="60" s="1"/>
  <c r="AR243" i="60"/>
  <c r="AX56" i="60"/>
  <c r="AY10" i="60"/>
  <c r="AR31" i="60"/>
  <c r="AQ172" i="60"/>
  <c r="AJ30" i="60"/>
  <c r="AO172" i="60"/>
  <c r="AF66" i="60"/>
  <c r="AN67" i="60"/>
  <c r="AP67" i="60" s="1"/>
  <c r="AN31" i="60"/>
  <c r="AO31" i="60" s="1"/>
  <c r="AM31" i="60"/>
  <c r="AW9" i="60"/>
  <c r="AM68" i="60"/>
  <c r="BB150" i="60"/>
  <c r="AX132" i="60"/>
  <c r="AP200" i="60"/>
  <c r="BC150" i="60"/>
  <c r="AO200" i="60"/>
  <c r="AN199" i="60"/>
  <c r="AJ185" i="60"/>
  <c r="AO108" i="60"/>
  <c r="BB101" i="60"/>
  <c r="AO22" i="60"/>
  <c r="AN185" i="60"/>
  <c r="AU23" i="60"/>
  <c r="AX22" i="60" s="1"/>
  <c r="X222" i="60"/>
  <c r="T221" i="60"/>
  <c r="T215" i="60"/>
  <c r="T181" i="60"/>
  <c r="AX143" i="60"/>
  <c r="X220" i="60"/>
  <c r="V182" i="60"/>
  <c r="X182" i="60"/>
  <c r="U181" i="60"/>
  <c r="AV143" i="60"/>
  <c r="BC99" i="60"/>
  <c r="W186" i="60"/>
  <c r="W184" i="60"/>
  <c r="V185" i="60"/>
  <c r="AP204" i="60"/>
  <c r="AQ204" i="60"/>
  <c r="AT214" i="60"/>
  <c r="AT213" i="60" s="1"/>
  <c r="AT216" i="60"/>
  <c r="AT215" i="60" s="1"/>
  <c r="V204" i="60"/>
  <c r="X204" i="60"/>
  <c r="AU204" i="60"/>
  <c r="AU203" i="60" s="1"/>
  <c r="W204" i="60"/>
  <c r="X214" i="60"/>
  <c r="T232" i="60"/>
  <c r="T231" i="60" s="1"/>
  <c r="I232" i="60"/>
  <c r="I231" i="60"/>
  <c r="U232" i="60"/>
  <c r="V231" i="60" s="1"/>
  <c r="H231" i="60"/>
  <c r="AJ16" i="60"/>
  <c r="BD101" i="60"/>
  <c r="U185" i="60"/>
  <c r="V186" i="60"/>
  <c r="AR136" i="60"/>
  <c r="AX144" i="60"/>
  <c r="BC96" i="60"/>
  <c r="X185" i="60"/>
  <c r="AO23" i="60"/>
  <c r="BB240" i="60"/>
  <c r="AX145" i="60"/>
  <c r="BE145" i="60" s="1"/>
  <c r="BC240" i="60"/>
  <c r="AV144" i="60"/>
  <c r="BB99" i="60"/>
  <c r="BB96" i="60"/>
  <c r="AR237" i="60"/>
  <c r="AV182" i="60"/>
  <c r="AT237" i="60"/>
  <c r="AX97" i="60"/>
  <c r="AW97" i="60"/>
  <c r="BA145" i="60"/>
  <c r="BD145" i="60" s="1"/>
  <c r="BB104" i="60"/>
  <c r="AU235" i="60"/>
  <c r="AW57" i="60"/>
  <c r="AP22" i="60"/>
  <c r="AP23" i="60"/>
  <c r="AW145" i="60"/>
  <c r="AW144" i="60"/>
  <c r="AX57" i="60"/>
  <c r="AV145" i="60"/>
  <c r="AO59" i="60"/>
  <c r="AP58" i="60"/>
  <c r="AP59" i="60"/>
  <c r="AU181" i="60"/>
  <c r="AX20" i="60"/>
  <c r="BC127" i="60"/>
  <c r="AT190" i="60"/>
  <c r="AT189" i="60" s="1"/>
  <c r="AQ192" i="60"/>
  <c r="AQ108" i="60"/>
  <c r="BC152" i="60"/>
  <c r="BD152" i="60"/>
  <c r="AW63" i="60"/>
  <c r="AW62" i="60"/>
  <c r="AT199" i="60"/>
  <c r="BB127" i="60"/>
  <c r="AW27" i="60"/>
  <c r="AW26" i="60"/>
  <c r="AW61" i="60"/>
  <c r="AW60" i="60"/>
  <c r="AW180" i="60"/>
  <c r="AW179" i="60"/>
  <c r="AW29" i="60"/>
  <c r="AW28" i="60"/>
  <c r="AU187" i="60"/>
  <c r="AW24" i="60"/>
  <c r="BB81" i="60"/>
  <c r="BD81" i="60"/>
  <c r="L246" i="60"/>
  <c r="L245" i="60" s="1"/>
  <c r="U171" i="60"/>
  <c r="AW43" i="60"/>
  <c r="AW42" i="60"/>
  <c r="W224" i="60"/>
  <c r="W223" i="60"/>
  <c r="AP232" i="60"/>
  <c r="AP231" i="60"/>
  <c r="AR200" i="60"/>
  <c r="AR199" i="60" s="1"/>
  <c r="R199" i="60"/>
  <c r="V172" i="60"/>
  <c r="Q246" i="60"/>
  <c r="AW92" i="60"/>
  <c r="AW91" i="60"/>
  <c r="AJ210" i="60"/>
  <c r="AW14" i="60"/>
  <c r="AW13" i="60"/>
  <c r="AW138" i="60"/>
  <c r="AW137" i="60"/>
  <c r="AN202" i="60"/>
  <c r="AU202" i="60" s="1"/>
  <c r="AW202" i="60" s="1"/>
  <c r="AB202" i="60"/>
  <c r="W55" i="60"/>
  <c r="W54" i="60"/>
  <c r="X172" i="60"/>
  <c r="AV180" i="60"/>
  <c r="BA180" i="60"/>
  <c r="BD180" i="60" s="1"/>
  <c r="AX179" i="60"/>
  <c r="AV179" i="60"/>
  <c r="AV92" i="60"/>
  <c r="AV108" i="60" s="1"/>
  <c r="AX91" i="60"/>
  <c r="AU244" i="60"/>
  <c r="W244" i="60"/>
  <c r="BA65" i="60"/>
  <c r="AW65" i="60"/>
  <c r="AU192" i="60"/>
  <c r="AU191" i="60" s="1"/>
  <c r="W192" i="60"/>
  <c r="AU190" i="60"/>
  <c r="AU189" i="60" s="1"/>
  <c r="AP190" i="60"/>
  <c r="BA25" i="60"/>
  <c r="BD25" i="60" s="1"/>
  <c r="AW25" i="60"/>
  <c r="W200" i="60"/>
  <c r="U199" i="60"/>
  <c r="AJ167" i="60"/>
  <c r="AW10" i="60"/>
  <c r="BA10" i="60"/>
  <c r="BD10" i="60" s="1"/>
  <c r="AU216" i="60"/>
  <c r="AW216" i="60" s="1"/>
  <c r="BC81" i="60"/>
  <c r="AV132" i="60"/>
  <c r="AX53" i="60"/>
  <c r="AV53" i="60"/>
  <c r="AU108" i="60"/>
  <c r="AU109" i="60" s="1"/>
  <c r="BA92" i="60"/>
  <c r="AX86" i="60"/>
  <c r="AV86" i="60"/>
  <c r="AN179" i="60"/>
  <c r="AP19" i="60"/>
  <c r="AX92" i="60"/>
  <c r="BE92" i="60" s="1"/>
  <c r="AU90" i="60"/>
  <c r="AW90" i="60" s="1"/>
  <c r="AW89" i="60"/>
  <c r="U179" i="60"/>
  <c r="W19" i="60"/>
  <c r="AV44" i="60"/>
  <c r="AN215" i="60"/>
  <c r="BA50" i="60"/>
  <c r="AW50" i="60"/>
  <c r="AX44" i="60"/>
  <c r="AU217" i="60"/>
  <c r="AW217" i="60" s="1"/>
  <c r="AW46" i="60"/>
  <c r="AV37" i="60"/>
  <c r="AW37" i="60"/>
  <c r="AU213" i="60"/>
  <c r="AW214" i="60"/>
  <c r="AR216" i="60"/>
  <c r="AR215" i="60" s="1"/>
  <c r="AQ160" i="60"/>
  <c r="AP160" i="60"/>
  <c r="AN109" i="60"/>
  <c r="AP108" i="60"/>
  <c r="AP41" i="60"/>
  <c r="V230" i="60"/>
  <c r="W230" i="60"/>
  <c r="T167" i="60"/>
  <c r="AQ55" i="60"/>
  <c r="AP55" i="60"/>
  <c r="AQ153" i="60"/>
  <c r="AP154" i="60"/>
  <c r="AO230" i="60"/>
  <c r="AP230" i="60"/>
  <c r="AN231" i="60"/>
  <c r="AC246" i="60"/>
  <c r="AC245" i="60" s="1"/>
  <c r="AB66" i="60"/>
  <c r="AR221" i="60"/>
  <c r="AQ107" i="60"/>
  <c r="AT55" i="60"/>
  <c r="AT67" i="60" s="1"/>
  <c r="AQ230" i="60"/>
  <c r="AV36" i="60"/>
  <c r="AO154" i="60"/>
  <c r="AO155" i="60" s="1"/>
  <c r="AQ54" i="60"/>
  <c r="AT209" i="60"/>
  <c r="X55" i="60"/>
  <c r="AV52" i="60"/>
  <c r="M31" i="60"/>
  <c r="T209" i="60"/>
  <c r="AU227" i="60"/>
  <c r="AR202" i="60"/>
  <c r="AR201" i="60" s="1"/>
  <c r="AX21" i="60"/>
  <c r="AX46" i="60"/>
  <c r="AV46" i="60"/>
  <c r="AN155" i="60"/>
  <c r="AT159" i="60"/>
  <c r="AT221" i="60"/>
  <c r="AX24" i="60"/>
  <c r="M30" i="60"/>
  <c r="AT171" i="60"/>
  <c r="T243" i="60"/>
  <c r="V54" i="60"/>
  <c r="AX52" i="60"/>
  <c r="AU55" i="60"/>
  <c r="AW54" i="60" s="1"/>
  <c r="AV50" i="60"/>
  <c r="I31" i="60"/>
  <c r="AX182" i="60"/>
  <c r="T189" i="60"/>
  <c r="AV97" i="60"/>
  <c r="AQ23" i="60"/>
  <c r="AY138" i="60"/>
  <c r="AY154" i="60" s="1"/>
  <c r="AV65" i="60"/>
  <c r="X190" i="60"/>
  <c r="X189" i="60"/>
  <c r="AV64" i="60"/>
  <c r="AO58" i="60"/>
  <c r="AO54" i="60"/>
  <c r="AN159" i="60"/>
  <c r="AJ168" i="60"/>
  <c r="BB242" i="60"/>
  <c r="BC242" i="60"/>
  <c r="X54" i="60"/>
  <c r="AN229" i="60"/>
  <c r="AP229" i="60" s="1"/>
  <c r="AQ22" i="60"/>
  <c r="AO107" i="60"/>
  <c r="AX36" i="60"/>
  <c r="AG194" i="60"/>
  <c r="AG193" i="60" s="1"/>
  <c r="AV20" i="60"/>
  <c r="AR181" i="60"/>
  <c r="J246" i="60"/>
  <c r="J245" i="60" s="1"/>
  <c r="V55" i="60"/>
  <c r="AM185" i="60"/>
  <c r="N211" i="60"/>
  <c r="N246" i="60"/>
  <c r="N245" i="60" s="1"/>
  <c r="AF223" i="60"/>
  <c r="AX51" i="60"/>
  <c r="AU225" i="60"/>
  <c r="R207" i="60"/>
  <c r="AR208" i="60"/>
  <c r="AR207" i="60" s="1"/>
  <c r="Q211" i="60"/>
  <c r="Q212" i="60"/>
  <c r="P261" i="60"/>
  <c r="AT181" i="60"/>
  <c r="X243" i="60"/>
  <c r="U243" i="60"/>
  <c r="X244" i="60"/>
  <c r="V243" i="60"/>
  <c r="V244" i="60"/>
  <c r="X192" i="60"/>
  <c r="U191" i="60"/>
  <c r="X191" i="60"/>
  <c r="V191" i="60"/>
  <c r="AB174" i="60"/>
  <c r="AB223" i="60"/>
  <c r="BA63" i="60"/>
  <c r="BD63" i="60" s="1"/>
  <c r="AV62" i="60"/>
  <c r="AX62" i="60"/>
  <c r="AV63" i="60"/>
  <c r="AU241" i="60"/>
  <c r="AX63" i="60"/>
  <c r="BE63" i="60" s="1"/>
  <c r="AX64" i="60"/>
  <c r="AX65" i="60"/>
  <c r="BE65" i="60" s="1"/>
  <c r="J173" i="60"/>
  <c r="J194" i="60"/>
  <c r="J193" i="60" s="1"/>
  <c r="V192" i="60"/>
  <c r="AX208" i="60"/>
  <c r="X210" i="60"/>
  <c r="U209" i="60"/>
  <c r="Y223" i="60"/>
  <c r="Y174" i="60"/>
  <c r="Y194" i="60" s="1"/>
  <c r="Y193" i="60" s="1"/>
  <c r="U201" i="60"/>
  <c r="V202" i="60"/>
  <c r="X202" i="60"/>
  <c r="M211" i="60"/>
  <c r="M212" i="60"/>
  <c r="L261" i="60"/>
  <c r="AX25" i="60"/>
  <c r="BE25" i="60" s="1"/>
  <c r="BE187" i="60" s="1"/>
  <c r="AX50" i="60"/>
  <c r="BE50" i="60" s="1"/>
  <c r="AK224" i="60"/>
  <c r="AK223" i="60" s="1"/>
  <c r="AB168" i="60"/>
  <c r="AN168" i="60"/>
  <c r="AB167" i="60"/>
  <c r="AA193" i="60"/>
  <c r="X200" i="60"/>
  <c r="V200" i="60"/>
  <c r="AU200" i="60"/>
  <c r="U212" i="60"/>
  <c r="H246" i="60"/>
  <c r="H261" i="60"/>
  <c r="F209" i="60"/>
  <c r="F212" i="60"/>
  <c r="R210" i="60"/>
  <c r="R209" i="60" s="1"/>
  <c r="AM168" i="60"/>
  <c r="AM167" i="60" s="1"/>
  <c r="AY190" i="60"/>
  <c r="AR189" i="60"/>
  <c r="AO190" i="60"/>
  <c r="AQ190" i="60"/>
  <c r="AQ189" i="60"/>
  <c r="AN189" i="60"/>
  <c r="AO189" i="60"/>
  <c r="M168" i="60"/>
  <c r="M167" i="60"/>
  <c r="N173" i="60"/>
  <c r="N194" i="60"/>
  <c r="N193" i="60" s="1"/>
  <c r="T183" i="60"/>
  <c r="AT184" i="60"/>
  <c r="AT183" i="60" s="1"/>
  <c r="X184" i="60"/>
  <c r="AO184" i="60"/>
  <c r="AO186" i="60" s="1"/>
  <c r="AQ184" i="60"/>
  <c r="AQ186" i="60" s="1"/>
  <c r="AQ183" i="60"/>
  <c r="AN183" i="60"/>
  <c r="AU184" i="60"/>
  <c r="AW184" i="60" s="1"/>
  <c r="T173" i="60"/>
  <c r="Q167" i="60"/>
  <c r="Q168" i="60"/>
  <c r="X230" i="60"/>
  <c r="U229" i="60"/>
  <c r="W229" i="60" s="1"/>
  <c r="AO55" i="60"/>
  <c r="AR171" i="60"/>
  <c r="AR219" i="60"/>
  <c r="AV49" i="60"/>
  <c r="AB185" i="60"/>
  <c r="AU230" i="60"/>
  <c r="AO231" i="60"/>
  <c r="AT230" i="60"/>
  <c r="AT229" i="60" s="1"/>
  <c r="AT187" i="60"/>
  <c r="AT19" i="60"/>
  <c r="AT179" i="60" s="1"/>
  <c r="AX49" i="60"/>
  <c r="R174" i="60"/>
  <c r="R173" i="60" s="1"/>
  <c r="F173" i="60"/>
  <c r="T185" i="60"/>
  <c r="X186" i="60"/>
  <c r="X160" i="60"/>
  <c r="U159" i="60"/>
  <c r="V160" i="60"/>
  <c r="AB173" i="60"/>
  <c r="Y212" i="60"/>
  <c r="Y209" i="60"/>
  <c r="AY63" i="60"/>
  <c r="AR241" i="60"/>
  <c r="AO216" i="60"/>
  <c r="AQ216" i="60"/>
  <c r="AF167" i="60"/>
  <c r="AQ58" i="60"/>
  <c r="AQ59" i="60"/>
  <c r="AU59" i="60"/>
  <c r="U168" i="60"/>
  <c r="W167" i="60" s="1"/>
  <c r="I167" i="60"/>
  <c r="I168" i="60"/>
  <c r="AX26" i="60"/>
  <c r="AV26" i="60"/>
  <c r="AX27" i="60"/>
  <c r="BE27" i="60" s="1"/>
  <c r="AV27" i="60"/>
  <c r="BA27" i="60"/>
  <c r="BD27" i="60" s="1"/>
  <c r="AT243" i="60"/>
  <c r="X224" i="60"/>
  <c r="U223" i="60"/>
  <c r="X223" i="60"/>
  <c r="V223" i="60"/>
  <c r="V224" i="60"/>
  <c r="U174" i="60"/>
  <c r="AJ224" i="60"/>
  <c r="AI262" i="60"/>
  <c r="AJ223" i="60"/>
  <c r="AC194" i="60"/>
  <c r="AC193" i="60" s="1"/>
  <c r="AN224" i="60"/>
  <c r="H194" i="60"/>
  <c r="H193" i="60" s="1"/>
  <c r="F194" i="60"/>
  <c r="F193" i="60" s="1"/>
  <c r="AE194" i="60"/>
  <c r="AE193" i="60" s="1"/>
  <c r="P194" i="60"/>
  <c r="Q193" i="60" s="1"/>
  <c r="AV29" i="60"/>
  <c r="AG167" i="60"/>
  <c r="AK168" i="60"/>
  <c r="AK159" i="60"/>
  <c r="AO160" i="60"/>
  <c r="AR160" i="60"/>
  <c r="AR159" i="60" s="1"/>
  <c r="AK209" i="60"/>
  <c r="AY244" i="60"/>
  <c r="AO153" i="60"/>
  <c r="AR55" i="60"/>
  <c r="AY55" i="60" s="1"/>
  <c r="R231" i="60"/>
  <c r="AU41" i="60"/>
  <c r="AW41" i="60" s="1"/>
  <c r="X41" i="60"/>
  <c r="V41" i="60"/>
  <c r="AT201" i="60"/>
  <c r="AX37" i="60"/>
  <c r="AV40" i="60"/>
  <c r="AX40" i="60"/>
  <c r="AU207" i="60"/>
  <c r="AX43" i="60"/>
  <c r="BE43" i="60" s="1"/>
  <c r="AX42" i="60"/>
  <c r="AV43" i="60"/>
  <c r="AV42" i="60"/>
  <c r="BA43" i="60"/>
  <c r="BD43" i="60" s="1"/>
  <c r="AQ41" i="60"/>
  <c r="AO41" i="60"/>
  <c r="AU160" i="60"/>
  <c r="AX5" i="60"/>
  <c r="AV5" i="60"/>
  <c r="AV10" i="60"/>
  <c r="AX10" i="60"/>
  <c r="BE10" i="60" s="1"/>
  <c r="AV9" i="60"/>
  <c r="AX9" i="60"/>
  <c r="AV57" i="60"/>
  <c r="AR233" i="60"/>
  <c r="AV56" i="60"/>
  <c r="AR183" i="60"/>
  <c r="AV21" i="60"/>
  <c r="BA29" i="60"/>
  <c r="BC29" i="60" s="1"/>
  <c r="AX28" i="60"/>
  <c r="AX29" i="60"/>
  <c r="BE29" i="60" s="1"/>
  <c r="AV28" i="60"/>
  <c r="BB106" i="60"/>
  <c r="BC106" i="60"/>
  <c r="AM191" i="60"/>
  <c r="AT192" i="60"/>
  <c r="AR192" i="60"/>
  <c r="AX137" i="60"/>
  <c r="AV137" i="60"/>
  <c r="BA138" i="60"/>
  <c r="BD138" i="60" s="1"/>
  <c r="AU136" i="60"/>
  <c r="AW136" i="60" s="1"/>
  <c r="AX138" i="60"/>
  <c r="BE138" i="60" s="1"/>
  <c r="AV138" i="60"/>
  <c r="AR229" i="60"/>
  <c r="AV129" i="60"/>
  <c r="AX129" i="60"/>
  <c r="AU154" i="60"/>
  <c r="AW153" i="60" s="1"/>
  <c r="AR225" i="60"/>
  <c r="AV51" i="60"/>
  <c r="T31" i="60"/>
  <c r="AV17" i="60"/>
  <c r="AX17" i="60"/>
  <c r="AX222" i="60"/>
  <c r="AV222" i="60"/>
  <c r="AU221" i="60"/>
  <c r="AR214" i="60"/>
  <c r="AU220" i="60"/>
  <c r="AW220" i="60" s="1"/>
  <c r="AT218" i="60"/>
  <c r="AT220" i="60"/>
  <c r="AT219" i="60" s="1"/>
  <c r="AX47" i="60"/>
  <c r="AV47" i="60"/>
  <c r="AO220" i="60"/>
  <c r="AN219" i="60"/>
  <c r="AP219" i="60" s="1"/>
  <c r="AQ220" i="60"/>
  <c r="AX48" i="60"/>
  <c r="AV48" i="60"/>
  <c r="AV45" i="60"/>
  <c r="AX45" i="60"/>
  <c r="AB16" i="60"/>
  <c r="AN16" i="60"/>
  <c r="AP16" i="60" s="1"/>
  <c r="AT16" i="60"/>
  <c r="AT177" i="60" s="1"/>
  <c r="AQ18" i="60"/>
  <c r="AQ19" i="60"/>
  <c r="AR90" i="60"/>
  <c r="AY92" i="60"/>
  <c r="AY108" i="60" s="1"/>
  <c r="AR108" i="60"/>
  <c r="AR109" i="60" s="1"/>
  <c r="AX15" i="60"/>
  <c r="AU175" i="60"/>
  <c r="AV15" i="60"/>
  <c r="Q16" i="60"/>
  <c r="U16" i="60"/>
  <c r="AR19" i="60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79" i="60"/>
  <c r="AO18" i="60"/>
  <c r="AO19" i="60"/>
  <c r="AQ90" i="60"/>
  <c r="AO90" i="60"/>
  <c r="AV91" i="60"/>
  <c r="AU19" i="60"/>
  <c r="AU31" i="60" s="1"/>
  <c r="X19" i="60"/>
  <c r="V18" i="60"/>
  <c r="X18" i="60"/>
  <c r="V19" i="60"/>
  <c r="R109" i="60"/>
  <c r="V108" i="60"/>
  <c r="V109" i="60" s="1"/>
  <c r="AV89" i="60"/>
  <c r="AX89" i="60"/>
  <c r="AU172" i="60"/>
  <c r="AW172" i="60" s="1"/>
  <c r="AR185" i="60"/>
  <c r="AY23" i="60"/>
  <c r="AY25" i="60"/>
  <c r="AV24" i="60"/>
  <c r="AV25" i="60"/>
  <c r="BB188" i="60"/>
  <c r="BC188" i="60"/>
  <c r="AY61" i="60"/>
  <c r="AR239" i="60"/>
  <c r="BE147" i="60"/>
  <c r="AX61" i="60"/>
  <c r="BE61" i="60" s="1"/>
  <c r="AU239" i="60"/>
  <c r="BA61" i="60"/>
  <c r="BD61" i="60" s="1"/>
  <c r="AV60" i="60"/>
  <c r="AX60" i="60"/>
  <c r="AV61" i="60"/>
  <c r="BB147" i="60"/>
  <c r="BC147" i="60"/>
  <c r="AR169" i="60"/>
  <c r="AK231" i="60"/>
  <c r="AM246" i="60"/>
  <c r="AM245" i="60" s="1"/>
  <c r="AM231" i="60"/>
  <c r="AQ232" i="60"/>
  <c r="AQ231" i="60"/>
  <c r="AO232" i="60"/>
  <c r="AY232" i="60"/>
  <c r="AO67" i="60" l="1"/>
  <c r="AN68" i="60"/>
  <c r="AP66" i="60"/>
  <c r="AQ67" i="60"/>
  <c r="AU67" i="60"/>
  <c r="AW66" i="60" s="1"/>
  <c r="AQ31" i="60"/>
  <c r="AP31" i="60"/>
  <c r="AW31" i="60"/>
  <c r="AV31" i="60"/>
  <c r="AT31" i="60"/>
  <c r="AX31" i="60" s="1"/>
  <c r="BE31" i="60" s="1"/>
  <c r="AT68" i="60"/>
  <c r="BA23" i="60"/>
  <c r="BD23" i="60" s="1"/>
  <c r="AX214" i="60"/>
  <c r="AW22" i="60"/>
  <c r="U231" i="60"/>
  <c r="W232" i="60"/>
  <c r="AW160" i="60"/>
  <c r="AX160" i="60"/>
  <c r="P193" i="60"/>
  <c r="V232" i="60"/>
  <c r="W231" i="60"/>
  <c r="AX204" i="60"/>
  <c r="AW204" i="60"/>
  <c r="AV22" i="60"/>
  <c r="AV23" i="60"/>
  <c r="AX23" i="60"/>
  <c r="BE23" i="60" s="1"/>
  <c r="AW23" i="60"/>
  <c r="BC145" i="60"/>
  <c r="BA192" i="60"/>
  <c r="BD192" i="60" s="1"/>
  <c r="AX191" i="60"/>
  <c r="AE261" i="60"/>
  <c r="AV154" i="60"/>
  <c r="AV155" i="60" s="1"/>
  <c r="AF211" i="60"/>
  <c r="AV190" i="60"/>
  <c r="AF212" i="60"/>
  <c r="BB145" i="60"/>
  <c r="AW59" i="60"/>
  <c r="AW58" i="60"/>
  <c r="AX190" i="60"/>
  <c r="BE190" i="60" s="1"/>
  <c r="AV189" i="60"/>
  <c r="BA190" i="60"/>
  <c r="BD190" i="60" s="1"/>
  <c r="BB65" i="60"/>
  <c r="BD65" i="60"/>
  <c r="AX189" i="60"/>
  <c r="Q245" i="60"/>
  <c r="AW190" i="60"/>
  <c r="AW189" i="60"/>
  <c r="BC50" i="60"/>
  <c r="BD50" i="60"/>
  <c r="BC180" i="60"/>
  <c r="BB180" i="60"/>
  <c r="W174" i="60"/>
  <c r="W173" i="60"/>
  <c r="BB29" i="60"/>
  <c r="BD29" i="60"/>
  <c r="AW192" i="60"/>
  <c r="AW191" i="60"/>
  <c r="BA108" i="60"/>
  <c r="BD108" i="60" s="1"/>
  <c r="BD92" i="60"/>
  <c r="AP224" i="60"/>
  <c r="AP223" i="60"/>
  <c r="AP186" i="60"/>
  <c r="AP185" i="60"/>
  <c r="W66" i="60"/>
  <c r="AN210" i="60"/>
  <c r="AB210" i="60"/>
  <c r="AJ211" i="60"/>
  <c r="AJ212" i="60"/>
  <c r="AI261" i="60"/>
  <c r="P245" i="60"/>
  <c r="AW19" i="60"/>
  <c r="AW18" i="60"/>
  <c r="W212" i="60"/>
  <c r="W211" i="60"/>
  <c r="AP168" i="60"/>
  <c r="AP167" i="60"/>
  <c r="W30" i="60"/>
  <c r="AP30" i="60"/>
  <c r="AM174" i="60"/>
  <c r="AM173" i="60" s="1"/>
  <c r="AW108" i="60"/>
  <c r="AW107" i="60"/>
  <c r="AQ202" i="60"/>
  <c r="AP202" i="60"/>
  <c r="AO202" i="60"/>
  <c r="AN201" i="60"/>
  <c r="H245" i="60"/>
  <c r="I246" i="60"/>
  <c r="I245" i="60"/>
  <c r="AV243" i="60"/>
  <c r="AX244" i="60"/>
  <c r="BE244" i="60" s="1"/>
  <c r="BA244" i="60"/>
  <c r="AV244" i="60"/>
  <c r="AU243" i="60"/>
  <c r="AX243" i="60"/>
  <c r="BC65" i="60"/>
  <c r="AV216" i="60"/>
  <c r="AU215" i="60"/>
  <c r="AX216" i="60"/>
  <c r="BB50" i="60"/>
  <c r="AX107" i="60"/>
  <c r="X66" i="60"/>
  <c r="X67" i="60"/>
  <c r="V66" i="60"/>
  <c r="AX108" i="60"/>
  <c r="BE108" i="60" s="1"/>
  <c r="AX90" i="60"/>
  <c r="AV90" i="60"/>
  <c r="AU155" i="60"/>
  <c r="AW154" i="60"/>
  <c r="M245" i="60"/>
  <c r="AV200" i="60"/>
  <c r="AW200" i="60"/>
  <c r="AV229" i="60"/>
  <c r="AW230" i="60"/>
  <c r="M246" i="60"/>
  <c r="AX54" i="60"/>
  <c r="AW55" i="60"/>
  <c r="AU168" i="60"/>
  <c r="W168" i="60"/>
  <c r="AQ66" i="60"/>
  <c r="U177" i="60"/>
  <c r="W16" i="60"/>
  <c r="AT168" i="60"/>
  <c r="AT167" i="60" s="1"/>
  <c r="AB194" i="60"/>
  <c r="BA55" i="60"/>
  <c r="AV202" i="60"/>
  <c r="R194" i="60"/>
  <c r="R195" i="60" s="1"/>
  <c r="AT212" i="60"/>
  <c r="AT211" i="60" s="1"/>
  <c r="T211" i="60"/>
  <c r="AU229" i="60"/>
  <c r="AW229" i="60" s="1"/>
  <c r="AX230" i="60"/>
  <c r="AX55" i="60"/>
  <c r="BE55" i="60" s="1"/>
  <c r="Q194" i="60"/>
  <c r="AO66" i="60"/>
  <c r="AR224" i="60"/>
  <c r="AR223" i="60" s="1"/>
  <c r="AR210" i="60"/>
  <c r="AR209" i="60" s="1"/>
  <c r="AX187" i="60"/>
  <c r="AF194" i="60"/>
  <c r="U194" i="60"/>
  <c r="W193" i="60" s="1"/>
  <c r="AI194" i="60"/>
  <c r="AI193" i="60" s="1"/>
  <c r="X232" i="60"/>
  <c r="X211" i="60"/>
  <c r="U211" i="60"/>
  <c r="X212" i="60"/>
  <c r="AV230" i="60"/>
  <c r="X167" i="60"/>
  <c r="V168" i="60"/>
  <c r="X168" i="60"/>
  <c r="V167" i="60"/>
  <c r="U167" i="60"/>
  <c r="Y211" i="60"/>
  <c r="Y246" i="60"/>
  <c r="Y245" i="60" s="1"/>
  <c r="AK212" i="60"/>
  <c r="AB193" i="60"/>
  <c r="AX200" i="60"/>
  <c r="AU199" i="60"/>
  <c r="AQ168" i="60"/>
  <c r="AN167" i="60"/>
  <c r="AQ167" i="60"/>
  <c r="X231" i="60"/>
  <c r="AV208" i="60"/>
  <c r="BB63" i="60"/>
  <c r="BC63" i="60"/>
  <c r="AQ185" i="60"/>
  <c r="AO185" i="60"/>
  <c r="AX202" i="60"/>
  <c r="AU201" i="60"/>
  <c r="U246" i="60"/>
  <c r="W245" i="60" s="1"/>
  <c r="BB27" i="60"/>
  <c r="BC27" i="60"/>
  <c r="AV184" i="60"/>
  <c r="AV186" i="60" s="1"/>
  <c r="AU183" i="60"/>
  <c r="AX184" i="60"/>
  <c r="AX186" i="60" s="1"/>
  <c r="BE186" i="60" s="1"/>
  <c r="R212" i="60"/>
  <c r="F211" i="60"/>
  <c r="F246" i="60"/>
  <c r="F245" i="60" s="1"/>
  <c r="AU232" i="60"/>
  <c r="AW231" i="60" s="1"/>
  <c r="AX154" i="60"/>
  <c r="AX155" i="60" s="1"/>
  <c r="T194" i="60"/>
  <c r="T193" i="60" s="1"/>
  <c r="BA59" i="60"/>
  <c r="BD59" i="60" s="1"/>
  <c r="AV58" i="60"/>
  <c r="AX59" i="60"/>
  <c r="BE59" i="60" s="1"/>
  <c r="AX58" i="60"/>
  <c r="AV59" i="60"/>
  <c r="AT232" i="60"/>
  <c r="AT231" i="60" s="1"/>
  <c r="Y173" i="60"/>
  <c r="AK174" i="60"/>
  <c r="AK173" i="60" s="1"/>
  <c r="V210" i="60"/>
  <c r="AT185" i="60"/>
  <c r="AV153" i="60"/>
  <c r="U173" i="60"/>
  <c r="X174" i="60"/>
  <c r="V174" i="60"/>
  <c r="X173" i="60"/>
  <c r="V173" i="60"/>
  <c r="AO224" i="60"/>
  <c r="AN223" i="60"/>
  <c r="AO223" i="60"/>
  <c r="AQ224" i="60"/>
  <c r="AQ223" i="60"/>
  <c r="I194" i="60"/>
  <c r="M194" i="60"/>
  <c r="AF193" i="60"/>
  <c r="M193" i="60"/>
  <c r="L193" i="60"/>
  <c r="AJ173" i="60"/>
  <c r="AJ194" i="60"/>
  <c r="AU224" i="60"/>
  <c r="AW223" i="60" s="1"/>
  <c r="AN174" i="60"/>
  <c r="I193" i="60"/>
  <c r="AK167" i="60"/>
  <c r="AR168" i="60"/>
  <c r="AR167" i="60" s="1"/>
  <c r="AO167" i="60"/>
  <c r="AO168" i="60"/>
  <c r="AR231" i="60"/>
  <c r="AV54" i="60"/>
  <c r="AV55" i="60"/>
  <c r="BC43" i="60"/>
  <c r="BB43" i="60"/>
  <c r="AV41" i="60"/>
  <c r="AX41" i="60"/>
  <c r="BB10" i="60"/>
  <c r="BC10" i="60"/>
  <c r="AU159" i="60"/>
  <c r="AV160" i="60"/>
  <c r="AX153" i="60"/>
  <c r="AQ30" i="60"/>
  <c r="AT191" i="60"/>
  <c r="AX192" i="60"/>
  <c r="AR191" i="60"/>
  <c r="AV192" i="60"/>
  <c r="AY192" i="60"/>
  <c r="AV191" i="60"/>
  <c r="BC138" i="60"/>
  <c r="BB138" i="60"/>
  <c r="BA154" i="60"/>
  <c r="AV136" i="60"/>
  <c r="AX136" i="60"/>
  <c r="AX220" i="60"/>
  <c r="AU219" i="60"/>
  <c r="AV220" i="60"/>
  <c r="AT217" i="60"/>
  <c r="AX217" i="60"/>
  <c r="AX218" i="60"/>
  <c r="AR213" i="60"/>
  <c r="AV214" i="60"/>
  <c r="AT224" i="60"/>
  <c r="T246" i="60"/>
  <c r="T245" i="60" s="1"/>
  <c r="AO30" i="60"/>
  <c r="BC92" i="60"/>
  <c r="AQ16" i="60"/>
  <c r="AN177" i="60"/>
  <c r="AO16" i="60"/>
  <c r="BB92" i="60"/>
  <c r="V16" i="60"/>
  <c r="AU16" i="60"/>
  <c r="AW16" i="60" s="1"/>
  <c r="X16" i="60"/>
  <c r="AV172" i="60"/>
  <c r="AU171" i="60"/>
  <c r="X31" i="60"/>
  <c r="X30" i="60"/>
  <c r="AX18" i="60"/>
  <c r="AV18" i="60"/>
  <c r="BA19" i="60"/>
  <c r="BD19" i="60" s="1"/>
  <c r="AV19" i="60"/>
  <c r="AX19" i="60"/>
  <c r="BE19" i="60" s="1"/>
  <c r="AU179" i="60"/>
  <c r="AV107" i="60"/>
  <c r="V30" i="60"/>
  <c r="BC14" i="60"/>
  <c r="BB14" i="60"/>
  <c r="AR179" i="60"/>
  <c r="AY19" i="60"/>
  <c r="AY31" i="60" s="1"/>
  <c r="BC25" i="60"/>
  <c r="BB25" i="60"/>
  <c r="BC61" i="60"/>
  <c r="BB61" i="60"/>
  <c r="AX67" i="60" l="1"/>
  <c r="BE67" i="60" s="1"/>
  <c r="AV67" i="60"/>
  <c r="AU68" i="60"/>
  <c r="AW67" i="60"/>
  <c r="BA67" i="60"/>
  <c r="BC23" i="60"/>
  <c r="BB23" i="60"/>
  <c r="BC190" i="60"/>
  <c r="BB190" i="60"/>
  <c r="X194" i="60"/>
  <c r="AW185" i="60"/>
  <c r="AW186" i="60"/>
  <c r="AP174" i="60"/>
  <c r="AP173" i="60"/>
  <c r="AT174" i="60"/>
  <c r="AT173" i="60" s="1"/>
  <c r="BB244" i="60"/>
  <c r="BA31" i="60"/>
  <c r="BB108" i="60"/>
  <c r="BC108" i="60"/>
  <c r="BC154" i="60"/>
  <c r="BD154" i="60"/>
  <c r="BC55" i="60"/>
  <c r="BD55" i="60"/>
  <c r="AB211" i="60"/>
  <c r="AB212" i="60"/>
  <c r="AB246" i="60" s="1"/>
  <c r="AN212" i="60"/>
  <c r="AO212" i="60" s="1"/>
  <c r="AA246" i="60"/>
  <c r="AM194" i="60"/>
  <c r="AM193" i="60" s="1"/>
  <c r="AW30" i="60"/>
  <c r="AW168" i="60"/>
  <c r="AW167" i="60"/>
  <c r="AP210" i="60"/>
  <c r="AQ210" i="60"/>
  <c r="AN209" i="60"/>
  <c r="AU210" i="60"/>
  <c r="AV210" i="60" s="1"/>
  <c r="AO210" i="60"/>
  <c r="AU167" i="60"/>
  <c r="BA168" i="60"/>
  <c r="BD168" i="60" s="1"/>
  <c r="BC244" i="60"/>
  <c r="BB55" i="60"/>
  <c r="AV231" i="60"/>
  <c r="AW232" i="60"/>
  <c r="BA224" i="60"/>
  <c r="BD224" i="60" s="1"/>
  <c r="AW224" i="60"/>
  <c r="U245" i="60"/>
  <c r="W246" i="60"/>
  <c r="V193" i="60"/>
  <c r="W194" i="60"/>
  <c r="AX168" i="60"/>
  <c r="BE168" i="60" s="1"/>
  <c r="AX167" i="60"/>
  <c r="AJ193" i="60"/>
  <c r="U193" i="60"/>
  <c r="R193" i="60"/>
  <c r="AX66" i="60"/>
  <c r="BE154" i="60"/>
  <c r="AY224" i="60"/>
  <c r="AX232" i="60"/>
  <c r="BE232" i="60" s="1"/>
  <c r="AR174" i="60"/>
  <c r="AR194" i="60" s="1"/>
  <c r="X246" i="60"/>
  <c r="R211" i="60"/>
  <c r="R246" i="60"/>
  <c r="V245" i="60" s="1"/>
  <c r="AR212" i="60"/>
  <c r="AX231" i="60"/>
  <c r="AV232" i="60"/>
  <c r="AU231" i="60"/>
  <c r="BA232" i="60"/>
  <c r="AK211" i="60"/>
  <c r="AK246" i="60"/>
  <c r="V212" i="60"/>
  <c r="V246" i="60" s="1"/>
  <c r="V194" i="60"/>
  <c r="X193" i="60"/>
  <c r="AK194" i="60"/>
  <c r="AK193" i="60" s="1"/>
  <c r="BB59" i="60"/>
  <c r="BC59" i="60"/>
  <c r="BA186" i="60"/>
  <c r="BD186" i="60" s="1"/>
  <c r="AX185" i="60"/>
  <c r="AV185" i="60"/>
  <c r="AU185" i="60"/>
  <c r="V211" i="60"/>
  <c r="AU223" i="60"/>
  <c r="AY168" i="60"/>
  <c r="AV167" i="60"/>
  <c r="AV223" i="60"/>
  <c r="AV224" i="60"/>
  <c r="AX223" i="60"/>
  <c r="AO174" i="60"/>
  <c r="AO194" i="60" s="1"/>
  <c r="AO173" i="60"/>
  <c r="AQ174" i="60"/>
  <c r="AQ194" i="60" s="1"/>
  <c r="AQ173" i="60"/>
  <c r="AN173" i="60"/>
  <c r="AN194" i="60"/>
  <c r="AU174" i="60"/>
  <c r="AV168" i="60"/>
  <c r="AV66" i="60"/>
  <c r="BE192" i="60"/>
  <c r="BB192" i="60"/>
  <c r="BC192" i="60"/>
  <c r="BB154" i="60"/>
  <c r="AT223" i="60"/>
  <c r="AT246" i="60"/>
  <c r="AT245" i="60" s="1"/>
  <c r="AX224" i="60"/>
  <c r="BE224" i="60" s="1"/>
  <c r="X245" i="60"/>
  <c r="AV16" i="60"/>
  <c r="AX16" i="60"/>
  <c r="AU177" i="60"/>
  <c r="AV30" i="60"/>
  <c r="BC19" i="60"/>
  <c r="BB19" i="60"/>
  <c r="AX30" i="60"/>
  <c r="BC67" i="60" l="1"/>
  <c r="BD67" i="60"/>
  <c r="BB67" i="60"/>
  <c r="BC31" i="60"/>
  <c r="BD31" i="60"/>
  <c r="AT194" i="60"/>
  <c r="AT193" i="60" s="1"/>
  <c r="BB31" i="60"/>
  <c r="BC232" i="60"/>
  <c r="BD232" i="60"/>
  <c r="AW174" i="60"/>
  <c r="AW173" i="60"/>
  <c r="AA245" i="60"/>
  <c r="AB245" i="60"/>
  <c r="AP211" i="60"/>
  <c r="AQ212" i="60"/>
  <c r="AP212" i="60"/>
  <c r="AQ211" i="60"/>
  <c r="AN211" i="60"/>
  <c r="AU212" i="60"/>
  <c r="AV212" i="60" s="1"/>
  <c r="BB168" i="60"/>
  <c r="AO211" i="60"/>
  <c r="AW210" i="60"/>
  <c r="AX210" i="60"/>
  <c r="AU209" i="60"/>
  <c r="BB223" i="60"/>
  <c r="BB224" i="60"/>
  <c r="BB231" i="60"/>
  <c r="BC224" i="60"/>
  <c r="BB232" i="60"/>
  <c r="AO193" i="60"/>
  <c r="AR173" i="60"/>
  <c r="AK195" i="60"/>
  <c r="AY174" i="60"/>
  <c r="AY194" i="60" s="1"/>
  <c r="BC168" i="60"/>
  <c r="AK261" i="60"/>
  <c r="AK245" i="60"/>
  <c r="AR246" i="60"/>
  <c r="AY212" i="60"/>
  <c r="AR211" i="60"/>
  <c r="BC186" i="60"/>
  <c r="BB186" i="60"/>
  <c r="R261" i="60"/>
  <c r="R245" i="60"/>
  <c r="AN193" i="60"/>
  <c r="AQ193" i="60"/>
  <c r="AX174" i="60"/>
  <c r="AV173" i="60"/>
  <c r="AX173" i="60"/>
  <c r="BA174" i="60"/>
  <c r="BD174" i="60" s="1"/>
  <c r="AV174" i="60"/>
  <c r="AV194" i="60" s="1"/>
  <c r="AU173" i="60"/>
  <c r="AU194" i="60"/>
  <c r="AR193" i="60"/>
  <c r="AW193" i="60" l="1"/>
  <c r="AX193" i="60"/>
  <c r="AV211" i="60"/>
  <c r="AW212" i="60"/>
  <c r="AW211" i="60"/>
  <c r="AX212" i="60"/>
  <c r="BA212" i="60"/>
  <c r="BB212" i="60" s="1"/>
  <c r="AX211" i="60"/>
  <c r="AU211" i="60"/>
  <c r="BB211" i="60" s="1"/>
  <c r="AV193" i="60"/>
  <c r="AW194" i="60"/>
  <c r="AY246" i="60"/>
  <c r="AR261" i="60"/>
  <c r="AR245" i="60"/>
  <c r="BB174" i="60"/>
  <c r="BC174" i="60"/>
  <c r="BA194" i="60"/>
  <c r="BD194" i="60" s="1"/>
  <c r="AU193" i="60"/>
  <c r="BE174" i="60"/>
  <c r="AX194" i="60"/>
  <c r="BE194" i="60" s="1"/>
  <c r="AA11" i="60"/>
  <c r="AN78" i="60"/>
  <c r="AJ78" i="60"/>
  <c r="AI11" i="60"/>
  <c r="AI170" i="60" s="1"/>
  <c r="P11" i="60"/>
  <c r="Q170" i="60" s="1"/>
  <c r="AE11" i="60"/>
  <c r="L11" i="60"/>
  <c r="AM78" i="60"/>
  <c r="AT78" i="60" s="1"/>
  <c r="H11" i="60"/>
  <c r="AJ170" i="60" l="1"/>
  <c r="AF170" i="60"/>
  <c r="AB170" i="60"/>
  <c r="BC212" i="60"/>
  <c r="BD212" i="60"/>
  <c r="I11" i="60"/>
  <c r="H170" i="60"/>
  <c r="I170" i="60" s="1"/>
  <c r="BE212" i="60"/>
  <c r="AO78" i="60"/>
  <c r="AP78" i="60"/>
  <c r="M170" i="60"/>
  <c r="BC194" i="60"/>
  <c r="BB194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0" i="60"/>
  <c r="U11" i="60"/>
  <c r="W11" i="60" s="1"/>
  <c r="AN170" i="60" l="1"/>
  <c r="AP170" i="60" s="1"/>
  <c r="AM169" i="60"/>
  <c r="AT11" i="60"/>
  <c r="T169" i="60"/>
  <c r="U170" i="60"/>
  <c r="W170" i="60" s="1"/>
  <c r="AQ11" i="60"/>
  <c r="AO11" i="60"/>
  <c r="V11" i="60"/>
  <c r="AU11" i="60"/>
  <c r="AW11" i="60" s="1"/>
  <c r="X11" i="60"/>
  <c r="AV78" i="60"/>
  <c r="AX78" i="60"/>
  <c r="AN169" i="60" l="1"/>
  <c r="AQ170" i="60"/>
  <c r="AO170" i="60"/>
  <c r="AT170" i="60"/>
  <c r="AT169" i="60" s="1"/>
  <c r="V170" i="60"/>
  <c r="AU170" i="60"/>
  <c r="AW170" i="60" s="1"/>
  <c r="U169" i="60"/>
  <c r="X170" i="60"/>
  <c r="AV11" i="60"/>
  <c r="AX11" i="60"/>
  <c r="AP192" i="60"/>
  <c r="AL191" i="60"/>
  <c r="AL194" i="60"/>
  <c r="AU169" i="60" l="1"/>
  <c r="AV170" i="60"/>
  <c r="AX170" i="60"/>
  <c r="AP194" i="60"/>
  <c r="AP193" i="60"/>
  <c r="AL193" i="60"/>
  <c r="AS244" i="60"/>
  <c r="AS246" i="60" s="1"/>
  <c r="AW244" i="60" l="1"/>
  <c r="AZ244" i="60"/>
  <c r="BD244" i="60" s="1"/>
  <c r="AW243" i="60"/>
  <c r="AS245" i="60"/>
  <c r="AZ246" i="60"/>
  <c r="U162" i="60"/>
  <c r="U161" i="60" s="1"/>
  <c r="V162" i="60" l="1"/>
  <c r="AU162" i="60"/>
  <c r="W162" i="60"/>
  <c r="AU161" i="60" l="1"/>
  <c r="AV162" i="60"/>
  <c r="AW162" i="60"/>
  <c r="T161" i="60" l="1"/>
  <c r="X162" i="60"/>
  <c r="AT162" i="60"/>
  <c r="AX162" i="60" s="1"/>
  <c r="AT161" i="60" l="1"/>
  <c r="AK204" i="60" l="1"/>
  <c r="AK203" i="60" s="1"/>
  <c r="AR204" i="60" l="1"/>
  <c r="AO204" i="60"/>
  <c r="AO206" i="60"/>
  <c r="AR206" i="60"/>
  <c r="AR205" i="60" s="1"/>
  <c r="AR203" i="60"/>
  <c r="AV204" i="60"/>
  <c r="AV206" i="60" l="1"/>
  <c r="I204" i="60" l="1"/>
  <c r="AJ238" i="60" l="1"/>
  <c r="AJ246" i="60" s="1"/>
  <c r="AI246" i="60" l="1"/>
  <c r="AI266" i="60" s="1"/>
  <c r="AI265" i="60" s="1"/>
  <c r="AJ237" i="60"/>
  <c r="AJ245" i="60" l="1"/>
  <c r="AI245" i="60"/>
  <c r="AN238" i="60"/>
  <c r="AU238" i="60" s="1"/>
  <c r="AU237" i="60" s="1"/>
  <c r="AN237" i="60" l="1"/>
  <c r="AO237" i="60"/>
  <c r="AP237" i="60"/>
  <c r="AP238" i="60"/>
  <c r="AO238" i="60"/>
  <c r="AO246" i="60" s="1"/>
  <c r="AQ237" i="60"/>
  <c r="AN246" i="60"/>
  <c r="AQ238" i="60"/>
  <c r="AQ246" i="60" s="1"/>
  <c r="AF238" i="60"/>
  <c r="AF246" i="60" s="1"/>
  <c r="AF237" i="60"/>
  <c r="AE246" i="60"/>
  <c r="AE266" i="60" s="1"/>
  <c r="AE265" i="60" s="1"/>
  <c r="AE245" i="60" l="1"/>
  <c r="AF245" i="60"/>
  <c r="AW237" i="60"/>
  <c r="BA238" i="60"/>
  <c r="AX237" i="60"/>
  <c r="AV237" i="60"/>
  <c r="AW238" i="60"/>
  <c r="AV238" i="60"/>
  <c r="AV246" i="60" s="1"/>
  <c r="AU246" i="60"/>
  <c r="AX238" i="60"/>
  <c r="BB237" i="60"/>
  <c r="AN245" i="60"/>
  <c r="AO245" i="60"/>
  <c r="AP245" i="60"/>
  <c r="AP246" i="60"/>
  <c r="AQ245" i="60"/>
  <c r="BB238" i="60" l="1"/>
  <c r="BA246" i="60"/>
  <c r="BD238" i="60"/>
  <c r="BC238" i="60"/>
  <c r="AX246" i="60"/>
  <c r="BE246" i="60" s="1"/>
  <c r="BE238" i="60"/>
  <c r="AW246" i="60"/>
  <c r="AV245" i="60"/>
  <c r="AW245" i="60"/>
  <c r="AX245" i="60"/>
  <c r="AU245" i="60"/>
  <c r="BB245" i="60" s="1"/>
  <c r="BB246" i="60" l="1"/>
  <c r="BD246" i="60"/>
  <c r="BC246" i="60"/>
</calcChain>
</file>

<file path=xl/sharedStrings.xml><?xml version="1.0" encoding="utf-8"?>
<sst xmlns="http://schemas.openxmlformats.org/spreadsheetml/2006/main" count="567" uniqueCount="154">
  <si>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</si>
  <si>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</si>
  <si>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</si>
  <si>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</si>
  <si>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</si>
  <si>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</si>
  <si>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</si>
  <si>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</si>
  <si>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</si>
  <si>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</si>
  <si>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</si>
  <si>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</si>
  <si>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</si>
  <si>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</si>
  <si>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</si>
  <si>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</si>
  <si>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</si>
  <si>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</si>
  <si>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</si>
  <si>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</si>
  <si>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</si>
  <si>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</si>
  <si>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</si>
  <si>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</si>
  <si>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</si>
  <si>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</si>
  <si>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</si>
  <si>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</si>
  <si>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</si>
  <si>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</si>
  <si>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</si>
  <si>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</si>
  <si>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</si>
  <si>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</si>
  <si>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</si>
  <si>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</si>
  <si>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</si>
  <si>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</si>
  <si>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</si>
  <si>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</si>
  <si>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</si>
  <si>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</si>
  <si>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</si>
  <si>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</si>
  <si>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</si>
  <si>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</si>
  <si>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</si>
  <si>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</si>
  <si>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</si>
  <si>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</si>
  <si>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</si>
  <si>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</si>
  <si>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9" type="noConversion"/>
  </si>
  <si>
    <t>システム</t>
    <phoneticPr fontId="12" type="noConversion"/>
  </si>
  <si>
    <t>システム</t>
    <phoneticPr fontId="6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</si>
  <si>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</si>
  <si>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</si>
  <si>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</si>
  <si>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</si>
  <si>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</si>
  <si>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</si>
  <si>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</si>
  <si>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</si>
  <si>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</si>
  <si>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</si>
  <si>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</si>
  <si>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</si>
  <si>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</si>
  <si>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</si>
  <si>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</si>
  <si>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</si>
  <si>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</si>
  <si>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</si>
  <si>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</si>
  <si>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</si>
  <si>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</si>
  <si>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</si>
  <si>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</si>
  <si>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</si>
  <si>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</si>
  <si>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</si>
  <si>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</si>
  <si>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</si>
  <si>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</si>
  <si>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</si>
  <si>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</si>
  <si>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</si>
  <si>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16/上(16/3-16/8)累計</t>
    <phoneticPr fontId="9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</si>
  <si>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</si>
  <si>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</si>
  <si>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</si>
  <si>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</si>
  <si>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</si>
  <si>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</si>
  <si>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</si>
  <si>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</si>
  <si>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</si>
  <si>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</si>
  <si>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</si>
  <si>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</si>
  <si>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</si>
  <si>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</si>
  <si>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</si>
  <si>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</si>
  <si>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</si>
  <si>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</si>
  <si>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</si>
  <si>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</si>
  <si>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</si>
  <si>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</si>
  <si>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</si>
  <si>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</si>
  <si>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</si>
  <si>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</si>
  <si>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</si>
  <si>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</si>
  <si>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</si>
  <si>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</si>
  <si>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</si>
  <si>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</si>
  <si>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17/上
今回見通と前回見通
差異要因・市場動向</t>
    <phoneticPr fontId="6" type="noConversion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</si>
  <si>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</si>
  <si>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</si>
  <si>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</si>
  <si>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</si>
  <si>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</si>
  <si>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</si>
  <si>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</si>
  <si>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</si>
  <si>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</si>
  <si>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</si>
  <si>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</si>
  <si>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</si>
  <si>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</si>
  <si>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</si>
  <si>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</si>
  <si>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</si>
  <si>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</si>
  <si>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</si>
  <si>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</si>
  <si>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</si>
  <si>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</si>
  <si>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</si>
  <si>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</si>
  <si>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</si>
  <si>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</si>
  <si>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</si>
  <si>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</si>
  <si>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</si>
  <si>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</si>
  <si>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</si>
  <si>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</si>
  <si>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</si>
  <si>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17/8月度前回計画との差異要因・市場動向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</si>
</sst>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222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1014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9" xfId="1640" applyFont="1" applyFill="1" applyBorder="1" applyAlignment="1">
      <alignment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>
      <alignment vertical="center" shrinkToFit="1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5" borderId="17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5" borderId="20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>
      <alignment horizontal="center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9" fontId="29" fillId="3" borderId="0" xfId="379" applyFont="1" applyFill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3" borderId="21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38" fontId="29" fillId="3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4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34" fillId="16" borderId="49" xfId="1640" applyFont="1" applyFill="1" applyBorder="1" applyAlignment="1">
      <alignment vertical="center" shrinkToFit="1"/>
    </xf>
    <xf numFmtId="38" fontId="34" fillId="16" borderId="50" xfId="1640" applyFont="1" applyFill="1" applyBorder="1" applyAlignment="1">
      <alignment horizontal="center" vertical="center" shrinkToFit="1"/>
    </xf>
    <xf numFmtId="38" fontId="34" fillId="16" borderId="45" xfId="1640" applyFont="1" applyFill="1" applyBorder="1" applyAlignment="1">
      <alignment horizontal="center" vertical="center" shrinkToFit="1"/>
    </xf>
    <xf numFmtId="38" fontId="29" fillId="16" borderId="37" xfId="1640" applyFont="1" applyFill="1" applyBorder="1" applyAlignment="1">
      <alignment horizontal="center" vertical="center" shrinkToFit="1"/>
    </xf>
    <xf numFmtId="38" fontId="29" fillId="16" borderId="51" xfId="1640" applyFont="1" applyFill="1" applyBorder="1" applyAlignment="1">
      <alignment horizontal="right" vertical="center" shrinkToFit="1"/>
    </xf>
    <xf numFmtId="38" fontId="29" fillId="16" borderId="44" xfId="1640" applyFont="1" applyFill="1" applyBorder="1" applyAlignment="1">
      <alignment horizontal="right" vertical="center" shrinkToFit="1"/>
    </xf>
    <xf numFmtId="38" fontId="29" fillId="16" borderId="26" xfId="1640" applyFont="1" applyFill="1" applyBorder="1" applyAlignment="1">
      <alignment horizontal="right" vertical="center" shrinkToFit="1"/>
    </xf>
    <xf numFmtId="38" fontId="29" fillId="16" borderId="47" xfId="1640" applyFont="1" applyFill="1" applyBorder="1" applyAlignment="1">
      <alignment vertical="center" shrinkToFit="1"/>
    </xf>
    <xf numFmtId="38" fontId="29" fillId="16" borderId="40" xfId="1640" applyFont="1" applyFill="1" applyBorder="1" applyAlignment="1">
      <alignment vertical="center" shrinkToFit="1"/>
    </xf>
    <xf numFmtId="38" fontId="34" fillId="16" borderId="47" xfId="1640" applyFont="1" applyFill="1" applyBorder="1" applyAlignment="1">
      <alignment horizontal="left" vertical="center" shrinkToFit="1"/>
    </xf>
    <xf numFmtId="38" fontId="34" fillId="16" borderId="40" xfId="1640" applyFont="1" applyFill="1" applyBorder="1" applyAlignment="1">
      <alignment horizontal="left" vertical="center" shrinkToFit="1"/>
    </xf>
    <xf numFmtId="176" fontId="34" fillId="16" borderId="26" xfId="379" applyNumberFormat="1" applyFont="1" applyFill="1" applyBorder="1" applyAlignment="1">
      <alignment horizontal="left" vertical="center" shrinkToFit="1"/>
    </xf>
    <xf numFmtId="38" fontId="34" fillId="17" borderId="48" xfId="1640" applyFont="1" applyFill="1" applyBorder="1" applyAlignment="1">
      <alignment vertical="center" shrinkToFit="1"/>
    </xf>
    <xf numFmtId="38" fontId="34" fillId="16" borderId="41" xfId="1640" applyFont="1" applyFill="1" applyBorder="1" applyAlignment="1">
      <alignment vertical="center" shrinkToFit="1"/>
    </xf>
    <xf numFmtId="38" fontId="34" fillId="16" borderId="27" xfId="1640" applyFont="1" applyFill="1" applyBorder="1" applyAlignment="1">
      <alignment vertical="center" shrinkToFit="1"/>
    </xf>
    <xf numFmtId="38" fontId="29" fillId="17" borderId="50" xfId="1640" applyFont="1" applyFill="1" applyBorder="1" applyAlignment="1">
      <alignment vertical="center" shrinkToFit="1"/>
    </xf>
    <xf numFmtId="38" fontId="29" fillId="16" borderId="43" xfId="1640" applyFont="1" applyFill="1" applyBorder="1" applyAlignment="1">
      <alignment vertical="center" shrinkToFit="1"/>
    </xf>
    <xf numFmtId="38" fontId="29" fillId="16" borderId="37" xfId="1640" applyFont="1" applyFill="1" applyBorder="1" applyAlignment="1">
      <alignment vertical="center" shrinkToFit="1"/>
    </xf>
    <xf numFmtId="38" fontId="34" fillId="16" borderId="51" xfId="1640" applyFont="1" applyFill="1" applyBorder="1" applyAlignment="1">
      <alignment vertical="center" shrinkToFit="1"/>
    </xf>
    <xf numFmtId="38" fontId="34" fillId="16" borderId="44" xfId="1640" applyFont="1" applyFill="1" applyBorder="1" applyAlignment="1">
      <alignment vertical="center" shrinkToFit="1"/>
    </xf>
    <xf numFmtId="38" fontId="36" fillId="16" borderId="48" xfId="1640" applyFont="1" applyFill="1" applyBorder="1" applyAlignment="1">
      <alignment vertical="center" shrinkToFit="1"/>
    </xf>
    <xf numFmtId="38" fontId="36" fillId="16" borderId="41" xfId="1640" applyFont="1" applyFill="1" applyBorder="1" applyAlignment="1">
      <alignment vertical="center" shrinkToFit="1"/>
    </xf>
    <xf numFmtId="38" fontId="29" fillId="16" borderId="47" xfId="1640" applyFont="1" applyFill="1" applyBorder="1" applyAlignment="1">
      <alignment horizontal="left" vertical="center" shrinkToFit="1"/>
    </xf>
    <xf numFmtId="38" fontId="29" fillId="16" borderId="40" xfId="1640" applyFont="1" applyFill="1" applyBorder="1" applyAlignment="1">
      <alignment horizontal="left" vertical="center" shrinkToFit="1"/>
    </xf>
    <xf numFmtId="38" fontId="29" fillId="16" borderId="26" xfId="1640" applyFont="1" applyFill="1" applyBorder="1" applyAlignment="1">
      <alignment horizontal="left" vertical="center" shrinkToFit="1"/>
    </xf>
    <xf numFmtId="38" fontId="29" fillId="16" borderId="51" xfId="1640" applyFont="1" applyFill="1" applyBorder="1" applyAlignment="1">
      <alignment horizontal="left" vertical="center" shrinkToFit="1"/>
    </xf>
    <xf numFmtId="38" fontId="29" fillId="16" borderId="44" xfId="1640" applyFont="1" applyFill="1" applyBorder="1" applyAlignment="1">
      <alignment horizontal="left" vertical="center" shrinkToFit="1"/>
    </xf>
    <xf numFmtId="38" fontId="29" fillId="16" borderId="28" xfId="1640" applyFont="1" applyFill="1" applyBorder="1" applyAlignment="1">
      <alignment horizontal="left" vertical="center" shrinkToFit="1"/>
    </xf>
    <xf numFmtId="38" fontId="29" fillId="16" borderId="48" xfId="1640" applyFont="1" applyFill="1" applyBorder="1" applyAlignment="1">
      <alignment vertical="center" shrinkToFit="1"/>
    </xf>
    <xf numFmtId="38" fontId="29" fillId="16" borderId="41" xfId="1640" applyFont="1" applyFill="1" applyBorder="1" applyAlignment="1">
      <alignment vertical="center" shrinkToFit="1"/>
    </xf>
    <xf numFmtId="38" fontId="29" fillId="16" borderId="27" xfId="1640" applyFont="1" applyFill="1" applyBorder="1" applyAlignment="1">
      <alignment vertical="center" shrinkToFit="1"/>
    </xf>
    <xf numFmtId="38" fontId="29" fillId="16" borderId="50" xfId="1640" applyFont="1" applyFill="1" applyBorder="1" applyAlignment="1">
      <alignment horizontal="right" vertical="center" shrinkToFit="1"/>
    </xf>
    <xf numFmtId="38" fontId="29" fillId="16" borderId="43" xfId="1640" applyFont="1" applyFill="1" applyBorder="1" applyAlignment="1">
      <alignment horizontal="right" vertical="center" shrinkToFit="1"/>
    </xf>
    <xf numFmtId="38" fontId="29" fillId="16" borderId="37" xfId="1640" applyFont="1" applyFill="1" applyBorder="1" applyAlignment="1">
      <alignment horizontal="right" vertical="center" shrinkToFit="1"/>
    </xf>
    <xf numFmtId="38" fontId="29" fillId="16" borderId="66" xfId="1640" applyFont="1" applyFill="1" applyBorder="1" applyAlignment="1">
      <alignment horizontal="left" vertical="center" shrinkToFit="1"/>
    </xf>
    <xf numFmtId="176" fontId="34" fillId="16" borderId="28" xfId="379" applyNumberFormat="1" applyFont="1" applyFill="1" applyBorder="1" applyAlignment="1">
      <alignment horizontal="left" vertical="center" shrinkToFit="1"/>
    </xf>
    <xf numFmtId="38" fontId="34" fillId="16" borderId="48" xfId="1640" applyFont="1" applyFill="1" applyBorder="1" applyAlignment="1">
      <alignment vertical="center" shrinkToFit="1"/>
    </xf>
    <xf numFmtId="38" fontId="29" fillId="16" borderId="28" xfId="1640" applyFont="1" applyFill="1" applyBorder="1" applyAlignment="1">
      <alignment vertical="center" shrinkToFit="1"/>
    </xf>
    <xf numFmtId="38" fontId="29" fillId="16" borderId="51" xfId="1640" applyFont="1" applyFill="1" applyBorder="1" applyAlignment="1">
      <alignment vertical="center" shrinkToFit="1"/>
    </xf>
    <xf numFmtId="38" fontId="29" fillId="16" borderId="44" xfId="1640" applyFont="1" applyFill="1" applyBorder="1" applyAlignment="1">
      <alignment vertical="center" shrinkToFit="1"/>
    </xf>
    <xf numFmtId="38" fontId="29" fillId="16" borderId="65" xfId="1640" applyFont="1" applyFill="1" applyBorder="1" applyAlignment="1">
      <alignment horizontal="left" vertical="center" shrinkToFit="1"/>
    </xf>
    <xf numFmtId="38" fontId="36" fillId="16" borderId="51" xfId="1640" applyFont="1" applyFill="1" applyBorder="1" applyAlignment="1">
      <alignment horizontal="left" vertical="center" shrinkToFit="1"/>
    </xf>
    <xf numFmtId="38" fontId="36" fillId="16" borderId="44" xfId="1640" applyFont="1" applyFill="1" applyBorder="1" applyAlignment="1">
      <alignment horizontal="left" vertical="center" shrinkToFit="1"/>
    </xf>
    <xf numFmtId="38" fontId="34" fillId="16" borderId="47" xfId="1640" applyFont="1" applyFill="1" applyBorder="1" applyAlignment="1">
      <alignment vertical="center" shrinkToFit="1"/>
    </xf>
    <xf numFmtId="38" fontId="34" fillId="16" borderId="40" xfId="1640" applyFont="1" applyFill="1" applyBorder="1" applyAlignment="1">
      <alignment vertical="center" shrinkToFit="1"/>
    </xf>
    <xf numFmtId="9" fontId="34" fillId="16" borderId="26" xfId="379" applyFont="1" applyFill="1" applyBorder="1" applyAlignment="1">
      <alignment horizontal="left" vertical="center" shrinkToFit="1"/>
    </xf>
    <xf numFmtId="38" fontId="34" fillId="16" borderId="52" xfId="1640" applyFont="1" applyFill="1" applyBorder="1" applyAlignment="1">
      <alignment vertical="center" shrinkToFit="1"/>
    </xf>
    <xf numFmtId="38" fontId="34" fillId="16" borderId="42" xfId="1640" applyFont="1" applyFill="1" applyBorder="1" applyAlignment="1">
      <alignment vertical="center" shrinkToFit="1"/>
    </xf>
    <xf numFmtId="38" fontId="34" fillId="16" borderId="39" xfId="1640" applyFont="1" applyFill="1" applyBorder="1" applyAlignment="1">
      <alignment vertical="center" shrinkToFit="1"/>
    </xf>
    <xf numFmtId="9" fontId="34" fillId="16" borderId="28" xfId="379" applyFont="1" applyFill="1" applyBorder="1" applyAlignment="1">
      <alignment horizontal="left" vertical="center" shrinkToFit="1"/>
    </xf>
    <xf numFmtId="9" fontId="29" fillId="16" borderId="28" xfId="379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</cellXfs>
  <cellStyles count="3222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314"/>
  <sheetViews>
    <sheetView tabSelected="1" view="pageBreakPreview" topLeftCell="B1" zoomScale="77" zoomScaleNormal="41" zoomScaleSheetLayoutView="77" workbookViewId="0">
      <pane xSplit="4" ySplit="4" topLeftCell="U64" activePane="bottomRight" state="frozen"/>
      <selection activeCell="B1" sqref="B1"/>
      <selection pane="topRight" activeCell="F1" sqref="F1"/>
      <selection pane="bottomLeft" activeCell="B5" sqref="B5"/>
      <selection pane="bottomRight" activeCell="BU195" sqref="BU195"/>
    </sheetView>
  </sheetViews>
  <sheetFormatPr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customWidth="1"/>
    <col min="22" max="23" width="8.5" style="3" hidden="1" customWidth="1"/>
    <col min="24" max="24" width="8.875" style="2" hidden="1" customWidth="1"/>
    <col min="25" max="25" width="9" style="2" hidden="1" customWidth="1"/>
    <col min="26" max="26" width="9.25" style="2" hidden="1" customWidth="1"/>
    <col min="27" max="27" width="9.25" style="2" customWidth="1"/>
    <col min="28" max="28" width="9" style="3" hidden="1" customWidth="1"/>
    <col min="29" max="29" width="9" style="2" hidden="1" customWidth="1"/>
    <col min="30" max="30" width="9.25" style="2" hidden="1" customWidth="1"/>
    <col min="31" max="31" width="9.25" style="2" customWidth="1"/>
    <col min="32" max="32" width="8.875" style="2" hidden="1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9" style="6" customWidth="1"/>
    <col min="58" max="58" width="9" style="2" customWidth="1"/>
    <col min="59" max="59" width="9.25" style="2" hidden="1" customWidth="1"/>
    <col min="60" max="60" width="9.25" style="2" customWidth="1"/>
    <col min="61" max="61" width="9" style="3" hidden="1" customWidth="1"/>
    <col min="62" max="62" width="9" style="2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customWidth="1"/>
    <col min="67" max="67" width="9.25" style="2" hidden="1" customWidth="1"/>
    <col min="68" max="68" width="9.25" style="2" customWidth="1"/>
    <col min="69" max="69" width="8.875" style="3" hidden="1" customWidth="1"/>
    <col min="70" max="70" width="9" style="3" customWidth="1"/>
    <col min="71" max="71" width="8.875" style="3" hidden="1" customWidth="1"/>
    <col min="72" max="72" width="9.25" style="3" customWidth="1"/>
    <col min="73" max="73" width="8.5" style="3" customWidth="1"/>
    <col min="74" max="74" width="8.875" style="2" hidden="1" customWidth="1"/>
    <col min="75" max="75" width="9" style="2" customWidth="1"/>
    <col min="76" max="77" width="9.25" style="2" hidden="1" customWidth="1"/>
    <col min="78" max="78" width="8.875" style="3" hidden="1" customWidth="1"/>
    <col min="79" max="79" width="9" style="2" customWidth="1"/>
    <col min="80" max="80" width="9.25" style="3" hidden="1" customWidth="1"/>
    <col min="81" max="81" width="9.25" style="2" hidden="1" customWidth="1"/>
    <col min="82" max="82" width="8.875" style="3" hidden="1" customWidth="1"/>
    <col min="83" max="83" width="9" style="2" customWidth="1"/>
    <col min="84" max="85" width="9.25" style="3" hidden="1" customWidth="1"/>
    <col min="86" max="86" width="8.875" style="3" hidden="1" customWidth="1"/>
    <col min="87" max="87" width="9" style="3" hidden="1" customWidth="1"/>
    <col min="88" max="88" width="8.875" style="3" hidden="1" customWidth="1"/>
    <col min="89" max="89" width="9.25" style="3" hidden="1" customWidth="1"/>
    <col min="90" max="90" width="9" style="3" hidden="1" customWidth="1"/>
    <col min="91" max="91" width="8.875" style="2" hidden="1" customWidth="1"/>
    <col min="92" max="92" width="9" style="3" hidden="1" customWidth="1"/>
    <col min="93" max="93" width="8.375" style="4" hidden="1" customWidth="1"/>
    <col min="94" max="94" width="9" style="4" hidden="1" customWidth="1"/>
    <col min="95" max="95" width="9.25" style="4" hidden="1" customWidth="1"/>
    <col min="96" max="96" width="9.75" style="5" hidden="1" customWidth="1"/>
    <col min="97" max="97" width="8.75" style="4" customWidth="1"/>
    <col min="98" max="98" width="8.75" style="4" hidden="1" customWidth="1"/>
    <col min="99" max="101" width="9" style="6" hidden="1" customWidth="1"/>
    <col min="102" max="16384" width="9" style="6"/>
  </cols>
  <sheetData>
    <row r="1" spans="1:101" ht="9.75" customHeight="1">
      <c r="AY1" s="5"/>
      <c r="AZ1" s="5"/>
      <c r="BA1" s="5"/>
      <c r="CS1" s="5"/>
      <c r="CT1" s="5"/>
    </row>
    <row r="2" spans="1:101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62</v>
      </c>
      <c r="AY2" s="5"/>
      <c r="AZ2" s="5"/>
      <c r="BB2" s="908">
        <f ca="1">NOW()</f>
        <v>42977.709793402777</v>
      </c>
      <c r="BC2" s="908"/>
      <c r="BD2" s="908"/>
      <c r="BE2" s="908"/>
      <c r="BR2" s="8"/>
      <c r="BS2" s="9"/>
      <c r="BT2" s="10"/>
      <c r="BU2" s="10"/>
      <c r="BV2" s="11"/>
      <c r="CI2" s="8"/>
      <c r="CJ2" s="9"/>
      <c r="CK2" s="10"/>
      <c r="CL2" s="10"/>
      <c r="CM2" s="11"/>
      <c r="CN2" s="8"/>
      <c r="CP2" s="12"/>
      <c r="CQ2" s="13"/>
      <c r="CR2" s="14" t="s">
        <v>62</v>
      </c>
      <c r="CS2" s="5"/>
      <c r="CV2" s="908">
        <f ca="1">NOW()</f>
        <v>42977.709793402777</v>
      </c>
      <c r="CW2" s="908"/>
    </row>
    <row r="3" spans="1:101" s="20" customFormat="1" ht="20.100000000000001" customHeight="1">
      <c r="A3" s="15"/>
      <c r="B3" s="16"/>
      <c r="C3" s="16"/>
      <c r="D3" s="838"/>
      <c r="E3" s="17"/>
      <c r="F3" s="901" t="s">
        <v>107</v>
      </c>
      <c r="G3" s="904"/>
      <c r="H3" s="904"/>
      <c r="I3" s="903">
        <v>0</v>
      </c>
      <c r="J3" s="901" t="s">
        <v>108</v>
      </c>
      <c r="K3" s="904"/>
      <c r="L3" s="904"/>
      <c r="M3" s="903">
        <v>0</v>
      </c>
      <c r="N3" s="901" t="s">
        <v>139</v>
      </c>
      <c r="O3" s="904"/>
      <c r="P3" s="904"/>
      <c r="Q3" s="903">
        <v>0</v>
      </c>
      <c r="R3" s="901" t="s">
        <v>114</v>
      </c>
      <c r="S3" s="904"/>
      <c r="T3" s="904"/>
      <c r="U3" s="904"/>
      <c r="V3" s="904"/>
      <c r="W3" s="904"/>
      <c r="X3" s="903"/>
      <c r="Y3" s="901" t="s">
        <v>143</v>
      </c>
      <c r="Z3" s="904"/>
      <c r="AA3" s="904"/>
      <c r="AB3" s="903">
        <v>0</v>
      </c>
      <c r="AC3" s="901" t="s">
        <v>110</v>
      </c>
      <c r="AD3" s="904"/>
      <c r="AE3" s="904"/>
      <c r="AF3" s="903">
        <v>0</v>
      </c>
      <c r="AG3" s="901" t="s">
        <v>111</v>
      </c>
      <c r="AH3" s="904"/>
      <c r="AI3" s="904"/>
      <c r="AJ3" s="903">
        <v>0</v>
      </c>
      <c r="AK3" s="901" t="s">
        <v>112</v>
      </c>
      <c r="AL3" s="904"/>
      <c r="AM3" s="904"/>
      <c r="AN3" s="902"/>
      <c r="AO3" s="904"/>
      <c r="AP3" s="904"/>
      <c r="AQ3" s="903"/>
      <c r="AR3" s="905" t="s">
        <v>113</v>
      </c>
      <c r="AS3" s="906"/>
      <c r="AT3" s="906"/>
      <c r="AU3" s="906"/>
      <c r="AV3" s="906"/>
      <c r="AW3" s="906"/>
      <c r="AX3" s="907"/>
      <c r="AY3" s="18"/>
      <c r="AZ3" s="763"/>
      <c r="BA3" s="19"/>
      <c r="BF3" s="901" t="s">
        <v>148</v>
      </c>
      <c r="BG3" s="904"/>
      <c r="BH3" s="904"/>
      <c r="BI3" s="903">
        <v>0</v>
      </c>
      <c r="BJ3" s="901" t="s">
        <v>149</v>
      </c>
      <c r="BK3" s="904"/>
      <c r="BL3" s="904"/>
      <c r="BM3" s="903">
        <v>0</v>
      </c>
      <c r="BN3" s="901" t="s">
        <v>150</v>
      </c>
      <c r="BO3" s="904"/>
      <c r="BP3" s="904"/>
      <c r="BQ3" s="903">
        <v>0</v>
      </c>
      <c r="BR3" s="901" t="s">
        <v>151</v>
      </c>
      <c r="BS3" s="904"/>
      <c r="BT3" s="902"/>
      <c r="BU3" s="904"/>
      <c r="BV3" s="903"/>
      <c r="BW3" s="901" t="s">
        <v>109</v>
      </c>
      <c r="BX3" s="904"/>
      <c r="BY3" s="904"/>
      <c r="BZ3" s="903">
        <v>0</v>
      </c>
      <c r="CA3" s="901" t="s">
        <v>110</v>
      </c>
      <c r="CB3" s="904"/>
      <c r="CC3" s="904"/>
      <c r="CD3" s="903">
        <v>0</v>
      </c>
      <c r="CE3" s="901" t="s">
        <v>111</v>
      </c>
      <c r="CF3" s="904"/>
      <c r="CG3" s="904"/>
      <c r="CH3" s="903">
        <v>0</v>
      </c>
      <c r="CI3" s="901" t="s">
        <v>112</v>
      </c>
      <c r="CJ3" s="904"/>
      <c r="CK3" s="902"/>
      <c r="CL3" s="904"/>
      <c r="CM3" s="903"/>
      <c r="CN3" s="905" t="s">
        <v>87</v>
      </c>
      <c r="CO3" s="906"/>
      <c r="CP3" s="906"/>
      <c r="CQ3" s="906"/>
      <c r="CR3" s="907"/>
      <c r="CS3" s="18"/>
      <c r="CT3" s="19"/>
    </row>
    <row r="4" spans="1:101" ht="20.100000000000001" customHeight="1">
      <c r="A4" s="21"/>
      <c r="B4" s="22"/>
      <c r="C4" s="22"/>
      <c r="D4" s="22"/>
      <c r="E4" s="23"/>
      <c r="F4" s="24" t="s">
        <v>0</v>
      </c>
      <c r="G4" s="25" t="s">
        <v>126</v>
      </c>
      <c r="H4" s="26" t="s">
        <v>10</v>
      </c>
      <c r="I4" s="27" t="s">
        <v>18</v>
      </c>
      <c r="J4" s="24" t="s">
        <v>0</v>
      </c>
      <c r="K4" s="25" t="s">
        <v>142</v>
      </c>
      <c r="L4" s="26" t="s">
        <v>10</v>
      </c>
      <c r="M4" s="27" t="s">
        <v>18</v>
      </c>
      <c r="N4" s="24" t="s">
        <v>0</v>
      </c>
      <c r="O4" s="25" t="s">
        <v>140</v>
      </c>
      <c r="P4" s="26" t="s">
        <v>10</v>
      </c>
      <c r="Q4" s="27" t="s">
        <v>18</v>
      </c>
      <c r="R4" s="28" t="str">
        <f>R71</f>
        <v>予算</v>
      </c>
      <c r="S4" s="29" t="s">
        <v>115</v>
      </c>
      <c r="T4" s="30" t="s">
        <v>98</v>
      </c>
      <c r="U4" s="31" t="s">
        <v>10</v>
      </c>
      <c r="V4" s="30" t="str">
        <f>V71</f>
        <v>予算差異</v>
      </c>
      <c r="W4" s="32" t="s">
        <v>117</v>
      </c>
      <c r="X4" s="27" t="s">
        <v>89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146</v>
      </c>
      <c r="AE4" s="26" t="s">
        <v>10</v>
      </c>
      <c r="AF4" s="33" t="s">
        <v>18</v>
      </c>
      <c r="AG4" s="24" t="s">
        <v>0</v>
      </c>
      <c r="AH4" s="25" t="s">
        <v>147</v>
      </c>
      <c r="AI4" s="26" t="s">
        <v>10</v>
      </c>
      <c r="AJ4" s="33" t="s">
        <v>18</v>
      </c>
      <c r="AK4" s="28" t="str">
        <f>AK71</f>
        <v>予算</v>
      </c>
      <c r="AL4" s="29" t="s">
        <v>115</v>
      </c>
      <c r="AM4" s="30" t="s">
        <v>88</v>
      </c>
      <c r="AN4" s="31" t="s">
        <v>90</v>
      </c>
      <c r="AO4" s="34" t="str">
        <f>AO71</f>
        <v>予算差異</v>
      </c>
      <c r="AP4" s="32" t="s">
        <v>117</v>
      </c>
      <c r="AQ4" s="27" t="s">
        <v>89</v>
      </c>
      <c r="AR4" s="35" t="s">
        <v>0</v>
      </c>
      <c r="AS4" s="29" t="s">
        <v>115</v>
      </c>
      <c r="AT4" s="36" t="s">
        <v>61</v>
      </c>
      <c r="AU4" s="37" t="s">
        <v>59</v>
      </c>
      <c r="AV4" s="38" t="s">
        <v>45</v>
      </c>
      <c r="AW4" s="32" t="s">
        <v>117</v>
      </c>
      <c r="AX4" s="39" t="s">
        <v>46</v>
      </c>
      <c r="AY4" s="40" t="str">
        <f>AY71</f>
        <v>予算平均</v>
      </c>
      <c r="AZ4" s="764" t="s">
        <v>124</v>
      </c>
      <c r="BA4" s="41" t="s">
        <v>97</v>
      </c>
      <c r="BB4" s="42"/>
      <c r="BC4" s="6" t="s">
        <v>76</v>
      </c>
      <c r="BD4" s="6" t="s">
        <v>125</v>
      </c>
      <c r="BE4" s="6" t="s">
        <v>77</v>
      </c>
      <c r="BF4" s="24" t="s">
        <v>152</v>
      </c>
      <c r="BG4" s="25" t="s">
        <v>105</v>
      </c>
      <c r="BH4" s="26" t="s">
        <v>29</v>
      </c>
      <c r="BI4" s="27" t="s">
        <v>18</v>
      </c>
      <c r="BJ4" s="24" t="s">
        <v>0</v>
      </c>
      <c r="BK4" s="25" t="s">
        <v>105</v>
      </c>
      <c r="BL4" s="26" t="s">
        <v>29</v>
      </c>
      <c r="BM4" s="27" t="s">
        <v>18</v>
      </c>
      <c r="BN4" s="24" t="s">
        <v>0</v>
      </c>
      <c r="BO4" s="25" t="s">
        <v>105</v>
      </c>
      <c r="BP4" s="26" t="s">
        <v>29</v>
      </c>
      <c r="BQ4" s="27" t="s">
        <v>18</v>
      </c>
      <c r="BR4" s="28" t="str">
        <f>BR71</f>
        <v>予算</v>
      </c>
      <c r="BS4" s="34" t="s">
        <v>98</v>
      </c>
      <c r="BT4" s="31" t="s">
        <v>10</v>
      </c>
      <c r="BU4" s="30" t="str">
        <f>BU71</f>
        <v>予算差異</v>
      </c>
      <c r="BV4" s="27" t="s">
        <v>89</v>
      </c>
      <c r="BW4" s="24" t="s">
        <v>0</v>
      </c>
      <c r="BX4" s="25" t="s">
        <v>105</v>
      </c>
      <c r="BY4" s="26" t="s">
        <v>29</v>
      </c>
      <c r="BZ4" s="27" t="s">
        <v>18</v>
      </c>
      <c r="CA4" s="24" t="s">
        <v>0</v>
      </c>
      <c r="CB4" s="25" t="s">
        <v>105</v>
      </c>
      <c r="CC4" s="26" t="s">
        <v>29</v>
      </c>
      <c r="CD4" s="27" t="s">
        <v>18</v>
      </c>
      <c r="CE4" s="24" t="s">
        <v>0</v>
      </c>
      <c r="CF4" s="25" t="s">
        <v>105</v>
      </c>
      <c r="CG4" s="26" t="s">
        <v>29</v>
      </c>
      <c r="CH4" s="27" t="s">
        <v>18</v>
      </c>
      <c r="CI4" s="28" t="str">
        <f>CI71</f>
        <v>予算</v>
      </c>
      <c r="CJ4" s="34" t="s">
        <v>88</v>
      </c>
      <c r="CK4" s="31" t="s">
        <v>90</v>
      </c>
      <c r="CL4" s="34" t="str">
        <f>CL71</f>
        <v>予算差異</v>
      </c>
      <c r="CM4" s="27" t="s">
        <v>89</v>
      </c>
      <c r="CN4" s="35" t="s">
        <v>0</v>
      </c>
      <c r="CO4" s="43" t="s">
        <v>61</v>
      </c>
      <c r="CP4" s="37" t="s">
        <v>59</v>
      </c>
      <c r="CQ4" s="38" t="s">
        <v>45</v>
      </c>
      <c r="CR4" s="39" t="s">
        <v>46</v>
      </c>
      <c r="CS4" s="40" t="str">
        <f>CS71</f>
        <v>予算平均</v>
      </c>
      <c r="CT4" s="41" t="s">
        <v>97</v>
      </c>
      <c r="CU4" s="42"/>
      <c r="CV4" s="6" t="s">
        <v>76</v>
      </c>
      <c r="CW4" s="6" t="s">
        <v>77</v>
      </c>
    </row>
    <row r="5" spans="1:101" s="64" customFormat="1" ht="20.100000000000001" customHeight="1">
      <c r="A5" s="44"/>
      <c r="B5" s="45"/>
      <c r="C5" s="913" t="s">
        <v>58</v>
      </c>
      <c r="D5" s="914"/>
      <c r="E5" s="250"/>
      <c r="F5" s="46">
        <f t="shared" ref="F5:H5" si="0">F72/1.17</f>
        <v>5982.9059829059834</v>
      </c>
      <c r="G5" s="47">
        <f t="shared" ref="G5" si="1">G72/1.17</f>
        <v>15270.085470085471</v>
      </c>
      <c r="H5" s="47">
        <f t="shared" si="0"/>
        <v>15270.085470085471</v>
      </c>
      <c r="I5" s="48">
        <f>H5-G5</f>
        <v>0</v>
      </c>
      <c r="J5" s="46">
        <f t="shared" ref="J5:L5" si="2">J72/1.17</f>
        <v>6581.196581196582</v>
      </c>
      <c r="K5" s="47">
        <f t="shared" ref="K5" si="3">K72/1.17</f>
        <v>5795.5688205128208</v>
      </c>
      <c r="L5" s="47">
        <f t="shared" si="2"/>
        <v>5795.5688205128208</v>
      </c>
      <c r="M5" s="48">
        <f>L5-K5</f>
        <v>0</v>
      </c>
      <c r="N5" s="46">
        <f t="shared" ref="N5:P5" si="4">N72/1.17</f>
        <v>7179.4871794871797</v>
      </c>
      <c r="O5" s="47">
        <f t="shared" ref="O5" si="5">O72/1.17</f>
        <v>6633.3333333333339</v>
      </c>
      <c r="P5" s="47">
        <f t="shared" si="4"/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 t="shared" ref="Y5:AA5" si="6">Y72/1.17</f>
        <v>7179.4871794871797</v>
      </c>
      <c r="Z5" s="47">
        <f t="shared" ref="Z5" si="7">Z72/1.17</f>
        <v>7904.4616068376063</v>
      </c>
      <c r="AA5" s="47">
        <f t="shared" si="6"/>
        <v>7904.4616068376063</v>
      </c>
      <c r="AB5" s="48">
        <f>AA5-Z5</f>
        <v>0</v>
      </c>
      <c r="AC5" s="46">
        <f t="shared" ref="AC5:AE5" si="8">AC72/1.17</f>
        <v>7179.4871794871797</v>
      </c>
      <c r="AD5" s="49">
        <f t="shared" ref="AD5" si="9">AD72/1.17</f>
        <v>6120.6245811965819</v>
      </c>
      <c r="AE5" s="47">
        <f t="shared" si="8"/>
        <v>6120.6245811965819</v>
      </c>
      <c r="AF5" s="55">
        <f>AE5-AD5</f>
        <v>0</v>
      </c>
      <c r="AG5" s="46">
        <f t="shared" ref="AG5:AI5" si="10">AG72/1.17</f>
        <v>6666.666666666667</v>
      </c>
      <c r="AH5" s="49">
        <f t="shared" ref="AH5" si="11">AH72/1.17</f>
        <v>6666.666666666667</v>
      </c>
      <c r="AI5" s="47">
        <f t="shared" si="10"/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>Z5+AD5+AH5</f>
        <v>20691.752854700855</v>
      </c>
      <c r="AN5" s="52">
        <f t="shared" ref="AN5:AN8" si="12">AA5+AE5+AI5</f>
        <v>14025.086188034187</v>
      </c>
      <c r="AO5" s="56">
        <f>AN5-AK5</f>
        <v>-7000.55483760684</v>
      </c>
      <c r="AP5" s="53">
        <f>AN5-AL5</f>
        <v>-7000.55483760684</v>
      </c>
      <c r="AQ5" s="57">
        <f>AN5-AM5</f>
        <v>-6666.6666666666679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41724.07381196582</v>
      </c>
      <c r="AV5" s="60">
        <f>AU5-AR5</f>
        <v>954.84304273504677</v>
      </c>
      <c r="AW5" s="53">
        <f>AU5-AS5</f>
        <v>954.84304273504677</v>
      </c>
      <c r="AX5" s="61">
        <f>AU5-AT5</f>
        <v>-6666.6666666666642</v>
      </c>
      <c r="AY5" s="62"/>
      <c r="AZ5" s="63"/>
      <c r="BA5" s="63"/>
      <c r="BF5" s="46">
        <f t="shared" ref="BF5:BH5" si="13">BF72/1.17</f>
        <v>0</v>
      </c>
      <c r="BG5" s="47">
        <f t="shared" si="13"/>
        <v>0</v>
      </c>
      <c r="BH5" s="47">
        <f t="shared" si="13"/>
        <v>0</v>
      </c>
      <c r="BI5" s="48">
        <f>BH5-BG5</f>
        <v>0</v>
      </c>
      <c r="BJ5" s="46">
        <f t="shared" ref="BJ5:BL5" si="14">BJ72/1.17</f>
        <v>0</v>
      </c>
      <c r="BK5" s="47">
        <f t="shared" si="14"/>
        <v>0</v>
      </c>
      <c r="BL5" s="47">
        <f t="shared" si="14"/>
        <v>0</v>
      </c>
      <c r="BM5" s="48">
        <f>BL5-BK5</f>
        <v>0</v>
      </c>
      <c r="BN5" s="46">
        <f t="shared" ref="BN5:BP5" si="15">BN72/1.17</f>
        <v>0</v>
      </c>
      <c r="BO5" s="49">
        <f t="shared" si="15"/>
        <v>0</v>
      </c>
      <c r="BP5" s="47">
        <f t="shared" si="15"/>
        <v>0</v>
      </c>
      <c r="BQ5" s="167">
        <f>BP5-BO5</f>
        <v>0</v>
      </c>
      <c r="BR5" s="829">
        <f t="shared" ref="BR5:BT5" si="16">BF5+BJ5+BN5</f>
        <v>0</v>
      </c>
      <c r="BS5" s="56">
        <f t="shared" si="16"/>
        <v>0</v>
      </c>
      <c r="BT5" s="52">
        <f t="shared" si="16"/>
        <v>0</v>
      </c>
      <c r="BU5" s="52">
        <f>BT5-BR5</f>
        <v>0</v>
      </c>
      <c r="BV5" s="54">
        <f>BT5-BS5</f>
        <v>0</v>
      </c>
      <c r="BW5" s="46">
        <f t="shared" ref="BW5:BY5" si="17">BW72/1.17</f>
        <v>0</v>
      </c>
      <c r="BX5" s="49">
        <f t="shared" si="17"/>
        <v>0</v>
      </c>
      <c r="BY5" s="47">
        <f t="shared" si="17"/>
        <v>0</v>
      </c>
      <c r="BZ5" s="48">
        <f>BY5-BX5</f>
        <v>0</v>
      </c>
      <c r="CA5" s="46">
        <f t="shared" ref="CA5:CC5" si="18">CA72/1.17</f>
        <v>0</v>
      </c>
      <c r="CB5" s="49">
        <f t="shared" si="18"/>
        <v>0</v>
      </c>
      <c r="CC5" s="47">
        <f t="shared" si="18"/>
        <v>0</v>
      </c>
      <c r="CD5" s="48">
        <f>CC5-CB5</f>
        <v>0</v>
      </c>
      <c r="CE5" s="46">
        <f t="shared" ref="CE5:CG5" si="19">CE72/1.17</f>
        <v>0</v>
      </c>
      <c r="CF5" s="49">
        <f t="shared" si="19"/>
        <v>0</v>
      </c>
      <c r="CG5" s="47">
        <f t="shared" si="19"/>
        <v>0</v>
      </c>
      <c r="CH5" s="48">
        <f>CG5-CF5</f>
        <v>0</v>
      </c>
      <c r="CI5" s="50">
        <f t="shared" ref="CI5:CK5" si="20">BW5+CA5+CE5</f>
        <v>0</v>
      </c>
      <c r="CJ5" s="56">
        <f t="shared" si="20"/>
        <v>0</v>
      </c>
      <c r="CK5" s="52">
        <f t="shared" si="20"/>
        <v>0</v>
      </c>
      <c r="CL5" s="56">
        <f>CK5-CI5</f>
        <v>0</v>
      </c>
      <c r="CM5" s="57">
        <f>CK5-CJ5</f>
        <v>0</v>
      </c>
      <c r="CN5" s="35">
        <f>SUM(BR5,CI5)</f>
        <v>0</v>
      </c>
      <c r="CO5" s="65">
        <f>BS5+CJ5</f>
        <v>0</v>
      </c>
      <c r="CP5" s="59">
        <f>SUM(BT5,CK5)</f>
        <v>0</v>
      </c>
      <c r="CQ5" s="60">
        <f>CP5-CN5</f>
        <v>0</v>
      </c>
      <c r="CR5" s="61">
        <f>CP5-CO5</f>
        <v>0</v>
      </c>
      <c r="CS5" s="62"/>
      <c r="CT5" s="63"/>
    </row>
    <row r="6" spans="1:101" s="5" customFormat="1" ht="20.100000000000001" customHeight="1">
      <c r="A6" s="66"/>
      <c r="B6" s="67"/>
      <c r="C6" s="245"/>
      <c r="D6" s="805" t="s">
        <v>129</v>
      </c>
      <c r="E6" s="806"/>
      <c r="F6" s="68">
        <f t="shared" ref="F6:H8" si="21">F73/1.17</f>
        <v>4700.8547008547012</v>
      </c>
      <c r="G6" s="47">
        <f t="shared" si="21"/>
        <v>0</v>
      </c>
      <c r="H6" s="47">
        <f t="shared" si="21"/>
        <v>0</v>
      </c>
      <c r="I6" s="193">
        <f>H6-G6</f>
        <v>0</v>
      </c>
      <c r="J6" s="68">
        <f t="shared" ref="J6:L8" si="22">J73/1.17</f>
        <v>7735.0427350427353</v>
      </c>
      <c r="K6" s="47">
        <f t="shared" si="22"/>
        <v>146.76239316239315</v>
      </c>
      <c r="L6" s="47">
        <f t="shared" si="22"/>
        <v>146.76239316239315</v>
      </c>
      <c r="M6" s="193">
        <f>L6-K6</f>
        <v>0</v>
      </c>
      <c r="N6" s="68">
        <f t="shared" ref="N6:P8" si="23">N73/1.17</f>
        <v>7735.0427350427353</v>
      </c>
      <c r="O6" s="47">
        <f t="shared" si="23"/>
        <v>1746.1512820512821</v>
      </c>
      <c r="P6" s="47">
        <f t="shared" si="23"/>
        <v>1746.1512820512821</v>
      </c>
      <c r="Q6" s="193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28">
        <f t="shared" ref="W6" si="24">U6-S6</f>
        <v>-25166.915384615386</v>
      </c>
      <c r="X6" s="229">
        <f>U6-T6</f>
        <v>0</v>
      </c>
      <c r="Y6" s="68">
        <f t="shared" ref="Y6:AA8" si="25">Y73/1.17</f>
        <v>15470.085470085471</v>
      </c>
      <c r="Z6" s="47">
        <f t="shared" ref="Z6" si="26">Z73/1.17</f>
        <v>5883.7982905982908</v>
      </c>
      <c r="AA6" s="47">
        <f t="shared" si="25"/>
        <v>5883.7982905982908</v>
      </c>
      <c r="AB6" s="193">
        <f>AA6-Z6</f>
        <v>0</v>
      </c>
      <c r="AC6" s="68">
        <f t="shared" ref="AC6:AE8" si="27">AC73/1.17</f>
        <v>17777.777777777777</v>
      </c>
      <c r="AD6" s="47">
        <f t="shared" ref="AD6" si="28">AD73/1.17</f>
        <v>5016.8307692307699</v>
      </c>
      <c r="AE6" s="47">
        <f t="shared" si="27"/>
        <v>5016.8307692307699</v>
      </c>
      <c r="AF6" s="142">
        <f>AE6-AD6</f>
        <v>0</v>
      </c>
      <c r="AG6" s="68">
        <f t="shared" ref="AG6:AI8" si="29">AG73/1.17</f>
        <v>20256.410256410258</v>
      </c>
      <c r="AH6" s="47">
        <f t="shared" ref="AH6" si="30">AH73/1.17</f>
        <v>10683.760683760684</v>
      </c>
      <c r="AI6" s="47">
        <f t="shared" si="29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>Z6+AD6+AH6</f>
        <v>21584.389743589745</v>
      </c>
      <c r="AN6" s="53">
        <f t="shared" si="12"/>
        <v>10900.629059829062</v>
      </c>
      <c r="AO6" s="810">
        <f>AN6-AK6</f>
        <v>-42603.64444444445</v>
      </c>
      <c r="AP6" s="828">
        <f>AN6-AL6</f>
        <v>-52347.234188034185</v>
      </c>
      <c r="AQ6" s="142">
        <f>AP6-AO6</f>
        <v>-9743.589743589735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7">
        <f>SUM(U6,AN6)</f>
        <v>12793.542735042736</v>
      </c>
      <c r="AV6" s="149">
        <f>AU6-AR6</f>
        <v>-60881.670940170952</v>
      </c>
      <c r="AW6" s="828">
        <f t="shared" ref="AW6" si="31">AU6-AS6</f>
        <v>-77514.149572649578</v>
      </c>
      <c r="AX6" s="863">
        <f>AU6-AT6</f>
        <v>-10683.760683760685</v>
      </c>
      <c r="AY6" s="74"/>
      <c r="AZ6" s="75"/>
      <c r="BA6" s="75"/>
      <c r="BC6" s="6"/>
      <c r="BD6" s="6"/>
      <c r="BF6" s="68">
        <f t="shared" ref="BF6:BH8" si="32">BF73/1.17</f>
        <v>0</v>
      </c>
      <c r="BG6" s="47">
        <f t="shared" si="32"/>
        <v>0</v>
      </c>
      <c r="BH6" s="47">
        <f t="shared" si="32"/>
        <v>0</v>
      </c>
      <c r="BI6" s="48">
        <f>BH6-BG6</f>
        <v>0</v>
      </c>
      <c r="BJ6" s="68">
        <f t="shared" ref="BJ6:BL8" si="33">BJ73/1.17</f>
        <v>0</v>
      </c>
      <c r="BK6" s="47">
        <f t="shared" si="33"/>
        <v>0</v>
      </c>
      <c r="BL6" s="47">
        <f t="shared" si="33"/>
        <v>0</v>
      </c>
      <c r="BM6" s="48">
        <f>BL6-BK6</f>
        <v>0</v>
      </c>
      <c r="BN6" s="68">
        <f t="shared" ref="BN6:BP8" si="34">BN73/1.17</f>
        <v>0</v>
      </c>
      <c r="BO6" s="47">
        <f t="shared" si="34"/>
        <v>0</v>
      </c>
      <c r="BP6" s="47">
        <f t="shared" si="34"/>
        <v>0</v>
      </c>
      <c r="BQ6" s="167">
        <f>BP6-BO6</f>
        <v>0</v>
      </c>
      <c r="BR6" s="72">
        <f t="shared" ref="BR6" si="35">BF6+BJ6+BN6</f>
        <v>0</v>
      </c>
      <c r="BS6" s="56">
        <f t="shared" ref="BS6" si="36">BG6+BK6+BO6</f>
        <v>0</v>
      </c>
      <c r="BT6" s="52">
        <f t="shared" ref="BT6" si="37">BH6+BL6+BP6</f>
        <v>0</v>
      </c>
      <c r="BU6" s="52">
        <f>BT6-BR6</f>
        <v>0</v>
      </c>
      <c r="BV6" s="54">
        <f>BT6-BS6</f>
        <v>0</v>
      </c>
      <c r="BW6" s="68">
        <f t="shared" ref="BW6:BY8" si="38">BW73/1.17</f>
        <v>0</v>
      </c>
      <c r="BX6" s="47">
        <f t="shared" si="38"/>
        <v>0</v>
      </c>
      <c r="BY6" s="47">
        <f t="shared" si="38"/>
        <v>0</v>
      </c>
      <c r="BZ6" s="48">
        <f>BY6-BX6</f>
        <v>0</v>
      </c>
      <c r="CA6" s="68">
        <f t="shared" ref="CA6:CC8" si="39">CA73/1.17</f>
        <v>0</v>
      </c>
      <c r="CB6" s="47">
        <f t="shared" si="39"/>
        <v>0</v>
      </c>
      <c r="CC6" s="47">
        <f t="shared" si="39"/>
        <v>0</v>
      </c>
      <c r="CD6" s="48">
        <f>CC6-CB6</f>
        <v>0</v>
      </c>
      <c r="CE6" s="68">
        <f t="shared" ref="CE6:CG8" si="40">CE73/1.17</f>
        <v>0</v>
      </c>
      <c r="CF6" s="47">
        <f t="shared" si="40"/>
        <v>0</v>
      </c>
      <c r="CG6" s="47">
        <f t="shared" si="40"/>
        <v>0</v>
      </c>
      <c r="CH6" s="48">
        <f>CG6-CF6</f>
        <v>0</v>
      </c>
      <c r="CI6" s="69">
        <f t="shared" ref="CI6" si="41">BW6+CA6+CE6</f>
        <v>0</v>
      </c>
      <c r="CJ6" s="56">
        <f t="shared" ref="CJ6" si="42">BX6+CB6+CF6</f>
        <v>0</v>
      </c>
      <c r="CK6" s="52">
        <f t="shared" ref="CK6" si="43">BY6+CC6+CG6</f>
        <v>0</v>
      </c>
      <c r="CL6" s="56">
        <f>CK6-CI6</f>
        <v>0</v>
      </c>
      <c r="CM6" s="57">
        <f>CK6-CJ6</f>
        <v>0</v>
      </c>
      <c r="CN6" s="72">
        <f>SUM(BR6,CI6)</f>
        <v>0</v>
      </c>
      <c r="CO6" s="76">
        <f>BS6+CJ6</f>
        <v>0</v>
      </c>
      <c r="CP6" s="59">
        <f>SUM(BT6,CK6)</f>
        <v>0</v>
      </c>
      <c r="CQ6" s="60">
        <f>CP6-CN6</f>
        <v>0</v>
      </c>
      <c r="CR6" s="61">
        <f>CP6-CO6</f>
        <v>0</v>
      </c>
      <c r="CS6" s="74"/>
      <c r="CT6" s="75"/>
      <c r="CV6" s="6"/>
    </row>
    <row r="7" spans="1:101" s="5" customFormat="1" ht="20.100000000000001" customHeight="1">
      <c r="A7" s="66"/>
      <c r="B7" s="67"/>
      <c r="C7" s="245"/>
      <c r="D7" s="837" t="s">
        <v>127</v>
      </c>
      <c r="E7" s="812"/>
      <c r="F7" s="68">
        <f t="shared" si="21"/>
        <v>3299.1452991452993</v>
      </c>
      <c r="G7" s="47">
        <f t="shared" si="21"/>
        <v>0</v>
      </c>
      <c r="H7" s="47">
        <f t="shared" si="21"/>
        <v>0</v>
      </c>
      <c r="I7" s="193">
        <f>H7-G7</f>
        <v>0</v>
      </c>
      <c r="J7" s="68">
        <f t="shared" si="22"/>
        <v>3974.3589743589746</v>
      </c>
      <c r="K7" s="47">
        <f t="shared" si="22"/>
        <v>0</v>
      </c>
      <c r="L7" s="47">
        <f t="shared" si="22"/>
        <v>0</v>
      </c>
      <c r="M7" s="193">
        <f>L7-K7</f>
        <v>0</v>
      </c>
      <c r="N7" s="68">
        <f t="shared" si="23"/>
        <v>3974.3589743589746</v>
      </c>
      <c r="O7" s="47">
        <f t="shared" si="23"/>
        <v>33.230769230769234</v>
      </c>
      <c r="P7" s="47">
        <f t="shared" si="23"/>
        <v>33.230769230769234</v>
      </c>
      <c r="Q7" s="193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28">
        <f t="shared" ref="W7" si="44">U7-S7</f>
        <v>-14667.623931623932</v>
      </c>
      <c r="X7" s="229">
        <f>U7-T7</f>
        <v>0</v>
      </c>
      <c r="Y7" s="68">
        <f t="shared" si="25"/>
        <v>6495.7264957264961</v>
      </c>
      <c r="Z7" s="47">
        <f t="shared" ref="Z7" si="45">Z74/1.17</f>
        <v>221.66581196581197</v>
      </c>
      <c r="AA7" s="47">
        <f t="shared" si="25"/>
        <v>221.66581196581197</v>
      </c>
      <c r="AB7" s="193">
        <f>AA7-Z7</f>
        <v>0</v>
      </c>
      <c r="AC7" s="68">
        <f t="shared" si="27"/>
        <v>7863.2478632478633</v>
      </c>
      <c r="AD7" s="47">
        <f t="shared" ref="AD7" si="46">AD74/1.17</f>
        <v>481.7034188034188</v>
      </c>
      <c r="AE7" s="47">
        <f t="shared" si="27"/>
        <v>481.7034188034188</v>
      </c>
      <c r="AF7" s="142">
        <f>AE7-AD7</f>
        <v>0</v>
      </c>
      <c r="AG7" s="68">
        <f t="shared" si="29"/>
        <v>9213.6752136752148</v>
      </c>
      <c r="AH7" s="47">
        <f t="shared" ref="AH7" si="47">AH74/1.17</f>
        <v>3418.8034188034189</v>
      </c>
      <c r="AI7" s="47">
        <f t="shared" si="29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>Z7+AD7+AH7</f>
        <v>4122.1726495726498</v>
      </c>
      <c r="AN7" s="53">
        <f t="shared" si="12"/>
        <v>703.36923076923074</v>
      </c>
      <c r="AO7" s="810">
        <f>AN7-AK7</f>
        <v>-22869.280341880345</v>
      </c>
      <c r="AP7" s="828">
        <f>AN7-AL7</f>
        <v>-33484.664957264955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7">
        <f>SUM(U7,AN7)</f>
        <v>736.6</v>
      </c>
      <c r="AV7" s="149">
        <f>AU7-AR7</f>
        <v>-34083.912820512822</v>
      </c>
      <c r="AW7" s="828">
        <f t="shared" ref="AW7" si="48">AU7-AS7</f>
        <v>-48152.288888888892</v>
      </c>
      <c r="AX7" s="863">
        <f>AU7-AT7</f>
        <v>-3418.8034188034194</v>
      </c>
      <c r="AY7" s="74"/>
      <c r="AZ7" s="75"/>
      <c r="BA7" s="75"/>
      <c r="BC7" s="6"/>
      <c r="BD7" s="6"/>
      <c r="BF7" s="68">
        <f t="shared" si="32"/>
        <v>0</v>
      </c>
      <c r="BG7" s="47">
        <f t="shared" si="32"/>
        <v>0</v>
      </c>
      <c r="BH7" s="47">
        <f t="shared" si="32"/>
        <v>0</v>
      </c>
      <c r="BI7" s="48">
        <f>BH7-BG7</f>
        <v>0</v>
      </c>
      <c r="BJ7" s="68">
        <f t="shared" si="33"/>
        <v>0</v>
      </c>
      <c r="BK7" s="47">
        <f t="shared" si="33"/>
        <v>0</v>
      </c>
      <c r="BL7" s="47">
        <f t="shared" si="33"/>
        <v>0</v>
      </c>
      <c r="BM7" s="48">
        <f>BL7-BK7</f>
        <v>0</v>
      </c>
      <c r="BN7" s="68">
        <f t="shared" si="34"/>
        <v>0</v>
      </c>
      <c r="BO7" s="47">
        <f t="shared" si="34"/>
        <v>0</v>
      </c>
      <c r="BP7" s="47">
        <f t="shared" si="34"/>
        <v>0</v>
      </c>
      <c r="BQ7" s="167">
        <f>BP7-BO7</f>
        <v>0</v>
      </c>
      <c r="BR7" s="72">
        <f t="shared" ref="BR7" si="49">BF7+BJ7+BN7</f>
        <v>0</v>
      </c>
      <c r="BS7" s="56">
        <f t="shared" ref="BS7" si="50">BG7+BK7+BO7</f>
        <v>0</v>
      </c>
      <c r="BT7" s="52">
        <f t="shared" ref="BT7" si="51">BH7+BL7+BP7</f>
        <v>0</v>
      </c>
      <c r="BU7" s="52">
        <f>BT7-BR7</f>
        <v>0</v>
      </c>
      <c r="BV7" s="54">
        <f>BT7-BS7</f>
        <v>0</v>
      </c>
      <c r="BW7" s="68">
        <f t="shared" si="38"/>
        <v>0</v>
      </c>
      <c r="BX7" s="47">
        <f t="shared" si="38"/>
        <v>0</v>
      </c>
      <c r="BY7" s="47">
        <f t="shared" si="38"/>
        <v>0</v>
      </c>
      <c r="BZ7" s="48">
        <f>BY7-BX7</f>
        <v>0</v>
      </c>
      <c r="CA7" s="68">
        <f t="shared" si="39"/>
        <v>0</v>
      </c>
      <c r="CB7" s="47">
        <f t="shared" si="39"/>
        <v>0</v>
      </c>
      <c r="CC7" s="47">
        <f t="shared" si="39"/>
        <v>0</v>
      </c>
      <c r="CD7" s="48">
        <f>CC7-CB7</f>
        <v>0</v>
      </c>
      <c r="CE7" s="68">
        <f t="shared" si="40"/>
        <v>0</v>
      </c>
      <c r="CF7" s="47">
        <f t="shared" si="40"/>
        <v>0</v>
      </c>
      <c r="CG7" s="47">
        <f t="shared" si="40"/>
        <v>0</v>
      </c>
      <c r="CH7" s="48">
        <f>CG7-CF7</f>
        <v>0</v>
      </c>
      <c r="CI7" s="69">
        <f t="shared" ref="CI7" si="52">BW7+CA7+CE7</f>
        <v>0</v>
      </c>
      <c r="CJ7" s="56">
        <f t="shared" ref="CJ7" si="53">BX7+CB7+CF7</f>
        <v>0</v>
      </c>
      <c r="CK7" s="52">
        <f t="shared" ref="CK7" si="54">BY7+CC7+CG7</f>
        <v>0</v>
      </c>
      <c r="CL7" s="56">
        <f>CK7-CI7</f>
        <v>0</v>
      </c>
      <c r="CM7" s="57">
        <f>CK7-CJ7</f>
        <v>0</v>
      </c>
      <c r="CN7" s="72">
        <f>SUM(BR7,CI7)</f>
        <v>0</v>
      </c>
      <c r="CO7" s="76">
        <f>BS7+CJ7</f>
        <v>0</v>
      </c>
      <c r="CP7" s="59">
        <f>SUM(BT7,CK7)</f>
        <v>0</v>
      </c>
      <c r="CQ7" s="60">
        <f>CP7-CN7</f>
        <v>0</v>
      </c>
      <c r="CR7" s="61">
        <f>CP7-CO7</f>
        <v>0</v>
      </c>
      <c r="CS7" s="74"/>
      <c r="CT7" s="75"/>
      <c r="CV7" s="6"/>
    </row>
    <row r="8" spans="1:101" s="5" customFormat="1" ht="20.100000000000001" customHeight="1">
      <c r="A8" s="66"/>
      <c r="B8" s="67"/>
      <c r="C8" s="921" t="s">
        <v>56</v>
      </c>
      <c r="D8" s="922"/>
      <c r="E8" s="842"/>
      <c r="F8" s="860">
        <f t="shared" si="21"/>
        <v>54529.914529914531</v>
      </c>
      <c r="G8" s="129">
        <f t="shared" si="21"/>
        <v>72900.450427350428</v>
      </c>
      <c r="H8" s="129">
        <f t="shared" si="21"/>
        <v>72900.450427350428</v>
      </c>
      <c r="I8" s="48">
        <f>H8-G8</f>
        <v>0</v>
      </c>
      <c r="J8" s="860">
        <f t="shared" si="22"/>
        <v>60683.760683760687</v>
      </c>
      <c r="K8" s="129">
        <f t="shared" si="22"/>
        <v>72888.410974358994</v>
      </c>
      <c r="L8" s="129">
        <f t="shared" si="22"/>
        <v>72888.410974358994</v>
      </c>
      <c r="M8" s="48">
        <f>L8-K8</f>
        <v>0</v>
      </c>
      <c r="N8" s="860">
        <f t="shared" si="23"/>
        <v>60683.760683760687</v>
      </c>
      <c r="O8" s="129">
        <f t="shared" si="23"/>
        <v>71451.86028205129</v>
      </c>
      <c r="P8" s="129">
        <f t="shared" si="2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 t="shared" ref="W8" si="55">U8-S8</f>
        <v>26215.080658119696</v>
      </c>
      <c r="X8" s="861">
        <f>U8-T8</f>
        <v>0</v>
      </c>
      <c r="Y8" s="860">
        <f t="shared" si="25"/>
        <v>60683.760683760687</v>
      </c>
      <c r="Z8" s="129">
        <f t="shared" ref="Z8" si="56">Z75/1.17</f>
        <v>86652.401641025644</v>
      </c>
      <c r="AA8" s="129">
        <f t="shared" si="25"/>
        <v>86652.401641025644</v>
      </c>
      <c r="AB8" s="48">
        <f>AA8-Z8</f>
        <v>0</v>
      </c>
      <c r="AC8" s="860">
        <f t="shared" si="27"/>
        <v>66752.13675213675</v>
      </c>
      <c r="AD8" s="129">
        <f t="shared" ref="AD8" si="57">AD75/1.17</f>
        <v>72981.156777777767</v>
      </c>
      <c r="AE8" s="129">
        <f t="shared" si="27"/>
        <v>72981.156777777767</v>
      </c>
      <c r="AF8" s="55">
        <f>AE8-AD8</f>
        <v>0</v>
      </c>
      <c r="AG8" s="860">
        <f t="shared" si="29"/>
        <v>72820.512820512828</v>
      </c>
      <c r="AH8" s="129">
        <f t="shared" ref="AH8" si="58">AH75/1.17</f>
        <v>68376.068376068375</v>
      </c>
      <c r="AI8" s="129">
        <f t="shared" si="29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>Z8+AD8+AH8</f>
        <v>228009.62679487179</v>
      </c>
      <c r="AN8" s="52">
        <f t="shared" si="12"/>
        <v>159633.55841880341</v>
      </c>
      <c r="AO8" s="56">
        <f>AN8-AK8</f>
        <v>-40622.851837606839</v>
      </c>
      <c r="AP8" s="71">
        <f>AN8-AL8</f>
        <v>-48571.569786324806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32">
        <f>T8+AM8</f>
        <v>445250.34847863251</v>
      </c>
      <c r="AU8" s="59">
        <f>SUM(U8,AN8)</f>
        <v>376874.28010256414</v>
      </c>
      <c r="AV8" s="60">
        <f>AU8-AR8</f>
        <v>720.43394871801138</v>
      </c>
      <c r="AW8" s="71">
        <f t="shared" ref="AW8" si="59">AU8-AS8</f>
        <v>-22356.48912820511</v>
      </c>
      <c r="AX8" s="862">
        <f>AU8-AT8</f>
        <v>-68376.068376068375</v>
      </c>
      <c r="AY8" s="74"/>
      <c r="AZ8" s="75"/>
      <c r="BA8" s="75"/>
      <c r="BC8" s="6"/>
      <c r="BD8" s="6"/>
      <c r="BF8" s="68">
        <f t="shared" si="32"/>
        <v>0</v>
      </c>
      <c r="BG8" s="47">
        <f t="shared" si="32"/>
        <v>0</v>
      </c>
      <c r="BH8" s="47">
        <f t="shared" si="32"/>
        <v>0</v>
      </c>
      <c r="BI8" s="48">
        <f>BH8-BG8</f>
        <v>0</v>
      </c>
      <c r="BJ8" s="68">
        <f t="shared" si="33"/>
        <v>0</v>
      </c>
      <c r="BK8" s="47">
        <f t="shared" si="33"/>
        <v>0</v>
      </c>
      <c r="BL8" s="47">
        <f t="shared" si="33"/>
        <v>0</v>
      </c>
      <c r="BM8" s="48">
        <f>BL8-BK8</f>
        <v>0</v>
      </c>
      <c r="BN8" s="68">
        <f t="shared" si="34"/>
        <v>0</v>
      </c>
      <c r="BO8" s="47">
        <f t="shared" si="34"/>
        <v>0</v>
      </c>
      <c r="BP8" s="47">
        <f t="shared" si="34"/>
        <v>0</v>
      </c>
      <c r="BQ8" s="167">
        <f>BP8-BO8</f>
        <v>0</v>
      </c>
      <c r="BR8" s="72">
        <f t="shared" ref="BR8" si="60">BF8+BJ8+BN8</f>
        <v>0</v>
      </c>
      <c r="BS8" s="56">
        <f t="shared" ref="BS8" si="61">BG8+BK8+BO8</f>
        <v>0</v>
      </c>
      <c r="BT8" s="52">
        <f t="shared" ref="BT8" si="62">BH8+BL8+BP8</f>
        <v>0</v>
      </c>
      <c r="BU8" s="52">
        <f>BT8-BR8</f>
        <v>0</v>
      </c>
      <c r="BV8" s="54">
        <f>BT8-BS8</f>
        <v>0</v>
      </c>
      <c r="BW8" s="68">
        <f t="shared" si="38"/>
        <v>0</v>
      </c>
      <c r="BX8" s="47">
        <f t="shared" si="38"/>
        <v>0</v>
      </c>
      <c r="BY8" s="47">
        <f t="shared" si="38"/>
        <v>0</v>
      </c>
      <c r="BZ8" s="48">
        <f>BY8-BX8</f>
        <v>0</v>
      </c>
      <c r="CA8" s="68">
        <f t="shared" si="39"/>
        <v>0</v>
      </c>
      <c r="CB8" s="47">
        <f t="shared" si="39"/>
        <v>0</v>
      </c>
      <c r="CC8" s="47">
        <f t="shared" si="39"/>
        <v>0</v>
      </c>
      <c r="CD8" s="48">
        <f>CC8-CB8</f>
        <v>0</v>
      </c>
      <c r="CE8" s="68">
        <f t="shared" si="40"/>
        <v>0</v>
      </c>
      <c r="CF8" s="47">
        <f t="shared" si="40"/>
        <v>0</v>
      </c>
      <c r="CG8" s="47">
        <f t="shared" si="40"/>
        <v>0</v>
      </c>
      <c r="CH8" s="48">
        <f>CG8-CF8</f>
        <v>0</v>
      </c>
      <c r="CI8" s="69">
        <f t="shared" ref="CI8" si="63">BW8+CA8+CE8</f>
        <v>0</v>
      </c>
      <c r="CJ8" s="56">
        <f t="shared" ref="CJ8" si="64">BX8+CB8+CF8</f>
        <v>0</v>
      </c>
      <c r="CK8" s="52">
        <f t="shared" ref="CK8" si="65">BY8+CC8+CG8</f>
        <v>0</v>
      </c>
      <c r="CL8" s="56">
        <f>CK8-CI8</f>
        <v>0</v>
      </c>
      <c r="CM8" s="57">
        <f>CK8-CJ8</f>
        <v>0</v>
      </c>
      <c r="CN8" s="72">
        <f>SUM(BR8,CI8)</f>
        <v>0</v>
      </c>
      <c r="CO8" s="76">
        <f>BS8+CJ8</f>
        <v>0</v>
      </c>
      <c r="CP8" s="59">
        <f>SUM(BT8,CK8)</f>
        <v>0</v>
      </c>
      <c r="CQ8" s="60">
        <f>CP8-CN8</f>
        <v>0</v>
      </c>
      <c r="CR8" s="61">
        <f>CP8-CO8</f>
        <v>0</v>
      </c>
      <c r="CS8" s="74"/>
      <c r="CT8" s="75"/>
      <c r="CV8" s="6"/>
    </row>
    <row r="9" spans="1:101" s="98" customFormat="1" ht="20.100000000000001" customHeight="1">
      <c r="A9" s="77"/>
      <c r="B9" s="77"/>
      <c r="C9" s="16"/>
      <c r="D9" s="838"/>
      <c r="E9" s="843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0.78478414132869823</v>
      </c>
      <c r="AP9" s="86">
        <f>AN10/AL10</f>
        <v>0.75757126841909017</v>
      </c>
      <c r="AQ9" s="91">
        <f>AN10/AM10</f>
        <v>0.6982616857675964</v>
      </c>
      <c r="AR9" s="92"/>
      <c r="AS9" s="83"/>
      <c r="AT9" s="93"/>
      <c r="AU9" s="93"/>
      <c r="AV9" s="94">
        <f>AU10/AR10</f>
        <v>1.0040181920459204</v>
      </c>
      <c r="AW9" s="86">
        <f>AU10/AS10</f>
        <v>0.95135989526029541</v>
      </c>
      <c r="AX9" s="95">
        <f>AU10/AT10</f>
        <v>0.84798118162884217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9"/>
      <c r="BT9" s="84"/>
      <c r="BU9" s="85" t="e">
        <f>BT10/BR10</f>
        <v>#DIV/0!</v>
      </c>
      <c r="BV9" s="87" t="e">
        <f>BT10/BS10</f>
        <v>#DIV/0!</v>
      </c>
      <c r="BW9" s="78"/>
      <c r="BX9" s="81"/>
      <c r="BY9" s="79"/>
      <c r="BZ9" s="80" t="e">
        <f>BY10/BX10</f>
        <v>#DIV/0!</v>
      </c>
      <c r="CA9" s="78"/>
      <c r="CB9" s="100"/>
      <c r="CC9" s="79"/>
      <c r="CD9" s="101" t="e">
        <f>CC10/CB10</f>
        <v>#DIV/0!</v>
      </c>
      <c r="CE9" s="78"/>
      <c r="CF9" s="100"/>
      <c r="CG9" s="79"/>
      <c r="CH9" s="101" t="e">
        <f>CG10/CF10</f>
        <v>#DIV/0!</v>
      </c>
      <c r="CI9" s="82"/>
      <c r="CJ9" s="99"/>
      <c r="CK9" s="84"/>
      <c r="CL9" s="90" t="e">
        <f>CK10/CI10</f>
        <v>#DIV/0!</v>
      </c>
      <c r="CM9" s="91" t="e">
        <f>CK10/CJ10</f>
        <v>#DIV/0!</v>
      </c>
      <c r="CN9" s="92"/>
      <c r="CO9" s="102"/>
      <c r="CP9" s="93"/>
      <c r="CQ9" s="94" t="e">
        <f>CP10/CN10</f>
        <v>#DIV/0!</v>
      </c>
      <c r="CR9" s="95" t="e">
        <f>CP10/CO10</f>
        <v>#DIV/0!</v>
      </c>
      <c r="CS9" s="96"/>
      <c r="CT9" s="97"/>
    </row>
    <row r="10" spans="1:101" s="98" customFormat="1" ht="20.100000000000001" customHeight="1">
      <c r="A10" s="103"/>
      <c r="B10" s="104" t="s">
        <v>12</v>
      </c>
      <c r="C10" s="105"/>
      <c r="D10" s="105"/>
      <c r="E10" s="106"/>
      <c r="F10" s="107">
        <f>F77/1.17</f>
        <v>60512.820512820515</v>
      </c>
      <c r="G10" s="108">
        <f t="shared" ref="G10" si="66">G77/1.17</f>
        <v>88170.535897435911</v>
      </c>
      <c r="H10" s="108">
        <f>H77/1.17</f>
        <v>88170.535897435911</v>
      </c>
      <c r="I10" s="109">
        <f>H10-G10</f>
        <v>0</v>
      </c>
      <c r="J10" s="107">
        <f t="shared" ref="J10:L12" si="67">J77/1.17</f>
        <v>67264.957264957266</v>
      </c>
      <c r="K10" s="108">
        <f t="shared" ref="K10" si="68">K77/1.17</f>
        <v>78683.979794871819</v>
      </c>
      <c r="L10" s="108">
        <f t="shared" si="67"/>
        <v>78683.979794871819</v>
      </c>
      <c r="M10" s="109">
        <f>L10-K10</f>
        <v>0</v>
      </c>
      <c r="N10" s="107">
        <f t="shared" ref="N10:P12" si="69">N77/1.17</f>
        <v>67863.247863247874</v>
      </c>
      <c r="O10" s="108">
        <f t="shared" ref="O10" si="70">O77/1.17</f>
        <v>78085.193615384618</v>
      </c>
      <c r="P10" s="108">
        <f t="shared" si="69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 t="shared" ref="U10:U12" si="71">H10+L10+P10</f>
        <v>244939.70930769236</v>
      </c>
      <c r="V10" s="115">
        <f>U10-R10</f>
        <v>49298.683666666708</v>
      </c>
      <c r="W10" s="116">
        <f t="shared" ref="W10:W29" si="72">U10-S10</f>
        <v>34170.478538461583</v>
      </c>
      <c r="X10" s="109">
        <f>U10-T10</f>
        <v>0</v>
      </c>
      <c r="Y10" s="107">
        <f t="shared" ref="Y10:AA12" si="73">Y77/1.17</f>
        <v>67863.247863247874</v>
      </c>
      <c r="Z10" s="108">
        <f t="shared" ref="Z10" si="74">Z77/1.17</f>
        <v>94556.86324786325</v>
      </c>
      <c r="AA10" s="108">
        <f t="shared" si="73"/>
        <v>94556.86324786325</v>
      </c>
      <c r="AB10" s="109">
        <f>AA10-Z10</f>
        <v>0</v>
      </c>
      <c r="AC10" s="107">
        <f t="shared" ref="AC10:AE12" si="75">AC77/1.17</f>
        <v>73931.623931623937</v>
      </c>
      <c r="AD10" s="110">
        <f t="shared" ref="AD10" si="76">AD77/1.17</f>
        <v>79101.781358974345</v>
      </c>
      <c r="AE10" s="108">
        <f t="shared" si="75"/>
        <v>79101.781358974345</v>
      </c>
      <c r="AF10" s="117">
        <f>AE10-AD10</f>
        <v>0</v>
      </c>
      <c r="AG10" s="107">
        <f t="shared" ref="AG10:AI12" si="77">AG77/1.17</f>
        <v>79487.179487179499</v>
      </c>
      <c r="AH10" s="110">
        <f t="shared" ref="AH10" si="78">AH77/1.17</f>
        <v>75042.735042735047</v>
      </c>
      <c r="AI10" s="108">
        <f t="shared" si="77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79">AA10+AE10+AI10</f>
        <v>173658.6446068376</v>
      </c>
      <c r="AO10" s="118">
        <f>AN10-AK10</f>
        <v>-47623.406675213715</v>
      </c>
      <c r="AP10" s="116">
        <f>AN10-AL10</f>
        <v>-55572.124623931653</v>
      </c>
      <c r="AQ10" s="109">
        <f>AN10-AM10</f>
        <v>-75042.735042735061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418598.35391452996</v>
      </c>
      <c r="AV10" s="121">
        <f>AU10-AR10</f>
        <v>1675.2769914529636</v>
      </c>
      <c r="AW10" s="116">
        <f t="shared" ref="AW10:AW29" si="80">AU10-AS10</f>
        <v>-21401.646085470042</v>
      </c>
      <c r="AX10" s="122">
        <f>AU10-AT10</f>
        <v>-75042.735042735061</v>
      </c>
      <c r="AY10" s="96">
        <f>AR10/6</f>
        <v>69487.179487179499</v>
      </c>
      <c r="AZ10" s="97">
        <f>AS10/6</f>
        <v>73333.333333333328</v>
      </c>
      <c r="BA10" s="97">
        <f>AU10/6</f>
        <v>69766.392319088322</v>
      </c>
      <c r="BB10" s="123">
        <f>BA10/AY10</f>
        <v>1.0040181920459204</v>
      </c>
      <c r="BC10" s="98">
        <f>BA10-AY10</f>
        <v>279.21283190882241</v>
      </c>
      <c r="BD10" s="98">
        <f>BA10-AZ10</f>
        <v>-3566.941014245007</v>
      </c>
      <c r="BE10" s="98">
        <f>AX10/6</f>
        <v>-12507.122507122511</v>
      </c>
      <c r="BF10" s="107">
        <f t="shared" ref="BF10:BH12" si="81">BF77/1.17</f>
        <v>0</v>
      </c>
      <c r="BG10" s="108">
        <f t="shared" si="81"/>
        <v>0</v>
      </c>
      <c r="BH10" s="108">
        <f t="shared" si="81"/>
        <v>0</v>
      </c>
      <c r="BI10" s="109">
        <f>BH10-BG10</f>
        <v>0</v>
      </c>
      <c r="BJ10" s="107">
        <f t="shared" ref="BJ10:BL12" si="82">BJ77/1.17</f>
        <v>0</v>
      </c>
      <c r="BK10" s="108">
        <f t="shared" si="82"/>
        <v>0</v>
      </c>
      <c r="BL10" s="108">
        <f t="shared" si="82"/>
        <v>0</v>
      </c>
      <c r="BM10" s="109">
        <f>BL10-BK10</f>
        <v>0</v>
      </c>
      <c r="BN10" s="107">
        <f t="shared" ref="BN10:BP12" si="83">BN77/1.17</f>
        <v>0</v>
      </c>
      <c r="BO10" s="110">
        <f t="shared" si="83"/>
        <v>0</v>
      </c>
      <c r="BP10" s="108">
        <f t="shared" si="83"/>
        <v>0</v>
      </c>
      <c r="BQ10" s="109">
        <f>BP10-BO10</f>
        <v>0</v>
      </c>
      <c r="BR10" s="111">
        <f t="shared" ref="BR10:BT12" si="84">BF10+BJ10+BN10</f>
        <v>0</v>
      </c>
      <c r="BS10" s="112">
        <f t="shared" si="84"/>
        <v>0</v>
      </c>
      <c r="BT10" s="114">
        <f t="shared" si="84"/>
        <v>0</v>
      </c>
      <c r="BU10" s="115">
        <f>BT10-BR10</f>
        <v>0</v>
      </c>
      <c r="BV10" s="109">
        <f>BT10-BS10</f>
        <v>0</v>
      </c>
      <c r="BW10" s="107">
        <f t="shared" ref="BW10:BY12" si="85">BW77/1.17</f>
        <v>0</v>
      </c>
      <c r="BX10" s="110">
        <f t="shared" si="85"/>
        <v>0</v>
      </c>
      <c r="BY10" s="108">
        <f t="shared" si="85"/>
        <v>0</v>
      </c>
      <c r="BZ10" s="109">
        <f>BY10-BX10</f>
        <v>0</v>
      </c>
      <c r="CA10" s="107">
        <f t="shared" ref="CA10:CC12" si="86">CA77/1.17</f>
        <v>0</v>
      </c>
      <c r="CB10" s="115">
        <f t="shared" si="86"/>
        <v>0</v>
      </c>
      <c r="CC10" s="108">
        <f t="shared" si="86"/>
        <v>0</v>
      </c>
      <c r="CD10" s="109">
        <f>CC10-CB10</f>
        <v>0</v>
      </c>
      <c r="CE10" s="107">
        <f t="shared" ref="CE10:CG12" si="87">CE77/1.17</f>
        <v>0</v>
      </c>
      <c r="CF10" s="115">
        <f t="shared" si="87"/>
        <v>0</v>
      </c>
      <c r="CG10" s="108">
        <f t="shared" si="87"/>
        <v>0</v>
      </c>
      <c r="CH10" s="109">
        <f>CG10-CF10</f>
        <v>0</v>
      </c>
      <c r="CI10" s="111">
        <f t="shared" ref="CI10:CK12" si="88">BW10+CA10+CE10</f>
        <v>0</v>
      </c>
      <c r="CJ10" s="112">
        <f t="shared" si="88"/>
        <v>0</v>
      </c>
      <c r="CK10" s="114">
        <f t="shared" si="88"/>
        <v>0</v>
      </c>
      <c r="CL10" s="118">
        <f>CK10-CI10</f>
        <v>0</v>
      </c>
      <c r="CM10" s="109">
        <f>CK10-CJ10</f>
        <v>0</v>
      </c>
      <c r="CN10" s="119">
        <f>SUM(BR10,CI10)</f>
        <v>0</v>
      </c>
      <c r="CO10" s="124">
        <f>BS10+CJ10</f>
        <v>0</v>
      </c>
      <c r="CP10" s="120">
        <f>SUM(BT10,CK10)</f>
        <v>0</v>
      </c>
      <c r="CQ10" s="121">
        <f>CP10-CN10</f>
        <v>0</v>
      </c>
      <c r="CR10" s="122">
        <f>CP10-CO10</f>
        <v>0</v>
      </c>
      <c r="CS10" s="96">
        <f>CN10/6</f>
        <v>0</v>
      </c>
      <c r="CT10" s="97">
        <f>CP10/6</f>
        <v>0</v>
      </c>
      <c r="CU10" s="123" t="e">
        <f>CT10/CS10</f>
        <v>#DIV/0!</v>
      </c>
      <c r="CV10" s="98">
        <f>CT10-CS10</f>
        <v>0</v>
      </c>
      <c r="CW10" s="98">
        <f>CR10/6</f>
        <v>0</v>
      </c>
    </row>
    <row r="11" spans="1:101" ht="20.100000000000001" customHeight="1">
      <c r="A11" s="125"/>
      <c r="B11" s="103"/>
      <c r="C11" s="126"/>
      <c r="D11" s="839" t="s">
        <v>64</v>
      </c>
      <c r="E11" s="187"/>
      <c r="F11" s="127">
        <f>F78/1.17</f>
        <v>7675.2136752136757</v>
      </c>
      <c r="G11" s="128">
        <f t="shared" ref="G11" si="89">G78/1.17</f>
        <v>9050.3504273504277</v>
      </c>
      <c r="H11" s="128">
        <f>H78/1.17</f>
        <v>9050.3504273504277</v>
      </c>
      <c r="I11" s="55">
        <f>H11-G11</f>
        <v>0</v>
      </c>
      <c r="J11" s="127">
        <f t="shared" si="67"/>
        <v>8324.7863247863261</v>
      </c>
      <c r="K11" s="128">
        <f t="shared" ref="K11" si="90">K78/1.17</f>
        <v>10335.897435897437</v>
      </c>
      <c r="L11" s="128">
        <f t="shared" si="67"/>
        <v>10335.897435897437</v>
      </c>
      <c r="M11" s="55">
        <f>L11-K11</f>
        <v>0</v>
      </c>
      <c r="N11" s="127">
        <f t="shared" si="69"/>
        <v>8333.3333333333339</v>
      </c>
      <c r="O11" s="128">
        <f t="shared" ref="O11" si="91">O78/1.17</f>
        <v>7231.0393162393175</v>
      </c>
      <c r="P11" s="128">
        <f t="shared" si="69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 t="shared" si="71"/>
        <v>26617.287179487183</v>
      </c>
      <c r="V11" s="129">
        <f>U11-R11</f>
        <v>2283.9538461538468</v>
      </c>
      <c r="W11" s="128">
        <f t="shared" si="72"/>
        <v>634.38119658119831</v>
      </c>
      <c r="X11" s="55">
        <f>U11-T11</f>
        <v>0</v>
      </c>
      <c r="Y11" s="127">
        <f t="shared" si="73"/>
        <v>7094.0170940170947</v>
      </c>
      <c r="Z11" s="128">
        <f t="shared" ref="Z11" si="92">Z78/1.17</f>
        <v>7063.1025641025644</v>
      </c>
      <c r="AA11" s="128">
        <f t="shared" si="73"/>
        <v>7063.1025641025644</v>
      </c>
      <c r="AB11" s="55">
        <f>AA11-Z11</f>
        <v>0</v>
      </c>
      <c r="AC11" s="127">
        <f t="shared" si="75"/>
        <v>6581.196581196582</v>
      </c>
      <c r="AD11" s="129">
        <f t="shared" ref="AD11" si="93">AD78/1.17</f>
        <v>5805.8752136752137</v>
      </c>
      <c r="AE11" s="128">
        <f t="shared" si="75"/>
        <v>5805.8752136752137</v>
      </c>
      <c r="AF11" s="55">
        <f>AE11-AD11</f>
        <v>0</v>
      </c>
      <c r="AG11" s="127">
        <f t="shared" si="77"/>
        <v>5452.9914529914531</v>
      </c>
      <c r="AH11" s="129">
        <f t="shared" ref="AH11" si="94">AH78/1.17</f>
        <v>4384.6153846153848</v>
      </c>
      <c r="AI11" s="128">
        <f t="shared" si="77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79"/>
        <v>17253.593162393161</v>
      </c>
      <c r="AN11" s="133">
        <f t="shared" si="79"/>
        <v>12868.977777777778</v>
      </c>
      <c r="AO11" s="134">
        <f>AN11-AK11</f>
        <v>-6259.2273504273508</v>
      </c>
      <c r="AP11" s="128">
        <f>AN11-AL11</f>
        <v>-4609.6547008547022</v>
      </c>
      <c r="AQ11" s="55">
        <f>AN11-AM11</f>
        <v>-4384.6153846153829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39486.264957264961</v>
      </c>
      <c r="AV11" s="60">
        <f>AU11-AR11</f>
        <v>-3975.2735042735076</v>
      </c>
      <c r="AW11" s="128">
        <f t="shared" si="80"/>
        <v>-3975.2735042735003</v>
      </c>
      <c r="AX11" s="136">
        <f>AU11-AT11</f>
        <v>-4384.6153846153829</v>
      </c>
      <c r="AY11" s="137"/>
      <c r="AZ11" s="138"/>
      <c r="BA11" s="138"/>
      <c r="BF11" s="127">
        <f t="shared" si="81"/>
        <v>0</v>
      </c>
      <c r="BG11" s="128">
        <f t="shared" si="81"/>
        <v>0</v>
      </c>
      <c r="BH11" s="128">
        <f t="shared" si="81"/>
        <v>0</v>
      </c>
      <c r="BI11" s="55">
        <f>BH11-BG11</f>
        <v>0</v>
      </c>
      <c r="BJ11" s="127">
        <f t="shared" si="82"/>
        <v>0</v>
      </c>
      <c r="BK11" s="128">
        <f t="shared" si="82"/>
        <v>0</v>
      </c>
      <c r="BL11" s="128">
        <f t="shared" si="82"/>
        <v>0</v>
      </c>
      <c r="BM11" s="55">
        <f>BL11-BK11</f>
        <v>0</v>
      </c>
      <c r="BN11" s="127">
        <f t="shared" si="83"/>
        <v>0</v>
      </c>
      <c r="BO11" s="129">
        <f t="shared" si="83"/>
        <v>0</v>
      </c>
      <c r="BP11" s="128">
        <f t="shared" si="83"/>
        <v>0</v>
      </c>
      <c r="BQ11" s="55">
        <f>BP11-BO11</f>
        <v>0</v>
      </c>
      <c r="BR11" s="130">
        <f t="shared" si="84"/>
        <v>0</v>
      </c>
      <c r="BS11" s="131">
        <f t="shared" si="84"/>
        <v>0</v>
      </c>
      <c r="BT11" s="133">
        <f t="shared" si="84"/>
        <v>0</v>
      </c>
      <c r="BU11" s="129">
        <f>BT11-BR11</f>
        <v>0</v>
      </c>
      <c r="BV11" s="55">
        <f>BT11-BS11</f>
        <v>0</v>
      </c>
      <c r="BW11" s="127">
        <f t="shared" si="85"/>
        <v>0</v>
      </c>
      <c r="BX11" s="129">
        <f t="shared" si="85"/>
        <v>0</v>
      </c>
      <c r="BY11" s="128">
        <f t="shared" si="85"/>
        <v>0</v>
      </c>
      <c r="BZ11" s="55">
        <f>BY11-BX11</f>
        <v>0</v>
      </c>
      <c r="CA11" s="127">
        <f t="shared" si="86"/>
        <v>0</v>
      </c>
      <c r="CB11" s="139">
        <f t="shared" si="86"/>
        <v>0</v>
      </c>
      <c r="CC11" s="128">
        <f t="shared" si="86"/>
        <v>0</v>
      </c>
      <c r="CD11" s="55">
        <f>CC11-CB11</f>
        <v>0</v>
      </c>
      <c r="CE11" s="127">
        <f t="shared" si="87"/>
        <v>0</v>
      </c>
      <c r="CF11" s="139">
        <f t="shared" si="87"/>
        <v>0</v>
      </c>
      <c r="CG11" s="128">
        <f t="shared" si="87"/>
        <v>0</v>
      </c>
      <c r="CH11" s="55">
        <f>CG11-CF11</f>
        <v>0</v>
      </c>
      <c r="CI11" s="130">
        <f t="shared" si="88"/>
        <v>0</v>
      </c>
      <c r="CJ11" s="131">
        <f t="shared" si="88"/>
        <v>0</v>
      </c>
      <c r="CK11" s="133">
        <f t="shared" si="88"/>
        <v>0</v>
      </c>
      <c r="CL11" s="134">
        <f>CK11-CI11</f>
        <v>0</v>
      </c>
      <c r="CM11" s="55">
        <f>CK11-CJ11</f>
        <v>0</v>
      </c>
      <c r="CN11" s="135">
        <f>SUM(BR11,CI11)</f>
        <v>0</v>
      </c>
      <c r="CO11" s="140">
        <f>BS11+CJ11</f>
        <v>0</v>
      </c>
      <c r="CP11" s="59">
        <f>SUM(BT11,CK11)</f>
        <v>0</v>
      </c>
      <c r="CQ11" s="60">
        <f>CP11-CN11</f>
        <v>0</v>
      </c>
      <c r="CR11" s="136">
        <f>CP11-CO11</f>
        <v>0</v>
      </c>
      <c r="CS11" s="137"/>
      <c r="CT11" s="138"/>
    </row>
    <row r="12" spans="1:101" ht="20.100000000000001" customHeight="1">
      <c r="A12" s="125"/>
      <c r="B12" s="103"/>
      <c r="C12" s="126"/>
      <c r="D12" s="839" t="s">
        <v>65</v>
      </c>
      <c r="E12" s="844"/>
      <c r="F12" s="72">
        <f>F79/1.17</f>
        <v>136008.54700854703</v>
      </c>
      <c r="G12" s="141">
        <f t="shared" ref="G12" si="95">G79/1.17</f>
        <v>202806.69230769231</v>
      </c>
      <c r="H12" s="141">
        <f>H79/1.17</f>
        <v>202806.69230769231</v>
      </c>
      <c r="I12" s="142">
        <f>H12-G12</f>
        <v>0</v>
      </c>
      <c r="J12" s="72">
        <f t="shared" si="67"/>
        <v>150470.08547008547</v>
      </c>
      <c r="K12" s="141">
        <f t="shared" ref="K12" si="96">K79/1.17</f>
        <v>244577.77777777778</v>
      </c>
      <c r="L12" s="141">
        <f t="shared" si="67"/>
        <v>244577.77777777778</v>
      </c>
      <c r="M12" s="142">
        <f>L12-K12</f>
        <v>0</v>
      </c>
      <c r="N12" s="72">
        <f t="shared" si="69"/>
        <v>150470.08547008547</v>
      </c>
      <c r="O12" s="141">
        <f t="shared" ref="O12" si="97">O79/1.17</f>
        <v>230923.73837606836</v>
      </c>
      <c r="P12" s="141">
        <f t="shared" si="69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 t="shared" si="71"/>
        <v>678308.20846153842</v>
      </c>
      <c r="V12" s="47">
        <f>U12-R12</f>
        <v>241359.49051282043</v>
      </c>
      <c r="W12" s="141">
        <f t="shared" si="72"/>
        <v>186342.39649572643</v>
      </c>
      <c r="X12" s="142">
        <f>U12-T12</f>
        <v>0</v>
      </c>
      <c r="Y12" s="72">
        <f t="shared" si="73"/>
        <v>126495.7264957265</v>
      </c>
      <c r="Z12" s="141">
        <f t="shared" ref="Z12" si="98">Z79/1.17</f>
        <v>194049.69059829062</v>
      </c>
      <c r="AA12" s="141">
        <f t="shared" si="73"/>
        <v>194049.69059829062</v>
      </c>
      <c r="AB12" s="142">
        <f>AA12-Z12</f>
        <v>0</v>
      </c>
      <c r="AC12" s="72">
        <f t="shared" si="75"/>
        <v>119658.11965811967</v>
      </c>
      <c r="AD12" s="47">
        <f t="shared" ref="AD12" si="99">AD79/1.17</f>
        <v>157762.82230769232</v>
      </c>
      <c r="AE12" s="141">
        <f t="shared" si="75"/>
        <v>157762.82230769232</v>
      </c>
      <c r="AF12" s="142">
        <f>AE12-AD12</f>
        <v>0</v>
      </c>
      <c r="AG12" s="72">
        <f t="shared" si="77"/>
        <v>97153.846153846156</v>
      </c>
      <c r="AH12" s="47">
        <f t="shared" ref="AH12" si="100">AH79/1.17</f>
        <v>141769.23076923078</v>
      </c>
      <c r="AI12" s="141">
        <f t="shared" si="77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79"/>
        <v>493581.74367521366</v>
      </c>
      <c r="AN12" s="145">
        <f t="shared" si="79"/>
        <v>351812.51290598291</v>
      </c>
      <c r="AO12" s="146">
        <f>AN12-AK12</f>
        <v>8504.8205982905347</v>
      </c>
      <c r="AP12" s="141">
        <f t="shared" ref="AP12:AP29" si="101">AN12-AL12</f>
        <v>-1435.3503418803448</v>
      </c>
      <c r="AQ12" s="142">
        <f>AN12-AM12</f>
        <v>-141769.23076923075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1030120.7213675213</v>
      </c>
      <c r="AV12" s="149">
        <f>AU12-AR12</f>
        <v>249864.31111111096</v>
      </c>
      <c r="AW12" s="141">
        <f t="shared" si="80"/>
        <v>184907.04615384608</v>
      </c>
      <c r="AX12" s="150">
        <f>AU12-AT12</f>
        <v>-141769.23076923087</v>
      </c>
      <c r="AY12" s="137"/>
      <c r="AZ12" s="138"/>
      <c r="BA12" s="138">
        <f>AU12/6</f>
        <v>171686.7868945869</v>
      </c>
      <c r="BF12" s="72">
        <f t="shared" si="81"/>
        <v>0</v>
      </c>
      <c r="BG12" s="141">
        <f t="shared" si="81"/>
        <v>0</v>
      </c>
      <c r="BH12" s="141">
        <f t="shared" si="81"/>
        <v>0</v>
      </c>
      <c r="BI12" s="142">
        <f>BH12-BG12</f>
        <v>0</v>
      </c>
      <c r="BJ12" s="72">
        <f t="shared" si="82"/>
        <v>0</v>
      </c>
      <c r="BK12" s="141">
        <f t="shared" si="82"/>
        <v>0</v>
      </c>
      <c r="BL12" s="141">
        <f t="shared" si="82"/>
        <v>0</v>
      </c>
      <c r="BM12" s="142">
        <f>BL12-BK12</f>
        <v>0</v>
      </c>
      <c r="BN12" s="72">
        <f t="shared" si="83"/>
        <v>0</v>
      </c>
      <c r="BO12" s="47">
        <f t="shared" si="83"/>
        <v>0</v>
      </c>
      <c r="BP12" s="141">
        <f t="shared" si="83"/>
        <v>0</v>
      </c>
      <c r="BQ12" s="142">
        <f>BP12-BO12</f>
        <v>0</v>
      </c>
      <c r="BR12" s="143">
        <f t="shared" si="84"/>
        <v>0</v>
      </c>
      <c r="BS12" s="144">
        <f t="shared" si="84"/>
        <v>0</v>
      </c>
      <c r="BT12" s="145">
        <f t="shared" si="84"/>
        <v>0</v>
      </c>
      <c r="BU12" s="47">
        <f>BT12-BR12</f>
        <v>0</v>
      </c>
      <c r="BV12" s="142">
        <f>BT12-BS12</f>
        <v>0</v>
      </c>
      <c r="BW12" s="72">
        <f t="shared" si="85"/>
        <v>0</v>
      </c>
      <c r="BX12" s="47">
        <f t="shared" si="85"/>
        <v>0</v>
      </c>
      <c r="BY12" s="141">
        <f t="shared" si="85"/>
        <v>0</v>
      </c>
      <c r="BZ12" s="142">
        <f>BY12-BX12</f>
        <v>0</v>
      </c>
      <c r="CA12" s="72">
        <f t="shared" si="86"/>
        <v>0</v>
      </c>
      <c r="CB12" s="151">
        <f t="shared" si="86"/>
        <v>0</v>
      </c>
      <c r="CC12" s="141">
        <f t="shared" si="86"/>
        <v>0</v>
      </c>
      <c r="CD12" s="142">
        <f>CC12-CB12</f>
        <v>0</v>
      </c>
      <c r="CE12" s="72">
        <f t="shared" si="87"/>
        <v>0</v>
      </c>
      <c r="CF12" s="151">
        <f t="shared" si="87"/>
        <v>0</v>
      </c>
      <c r="CG12" s="141">
        <f t="shared" si="87"/>
        <v>0</v>
      </c>
      <c r="CH12" s="142">
        <f>CG12-CF12</f>
        <v>0</v>
      </c>
      <c r="CI12" s="143">
        <f t="shared" si="88"/>
        <v>0</v>
      </c>
      <c r="CJ12" s="144">
        <f t="shared" si="88"/>
        <v>0</v>
      </c>
      <c r="CK12" s="145">
        <f t="shared" si="88"/>
        <v>0</v>
      </c>
      <c r="CL12" s="146">
        <f>CK12-CI12</f>
        <v>0</v>
      </c>
      <c r="CM12" s="142">
        <f>CK12-CJ12</f>
        <v>0</v>
      </c>
      <c r="CN12" s="147">
        <f>SUM(BR12,CI12)</f>
        <v>0</v>
      </c>
      <c r="CO12" s="152">
        <f>BS12+CJ12</f>
        <v>0</v>
      </c>
      <c r="CP12" s="148">
        <f>SUM(BT12,CK12)</f>
        <v>0</v>
      </c>
      <c r="CQ12" s="149">
        <f>CP12-CN12</f>
        <v>0</v>
      </c>
      <c r="CR12" s="150">
        <f>CP12-CO12</f>
        <v>0</v>
      </c>
      <c r="CS12" s="137"/>
      <c r="CT12" s="138">
        <f>CP12/6</f>
        <v>0</v>
      </c>
    </row>
    <row r="13" spans="1:101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0.9974246480024801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0.98216916941304355</v>
      </c>
      <c r="AP13" s="86">
        <f>AN14/AL14</f>
        <v>0.94124545402083326</v>
      </c>
      <c r="AQ13" s="101">
        <f>AN14/AM14</f>
        <v>0.71451356740753014</v>
      </c>
      <c r="AR13" s="157"/>
      <c r="AS13" s="158"/>
      <c r="AT13" s="162"/>
      <c r="AU13" s="162"/>
      <c r="AV13" s="94">
        <f>AU14/AR14</f>
        <v>1.2817578244807695</v>
      </c>
      <c r="AW13" s="86">
        <f>AU14/AS14</f>
        <v>1.1944696572222224</v>
      </c>
      <c r="AX13" s="163">
        <f>AU14/AT14</f>
        <v>0.8807320856505112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58"/>
      <c r="BT13" s="100"/>
      <c r="BU13" s="160" t="e">
        <f>BT14/BR14</f>
        <v>#DIV/0!</v>
      </c>
      <c r="BV13" s="80" t="e">
        <f>BT14/BS14</f>
        <v>#DIV/0!</v>
      </c>
      <c r="BW13" s="154"/>
      <c r="BX13" s="156"/>
      <c r="BY13" s="155"/>
      <c r="BZ13" s="80" t="e">
        <f>BY14/BX14</f>
        <v>#DIV/0!</v>
      </c>
      <c r="CA13" s="154"/>
      <c r="CB13" s="164"/>
      <c r="CC13" s="155"/>
      <c r="CD13" s="101" t="e">
        <f>CC14/CB14</f>
        <v>#DIV/0!</v>
      </c>
      <c r="CE13" s="154"/>
      <c r="CF13" s="164"/>
      <c r="CG13" s="155"/>
      <c r="CH13" s="101" t="e">
        <f>CG14/CF14</f>
        <v>#DIV/0!</v>
      </c>
      <c r="CI13" s="157"/>
      <c r="CJ13" s="158"/>
      <c r="CK13" s="100"/>
      <c r="CL13" s="90" t="e">
        <f>CK14/CI14</f>
        <v>#DIV/0!</v>
      </c>
      <c r="CM13" s="101" t="e">
        <f>CK14/CJ14</f>
        <v>#DIV/0!</v>
      </c>
      <c r="CN13" s="157"/>
      <c r="CO13" s="165"/>
      <c r="CP13" s="162"/>
      <c r="CQ13" s="94" t="e">
        <f>CP14/CN14</f>
        <v>#DIV/0!</v>
      </c>
      <c r="CR13" s="163" t="e">
        <f>CP14/CO14</f>
        <v>#DIV/0!</v>
      </c>
      <c r="CS13" s="96"/>
      <c r="CT13" s="97"/>
    </row>
    <row r="14" spans="1:101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 t="shared" ref="U14:U17" si="102">H14+L14+P14</f>
        <v>753188.30729059828</v>
      </c>
      <c r="V14" s="115">
        <f>U14-R14</f>
        <v>257461.81156410259</v>
      </c>
      <c r="W14" s="116">
        <f t="shared" si="72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f>AD81/1.17</f>
        <v>171720.6701709402</v>
      </c>
      <c r="AE14" s="108">
        <v>171278.429</v>
      </c>
      <c r="AF14" s="117">
        <f>AE14-AD14</f>
        <v>-442.24117094019311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103">Z14+AD14+AH14</f>
        <v>540440.37615384627</v>
      </c>
      <c r="AN14" s="114">
        <f t="shared" si="103"/>
        <v>386151.98113675218</v>
      </c>
      <c r="AO14" s="118">
        <f>AN14-AK14</f>
        <v>-7010.4120256410097</v>
      </c>
      <c r="AP14" s="116">
        <f t="shared" si="101"/>
        <v>-24104.429119658133</v>
      </c>
      <c r="AQ14" s="109">
        <f>AN14-AM14</f>
        <v>-154288.3950170941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1293628.6834444446</v>
      </c>
      <c r="AU14" s="120">
        <f>SUM(U14,AN14)</f>
        <v>1139340.2884273506</v>
      </c>
      <c r="AV14" s="121">
        <f>AU14-AR14</f>
        <v>250451.3995384617</v>
      </c>
      <c r="AW14" s="116">
        <f t="shared" si="80"/>
        <v>185494.1345811967</v>
      </c>
      <c r="AX14" s="122">
        <f>AU14-AT14</f>
        <v>-154288.39501709398</v>
      </c>
      <c r="AY14" s="96">
        <f>AR14/6</f>
        <v>148148.14814814815</v>
      </c>
      <c r="AZ14" s="97">
        <f>AS14/6</f>
        <v>158974.35897435897</v>
      </c>
      <c r="BA14" s="97">
        <f>AU14/6</f>
        <v>189890.04807122509</v>
      </c>
      <c r="BB14" s="123">
        <f>BA14/AY14</f>
        <v>1.2817578244807692</v>
      </c>
      <c r="BC14" s="98">
        <f>BA14-AY14</f>
        <v>41741.89992307694</v>
      </c>
      <c r="BD14" s="98">
        <f>BA14-AZ14</f>
        <v>30915.689096866117</v>
      </c>
      <c r="BE14" s="98">
        <f>AX14/6</f>
        <v>-25714.732502848998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 t="shared" ref="BR14:BT17" si="104">BF14+BJ14+BN14</f>
        <v>0</v>
      </c>
      <c r="BS14" s="112">
        <f t="shared" si="104"/>
        <v>0</v>
      </c>
      <c r="BT14" s="114">
        <f t="shared" si="104"/>
        <v>0</v>
      </c>
      <c r="BU14" s="115">
        <f>BT14-BR14</f>
        <v>0</v>
      </c>
      <c r="BV14" s="109">
        <f>BT14-BS14</f>
        <v>0</v>
      </c>
      <c r="BW14" s="107">
        <f>BW81/1.17</f>
        <v>0</v>
      </c>
      <c r="BX14" s="110">
        <f>BX81/1.17</f>
        <v>0</v>
      </c>
      <c r="BY14" s="108">
        <f>BY81/1.17</f>
        <v>0</v>
      </c>
      <c r="BZ14" s="109">
        <f>BY14-BX14</f>
        <v>0</v>
      </c>
      <c r="CA14" s="107">
        <f>CA81/1.17</f>
        <v>0</v>
      </c>
      <c r="CB14" s="115">
        <f>CB81/1.17</f>
        <v>0</v>
      </c>
      <c r="CC14" s="108">
        <f>CC81/1.17</f>
        <v>0</v>
      </c>
      <c r="CD14" s="109">
        <f>CC14-CB14</f>
        <v>0</v>
      </c>
      <c r="CE14" s="107">
        <f>CE81/1.17</f>
        <v>0</v>
      </c>
      <c r="CF14" s="115">
        <f>CF81/1.17</f>
        <v>0</v>
      </c>
      <c r="CG14" s="108">
        <f>CG81/1.17</f>
        <v>0</v>
      </c>
      <c r="CH14" s="109">
        <f>CG14-CF14</f>
        <v>0</v>
      </c>
      <c r="CI14" s="111">
        <f t="shared" ref="CI14:CK17" si="105">BW14+CA14+CE14</f>
        <v>0</v>
      </c>
      <c r="CJ14" s="112">
        <f t="shared" si="105"/>
        <v>0</v>
      </c>
      <c r="CK14" s="114">
        <f t="shared" si="105"/>
        <v>0</v>
      </c>
      <c r="CL14" s="118">
        <f>CK14-CI14</f>
        <v>0</v>
      </c>
      <c r="CM14" s="109">
        <f>CK14-CJ14</f>
        <v>0</v>
      </c>
      <c r="CN14" s="119">
        <f>SUM(BR14,CI14)</f>
        <v>0</v>
      </c>
      <c r="CO14" s="124">
        <f>BS14+CJ14</f>
        <v>0</v>
      </c>
      <c r="CP14" s="120">
        <f>SUM(BT14,CK14)</f>
        <v>0</v>
      </c>
      <c r="CQ14" s="121">
        <f>CP14-CN14</f>
        <v>0</v>
      </c>
      <c r="CR14" s="122">
        <f>CP14-CO14</f>
        <v>0</v>
      </c>
      <c r="CS14" s="96">
        <f>CN14/6</f>
        <v>0</v>
      </c>
      <c r="CT14" s="97">
        <f>CP14/6</f>
        <v>0</v>
      </c>
      <c r="CU14" s="123" t="e">
        <f>CT14/CS14</f>
        <v>#DIV/0!</v>
      </c>
      <c r="CV14" s="98">
        <f>CT14-CS14</f>
        <v>0</v>
      </c>
      <c r="CW14" s="98">
        <f>CR14/6</f>
        <v>0</v>
      </c>
    </row>
    <row r="15" spans="1:101" ht="20.100000000000001" customHeight="1">
      <c r="A15" s="125"/>
      <c r="B15" s="103"/>
      <c r="C15" s="166"/>
      <c r="D15" s="840" t="s">
        <v>34</v>
      </c>
      <c r="E15" s="489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 t="shared" si="102"/>
        <v>167624.78632478634</v>
      </c>
      <c r="V15" s="139">
        <f>U15-R15</f>
        <v>53309.401709401718</v>
      </c>
      <c r="W15" s="167">
        <f t="shared" si="72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103"/>
        <v>144698.71794871794</v>
      </c>
      <c r="AN15" s="133">
        <f t="shared" si="103"/>
        <v>97690.170940170938</v>
      </c>
      <c r="AO15" s="168">
        <f>AN15-AK15</f>
        <v>-16625.213675213687</v>
      </c>
      <c r="AP15" s="167">
        <f t="shared" si="101"/>
        <v>-16625.213675213687</v>
      </c>
      <c r="AQ15" s="48">
        <f>AN15-AM15</f>
        <v>-47008.547008547001</v>
      </c>
      <c r="AR15" s="130">
        <f>SUM(R15,AK15)</f>
        <v>228630.76923076925</v>
      </c>
      <c r="AS15" s="131">
        <f>AS84/1.17</f>
        <v>228630.76923076925</v>
      </c>
      <c r="AT15" s="169">
        <f>T15+AM15</f>
        <v>312323.50427350425</v>
      </c>
      <c r="AU15" s="169">
        <f>SUM(U15,AN15)</f>
        <v>265314.95726495725</v>
      </c>
      <c r="AV15" s="170">
        <f>AU15-AR15</f>
        <v>36684.188034188002</v>
      </c>
      <c r="AW15" s="167">
        <f t="shared" si="80"/>
        <v>36684.188034188002</v>
      </c>
      <c r="AX15" s="136">
        <f>AU15-AT15</f>
        <v>-47008.547008547001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 t="shared" si="104"/>
        <v>0</v>
      </c>
      <c r="BS15" s="131">
        <f t="shared" si="104"/>
        <v>0</v>
      </c>
      <c r="BT15" s="133">
        <f t="shared" si="104"/>
        <v>0</v>
      </c>
      <c r="BU15" s="139">
        <f>BT15-BR15</f>
        <v>0</v>
      </c>
      <c r="BV15" s="48">
        <f>BT15-BS15</f>
        <v>0</v>
      </c>
      <c r="BW15" s="127">
        <f>BW84/1.17</f>
        <v>0</v>
      </c>
      <c r="BX15" s="129">
        <f>BX84/1.17</f>
        <v>0</v>
      </c>
      <c r="BY15" s="128">
        <f>BY84/1.17</f>
        <v>0</v>
      </c>
      <c r="BZ15" s="48">
        <f>BY15-BX15</f>
        <v>0</v>
      </c>
      <c r="CA15" s="127">
        <f>CA84/1.17</f>
        <v>0</v>
      </c>
      <c r="CB15" s="139">
        <f>CB84/1.17</f>
        <v>0</v>
      </c>
      <c r="CC15" s="128">
        <f>CC84/1.17</f>
        <v>0</v>
      </c>
      <c r="CD15" s="48">
        <f>CC15-CB15</f>
        <v>0</v>
      </c>
      <c r="CE15" s="127">
        <f>CE84/1.17</f>
        <v>0</v>
      </c>
      <c r="CF15" s="139">
        <f>CF84/1.17</f>
        <v>0</v>
      </c>
      <c r="CG15" s="128">
        <f>CG84/1.17</f>
        <v>0</v>
      </c>
      <c r="CH15" s="48">
        <f>CG15-CF15</f>
        <v>0</v>
      </c>
      <c r="CI15" s="130">
        <f t="shared" si="105"/>
        <v>0</v>
      </c>
      <c r="CJ15" s="131">
        <f t="shared" si="105"/>
        <v>0</v>
      </c>
      <c r="CK15" s="133">
        <f t="shared" si="105"/>
        <v>0</v>
      </c>
      <c r="CL15" s="168">
        <f>CK15-CI15</f>
        <v>0</v>
      </c>
      <c r="CM15" s="48">
        <f>CK15-CJ15</f>
        <v>0</v>
      </c>
      <c r="CN15" s="130">
        <f>SUM(BR15,CI15)</f>
        <v>0</v>
      </c>
      <c r="CO15" s="171">
        <f>BS15+CJ15</f>
        <v>0</v>
      </c>
      <c r="CP15" s="169">
        <f>SUM(BT15,CK15)</f>
        <v>0</v>
      </c>
      <c r="CQ15" s="170">
        <f>CP15-CN15</f>
        <v>0</v>
      </c>
      <c r="CR15" s="136">
        <f>CP15-CO15</f>
        <v>0</v>
      </c>
      <c r="CS15" s="137"/>
      <c r="CT15" s="138"/>
    </row>
    <row r="16" spans="1:101" ht="20.100000000000001" customHeight="1">
      <c r="A16" s="125"/>
      <c r="B16" s="103"/>
      <c r="C16" s="166"/>
      <c r="D16" s="840" t="s">
        <v>33</v>
      </c>
      <c r="E16" s="489"/>
      <c r="F16" s="127">
        <f>F87/1.17</f>
        <v>48717.948717948719</v>
      </c>
      <c r="G16" s="766">
        <f>G19-G15</f>
        <v>59583.321076923072</v>
      </c>
      <c r="H16" s="759">
        <f>H19-H15</f>
        <v>59583.321076923072</v>
      </c>
      <c r="I16" s="48">
        <f>H16-G16</f>
        <v>0</v>
      </c>
      <c r="J16" s="127">
        <f t="shared" ref="J16:L17" si="106">J87/1.17</f>
        <v>48717.948717948719</v>
      </c>
      <c r="K16" s="128">
        <f t="shared" ref="K16" si="107">K87/1.17</f>
        <v>92276.068376068375</v>
      </c>
      <c r="L16" s="128">
        <f t="shared" si="106"/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 t="shared" si="102"/>
        <v>238647.91905982906</v>
      </c>
      <c r="V16" s="139">
        <f>U16-R16</f>
        <v>92494.072905982903</v>
      </c>
      <c r="W16" s="167">
        <f t="shared" si="72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128">
        <f>AI19-AI15</f>
        <v>0</v>
      </c>
      <c r="AJ16" s="55">
        <f>AI16-AH16</f>
        <v>-68376.068376068375</v>
      </c>
      <c r="AK16" s="130">
        <f>Y16+AC16+AG16</f>
        <v>175212.82051282053</v>
      </c>
      <c r="AL16" s="131">
        <f>AL19-AL15</f>
        <v>223743.58974358975</v>
      </c>
      <c r="AM16" s="132">
        <f t="shared" si="103"/>
        <v>211933.84615384619</v>
      </c>
      <c r="AN16" s="133">
        <f t="shared" si="103"/>
        <v>143557.77777777781</v>
      </c>
      <c r="AO16" s="168">
        <f>AN16-AK16</f>
        <v>-31655.04273504272</v>
      </c>
      <c r="AP16" s="167">
        <f t="shared" si="101"/>
        <v>-80185.811965811939</v>
      </c>
      <c r="AQ16" s="48">
        <f>AN16-AM16</f>
        <v>-68376.068376068375</v>
      </c>
      <c r="AR16" s="130">
        <f>SUM(R16,AK16)</f>
        <v>321366.66666666669</v>
      </c>
      <c r="AS16" s="131">
        <f>AS19-AS15</f>
        <v>447487.1794871795</v>
      </c>
      <c r="AT16" s="169">
        <f>T16+AM16</f>
        <v>450581.76521367521</v>
      </c>
      <c r="AU16" s="169">
        <f>SUM(U16,AN16)</f>
        <v>382205.69683760684</v>
      </c>
      <c r="AV16" s="170">
        <f>AU16-AR16</f>
        <v>60839.030170940154</v>
      </c>
      <c r="AW16" s="167">
        <f t="shared" si="80"/>
        <v>-65281.482649572659</v>
      </c>
      <c r="AX16" s="136">
        <f>AU16-AT16</f>
        <v>-68376.068376068375</v>
      </c>
      <c r="AY16" s="137"/>
      <c r="AZ16" s="138"/>
      <c r="BA16" s="138"/>
      <c r="BF16" s="127">
        <f>BF87/1.17</f>
        <v>0</v>
      </c>
      <c r="BG16" s="128">
        <f>BG19-BG15</f>
        <v>0</v>
      </c>
      <c r="BH16" s="128">
        <f>BH19-BH15</f>
        <v>0</v>
      </c>
      <c r="BI16" s="48">
        <f>BH16-BG16</f>
        <v>0</v>
      </c>
      <c r="BJ16" s="127">
        <f t="shared" ref="BJ16:BL17" si="108">BJ87/1.17</f>
        <v>0</v>
      </c>
      <c r="BK16" s="128">
        <f t="shared" si="108"/>
        <v>0</v>
      </c>
      <c r="BL16" s="128">
        <f t="shared" si="108"/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 t="shared" si="104"/>
        <v>0</v>
      </c>
      <c r="BS16" s="131">
        <f t="shared" si="104"/>
        <v>0</v>
      </c>
      <c r="BT16" s="133">
        <f t="shared" si="104"/>
        <v>0</v>
      </c>
      <c r="BU16" s="139">
        <f>BT16-BR16</f>
        <v>0</v>
      </c>
      <c r="BV16" s="48">
        <f>BT16-BS16</f>
        <v>0</v>
      </c>
      <c r="BW16" s="127">
        <f>BW87/1.17</f>
        <v>0</v>
      </c>
      <c r="BX16" s="129">
        <f>BX19-BX15</f>
        <v>0</v>
      </c>
      <c r="BY16" s="128">
        <f>BY19-BY15</f>
        <v>0</v>
      </c>
      <c r="BZ16" s="48">
        <f>BY16-BX16</f>
        <v>0</v>
      </c>
      <c r="CA16" s="127">
        <f>CA87/1.17</f>
        <v>0</v>
      </c>
      <c r="CB16" s="139">
        <f>CB19-CB15</f>
        <v>0</v>
      </c>
      <c r="CC16" s="128">
        <f>CC19-CC15</f>
        <v>0</v>
      </c>
      <c r="CD16" s="48">
        <f>CC16-CB16</f>
        <v>0</v>
      </c>
      <c r="CE16" s="127">
        <f>CE87/1.17</f>
        <v>0</v>
      </c>
      <c r="CF16" s="139">
        <f>CF19-CF15</f>
        <v>0</v>
      </c>
      <c r="CG16" s="128">
        <f>CG19-CG15</f>
        <v>0</v>
      </c>
      <c r="CH16" s="48">
        <f>CG16-CF16</f>
        <v>0</v>
      </c>
      <c r="CI16" s="130">
        <f t="shared" si="105"/>
        <v>0</v>
      </c>
      <c r="CJ16" s="131">
        <f t="shared" si="105"/>
        <v>0</v>
      </c>
      <c r="CK16" s="133">
        <f t="shared" si="105"/>
        <v>0</v>
      </c>
      <c r="CL16" s="168">
        <f>CK16-CI16</f>
        <v>0</v>
      </c>
      <c r="CM16" s="48">
        <f>CK16-CJ16</f>
        <v>0</v>
      </c>
      <c r="CN16" s="130">
        <f>SUM(BR16,CI16)</f>
        <v>0</v>
      </c>
      <c r="CO16" s="171">
        <f>BS16+CJ16</f>
        <v>0</v>
      </c>
      <c r="CP16" s="169">
        <f>SUM(BT16,CK16)</f>
        <v>0</v>
      </c>
      <c r="CQ16" s="170">
        <f>CP16-CN16</f>
        <v>0</v>
      </c>
      <c r="CR16" s="136">
        <f>CP16-CO16</f>
        <v>0</v>
      </c>
      <c r="CS16" s="137"/>
      <c r="CT16" s="138"/>
    </row>
    <row r="17" spans="1:101" ht="20.100000000000001" hidden="1" customHeight="1">
      <c r="A17" s="125"/>
      <c r="B17" s="103"/>
      <c r="C17" s="166"/>
      <c r="D17" s="840" t="s">
        <v>54</v>
      </c>
      <c r="E17" s="489"/>
      <c r="F17" s="127">
        <f>F88/1.17</f>
        <v>0</v>
      </c>
      <c r="G17" s="128">
        <f>G88/1.17</f>
        <v>0</v>
      </c>
      <c r="H17" s="128">
        <f>H88/1.17</f>
        <v>0</v>
      </c>
      <c r="I17" s="48">
        <f>H17-G17</f>
        <v>0</v>
      </c>
      <c r="J17" s="127">
        <f t="shared" si="106"/>
        <v>0</v>
      </c>
      <c r="K17" s="128">
        <f t="shared" ref="K17" si="109">K88/1.17</f>
        <v>0</v>
      </c>
      <c r="L17" s="128">
        <f t="shared" si="106"/>
        <v>0</v>
      </c>
      <c r="M17" s="48">
        <f>L17-K17</f>
        <v>0</v>
      </c>
      <c r="N17" s="127">
        <f>N88/1.17</f>
        <v>0</v>
      </c>
      <c r="O17" s="128">
        <f>O88/1.17</f>
        <v>0</v>
      </c>
      <c r="P17" s="128">
        <f>P88/1.17</f>
        <v>0</v>
      </c>
      <c r="Q17" s="48">
        <f>P17-O17</f>
        <v>0</v>
      </c>
      <c r="R17" s="130">
        <f>F17+J17+N17</f>
        <v>0</v>
      </c>
      <c r="S17" s="131">
        <f>S88/1.17</f>
        <v>0</v>
      </c>
      <c r="T17" s="132">
        <f>H17+K17+O17</f>
        <v>0</v>
      </c>
      <c r="U17" s="133">
        <f t="shared" si="102"/>
        <v>0</v>
      </c>
      <c r="V17" s="139">
        <f>U17-R17</f>
        <v>0</v>
      </c>
      <c r="W17" s="167">
        <f t="shared" si="72"/>
        <v>0</v>
      </c>
      <c r="X17" s="48">
        <f>U17-T17</f>
        <v>0</v>
      </c>
      <c r="Y17" s="127">
        <f>Y88/1.17</f>
        <v>0</v>
      </c>
      <c r="Z17" s="128">
        <f>Z88/1.17</f>
        <v>0</v>
      </c>
      <c r="AA17" s="128">
        <f>AA88/1.17</f>
        <v>0</v>
      </c>
      <c r="AB17" s="48">
        <f>AA17-Z17</f>
        <v>0</v>
      </c>
      <c r="AC17" s="127">
        <f>AC88/1.17</f>
        <v>0</v>
      </c>
      <c r="AD17" s="129">
        <f>AD88/1.17</f>
        <v>0</v>
      </c>
      <c r="AE17" s="128">
        <f>AE88/1.17</f>
        <v>0</v>
      </c>
      <c r="AF17" s="55">
        <f>AE17-AD17</f>
        <v>0</v>
      </c>
      <c r="AG17" s="127">
        <f>AG88/1.17</f>
        <v>0</v>
      </c>
      <c r="AH17" s="129">
        <f>AH88/1.17</f>
        <v>0</v>
      </c>
      <c r="AI17" s="128">
        <f>AI88/1.17</f>
        <v>0</v>
      </c>
      <c r="AJ17" s="55">
        <f>AI17-AH17</f>
        <v>0</v>
      </c>
      <c r="AK17" s="130">
        <f>Y17+AC17+AG17</f>
        <v>0</v>
      </c>
      <c r="AL17" s="131">
        <f>AL88/1.17</f>
        <v>0</v>
      </c>
      <c r="AM17" s="132">
        <f t="shared" si="103"/>
        <v>0</v>
      </c>
      <c r="AN17" s="133">
        <f t="shared" si="103"/>
        <v>0</v>
      </c>
      <c r="AO17" s="168">
        <f>AN17-AK17</f>
        <v>0</v>
      </c>
      <c r="AP17" s="167">
        <f t="shared" si="101"/>
        <v>0</v>
      </c>
      <c r="AQ17" s="48">
        <f>AN17-AM17</f>
        <v>0</v>
      </c>
      <c r="AR17" s="130">
        <f>SUM(R17,AK17)</f>
        <v>0</v>
      </c>
      <c r="AS17" s="131">
        <f>AS88/1.17</f>
        <v>0</v>
      </c>
      <c r="AT17" s="169">
        <f>T17+AM17</f>
        <v>0</v>
      </c>
      <c r="AU17" s="169">
        <f>SUM(U17,AN17)</f>
        <v>0</v>
      </c>
      <c r="AV17" s="170">
        <f>AU17-AR17</f>
        <v>0</v>
      </c>
      <c r="AW17" s="167">
        <f t="shared" si="80"/>
        <v>0</v>
      </c>
      <c r="AX17" s="136">
        <f>AU17-AT17</f>
        <v>0</v>
      </c>
      <c r="AY17" s="137"/>
      <c r="AZ17" s="138"/>
      <c r="BA17" s="138"/>
      <c r="BF17" s="127">
        <f>BF88/1.17</f>
        <v>0</v>
      </c>
      <c r="BG17" s="128">
        <f>BG88/1.17</f>
        <v>0</v>
      </c>
      <c r="BH17" s="128">
        <f>BH88/1.17</f>
        <v>0</v>
      </c>
      <c r="BI17" s="48">
        <f>BH17-BG17</f>
        <v>0</v>
      </c>
      <c r="BJ17" s="127">
        <f t="shared" si="108"/>
        <v>0</v>
      </c>
      <c r="BK17" s="128">
        <f t="shared" si="108"/>
        <v>0</v>
      </c>
      <c r="BL17" s="128">
        <f t="shared" si="108"/>
        <v>0</v>
      </c>
      <c r="BM17" s="48">
        <f>BL17-BK17</f>
        <v>0</v>
      </c>
      <c r="BN17" s="127">
        <f>BN88/1.17</f>
        <v>0</v>
      </c>
      <c r="BO17" s="129">
        <f>BO88/1.17</f>
        <v>0</v>
      </c>
      <c r="BP17" s="128">
        <f>BP88/1.17</f>
        <v>0</v>
      </c>
      <c r="BQ17" s="48">
        <f>BP17-BO17</f>
        <v>0</v>
      </c>
      <c r="BR17" s="130">
        <f t="shared" si="104"/>
        <v>0</v>
      </c>
      <c r="BS17" s="131">
        <f t="shared" si="104"/>
        <v>0</v>
      </c>
      <c r="BT17" s="133">
        <f t="shared" si="104"/>
        <v>0</v>
      </c>
      <c r="BU17" s="139">
        <f>BT17-BR17</f>
        <v>0</v>
      </c>
      <c r="BV17" s="48">
        <f>BT17-BS17</f>
        <v>0</v>
      </c>
      <c r="BW17" s="127">
        <f>BW88/1.17</f>
        <v>0</v>
      </c>
      <c r="BX17" s="129">
        <f>BX88/1.17</f>
        <v>0</v>
      </c>
      <c r="BY17" s="128">
        <f>BY88/1.17</f>
        <v>0</v>
      </c>
      <c r="BZ17" s="48">
        <f>BY17-BX17</f>
        <v>0</v>
      </c>
      <c r="CA17" s="127">
        <f>CA88/1.17</f>
        <v>0</v>
      </c>
      <c r="CB17" s="139">
        <f>CB88/1.17</f>
        <v>0</v>
      </c>
      <c r="CC17" s="128">
        <f>CC88/1.17</f>
        <v>0</v>
      </c>
      <c r="CD17" s="48">
        <f>CC17-CB17</f>
        <v>0</v>
      </c>
      <c r="CE17" s="127">
        <f>CE88/1.17</f>
        <v>0</v>
      </c>
      <c r="CF17" s="139">
        <f>CF88/1.17</f>
        <v>0</v>
      </c>
      <c r="CG17" s="128">
        <f>CG88/1.17</f>
        <v>0</v>
      </c>
      <c r="CH17" s="48">
        <f>CG17-CF17</f>
        <v>0</v>
      </c>
      <c r="CI17" s="130">
        <f t="shared" si="105"/>
        <v>0</v>
      </c>
      <c r="CJ17" s="131">
        <f t="shared" si="105"/>
        <v>0</v>
      </c>
      <c r="CK17" s="133">
        <f t="shared" si="105"/>
        <v>0</v>
      </c>
      <c r="CL17" s="168">
        <f>CK17-CI17</f>
        <v>0</v>
      </c>
      <c r="CM17" s="48">
        <f>CK17-CJ17</f>
        <v>0</v>
      </c>
      <c r="CN17" s="130">
        <f>SUM(BR17,CI17)</f>
        <v>0</v>
      </c>
      <c r="CO17" s="171">
        <f>BS17+CJ17</f>
        <v>0</v>
      </c>
      <c r="CP17" s="169">
        <f>SUM(BT17,CK17)</f>
        <v>0</v>
      </c>
      <c r="CQ17" s="170">
        <f>CP17-CN17</f>
        <v>0</v>
      </c>
      <c r="CR17" s="136">
        <f>CP17-CO17</f>
        <v>0</v>
      </c>
      <c r="CS17" s="137"/>
      <c r="CT17" s="138"/>
    </row>
    <row r="18" spans="1:101" s="98" customFormat="1" ht="20.100000000000001" customHeight="1">
      <c r="A18" s="103"/>
      <c r="B18" s="103"/>
      <c r="C18" s="126"/>
      <c r="D18" s="126"/>
      <c r="E18" s="153"/>
      <c r="F18" s="172"/>
      <c r="G18" s="173"/>
      <c r="H18" s="173"/>
      <c r="I18" s="80">
        <f>H19/G19</f>
        <v>1</v>
      </c>
      <c r="J18" s="172"/>
      <c r="K18" s="173"/>
      <c r="L18" s="173"/>
      <c r="M18" s="80">
        <f>L19/K19</f>
        <v>1</v>
      </c>
      <c r="N18" s="172"/>
      <c r="O18" s="173"/>
      <c r="P18" s="173"/>
      <c r="Q18" s="80">
        <f>P19/O19</f>
        <v>1</v>
      </c>
      <c r="R18" s="175"/>
      <c r="S18" s="176"/>
      <c r="T18" s="177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2"/>
      <c r="Z18" s="173"/>
      <c r="AA18" s="173"/>
      <c r="AB18" s="80">
        <f>AA19/Z19</f>
        <v>1</v>
      </c>
      <c r="AC18" s="172"/>
      <c r="AD18" s="174"/>
      <c r="AE18" s="173"/>
      <c r="AF18" s="179">
        <f>AE19/AD19</f>
        <v>1</v>
      </c>
      <c r="AG18" s="172"/>
      <c r="AH18" s="174"/>
      <c r="AI18" s="173"/>
      <c r="AJ18" s="179">
        <f>AI19/AH19</f>
        <v>0</v>
      </c>
      <c r="AK18" s="175"/>
      <c r="AL18" s="176"/>
      <c r="AM18" s="177"/>
      <c r="AN18" s="84"/>
      <c r="AO18" s="90">
        <f>AN19/AK19</f>
        <v>0.83324506712954771</v>
      </c>
      <c r="AP18" s="86">
        <f>AN19/AL19</f>
        <v>0.71362681371024639</v>
      </c>
      <c r="AQ18" s="91">
        <f>AN19/AM19</f>
        <v>0.67646079747380594</v>
      </c>
      <c r="AR18" s="180"/>
      <c r="AS18" s="176"/>
      <c r="AT18" s="181"/>
      <c r="AU18" s="181"/>
      <c r="AV18" s="94">
        <f>AU19/AR19</f>
        <v>1.1773157688380833</v>
      </c>
      <c r="AW18" s="86">
        <f>AU19/AS19</f>
        <v>0.95770368961567942</v>
      </c>
      <c r="AX18" s="182">
        <f>AU19/AT19</f>
        <v>0.84875630042223171</v>
      </c>
      <c r="AY18" s="96"/>
      <c r="AZ18" s="97"/>
      <c r="BA18" s="97"/>
      <c r="BF18" s="172"/>
      <c r="BG18" s="173"/>
      <c r="BH18" s="173"/>
      <c r="BI18" s="80" t="e">
        <f>BH19/BG19</f>
        <v>#DIV/0!</v>
      </c>
      <c r="BJ18" s="172"/>
      <c r="BK18" s="173"/>
      <c r="BL18" s="173"/>
      <c r="BM18" s="80" t="e">
        <f>BL19/BK19</f>
        <v>#DIV/0!</v>
      </c>
      <c r="BN18" s="172"/>
      <c r="BO18" s="174"/>
      <c r="BP18" s="173"/>
      <c r="BQ18" s="87" t="e">
        <f>BP19/BO19</f>
        <v>#DIV/0!</v>
      </c>
      <c r="BR18" s="175"/>
      <c r="BS18" s="183"/>
      <c r="BT18" s="84"/>
      <c r="BU18" s="85" t="e">
        <f>BT19/BR19</f>
        <v>#DIV/0!</v>
      </c>
      <c r="BV18" s="87" t="e">
        <f>BT19/BS19</f>
        <v>#DIV/0!</v>
      </c>
      <c r="BW18" s="172"/>
      <c r="BX18" s="174"/>
      <c r="BY18" s="173"/>
      <c r="BZ18" s="87" t="e">
        <f>BY19/BX19</f>
        <v>#DIV/0!</v>
      </c>
      <c r="CA18" s="172"/>
      <c r="CB18" s="184"/>
      <c r="CC18" s="173"/>
      <c r="CD18" s="91" t="e">
        <f>CC19/CB19</f>
        <v>#DIV/0!</v>
      </c>
      <c r="CE18" s="172"/>
      <c r="CF18" s="184"/>
      <c r="CG18" s="173"/>
      <c r="CH18" s="91" t="e">
        <f>CG19/CF19</f>
        <v>#DIV/0!</v>
      </c>
      <c r="CI18" s="175"/>
      <c r="CJ18" s="183"/>
      <c r="CK18" s="84"/>
      <c r="CL18" s="90" t="e">
        <f>CK19/CI19</f>
        <v>#DIV/0!</v>
      </c>
      <c r="CM18" s="91" t="e">
        <f>CK19/CJ19</f>
        <v>#DIV/0!</v>
      </c>
      <c r="CN18" s="180"/>
      <c r="CO18" s="185"/>
      <c r="CP18" s="181"/>
      <c r="CQ18" s="94" t="e">
        <f>CP19/CN19</f>
        <v>#DIV/0!</v>
      </c>
      <c r="CR18" s="182" t="e">
        <f>CP19/CO19</f>
        <v>#DIV/0!</v>
      </c>
      <c r="CS18" s="96"/>
      <c r="CT18" s="97"/>
    </row>
    <row r="19" spans="1:101" s="98" customFormat="1" ht="20.100000000000001" customHeight="1">
      <c r="A19" s="186"/>
      <c r="B19" s="104" t="s">
        <v>13</v>
      </c>
      <c r="C19" s="105"/>
      <c r="D19" s="361"/>
      <c r="E19" s="187"/>
      <c r="F19" s="107">
        <f>F92/1.17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J92/1.17</f>
        <v>86823.076923076922</v>
      </c>
      <c r="K19" s="108">
        <f>K92/1.17</f>
        <v>134484.6153846154</v>
      </c>
      <c r="L19" s="108">
        <f>L92/1.17</f>
        <v>134484.6153846154</v>
      </c>
      <c r="M19" s="109">
        <f>L19-K19</f>
        <v>0</v>
      </c>
      <c r="N19" s="107">
        <f>N92/1.17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S92/1.17</f>
        <v>338058.97435897437</v>
      </c>
      <c r="T19" s="113">
        <f>H19+K19+O19</f>
        <v>406272.70538461546</v>
      </c>
      <c r="U19" s="114">
        <f t="shared" ref="U19:U21" si="110">H19+L19+P19</f>
        <v>406272.70538461546</v>
      </c>
      <c r="V19" s="110">
        <f>U19-R19</f>
        <v>145803.47461538471</v>
      </c>
      <c r="W19" s="108">
        <f t="shared" si="72"/>
        <v>68213.731025641086</v>
      </c>
      <c r="X19" s="109">
        <f>U19-T19</f>
        <v>0</v>
      </c>
      <c r="Y19" s="107">
        <f>Y92/1.17</f>
        <v>96509.401709401718</v>
      </c>
      <c r="Z19" s="108">
        <f>Z92/1.17</f>
        <v>129934.18803418805</v>
      </c>
      <c r="AA19" s="108">
        <f>AA92/1.17</f>
        <v>129934.18803418805</v>
      </c>
      <c r="AB19" s="109">
        <f>AA19-Z19</f>
        <v>0</v>
      </c>
      <c r="AC19" s="107">
        <f>AC92/1.17</f>
        <v>96509.401709401718</v>
      </c>
      <c r="AD19" s="110">
        <f>AD92/1.17</f>
        <v>111313.7606837607</v>
      </c>
      <c r="AE19" s="108">
        <f>AE92/1.17</f>
        <v>111313.7606837607</v>
      </c>
      <c r="AF19" s="117">
        <f>AE19-AD19</f>
        <v>0</v>
      </c>
      <c r="AG19" s="107">
        <f>AG92/1.17</f>
        <v>96509.401709401718</v>
      </c>
      <c r="AH19" s="110">
        <f>AH92/1.17</f>
        <v>115384.61538461539</v>
      </c>
      <c r="AI19" s="108">
        <f>AI92/1.17</f>
        <v>0</v>
      </c>
      <c r="AJ19" s="117">
        <f>AI19-AH19</f>
        <v>-115384.61538461539</v>
      </c>
      <c r="AK19" s="111">
        <f>Y19+AC19+AG19</f>
        <v>289528.20512820513</v>
      </c>
      <c r="AL19" s="112">
        <f>AL92/1.17</f>
        <v>338058.97435897437</v>
      </c>
      <c r="AM19" s="113">
        <f t="shared" ref="AM19:AN21" si="111">Z19+AD19+AH19</f>
        <v>356632.56410256412</v>
      </c>
      <c r="AN19" s="114">
        <f t="shared" si="111"/>
        <v>241247.94871794875</v>
      </c>
      <c r="AO19" s="188">
        <f>AN19-AK19</f>
        <v>-48280.256410256377</v>
      </c>
      <c r="AP19" s="108">
        <f t="shared" si="101"/>
        <v>-96811.025641025626</v>
      </c>
      <c r="AQ19" s="109">
        <f>AN19-AM19</f>
        <v>-115384.61538461538</v>
      </c>
      <c r="AR19" s="111">
        <f>SUM(R19,AK19)</f>
        <v>549997.43589743588</v>
      </c>
      <c r="AS19" s="112">
        <f>AS92/1.17</f>
        <v>676117.94871794875</v>
      </c>
      <c r="AT19" s="189">
        <f>T19+AM19</f>
        <v>762905.26948717958</v>
      </c>
      <c r="AU19" s="189">
        <f>SUM(U19,AN19)</f>
        <v>647520.65410256421</v>
      </c>
      <c r="AV19" s="190">
        <f>AU19-AR19</f>
        <v>97523.218205128331</v>
      </c>
      <c r="AW19" s="108">
        <f t="shared" si="80"/>
        <v>-28597.294615384541</v>
      </c>
      <c r="AX19" s="122">
        <f>AU19-AT19</f>
        <v>-115384.61538461538</v>
      </c>
      <c r="AY19" s="96">
        <f>AR19/6</f>
        <v>91666.239316239313</v>
      </c>
      <c r="AZ19" s="97">
        <f>AS19/6</f>
        <v>112686.3247863248</v>
      </c>
      <c r="BA19" s="97">
        <f>AU19/6</f>
        <v>107920.10901709403</v>
      </c>
      <c r="BB19" s="123">
        <f>BA19/AY19</f>
        <v>1.1773157688380833</v>
      </c>
      <c r="BC19" s="98">
        <f>BA19-AY19</f>
        <v>16253.869700854717</v>
      </c>
      <c r="BD19" s="98">
        <f>BA19-AZ19</f>
        <v>-4766.2157692307665</v>
      </c>
      <c r="BE19" s="98">
        <f>AX19/6</f>
        <v>-19230.76923076923</v>
      </c>
      <c r="BF19" s="107">
        <f>BF92/1.17</f>
        <v>0</v>
      </c>
      <c r="BG19" s="108">
        <f>BG92/1.17</f>
        <v>0</v>
      </c>
      <c r="BH19" s="108">
        <f>BH92/1.17</f>
        <v>0</v>
      </c>
      <c r="BI19" s="109">
        <f>BH19-BG19</f>
        <v>0</v>
      </c>
      <c r="BJ19" s="107">
        <f>BJ92/1.17</f>
        <v>0</v>
      </c>
      <c r="BK19" s="108">
        <f>BK92/1.17</f>
        <v>0</v>
      </c>
      <c r="BL19" s="108">
        <f>BL92/1.17</f>
        <v>0</v>
      </c>
      <c r="BM19" s="109">
        <f>BL19-BK19</f>
        <v>0</v>
      </c>
      <c r="BN19" s="107">
        <f>BN92/1.17</f>
        <v>0</v>
      </c>
      <c r="BO19" s="110">
        <f>BO92/1.17</f>
        <v>0</v>
      </c>
      <c r="BP19" s="108">
        <f>BP92/1.17</f>
        <v>0</v>
      </c>
      <c r="BQ19" s="109">
        <f>BP19-BO19</f>
        <v>0</v>
      </c>
      <c r="BR19" s="111">
        <f t="shared" ref="BR19:BT21" si="112">BF19+BJ19+BN19</f>
        <v>0</v>
      </c>
      <c r="BS19" s="112">
        <f t="shared" si="112"/>
        <v>0</v>
      </c>
      <c r="BT19" s="114">
        <f t="shared" si="112"/>
        <v>0</v>
      </c>
      <c r="BU19" s="110">
        <f>BT19-BR19</f>
        <v>0</v>
      </c>
      <c r="BV19" s="109">
        <f>BT19-BS19</f>
        <v>0</v>
      </c>
      <c r="BW19" s="107">
        <f>BW92/1.17</f>
        <v>0</v>
      </c>
      <c r="BX19" s="110">
        <f>BX92/1.17</f>
        <v>0</v>
      </c>
      <c r="BY19" s="108">
        <f>BY92/1.17</f>
        <v>0</v>
      </c>
      <c r="BZ19" s="109">
        <f>BY19-BX19</f>
        <v>0</v>
      </c>
      <c r="CA19" s="107">
        <f>CA92/1.17</f>
        <v>0</v>
      </c>
      <c r="CB19" s="115">
        <f>CB92/1.17</f>
        <v>0</v>
      </c>
      <c r="CC19" s="108">
        <f>CC92/1.17</f>
        <v>0</v>
      </c>
      <c r="CD19" s="109">
        <f>CC19-CB19</f>
        <v>0</v>
      </c>
      <c r="CE19" s="107">
        <f>CE92/1.17</f>
        <v>0</v>
      </c>
      <c r="CF19" s="115">
        <f>CF92/1.17</f>
        <v>0</v>
      </c>
      <c r="CG19" s="108">
        <f>CG92/1.17</f>
        <v>0</v>
      </c>
      <c r="CH19" s="109">
        <f>CG19-CF19</f>
        <v>0</v>
      </c>
      <c r="CI19" s="111">
        <f t="shared" ref="CI19:CK21" si="113">BW19+CA19+CE19</f>
        <v>0</v>
      </c>
      <c r="CJ19" s="112">
        <f t="shared" si="113"/>
        <v>0</v>
      </c>
      <c r="CK19" s="114">
        <f t="shared" si="113"/>
        <v>0</v>
      </c>
      <c r="CL19" s="188">
        <f>CK19-CI19</f>
        <v>0</v>
      </c>
      <c r="CM19" s="109">
        <f>CK19-CJ19</f>
        <v>0</v>
      </c>
      <c r="CN19" s="111">
        <f>SUM(BR19,CI19)</f>
        <v>0</v>
      </c>
      <c r="CO19" s="191">
        <f>BS19+CJ19</f>
        <v>0</v>
      </c>
      <c r="CP19" s="189">
        <f>SUM(BT19,CK19)</f>
        <v>0</v>
      </c>
      <c r="CQ19" s="190">
        <f>CP19-CN19</f>
        <v>0</v>
      </c>
      <c r="CR19" s="122">
        <f>CP19-CO19</f>
        <v>0</v>
      </c>
      <c r="CS19" s="96">
        <f>CN19/6</f>
        <v>0</v>
      </c>
      <c r="CT19" s="97">
        <f>CP19/6</f>
        <v>0</v>
      </c>
      <c r="CU19" s="123" t="e">
        <f>CT19/CS19</f>
        <v>#DIV/0!</v>
      </c>
      <c r="CV19" s="98">
        <f>CT19-CS19</f>
        <v>0</v>
      </c>
      <c r="CW19" s="98">
        <f>CR19/6</f>
        <v>0</v>
      </c>
    </row>
    <row r="20" spans="1:101" ht="20.100000000000001" hidden="1" customHeight="1">
      <c r="A20" s="66"/>
      <c r="B20" s="66"/>
      <c r="C20" s="192"/>
      <c r="D20" s="841" t="s">
        <v>73</v>
      </c>
      <c r="E20" s="845"/>
      <c r="F20" s="127">
        <f>F94/1.17</f>
        <v>0</v>
      </c>
      <c r="G20" s="128">
        <f>G94/1.17</f>
        <v>0</v>
      </c>
      <c r="H20" s="128">
        <f>H94/1.17</f>
        <v>0</v>
      </c>
      <c r="I20" s="48">
        <f>H20-G20</f>
        <v>0</v>
      </c>
      <c r="J20" s="127">
        <f>J94/1.17</f>
        <v>0</v>
      </c>
      <c r="K20" s="128">
        <f>K94/1.17</f>
        <v>0</v>
      </c>
      <c r="L20" s="128">
        <f>L94/1.17</f>
        <v>0</v>
      </c>
      <c r="M20" s="48">
        <f>L20-K20</f>
        <v>0</v>
      </c>
      <c r="N20" s="127">
        <f>N94/1.17</f>
        <v>0</v>
      </c>
      <c r="O20" s="128">
        <f>O94/1.17</f>
        <v>0</v>
      </c>
      <c r="P20" s="128">
        <f>P94/1.17</f>
        <v>0</v>
      </c>
      <c r="Q20" s="48">
        <f>P20-O20</f>
        <v>0</v>
      </c>
      <c r="R20" s="130">
        <f>F20+J20+N20</f>
        <v>0</v>
      </c>
      <c r="S20" s="131">
        <f>S94/1.17</f>
        <v>0</v>
      </c>
      <c r="T20" s="132">
        <f>H20+K20+O20</f>
        <v>0</v>
      </c>
      <c r="U20" s="133">
        <f t="shared" si="110"/>
        <v>0</v>
      </c>
      <c r="V20" s="129">
        <f>U20-R20</f>
        <v>0</v>
      </c>
      <c r="W20" s="128">
        <f t="shared" si="72"/>
        <v>0</v>
      </c>
      <c r="X20" s="48">
        <f>U20-T20</f>
        <v>0</v>
      </c>
      <c r="Y20" s="127">
        <f>Y94/1.17</f>
        <v>0</v>
      </c>
      <c r="Z20" s="128">
        <f>Z94/1.17</f>
        <v>0</v>
      </c>
      <c r="AA20" s="128">
        <f>AA94/1.17</f>
        <v>0</v>
      </c>
      <c r="AB20" s="48">
        <f>AA20-Z20</f>
        <v>0</v>
      </c>
      <c r="AC20" s="127">
        <f>AC94/1.17</f>
        <v>0</v>
      </c>
      <c r="AD20" s="129">
        <f>AD94/1.17</f>
        <v>0</v>
      </c>
      <c r="AE20" s="128">
        <f>AE94/1.17</f>
        <v>0</v>
      </c>
      <c r="AF20" s="55">
        <f>AE20-AD20</f>
        <v>0</v>
      </c>
      <c r="AG20" s="127">
        <f>AG94/1.17</f>
        <v>0</v>
      </c>
      <c r="AH20" s="129">
        <f>AH94/1.17</f>
        <v>0</v>
      </c>
      <c r="AI20" s="128">
        <f>AI94/1.17</f>
        <v>0</v>
      </c>
      <c r="AJ20" s="55">
        <f>AI20-AH20</f>
        <v>0</v>
      </c>
      <c r="AK20" s="130">
        <f>Y20+AC20+AG20</f>
        <v>0</v>
      </c>
      <c r="AL20" s="131">
        <f>AL94/1.17</f>
        <v>0</v>
      </c>
      <c r="AM20" s="132">
        <f t="shared" si="111"/>
        <v>0</v>
      </c>
      <c r="AN20" s="133">
        <f t="shared" si="111"/>
        <v>0</v>
      </c>
      <c r="AO20" s="134">
        <f>AN20-AK20</f>
        <v>0</v>
      </c>
      <c r="AP20" s="128">
        <f t="shared" si="101"/>
        <v>0</v>
      </c>
      <c r="AQ20" s="48">
        <f>AN20-AM20</f>
        <v>0</v>
      </c>
      <c r="AR20" s="130">
        <f>SUM(R20,AK20)</f>
        <v>0</v>
      </c>
      <c r="AS20" s="131">
        <f>AS94/1.17</f>
        <v>0</v>
      </c>
      <c r="AT20" s="169">
        <f>T20+AM20</f>
        <v>0</v>
      </c>
      <c r="AU20" s="169">
        <f>SUM(U20,AN20)</f>
        <v>0</v>
      </c>
      <c r="AV20" s="170">
        <f>AU20-AR20</f>
        <v>0</v>
      </c>
      <c r="AW20" s="128">
        <f t="shared" si="80"/>
        <v>0</v>
      </c>
      <c r="AX20" s="136">
        <f>AU20-AT20</f>
        <v>0</v>
      </c>
      <c r="AY20" s="137"/>
      <c r="AZ20" s="138"/>
      <c r="BA20" s="138"/>
      <c r="BF20" s="127">
        <f>BF94/1.17</f>
        <v>0</v>
      </c>
      <c r="BG20" s="128">
        <f>BG94/1.17</f>
        <v>0</v>
      </c>
      <c r="BH20" s="128">
        <f>BH94/1.17</f>
        <v>0</v>
      </c>
      <c r="BI20" s="48">
        <f>BH20-BG20</f>
        <v>0</v>
      </c>
      <c r="BJ20" s="127">
        <f>BJ94/1.17</f>
        <v>0</v>
      </c>
      <c r="BK20" s="128">
        <f>BK94/1.17</f>
        <v>0</v>
      </c>
      <c r="BL20" s="128">
        <f>BL94/1.17</f>
        <v>0</v>
      </c>
      <c r="BM20" s="48">
        <f>BL20-BK20</f>
        <v>0</v>
      </c>
      <c r="BN20" s="127">
        <f>BN94/1.17</f>
        <v>0</v>
      </c>
      <c r="BO20" s="129">
        <f>BO94/1.17</f>
        <v>0</v>
      </c>
      <c r="BP20" s="128">
        <f>BP94/1.17</f>
        <v>0</v>
      </c>
      <c r="BQ20" s="48">
        <f>BP20-BO20</f>
        <v>0</v>
      </c>
      <c r="BR20" s="130">
        <f t="shared" si="112"/>
        <v>0</v>
      </c>
      <c r="BS20" s="131">
        <f t="shared" si="112"/>
        <v>0</v>
      </c>
      <c r="BT20" s="133">
        <f t="shared" si="112"/>
        <v>0</v>
      </c>
      <c r="BU20" s="129">
        <f>BT20-BR20</f>
        <v>0</v>
      </c>
      <c r="BV20" s="48">
        <f>BT20-BS20</f>
        <v>0</v>
      </c>
      <c r="BW20" s="127">
        <f>BW94/1.17</f>
        <v>0</v>
      </c>
      <c r="BX20" s="129">
        <f>BX94/1.17</f>
        <v>0</v>
      </c>
      <c r="BY20" s="128">
        <f>BY94/1.17</f>
        <v>0</v>
      </c>
      <c r="BZ20" s="48">
        <f>BY20-BX20</f>
        <v>0</v>
      </c>
      <c r="CA20" s="127">
        <f>CA94/1.17</f>
        <v>0</v>
      </c>
      <c r="CB20" s="139">
        <f>CB94/1.17</f>
        <v>0</v>
      </c>
      <c r="CC20" s="128">
        <f>CC94/1.17</f>
        <v>0</v>
      </c>
      <c r="CD20" s="48">
        <f>CC20-CB20</f>
        <v>0</v>
      </c>
      <c r="CE20" s="127">
        <f>CE94/1.17</f>
        <v>0</v>
      </c>
      <c r="CF20" s="139">
        <f>CF94/1.17</f>
        <v>0</v>
      </c>
      <c r="CG20" s="128">
        <f>CG94/1.17</f>
        <v>0</v>
      </c>
      <c r="CH20" s="48">
        <f>CG20-CF20</f>
        <v>0</v>
      </c>
      <c r="CI20" s="130">
        <f t="shared" si="113"/>
        <v>0</v>
      </c>
      <c r="CJ20" s="131">
        <f t="shared" si="113"/>
        <v>0</v>
      </c>
      <c r="CK20" s="133">
        <f t="shared" si="113"/>
        <v>0</v>
      </c>
      <c r="CL20" s="134">
        <f>CK20-CI20</f>
        <v>0</v>
      </c>
      <c r="CM20" s="48">
        <f>CK20-CJ20</f>
        <v>0</v>
      </c>
      <c r="CN20" s="130">
        <f>SUM(BR20,CI20)</f>
        <v>0</v>
      </c>
      <c r="CO20" s="171">
        <f>BS20+CJ20</f>
        <v>0</v>
      </c>
      <c r="CP20" s="169">
        <f>SUM(BT20,CK20)</f>
        <v>0</v>
      </c>
      <c r="CQ20" s="170">
        <f>CP20-CN20</f>
        <v>0</v>
      </c>
      <c r="CR20" s="136">
        <f>CP20-CO20</f>
        <v>0</v>
      </c>
      <c r="CS20" s="137"/>
      <c r="CT20" s="138"/>
    </row>
    <row r="21" spans="1:101" ht="20.100000000000001" hidden="1" customHeight="1">
      <c r="A21" s="66"/>
      <c r="B21" s="66"/>
      <c r="C21" s="192"/>
      <c r="D21" s="841" t="s">
        <v>75</v>
      </c>
      <c r="E21" s="846"/>
      <c r="F21" s="72">
        <f>F96/1.17</f>
        <v>0</v>
      </c>
      <c r="G21" s="141">
        <f>G96/1.17</f>
        <v>0</v>
      </c>
      <c r="H21" s="141">
        <f>H96/1.17</f>
        <v>0</v>
      </c>
      <c r="I21" s="193">
        <f>H21-G21</f>
        <v>0</v>
      </c>
      <c r="J21" s="72">
        <f>J96/1.17</f>
        <v>0</v>
      </c>
      <c r="K21" s="141">
        <f>K96/1.17</f>
        <v>0</v>
      </c>
      <c r="L21" s="141">
        <f>L96/1.17</f>
        <v>0</v>
      </c>
      <c r="M21" s="193">
        <f>L21-K21</f>
        <v>0</v>
      </c>
      <c r="N21" s="72">
        <f>N96/1.17</f>
        <v>0</v>
      </c>
      <c r="O21" s="141">
        <f>O96/1.17</f>
        <v>0</v>
      </c>
      <c r="P21" s="141">
        <f>P96/1.17</f>
        <v>0</v>
      </c>
      <c r="Q21" s="193">
        <f>P21-O21</f>
        <v>0</v>
      </c>
      <c r="R21" s="143">
        <f>F21+J21+N21</f>
        <v>0</v>
      </c>
      <c r="S21" s="144">
        <f>S96/1.17</f>
        <v>0</v>
      </c>
      <c r="T21" s="145">
        <f>H21+K21+O21</f>
        <v>0</v>
      </c>
      <c r="U21" s="194">
        <f t="shared" si="110"/>
        <v>0</v>
      </c>
      <c r="V21" s="47">
        <f>U21-R21</f>
        <v>0</v>
      </c>
      <c r="W21" s="141">
        <f t="shared" si="72"/>
        <v>0</v>
      </c>
      <c r="X21" s="193">
        <f>U21-T21</f>
        <v>0</v>
      </c>
      <c r="Y21" s="72">
        <f>Y96/1.17</f>
        <v>0</v>
      </c>
      <c r="Z21" s="141">
        <f>Z96/1.17</f>
        <v>0</v>
      </c>
      <c r="AA21" s="141">
        <f>AA96/1.17</f>
        <v>0</v>
      </c>
      <c r="AB21" s="193">
        <f>AA21-Z21</f>
        <v>0</v>
      </c>
      <c r="AC21" s="72">
        <f>AC96/1.17</f>
        <v>0</v>
      </c>
      <c r="AD21" s="47">
        <f>AD96/1.17</f>
        <v>0</v>
      </c>
      <c r="AE21" s="141">
        <f>AE96/1.17</f>
        <v>0</v>
      </c>
      <c r="AF21" s="142">
        <f>AE21-AD21</f>
        <v>0</v>
      </c>
      <c r="AG21" s="72">
        <f>AG96/1.17</f>
        <v>0</v>
      </c>
      <c r="AH21" s="47">
        <f>AH96/1.17</f>
        <v>0</v>
      </c>
      <c r="AI21" s="141">
        <f>AI96/1.17</f>
        <v>0</v>
      </c>
      <c r="AJ21" s="142">
        <f>AI21-AH21</f>
        <v>0</v>
      </c>
      <c r="AK21" s="143">
        <f>Y21+AC21+AG21</f>
        <v>0</v>
      </c>
      <c r="AL21" s="144">
        <f>AL96/1.17</f>
        <v>0</v>
      </c>
      <c r="AM21" s="145">
        <f t="shared" si="111"/>
        <v>0</v>
      </c>
      <c r="AN21" s="194">
        <f t="shared" si="111"/>
        <v>0</v>
      </c>
      <c r="AO21" s="146">
        <f>AN21-AK21</f>
        <v>0</v>
      </c>
      <c r="AP21" s="141">
        <f t="shared" si="101"/>
        <v>0</v>
      </c>
      <c r="AQ21" s="193">
        <f>AN21-AM21</f>
        <v>0</v>
      </c>
      <c r="AR21" s="143">
        <f>SUM(R21,AK21)</f>
        <v>0</v>
      </c>
      <c r="AS21" s="144">
        <f>AS96/1.17</f>
        <v>0</v>
      </c>
      <c r="AT21" s="148">
        <f>T21+AM21</f>
        <v>0</v>
      </c>
      <c r="AU21" s="148">
        <f>SUM(U21,AN21)</f>
        <v>0</v>
      </c>
      <c r="AV21" s="195">
        <f>AU21-AR21</f>
        <v>0</v>
      </c>
      <c r="AW21" s="141">
        <f t="shared" si="80"/>
        <v>0</v>
      </c>
      <c r="AX21" s="150">
        <f>AU21-AT21</f>
        <v>0</v>
      </c>
      <c r="AY21" s="137"/>
      <c r="AZ21" s="138"/>
      <c r="BA21" s="138"/>
      <c r="BF21" s="72">
        <f>BF96/1.17</f>
        <v>0</v>
      </c>
      <c r="BG21" s="141">
        <f>BG96/1.17</f>
        <v>0</v>
      </c>
      <c r="BH21" s="141">
        <f>BH96/1.17</f>
        <v>0</v>
      </c>
      <c r="BI21" s="193">
        <f>BH21-BG21</f>
        <v>0</v>
      </c>
      <c r="BJ21" s="72">
        <f>BJ96/1.17</f>
        <v>0</v>
      </c>
      <c r="BK21" s="141">
        <f>BK96/1.17</f>
        <v>0</v>
      </c>
      <c r="BL21" s="141">
        <f>BL96/1.17</f>
        <v>0</v>
      </c>
      <c r="BM21" s="193">
        <f>BL21-BK21</f>
        <v>0</v>
      </c>
      <c r="BN21" s="72">
        <f>BN96/1.17</f>
        <v>0</v>
      </c>
      <c r="BO21" s="47">
        <f>BO23-BO20</f>
        <v>2821.88</v>
      </c>
      <c r="BP21" s="141">
        <f>BP23-BP20</f>
        <v>2821.88</v>
      </c>
      <c r="BQ21" s="193">
        <f>BP21-BO21</f>
        <v>0</v>
      </c>
      <c r="BR21" s="143">
        <f t="shared" si="112"/>
        <v>0</v>
      </c>
      <c r="BS21" s="144">
        <f t="shared" si="112"/>
        <v>2821.88</v>
      </c>
      <c r="BT21" s="194">
        <f t="shared" si="112"/>
        <v>2821.88</v>
      </c>
      <c r="BU21" s="47">
        <f>BT21-BR21</f>
        <v>2821.88</v>
      </c>
      <c r="BV21" s="193">
        <f>BT21-BS21</f>
        <v>0</v>
      </c>
      <c r="BW21" s="72">
        <f>BW96/1.17</f>
        <v>0</v>
      </c>
      <c r="BX21" s="47">
        <f>BX96/1.17</f>
        <v>0</v>
      </c>
      <c r="BY21" s="141">
        <f>BY96/1.17</f>
        <v>0</v>
      </c>
      <c r="BZ21" s="193">
        <f>BY21-BX21</f>
        <v>0</v>
      </c>
      <c r="CA21" s="72">
        <f>CA96/1.17</f>
        <v>0</v>
      </c>
      <c r="CB21" s="151">
        <f>CB96/1.17</f>
        <v>0</v>
      </c>
      <c r="CC21" s="141">
        <f>CC96/1.17</f>
        <v>0</v>
      </c>
      <c r="CD21" s="193">
        <f>CC21-CB21</f>
        <v>0</v>
      </c>
      <c r="CE21" s="72">
        <f>CE96/1.17</f>
        <v>0</v>
      </c>
      <c r="CF21" s="151">
        <f>CF96/1.17</f>
        <v>0</v>
      </c>
      <c r="CG21" s="141">
        <f>CG96/1.17</f>
        <v>0</v>
      </c>
      <c r="CH21" s="193">
        <f>CG21-CF21</f>
        <v>0</v>
      </c>
      <c r="CI21" s="143">
        <f t="shared" si="113"/>
        <v>0</v>
      </c>
      <c r="CJ21" s="144">
        <f t="shared" si="113"/>
        <v>0</v>
      </c>
      <c r="CK21" s="194">
        <f t="shared" si="113"/>
        <v>0</v>
      </c>
      <c r="CL21" s="146">
        <f>CK21-CI21</f>
        <v>0</v>
      </c>
      <c r="CM21" s="193">
        <f>CK21-CJ21</f>
        <v>0</v>
      </c>
      <c r="CN21" s="143">
        <f>SUM(BR21,CI21)</f>
        <v>0</v>
      </c>
      <c r="CO21" s="152">
        <f>BS21+CJ21</f>
        <v>2821.88</v>
      </c>
      <c r="CP21" s="148">
        <f>SUM(BT21,CK21)</f>
        <v>2821.88</v>
      </c>
      <c r="CQ21" s="195">
        <f>CP21-CN21</f>
        <v>2821.88</v>
      </c>
      <c r="CR21" s="150">
        <f>CP21-CO21</f>
        <v>0</v>
      </c>
      <c r="CS21" s="137"/>
      <c r="CT21" s="138"/>
    </row>
    <row r="22" spans="1:101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6"/>
      <c r="U22" s="196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6"/>
      <c r="AN22" s="196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80"/>
      <c r="AS22" s="158"/>
      <c r="AT22" s="181"/>
      <c r="AU22" s="181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>
        <f>BP23/BO23</f>
        <v>1</v>
      </c>
      <c r="BR22" s="157"/>
      <c r="BS22" s="197"/>
      <c r="BT22" s="196"/>
      <c r="BU22" s="160" t="e">
        <f>BT23/BR23</f>
        <v>#DIV/0!</v>
      </c>
      <c r="BV22" s="80">
        <f>BT23/BS23</f>
        <v>1</v>
      </c>
      <c r="BW22" s="154"/>
      <c r="BX22" s="156"/>
      <c r="BY22" s="155"/>
      <c r="BZ22" s="80" t="e">
        <f>BY23/BX23</f>
        <v>#DIV/0!</v>
      </c>
      <c r="CA22" s="154"/>
      <c r="CB22" s="164"/>
      <c r="CC22" s="155"/>
      <c r="CD22" s="101" t="e">
        <f>CC23/CB23</f>
        <v>#DIV/0!</v>
      </c>
      <c r="CE22" s="154"/>
      <c r="CF22" s="164"/>
      <c r="CG22" s="155"/>
      <c r="CH22" s="101" t="e">
        <f>CG23/CF23</f>
        <v>#DIV/0!</v>
      </c>
      <c r="CI22" s="157"/>
      <c r="CJ22" s="197"/>
      <c r="CK22" s="196"/>
      <c r="CL22" s="90" t="e">
        <f>CK23/CI23</f>
        <v>#DIV/0!</v>
      </c>
      <c r="CM22" s="101" t="e">
        <f>CK23/CJ23</f>
        <v>#DIV/0!</v>
      </c>
      <c r="CN22" s="180"/>
      <c r="CO22" s="185"/>
      <c r="CP22" s="181"/>
      <c r="CQ22" s="94" t="e">
        <f>CP23/CN23</f>
        <v>#DIV/0!</v>
      </c>
      <c r="CR22" s="163">
        <f>CP23/CO23</f>
        <v>1</v>
      </c>
      <c r="CS22" s="96"/>
      <c r="CT22" s="97"/>
    </row>
    <row r="23" spans="1:101" s="98" customFormat="1" ht="20.100000000000001" customHeight="1">
      <c r="A23" s="103"/>
      <c r="B23" s="104" t="s">
        <v>8</v>
      </c>
      <c r="C23" s="105"/>
      <c r="D23" s="105"/>
      <c r="E23" s="106"/>
      <c r="F23" s="107">
        <f>F99/1.17</f>
        <v>0</v>
      </c>
      <c r="G23" s="108">
        <f>G99/1.17</f>
        <v>5072.6495726495732</v>
      </c>
      <c r="H23" s="108">
        <f>H99/1.17</f>
        <v>5072.6495726495732</v>
      </c>
      <c r="I23" s="109">
        <f>H23-G23</f>
        <v>0</v>
      </c>
      <c r="J23" s="107">
        <f>J99/1.17</f>
        <v>0</v>
      </c>
      <c r="K23" s="108">
        <f>K99/1.17</f>
        <v>0</v>
      </c>
      <c r="L23" s="108">
        <f>L99/1.17</f>
        <v>0</v>
      </c>
      <c r="M23" s="109">
        <f>L23-K23</f>
        <v>0</v>
      </c>
      <c r="N23" s="107">
        <f>N99/1.17</f>
        <v>0</v>
      </c>
      <c r="O23" s="108">
        <f>O99/1.17</f>
        <v>4854.7008547008554</v>
      </c>
      <c r="P23" s="108">
        <f>P99/1.17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72"/>
        <v>9927.3504273504295</v>
      </c>
      <c r="X23" s="109">
        <f>U23-T23</f>
        <v>0</v>
      </c>
      <c r="Y23" s="107">
        <f>Y99/1.17</f>
        <v>0</v>
      </c>
      <c r="Z23" s="767">
        <v>239</v>
      </c>
      <c r="AA23" s="767">
        <v>239</v>
      </c>
      <c r="AB23" s="109">
        <f>AA23-Z23</f>
        <v>0</v>
      </c>
      <c r="AC23" s="107">
        <f>AC99/1.17</f>
        <v>0</v>
      </c>
      <c r="AD23" s="110">
        <f>AD99/1.17</f>
        <v>0</v>
      </c>
      <c r="AE23" s="108">
        <f>AE99/1.17</f>
        <v>0</v>
      </c>
      <c r="AF23" s="117">
        <f>AE23-AD23</f>
        <v>0</v>
      </c>
      <c r="AG23" s="107">
        <f>AG99/1.17</f>
        <v>0</v>
      </c>
      <c r="AH23" s="110">
        <f>AH99/1.17</f>
        <v>210.25641025641028</v>
      </c>
      <c r="AI23" s="108">
        <f>AI99/1.17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101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80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BF99/1.17</f>
        <v>0</v>
      </c>
      <c r="BG23" s="108">
        <f>BG99/1.17</f>
        <v>0</v>
      </c>
      <c r="BH23" s="108">
        <f>BH99/1.17</f>
        <v>0</v>
      </c>
      <c r="BI23" s="109">
        <f>BH23-BG23</f>
        <v>0</v>
      </c>
      <c r="BJ23" s="107">
        <f>BJ99/1.17</f>
        <v>0</v>
      </c>
      <c r="BK23" s="108">
        <f>BK20+BK21</f>
        <v>0</v>
      </c>
      <c r="BL23" s="108">
        <f>BL20+BL21</f>
        <v>0</v>
      </c>
      <c r="BM23" s="109">
        <f>BL23-BK23</f>
        <v>0</v>
      </c>
      <c r="BN23" s="107">
        <f>BN99/1.17</f>
        <v>0</v>
      </c>
      <c r="BO23" s="110">
        <v>2821.88</v>
      </c>
      <c r="BP23" s="108">
        <v>2821.88</v>
      </c>
      <c r="BQ23" s="109">
        <f>BP23-BO23</f>
        <v>0</v>
      </c>
      <c r="BR23" s="111">
        <f>BF23+BJ23+BN23</f>
        <v>0</v>
      </c>
      <c r="BS23" s="112">
        <f>BG23+BK23+BO23</f>
        <v>2821.88</v>
      </c>
      <c r="BT23" s="114">
        <f>BH23+BL23+BP23</f>
        <v>2821.88</v>
      </c>
      <c r="BU23" s="115">
        <f>BT23-BR23</f>
        <v>2821.88</v>
      </c>
      <c r="BV23" s="109">
        <f>BT23-BS23</f>
        <v>0</v>
      </c>
      <c r="BW23" s="107">
        <f>BW99/1.17</f>
        <v>0</v>
      </c>
      <c r="BX23" s="110">
        <f>BX99/1.17</f>
        <v>0</v>
      </c>
      <c r="BY23" s="108">
        <f>BY99/1.17</f>
        <v>0</v>
      </c>
      <c r="BZ23" s="109">
        <f>BY23-BX23</f>
        <v>0</v>
      </c>
      <c r="CA23" s="107">
        <f>CA99/1.17</f>
        <v>0</v>
      </c>
      <c r="CB23" s="115">
        <f>CB99/1.17</f>
        <v>0</v>
      </c>
      <c r="CC23" s="108">
        <f>CC99/1.17</f>
        <v>0</v>
      </c>
      <c r="CD23" s="109">
        <f>CC23-CB23</f>
        <v>0</v>
      </c>
      <c r="CE23" s="107">
        <f>CE99/1.17</f>
        <v>0</v>
      </c>
      <c r="CF23" s="115">
        <f>CF99/1.17</f>
        <v>0</v>
      </c>
      <c r="CG23" s="108">
        <f>CG99/1.17</f>
        <v>0</v>
      </c>
      <c r="CH23" s="109">
        <f>CG23-CF23</f>
        <v>0</v>
      </c>
      <c r="CI23" s="111">
        <f>BW23+CA23+CE23</f>
        <v>0</v>
      </c>
      <c r="CJ23" s="112">
        <f>BX23+CB23+CF23</f>
        <v>0</v>
      </c>
      <c r="CK23" s="114">
        <f>BY23+CC23+CG23</f>
        <v>0</v>
      </c>
      <c r="CL23" s="118">
        <f>CK23-CI23</f>
        <v>0</v>
      </c>
      <c r="CM23" s="109">
        <f>CK23-CJ23</f>
        <v>0</v>
      </c>
      <c r="CN23" s="119">
        <f>SUM(BR23,CI23)</f>
        <v>0</v>
      </c>
      <c r="CO23" s="124">
        <f>BS23+CJ23</f>
        <v>2821.88</v>
      </c>
      <c r="CP23" s="120">
        <f>SUM(BT23,CK23)</f>
        <v>2821.88</v>
      </c>
      <c r="CQ23" s="121">
        <f>CP23-CN23</f>
        <v>2821.88</v>
      </c>
      <c r="CR23" s="122">
        <f>CP23-CO23</f>
        <v>0</v>
      </c>
      <c r="CS23" s="96">
        <f>CN23/6</f>
        <v>0</v>
      </c>
      <c r="CT23" s="97">
        <f>CP23/6</f>
        <v>470.31333333333333</v>
      </c>
      <c r="CU23" s="123" t="e">
        <f>CT23/CS23</f>
        <v>#DIV/0!</v>
      </c>
      <c r="CV23" s="98">
        <f>CT23-CS23</f>
        <v>470.31333333333333</v>
      </c>
      <c r="CW23" s="98">
        <f>CR23/6</f>
        <v>0</v>
      </c>
    </row>
    <row r="24" spans="1:101" s="98" customFormat="1" ht="20.100000000000001" customHeight="1">
      <c r="A24" s="103"/>
      <c r="B24" s="103"/>
      <c r="C24" s="126"/>
      <c r="D24" s="126"/>
      <c r="E24" s="153"/>
      <c r="F24" s="172"/>
      <c r="G24" s="173"/>
      <c r="H24" s="173"/>
      <c r="I24" s="80">
        <f>H25/G25</f>
        <v>1</v>
      </c>
      <c r="J24" s="172"/>
      <c r="K24" s="173"/>
      <c r="L24" s="173"/>
      <c r="M24" s="80">
        <f>L25/K25</f>
        <v>1</v>
      </c>
      <c r="N24" s="172"/>
      <c r="O24" s="173"/>
      <c r="P24" s="173"/>
      <c r="Q24" s="80">
        <f>P25/O25</f>
        <v>1</v>
      </c>
      <c r="R24" s="175"/>
      <c r="S24" s="176"/>
      <c r="T24" s="177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2"/>
      <c r="Z24" s="173"/>
      <c r="AA24" s="173"/>
      <c r="AB24" s="80">
        <f>AA25/Z25</f>
        <v>1</v>
      </c>
      <c r="AC24" s="172"/>
      <c r="AD24" s="174"/>
      <c r="AE24" s="173"/>
      <c r="AF24" s="179">
        <f>AE25/AD25</f>
        <v>1.0025811521076242</v>
      </c>
      <c r="AG24" s="172"/>
      <c r="AH24" s="174"/>
      <c r="AI24" s="173"/>
      <c r="AJ24" s="179">
        <f>AI25/AH25</f>
        <v>0</v>
      </c>
      <c r="AK24" s="175"/>
      <c r="AL24" s="176"/>
      <c r="AM24" s="177"/>
      <c r="AN24" s="84"/>
      <c r="AO24" s="90">
        <f>AN25/AK25</f>
        <v>1.038007971941407</v>
      </c>
      <c r="AP24" s="86">
        <f>AN25/AL25</f>
        <v>1.038007971941407</v>
      </c>
      <c r="AQ24" s="91">
        <f>AN25/AM25</f>
        <v>0.7532099875580387</v>
      </c>
      <c r="AR24" s="157"/>
      <c r="AS24" s="176"/>
      <c r="AT24" s="162"/>
      <c r="AU24" s="162"/>
      <c r="AV24" s="94">
        <f>AU25/AR25</f>
        <v>1.2238016911288581</v>
      </c>
      <c r="AW24" s="86">
        <f>AU25/AS25</f>
        <v>1.2238016911288581</v>
      </c>
      <c r="AX24" s="95">
        <f>AU25/AT25</f>
        <v>0.87307850738086967</v>
      </c>
      <c r="AY24" s="96"/>
      <c r="AZ24" s="97"/>
      <c r="BA24" s="97"/>
      <c r="BF24" s="172"/>
      <c r="BG24" s="173"/>
      <c r="BH24" s="173"/>
      <c r="BI24" s="80" t="e">
        <f>BH25/BG25</f>
        <v>#DIV/0!</v>
      </c>
      <c r="BJ24" s="172"/>
      <c r="BK24" s="173"/>
      <c r="BL24" s="173"/>
      <c r="BM24" s="80" t="e">
        <f>BL25/BK25</f>
        <v>#DIV/0!</v>
      </c>
      <c r="BN24" s="172"/>
      <c r="BO24" s="174"/>
      <c r="BP24" s="173"/>
      <c r="BQ24" s="87">
        <f>BP25/BO25</f>
        <v>1</v>
      </c>
      <c r="BR24" s="175"/>
      <c r="BS24" s="183"/>
      <c r="BT24" s="84"/>
      <c r="BU24" s="85" t="e">
        <f>BT25/BR25</f>
        <v>#DIV/0!</v>
      </c>
      <c r="BV24" s="87">
        <f>BT25/BS25</f>
        <v>1</v>
      </c>
      <c r="BW24" s="172"/>
      <c r="BX24" s="174"/>
      <c r="BY24" s="173"/>
      <c r="BZ24" s="87" t="e">
        <f>BY25/BX25</f>
        <v>#DIV/0!</v>
      </c>
      <c r="CA24" s="172"/>
      <c r="CB24" s="184"/>
      <c r="CC24" s="173"/>
      <c r="CD24" s="91" t="e">
        <f>CC25/CB25</f>
        <v>#DIV/0!</v>
      </c>
      <c r="CE24" s="172"/>
      <c r="CF24" s="184"/>
      <c r="CG24" s="173"/>
      <c r="CH24" s="91" t="e">
        <f>CG25/CF25</f>
        <v>#DIV/0!</v>
      </c>
      <c r="CI24" s="175"/>
      <c r="CJ24" s="183"/>
      <c r="CK24" s="84"/>
      <c r="CL24" s="90" t="e">
        <f>CK25/CI25</f>
        <v>#DIV/0!</v>
      </c>
      <c r="CM24" s="91" t="e">
        <f>CK25/CJ25</f>
        <v>#DIV/0!</v>
      </c>
      <c r="CN24" s="157"/>
      <c r="CO24" s="165"/>
      <c r="CP24" s="162"/>
      <c r="CQ24" s="94" t="e">
        <f>CP25/CN25</f>
        <v>#DIV/0!</v>
      </c>
      <c r="CR24" s="95">
        <f>CP25/CO25</f>
        <v>1</v>
      </c>
      <c r="CS24" s="96"/>
      <c r="CT24" s="97"/>
    </row>
    <row r="25" spans="1:101" s="98" customFormat="1" ht="20.100000000000001" customHeight="1">
      <c r="A25" s="103"/>
      <c r="B25" s="104" t="s">
        <v>96</v>
      </c>
      <c r="C25" s="105"/>
      <c r="D25" s="105"/>
      <c r="E25" s="106"/>
      <c r="F25" s="107">
        <f>F101/1.17</f>
        <v>1211.1111111111111</v>
      </c>
      <c r="G25" s="767">
        <v>1826.4939999999999</v>
      </c>
      <c r="H25" s="760">
        <v>1826.4939999999999</v>
      </c>
      <c r="I25" s="109">
        <f>H25-G25</f>
        <v>0</v>
      </c>
      <c r="J25" s="107">
        <f>J101/1.17</f>
        <v>1211.1111111111111</v>
      </c>
      <c r="K25" s="760">
        <v>1964.636</v>
      </c>
      <c r="L25" s="760">
        <v>1964.636</v>
      </c>
      <c r="M25" s="109">
        <f>L25-K25</f>
        <v>0</v>
      </c>
      <c r="N25" s="107">
        <f>N101/1.17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S101/1.17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72"/>
        <v>1614.9759230769232</v>
      </c>
      <c r="X25" s="109">
        <f>U25-T25</f>
        <v>0</v>
      </c>
      <c r="Y25" s="107">
        <f>Y101/1.17</f>
        <v>1411.1111111111111</v>
      </c>
      <c r="Z25" s="767">
        <v>1805.5909999999999</v>
      </c>
      <c r="AA25" s="767">
        <v>1805.5909999999999</v>
      </c>
      <c r="AB25" s="109">
        <f>AA25-Z25</f>
        <v>0</v>
      </c>
      <c r="AC25" s="107">
        <f>AC101/1.17</f>
        <v>1400.8547008547009</v>
      </c>
      <c r="AD25" s="110">
        <f>AD101/1.17</f>
        <v>2488.1786324786326</v>
      </c>
      <c r="AE25" s="108">
        <v>2494.6010000000001</v>
      </c>
      <c r="AF25" s="117">
        <f>AE25-AD25</f>
        <v>6.4223675213675051</v>
      </c>
      <c r="AG25" s="107">
        <f>AG101/1.17</f>
        <v>1330.7692307692309</v>
      </c>
      <c r="AH25" s="110">
        <f>AH101/1.17</f>
        <v>1415.3846153846155</v>
      </c>
      <c r="AI25" s="108">
        <f>AI101/1.17</f>
        <v>0</v>
      </c>
      <c r="AJ25" s="117">
        <f>AI25-AH25</f>
        <v>-1415.3846153846155</v>
      </c>
      <c r="AK25" s="111">
        <f>Y25+AC25+AG25</f>
        <v>4142.735042735043</v>
      </c>
      <c r="AL25" s="112">
        <f>AL101/1.17</f>
        <v>4142.735042735043</v>
      </c>
      <c r="AM25" s="113">
        <f>Z25+AD25+AH25</f>
        <v>5709.1542478632473</v>
      </c>
      <c r="AN25" s="114">
        <f>AA25+AE25+AI25</f>
        <v>4300.192</v>
      </c>
      <c r="AO25" s="118">
        <f>AN25-AK25</f>
        <v>157.45695726495705</v>
      </c>
      <c r="AP25" s="116">
        <f t="shared" si="101"/>
        <v>157.45695726495705</v>
      </c>
      <c r="AQ25" s="109">
        <f>AN25-AM25</f>
        <v>-1408.9622478632473</v>
      </c>
      <c r="AR25" s="119">
        <f>SUM(R25,AK25)</f>
        <v>7919.6581196581201</v>
      </c>
      <c r="AS25" s="112">
        <f>AS101/1.17</f>
        <v>7919.6581196581201</v>
      </c>
      <c r="AT25" s="120">
        <f>T25+AM25</f>
        <v>11101.053247863249</v>
      </c>
      <c r="AU25" s="120">
        <f>SUM(U25,AN25)</f>
        <v>9692.0910000000003</v>
      </c>
      <c r="AV25" s="121">
        <f>AU25-AR25</f>
        <v>1772.4328803418803</v>
      </c>
      <c r="AW25" s="116">
        <f t="shared" si="80"/>
        <v>1772.4328803418803</v>
      </c>
      <c r="AX25" s="122">
        <f>AU25-AT25</f>
        <v>-1408.9622478632482</v>
      </c>
      <c r="AY25" s="96">
        <f>AR25/6</f>
        <v>1319.9430199430201</v>
      </c>
      <c r="AZ25" s="97">
        <f>AS25/6</f>
        <v>1319.9430199430201</v>
      </c>
      <c r="BA25" s="97">
        <f>AU25/6</f>
        <v>1615.3485000000001</v>
      </c>
      <c r="BB25" s="123">
        <f>BA25/AY25</f>
        <v>1.2238016911288581</v>
      </c>
      <c r="BC25" s="98">
        <f>BA25-AY25</f>
        <v>295.40548005697997</v>
      </c>
      <c r="BD25" s="98">
        <f>BA25-AZ25</f>
        <v>295.40548005697997</v>
      </c>
      <c r="BE25" s="98">
        <f>AX25/6</f>
        <v>-234.82704131054138</v>
      </c>
      <c r="BF25" s="107">
        <f>BF101/1.17</f>
        <v>0</v>
      </c>
      <c r="BG25" s="108">
        <f>BG101/1.17</f>
        <v>0</v>
      </c>
      <c r="BH25" s="108">
        <f>BH101/1.17</f>
        <v>0</v>
      </c>
      <c r="BI25" s="109">
        <f>BH25-BG25</f>
        <v>0</v>
      </c>
      <c r="BJ25" s="107">
        <f>BJ101/1.17</f>
        <v>0</v>
      </c>
      <c r="BK25" s="108">
        <f>BK101/1.17</f>
        <v>0</v>
      </c>
      <c r="BL25" s="108">
        <f>BL101/1.17</f>
        <v>0</v>
      </c>
      <c r="BM25" s="109">
        <f>BL25-BK25</f>
        <v>0</v>
      </c>
      <c r="BN25" s="107">
        <f>BN101/1.17</f>
        <v>0</v>
      </c>
      <c r="BO25" s="110">
        <v>1039</v>
      </c>
      <c r="BP25" s="108">
        <v>1039</v>
      </c>
      <c r="BQ25" s="109">
        <f>BP25-BO25</f>
        <v>0</v>
      </c>
      <c r="BR25" s="111">
        <f>BF25+BJ25+BN25</f>
        <v>0</v>
      </c>
      <c r="BS25" s="112">
        <f>BG25+BK25+BO25</f>
        <v>1039</v>
      </c>
      <c r="BT25" s="114">
        <f>BH25+BL25+BP25</f>
        <v>1039</v>
      </c>
      <c r="BU25" s="115">
        <f>BT25-BR25</f>
        <v>1039</v>
      </c>
      <c r="BV25" s="109">
        <f>BT25-BS25</f>
        <v>0</v>
      </c>
      <c r="BW25" s="107">
        <f>BW101/1.17</f>
        <v>0</v>
      </c>
      <c r="BX25" s="110">
        <f>BX101/1.17</f>
        <v>0</v>
      </c>
      <c r="BY25" s="108">
        <f>BY101/1.17</f>
        <v>0</v>
      </c>
      <c r="BZ25" s="109">
        <f>BY25-BX25</f>
        <v>0</v>
      </c>
      <c r="CA25" s="107">
        <f>CA101/1.17</f>
        <v>0</v>
      </c>
      <c r="CB25" s="115">
        <f>CB101/1.17</f>
        <v>0</v>
      </c>
      <c r="CC25" s="108">
        <f>CC101/1.17</f>
        <v>0</v>
      </c>
      <c r="CD25" s="109">
        <f>CC25-CB25</f>
        <v>0</v>
      </c>
      <c r="CE25" s="107">
        <f>CE101/1.17</f>
        <v>0</v>
      </c>
      <c r="CF25" s="115">
        <f>CF101/1.17</f>
        <v>0</v>
      </c>
      <c r="CG25" s="108">
        <f>CG101/1.17</f>
        <v>0</v>
      </c>
      <c r="CH25" s="109">
        <f>CG25-CF25</f>
        <v>0</v>
      </c>
      <c r="CI25" s="111">
        <f>BW25+CA25+CE25</f>
        <v>0</v>
      </c>
      <c r="CJ25" s="112">
        <f>BX25+CB25+CF25</f>
        <v>0</v>
      </c>
      <c r="CK25" s="114">
        <f>BY25+CC25+CG25</f>
        <v>0</v>
      </c>
      <c r="CL25" s="118">
        <f>CK25-CI25</f>
        <v>0</v>
      </c>
      <c r="CM25" s="109">
        <f>CK25-CJ25</f>
        <v>0</v>
      </c>
      <c r="CN25" s="119">
        <f>SUM(BR25,CI25)</f>
        <v>0</v>
      </c>
      <c r="CO25" s="124">
        <f>BS25+CJ25</f>
        <v>1039</v>
      </c>
      <c r="CP25" s="120">
        <f>SUM(BT25,CK25)</f>
        <v>1039</v>
      </c>
      <c r="CQ25" s="121">
        <f>CP25-CN25</f>
        <v>1039</v>
      </c>
      <c r="CR25" s="122">
        <f>CP25-CO25</f>
        <v>0</v>
      </c>
      <c r="CS25" s="96">
        <f>CN25/6</f>
        <v>0</v>
      </c>
      <c r="CT25" s="97">
        <f>CP25/6</f>
        <v>173.16666666666666</v>
      </c>
      <c r="CU25" s="123" t="e">
        <f>CT25/CS25</f>
        <v>#DIV/0!</v>
      </c>
      <c r="CV25" s="98">
        <f>CT25-CS25</f>
        <v>173.16666666666666</v>
      </c>
      <c r="CW25" s="98">
        <f>CR25/6</f>
        <v>0</v>
      </c>
    </row>
    <row r="26" spans="1:101" s="98" customFormat="1" ht="20.100000000000001" customHeight="1">
      <c r="A26" s="103"/>
      <c r="B26" s="103"/>
      <c r="C26" s="126"/>
      <c r="D26" s="126"/>
      <c r="E26" s="153"/>
      <c r="F26" s="172"/>
      <c r="G26" s="173"/>
      <c r="H26" s="173"/>
      <c r="I26" s="80">
        <f>H27/G27</f>
        <v>1</v>
      </c>
      <c r="J26" s="172"/>
      <c r="K26" s="173"/>
      <c r="L26" s="173"/>
      <c r="M26" s="80">
        <f>L27/K27</f>
        <v>1</v>
      </c>
      <c r="N26" s="172"/>
      <c r="O26" s="173"/>
      <c r="P26" s="173"/>
      <c r="Q26" s="80" t="e">
        <f>P27/O27</f>
        <v>#DIV/0!</v>
      </c>
      <c r="R26" s="175"/>
      <c r="S26" s="176"/>
      <c r="T26" s="177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2"/>
      <c r="Z26" s="173"/>
      <c r="AA26" s="173"/>
      <c r="AB26" s="80" t="e">
        <f>AA27/Z27</f>
        <v>#DIV/0!</v>
      </c>
      <c r="AC26" s="172"/>
      <c r="AD26" s="174"/>
      <c r="AE26" s="173"/>
      <c r="AF26" s="179">
        <f>AE27/AD27</f>
        <v>1</v>
      </c>
      <c r="AG26" s="172"/>
      <c r="AH26" s="174"/>
      <c r="AI26" s="173"/>
      <c r="AJ26" s="179">
        <f>AI27/AH27</f>
        <v>0</v>
      </c>
      <c r="AK26" s="175"/>
      <c r="AL26" s="176"/>
      <c r="AM26" s="177"/>
      <c r="AN26" s="84"/>
      <c r="AO26" s="90" t="e">
        <f>AN27/AK27</f>
        <v>#DIV/0!</v>
      </c>
      <c r="AP26" s="86" t="e">
        <f>AN27/AL27</f>
        <v>#DIV/0!</v>
      </c>
      <c r="AQ26" s="91">
        <f>AN27/AM27</f>
        <v>0.7</v>
      </c>
      <c r="AR26" s="157"/>
      <c r="AS26" s="176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0.80219780219780223</v>
      </c>
      <c r="AY26" s="96"/>
      <c r="AZ26" s="97"/>
      <c r="BA26" s="97"/>
      <c r="BF26" s="172"/>
      <c r="BG26" s="173"/>
      <c r="BH26" s="173"/>
      <c r="BI26" s="80" t="e">
        <f>BH27/BG27</f>
        <v>#DIV/0!</v>
      </c>
      <c r="BJ26" s="172"/>
      <c r="BK26" s="173"/>
      <c r="BL26" s="173"/>
      <c r="BM26" s="80" t="e">
        <f>BL27/BK27</f>
        <v>#DIV/0!</v>
      </c>
      <c r="BN26" s="172"/>
      <c r="BO26" s="174"/>
      <c r="BP26" s="173"/>
      <c r="BQ26" s="87" t="e">
        <f>BP27/BO27</f>
        <v>#DIV/0!</v>
      </c>
      <c r="BR26" s="175"/>
      <c r="BS26" s="183"/>
      <c r="BT26" s="84"/>
      <c r="BU26" s="85" t="e">
        <f>BT27/BR27</f>
        <v>#DIV/0!</v>
      </c>
      <c r="BV26" s="87" t="e">
        <f>BT27/BS27</f>
        <v>#DIV/0!</v>
      </c>
      <c r="BW26" s="172"/>
      <c r="BX26" s="174"/>
      <c r="BY26" s="173"/>
      <c r="BZ26" s="87" t="e">
        <f>BY27/BX27</f>
        <v>#DIV/0!</v>
      </c>
      <c r="CA26" s="172"/>
      <c r="CB26" s="184"/>
      <c r="CC26" s="173"/>
      <c r="CD26" s="91" t="e">
        <f>CC27/CB27</f>
        <v>#DIV/0!</v>
      </c>
      <c r="CE26" s="172"/>
      <c r="CF26" s="184"/>
      <c r="CG26" s="173"/>
      <c r="CH26" s="91" t="e">
        <f>CG27/CF27</f>
        <v>#DIV/0!</v>
      </c>
      <c r="CI26" s="175"/>
      <c r="CJ26" s="183"/>
      <c r="CK26" s="84"/>
      <c r="CL26" s="90" t="e">
        <f>CK27/CI27</f>
        <v>#DIV/0!</v>
      </c>
      <c r="CM26" s="91" t="e">
        <f>CK27/CJ27</f>
        <v>#DIV/0!</v>
      </c>
      <c r="CN26" s="157"/>
      <c r="CO26" s="165"/>
      <c r="CP26" s="162"/>
      <c r="CQ26" s="94" t="e">
        <f>CP27/CN27</f>
        <v>#DIV/0!</v>
      </c>
      <c r="CR26" s="95" t="e">
        <f>CP27/CO27</f>
        <v>#DIV/0!</v>
      </c>
      <c r="CS26" s="96"/>
      <c r="CT26" s="97"/>
    </row>
    <row r="27" spans="1:101" s="98" customFormat="1" ht="20.100000000000001" customHeight="1">
      <c r="A27" s="103"/>
      <c r="B27" s="104" t="s">
        <v>69</v>
      </c>
      <c r="C27" s="105"/>
      <c r="D27" s="105"/>
      <c r="E27" s="106"/>
      <c r="F27" s="107">
        <f>F104/1.17</f>
        <v>0</v>
      </c>
      <c r="G27" s="108">
        <f>G104/1.17</f>
        <v>119.65811965811966</v>
      </c>
      <c r="H27" s="108">
        <f>H104/1.17</f>
        <v>119.65811965811966</v>
      </c>
      <c r="I27" s="109">
        <f>H27-G27</f>
        <v>0</v>
      </c>
      <c r="J27" s="107">
        <f>J104/1.17</f>
        <v>0</v>
      </c>
      <c r="K27" s="108">
        <f>K104/1.17</f>
        <v>12.820512820512821</v>
      </c>
      <c r="L27" s="108">
        <f>L104/1.17</f>
        <v>12.820512820512821</v>
      </c>
      <c r="M27" s="109">
        <f>L27-K27</f>
        <v>0</v>
      </c>
      <c r="N27" s="107">
        <f>N104/1.17</f>
        <v>0</v>
      </c>
      <c r="O27" s="108">
        <f>O104/1.17</f>
        <v>0</v>
      </c>
      <c r="P27" s="108">
        <f>P104/1.17</f>
        <v>0</v>
      </c>
      <c r="Q27" s="109">
        <f>P27-O27</f>
        <v>0</v>
      </c>
      <c r="R27" s="111">
        <f>F27+J27+N27</f>
        <v>0</v>
      </c>
      <c r="S27" s="112">
        <f>S104/1.17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72"/>
        <v>132.47863247863248</v>
      </c>
      <c r="X27" s="109">
        <f>U27-T27</f>
        <v>0</v>
      </c>
      <c r="Y27" s="107">
        <f>Y104/1.17</f>
        <v>0</v>
      </c>
      <c r="Z27" s="108">
        <f>Z104/1.17</f>
        <v>0</v>
      </c>
      <c r="AA27" s="108">
        <f>AA104/1.17</f>
        <v>0</v>
      </c>
      <c r="AB27" s="109">
        <f>AA27-Z27</f>
        <v>0</v>
      </c>
      <c r="AC27" s="107">
        <f>AC104/1.17</f>
        <v>0</v>
      </c>
      <c r="AD27" s="110">
        <f>AD104/1.17</f>
        <v>179.4871794871795</v>
      </c>
      <c r="AE27" s="108">
        <f>AE104/1.17</f>
        <v>179.4871794871795</v>
      </c>
      <c r="AF27" s="117">
        <f>AE27-AD27</f>
        <v>0</v>
      </c>
      <c r="AG27" s="107">
        <f>AG104/1.17</f>
        <v>0</v>
      </c>
      <c r="AH27" s="110">
        <f>AH104/1.17</f>
        <v>76.923076923076934</v>
      </c>
      <c r="AI27" s="108">
        <f>AI104/1.17</f>
        <v>0</v>
      </c>
      <c r="AJ27" s="117">
        <f>AI27-AH27</f>
        <v>-76.923076923076934</v>
      </c>
      <c r="AK27" s="111">
        <f>Y27+AC27+AG27</f>
        <v>0</v>
      </c>
      <c r="AL27" s="112">
        <f>AL104/1.17</f>
        <v>0</v>
      </c>
      <c r="AM27" s="113">
        <f>Z27+AD27+AH27</f>
        <v>256.41025641025647</v>
      </c>
      <c r="AN27" s="114">
        <f>AA27+AE27+AI27</f>
        <v>179.4871794871795</v>
      </c>
      <c r="AO27" s="118">
        <f>AN27-AK27</f>
        <v>179.4871794871795</v>
      </c>
      <c r="AP27" s="116">
        <f t="shared" si="101"/>
        <v>179.4871794871795</v>
      </c>
      <c r="AQ27" s="109">
        <f>AN27-AM27</f>
        <v>-76.923076923076962</v>
      </c>
      <c r="AR27" s="119">
        <f>SUM(R27,AK27)</f>
        <v>0</v>
      </c>
      <c r="AS27" s="112">
        <f>AS104/1.17</f>
        <v>0</v>
      </c>
      <c r="AT27" s="120">
        <f>T27+AM27</f>
        <v>388.88888888888891</v>
      </c>
      <c r="AU27" s="120">
        <f>SUM(U27,AN27)</f>
        <v>311.96581196581201</v>
      </c>
      <c r="AV27" s="121">
        <f>AU27-AR27</f>
        <v>311.96581196581201</v>
      </c>
      <c r="AW27" s="116">
        <f t="shared" si="80"/>
        <v>311.96581196581201</v>
      </c>
      <c r="AX27" s="122">
        <f>AU27-AT27</f>
        <v>-76.923076923076906</v>
      </c>
      <c r="AY27" s="96">
        <f>AR27/6</f>
        <v>0</v>
      </c>
      <c r="AZ27" s="97">
        <f>AS27/6</f>
        <v>0</v>
      </c>
      <c r="BA27" s="97">
        <f>AU27/6</f>
        <v>51.994301994301999</v>
      </c>
      <c r="BB27" s="123" t="e">
        <f>BA27/AY27</f>
        <v>#DIV/0!</v>
      </c>
      <c r="BC27" s="98">
        <f>BA27-AY27</f>
        <v>51.994301994301999</v>
      </c>
      <c r="BD27" s="98">
        <f>BA27-AZ27</f>
        <v>51.994301994301999</v>
      </c>
      <c r="BE27" s="98">
        <f>AX27/6</f>
        <v>-12.820512820512818</v>
      </c>
      <c r="BF27" s="107">
        <f>BF104/1.17</f>
        <v>0</v>
      </c>
      <c r="BG27" s="108">
        <f>BG104/1.17</f>
        <v>0</v>
      </c>
      <c r="BH27" s="108">
        <f>BH104/1.17</f>
        <v>0</v>
      </c>
      <c r="BI27" s="109">
        <f>BH27-BG27</f>
        <v>0</v>
      </c>
      <c r="BJ27" s="107">
        <f>BJ104/1.17</f>
        <v>0</v>
      </c>
      <c r="BK27" s="108">
        <f>BK104/1.17</f>
        <v>0</v>
      </c>
      <c r="BL27" s="108">
        <f>BL104/1.17</f>
        <v>0</v>
      </c>
      <c r="BM27" s="109">
        <f>BL27-BK27</f>
        <v>0</v>
      </c>
      <c r="BN27" s="107">
        <f>BN104/1.17</f>
        <v>0</v>
      </c>
      <c r="BO27" s="110">
        <f>BO104/1.17</f>
        <v>0</v>
      </c>
      <c r="BP27" s="108">
        <f>BP104/1.17</f>
        <v>0</v>
      </c>
      <c r="BQ27" s="109">
        <f>BP27-BO27</f>
        <v>0</v>
      </c>
      <c r="BR27" s="111">
        <f>BF27+BJ27+BN27</f>
        <v>0</v>
      </c>
      <c r="BS27" s="112">
        <f>BG27+BK27+BO27</f>
        <v>0</v>
      </c>
      <c r="BT27" s="114">
        <f>BH27+BL27+BP27</f>
        <v>0</v>
      </c>
      <c r="BU27" s="115">
        <f>BT27-BR27</f>
        <v>0</v>
      </c>
      <c r="BV27" s="109">
        <f>BT27-BS27</f>
        <v>0</v>
      </c>
      <c r="BW27" s="107">
        <f>BW104/1.17</f>
        <v>0</v>
      </c>
      <c r="BX27" s="110">
        <f>BX104/1.17</f>
        <v>0</v>
      </c>
      <c r="BY27" s="108">
        <f>BY104/1.17</f>
        <v>0</v>
      </c>
      <c r="BZ27" s="109">
        <f>BY27-BX27</f>
        <v>0</v>
      </c>
      <c r="CA27" s="107">
        <f>CA104/1.17</f>
        <v>0</v>
      </c>
      <c r="CB27" s="115">
        <f>CB104/1.17</f>
        <v>0</v>
      </c>
      <c r="CC27" s="108">
        <f>CC104/1.17</f>
        <v>0</v>
      </c>
      <c r="CD27" s="109">
        <f>CC27-CB27</f>
        <v>0</v>
      </c>
      <c r="CE27" s="107">
        <f>CE104/1.17</f>
        <v>0</v>
      </c>
      <c r="CF27" s="115">
        <f>CF104/1.17</f>
        <v>0</v>
      </c>
      <c r="CG27" s="108">
        <f>CG104/1.17</f>
        <v>0</v>
      </c>
      <c r="CH27" s="109">
        <f>CG27-CF27</f>
        <v>0</v>
      </c>
      <c r="CI27" s="111">
        <f>BW27+CA27+CE27</f>
        <v>0</v>
      </c>
      <c r="CJ27" s="112">
        <f>BX27+CB27+CF27</f>
        <v>0</v>
      </c>
      <c r="CK27" s="114">
        <f>BY27+CC27+CG27</f>
        <v>0</v>
      </c>
      <c r="CL27" s="118">
        <f>CK27-CI27</f>
        <v>0</v>
      </c>
      <c r="CM27" s="109">
        <f>CK27-CJ27</f>
        <v>0</v>
      </c>
      <c r="CN27" s="119">
        <f>SUM(BR27,CI27)</f>
        <v>0</v>
      </c>
      <c r="CO27" s="124">
        <f>BS27+CJ27</f>
        <v>0</v>
      </c>
      <c r="CP27" s="120">
        <f>SUM(BT27,CK27)</f>
        <v>0</v>
      </c>
      <c r="CQ27" s="121">
        <f>CP27-CN27</f>
        <v>0</v>
      </c>
      <c r="CR27" s="122">
        <f>CP27-CO27</f>
        <v>0</v>
      </c>
      <c r="CS27" s="96">
        <f>CN27/6</f>
        <v>0</v>
      </c>
      <c r="CT27" s="97">
        <f>CP27/6</f>
        <v>0</v>
      </c>
      <c r="CU27" s="123" t="e">
        <f>CT27/CS27</f>
        <v>#DIV/0!</v>
      </c>
      <c r="CV27" s="98">
        <f>CT27-CS27</f>
        <v>0</v>
      </c>
      <c r="CW27" s="98">
        <f>CR27/6</f>
        <v>0</v>
      </c>
    </row>
    <row r="28" spans="1:101" s="98" customFormat="1" ht="20.100000000000001" customHeight="1">
      <c r="A28" s="103"/>
      <c r="B28" s="103"/>
      <c r="C28" s="126"/>
      <c r="D28" s="126"/>
      <c r="E28" s="153"/>
      <c r="F28" s="172"/>
      <c r="G28" s="173"/>
      <c r="H28" s="173"/>
      <c r="I28" s="80">
        <f>H29/G29</f>
        <v>1</v>
      </c>
      <c r="J28" s="172"/>
      <c r="K28" s="173"/>
      <c r="L28" s="173"/>
      <c r="M28" s="80">
        <f>L29/K29</f>
        <v>1</v>
      </c>
      <c r="N28" s="172"/>
      <c r="O28" s="173"/>
      <c r="P28" s="173"/>
      <c r="Q28" s="80">
        <f>P29/O29</f>
        <v>1</v>
      </c>
      <c r="R28" s="175"/>
      <c r="S28" s="176"/>
      <c r="T28" s="177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2"/>
      <c r="Z28" s="173"/>
      <c r="AA28" s="173"/>
      <c r="AB28" s="80" t="e">
        <f>AA29/Z29</f>
        <v>#DIV/0!</v>
      </c>
      <c r="AC28" s="172"/>
      <c r="AD28" s="174"/>
      <c r="AE28" s="173"/>
      <c r="AF28" s="179">
        <f>AE29/AD29</f>
        <v>1</v>
      </c>
      <c r="AG28" s="172"/>
      <c r="AH28" s="174"/>
      <c r="AI28" s="173"/>
      <c r="AJ28" s="179">
        <f>AI29/AH29</f>
        <v>0</v>
      </c>
      <c r="AK28" s="175"/>
      <c r="AL28" s="176"/>
      <c r="AM28" s="177"/>
      <c r="AN28" s="84"/>
      <c r="AO28" s="90">
        <f>AN29/AK29</f>
        <v>1.7688888888888887</v>
      </c>
      <c r="AP28" s="86">
        <f>AN29/AL29</f>
        <v>1.7688888888888887</v>
      </c>
      <c r="AQ28" s="91">
        <f>AN29/AM29</f>
        <v>0.15030211480362538</v>
      </c>
      <c r="AR28" s="157"/>
      <c r="AS28" s="176"/>
      <c r="AT28" s="162"/>
      <c r="AU28" s="162"/>
      <c r="AV28" s="94">
        <f>AU29/AR29</f>
        <v>2.1954484605087012</v>
      </c>
      <c r="AW28" s="86">
        <f>AU29/AS29</f>
        <v>2.1954484605087017</v>
      </c>
      <c r="AX28" s="95">
        <f>AU29/AT29</f>
        <v>0.26710097719869708</v>
      </c>
      <c r="AY28" s="96"/>
      <c r="AZ28" s="97"/>
      <c r="BA28" s="97"/>
      <c r="BF28" s="172"/>
      <c r="BG28" s="173"/>
      <c r="BH28" s="173"/>
      <c r="BI28" s="80" t="e">
        <f>BH29/BG29</f>
        <v>#DIV/0!</v>
      </c>
      <c r="BJ28" s="172"/>
      <c r="BK28" s="173"/>
      <c r="BL28" s="173"/>
      <c r="BM28" s="80" t="e">
        <f>BL29/BK29</f>
        <v>#DIV/0!</v>
      </c>
      <c r="BN28" s="172"/>
      <c r="BO28" s="174"/>
      <c r="BP28" s="173"/>
      <c r="BQ28" s="91" t="e">
        <f>BP29/BO29</f>
        <v>#DIV/0!</v>
      </c>
      <c r="BR28" s="175"/>
      <c r="BS28" s="183"/>
      <c r="BT28" s="84"/>
      <c r="BU28" s="85" t="e">
        <f>BT29/BR29</f>
        <v>#DIV/0!</v>
      </c>
      <c r="BV28" s="87" t="e">
        <f>BT29/BS29</f>
        <v>#DIV/0!</v>
      </c>
      <c r="BW28" s="172"/>
      <c r="BX28" s="174"/>
      <c r="BY28" s="173"/>
      <c r="BZ28" s="91" t="e">
        <f>BY29/BX29</f>
        <v>#DIV/0!</v>
      </c>
      <c r="CA28" s="172"/>
      <c r="CB28" s="184"/>
      <c r="CC28" s="173"/>
      <c r="CD28" s="91" t="e">
        <f>CC29/CB29</f>
        <v>#DIV/0!</v>
      </c>
      <c r="CE28" s="172"/>
      <c r="CF28" s="184"/>
      <c r="CG28" s="173"/>
      <c r="CH28" s="91" t="e">
        <f>CG29/CF29</f>
        <v>#DIV/0!</v>
      </c>
      <c r="CI28" s="175"/>
      <c r="CJ28" s="183"/>
      <c r="CK28" s="84"/>
      <c r="CL28" s="90" t="e">
        <f>CK29/CI29</f>
        <v>#DIV/0!</v>
      </c>
      <c r="CM28" s="91" t="e">
        <f>CK29/CJ29</f>
        <v>#DIV/0!</v>
      </c>
      <c r="CN28" s="157"/>
      <c r="CO28" s="165"/>
      <c r="CP28" s="162"/>
      <c r="CQ28" s="94" t="e">
        <f>CP29/CN29</f>
        <v>#DIV/0!</v>
      </c>
      <c r="CR28" s="95" t="e">
        <f>CP29/CO29</f>
        <v>#DIV/0!</v>
      </c>
      <c r="CS28" s="96"/>
      <c r="CT28" s="97"/>
    </row>
    <row r="29" spans="1:101" s="98" customFormat="1" ht="20.100000000000001" customHeight="1">
      <c r="A29" s="103"/>
      <c r="B29" s="104" t="s">
        <v>121</v>
      </c>
      <c r="C29" s="105"/>
      <c r="D29" s="105"/>
      <c r="E29" s="106"/>
      <c r="F29" s="107">
        <f>F106/1.17</f>
        <v>84.615384615384627</v>
      </c>
      <c r="G29" s="108">
        <f>G106/1.17</f>
        <v>165.81196581196582</v>
      </c>
      <c r="H29" s="108">
        <f>H106/1.17</f>
        <v>165.81196581196582</v>
      </c>
      <c r="I29" s="109">
        <f>H29-G29</f>
        <v>0</v>
      </c>
      <c r="J29" s="107">
        <f>J106/1.17</f>
        <v>84.615384615384627</v>
      </c>
      <c r="K29" s="108">
        <f>K106/1.17</f>
        <v>331.19658119658123</v>
      </c>
      <c r="L29" s="108">
        <f>L106/1.17</f>
        <v>331.19658119658123</v>
      </c>
      <c r="M29" s="109">
        <f>L29-K29</f>
        <v>0</v>
      </c>
      <c r="N29" s="107">
        <f>N106/1.17</f>
        <v>84.615384615384627</v>
      </c>
      <c r="O29" s="108">
        <f>O106/1.17</f>
        <v>224.35897435897436</v>
      </c>
      <c r="P29" s="108">
        <f>P106/1.17</f>
        <v>224.35897435897436</v>
      </c>
      <c r="Q29" s="109">
        <f>P29-O29</f>
        <v>0</v>
      </c>
      <c r="R29" s="111">
        <f>F29+J29+N29</f>
        <v>253.84615384615387</v>
      </c>
      <c r="S29" s="112">
        <f>S106/1.17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72"/>
        <v>467.52136752136761</v>
      </c>
      <c r="X29" s="109">
        <f>U29-T29</f>
        <v>0</v>
      </c>
      <c r="Y29" s="107">
        <f>Y106/1.17</f>
        <v>128.2051282051282</v>
      </c>
      <c r="Z29" s="108">
        <f>Z106/1.17</f>
        <v>0</v>
      </c>
      <c r="AA29" s="108">
        <f>AA106/1.17</f>
        <v>0</v>
      </c>
      <c r="AB29" s="109">
        <f>AA29-Z29</f>
        <v>0</v>
      </c>
      <c r="AC29" s="107">
        <f>AC106/1.17</f>
        <v>128.2051282051282</v>
      </c>
      <c r="AD29" s="110">
        <f>AD106/1.17</f>
        <v>680.34188034188037</v>
      </c>
      <c r="AE29" s="108">
        <f>AE106/1.17</f>
        <v>680.34188034188037</v>
      </c>
      <c r="AF29" s="117">
        <f>AE29-AD29</f>
        <v>0</v>
      </c>
      <c r="AG29" s="107">
        <f>AG106/1.17</f>
        <v>128.2051282051282</v>
      </c>
      <c r="AH29" s="110">
        <f>AH106/1.17</f>
        <v>3846.1538461538462</v>
      </c>
      <c r="AI29" s="108">
        <f>AI106/1.17</f>
        <v>0</v>
      </c>
      <c r="AJ29" s="117">
        <f>AI29-AH29</f>
        <v>-3846.1538461538462</v>
      </c>
      <c r="AK29" s="111">
        <f>Y29+AC29+AG29</f>
        <v>384.61538461538464</v>
      </c>
      <c r="AL29" s="112">
        <f>AL106/1.17</f>
        <v>384.61538461538464</v>
      </c>
      <c r="AM29" s="113">
        <f>Z29+AD29+AH29</f>
        <v>4526.4957264957266</v>
      </c>
      <c r="AN29" s="114">
        <f>AA29+AE29+AI29</f>
        <v>680.34188034188037</v>
      </c>
      <c r="AO29" s="118">
        <f>AN29-AK29</f>
        <v>295.72649572649573</v>
      </c>
      <c r="AP29" s="116">
        <f t="shared" si="101"/>
        <v>295.72649572649573</v>
      </c>
      <c r="AQ29" s="109">
        <f>AN29-AM29</f>
        <v>-3846.1538461538462</v>
      </c>
      <c r="AR29" s="119">
        <f>SUM(R29,AK29)</f>
        <v>638.46153846153857</v>
      </c>
      <c r="AS29" s="112">
        <f>AS106/1.17</f>
        <v>638.46153846153845</v>
      </c>
      <c r="AT29" s="120">
        <f>T29+AM29</f>
        <v>5247.863247863248</v>
      </c>
      <c r="AU29" s="120">
        <f>SUM(U29,AN29)</f>
        <v>1401.7094017094018</v>
      </c>
      <c r="AV29" s="121">
        <f>AU29-AR29</f>
        <v>763.24786324786328</v>
      </c>
      <c r="AW29" s="116">
        <f t="shared" si="80"/>
        <v>763.24786324786339</v>
      </c>
      <c r="AX29" s="122">
        <f>AU29-AT29</f>
        <v>-3846.1538461538462</v>
      </c>
      <c r="AY29" s="96">
        <f>AR29/6</f>
        <v>106.41025641025642</v>
      </c>
      <c r="AZ29" s="97">
        <f>AS29/6</f>
        <v>106.41025641025641</v>
      </c>
      <c r="BA29" s="97">
        <f>AU29/6</f>
        <v>233.61823361823363</v>
      </c>
      <c r="BB29" s="123">
        <f>BA29/AY29</f>
        <v>2.1954484605087012</v>
      </c>
      <c r="BC29" s="98">
        <f>BA29-AY29</f>
        <v>127.20797720797721</v>
      </c>
      <c r="BD29" s="98">
        <f>BA29-AZ29</f>
        <v>127.20797720797722</v>
      </c>
      <c r="BE29" s="98">
        <f>AX29/6</f>
        <v>-641.02564102564099</v>
      </c>
      <c r="BF29" s="107">
        <f>BF106/1.17</f>
        <v>0</v>
      </c>
      <c r="BG29" s="108">
        <f>BG106/1.17</f>
        <v>0</v>
      </c>
      <c r="BH29" s="108">
        <f>BH106/1.17</f>
        <v>0</v>
      </c>
      <c r="BI29" s="109">
        <f>BH29-BG29</f>
        <v>0</v>
      </c>
      <c r="BJ29" s="107">
        <f>BJ106/1.17</f>
        <v>0</v>
      </c>
      <c r="BK29" s="108">
        <f>BK106/1.17</f>
        <v>0</v>
      </c>
      <c r="BL29" s="108">
        <f>BL106/1.17</f>
        <v>0</v>
      </c>
      <c r="BM29" s="109">
        <f>BL29-BK29</f>
        <v>0</v>
      </c>
      <c r="BN29" s="107">
        <f>BN106/1.17</f>
        <v>0</v>
      </c>
      <c r="BO29" s="110">
        <f>BO106/1.17</f>
        <v>0</v>
      </c>
      <c r="BP29" s="108">
        <f>BP106/1.17</f>
        <v>0</v>
      </c>
      <c r="BQ29" s="109">
        <f>BP29-BO29</f>
        <v>0</v>
      </c>
      <c r="BR29" s="111">
        <f>BF29+BJ29+BN29</f>
        <v>0</v>
      </c>
      <c r="BS29" s="112">
        <f>BG29+BK29+BO29</f>
        <v>0</v>
      </c>
      <c r="BT29" s="114">
        <f>BH29+BL29+BP29</f>
        <v>0</v>
      </c>
      <c r="BU29" s="115">
        <f>BT29-BR29</f>
        <v>0</v>
      </c>
      <c r="BV29" s="109">
        <f>BT29-BS29</f>
        <v>0</v>
      </c>
      <c r="BW29" s="107">
        <f>BW106/1.17</f>
        <v>0</v>
      </c>
      <c r="BX29" s="110">
        <f>BX106/1.17</f>
        <v>0</v>
      </c>
      <c r="BY29" s="108">
        <f>BY106/1.17</f>
        <v>0</v>
      </c>
      <c r="BZ29" s="109">
        <f>BY29-BX29</f>
        <v>0</v>
      </c>
      <c r="CA29" s="107">
        <f>CA106/1.17</f>
        <v>0</v>
      </c>
      <c r="CB29" s="115">
        <f>CB106/1.17</f>
        <v>0</v>
      </c>
      <c r="CC29" s="108">
        <f>CC106/1.17</f>
        <v>0</v>
      </c>
      <c r="CD29" s="109">
        <f>CC29-CB29</f>
        <v>0</v>
      </c>
      <c r="CE29" s="107">
        <f>CE106/1.17</f>
        <v>0</v>
      </c>
      <c r="CF29" s="115">
        <f>CF106/1.17</f>
        <v>0</v>
      </c>
      <c r="CG29" s="108">
        <f>CG106/1.17</f>
        <v>0</v>
      </c>
      <c r="CH29" s="109">
        <f>CG29-CF29</f>
        <v>0</v>
      </c>
      <c r="CI29" s="111">
        <f>BW29+CA29+CE29</f>
        <v>0</v>
      </c>
      <c r="CJ29" s="112">
        <f>BX29+CB29+CF29</f>
        <v>0</v>
      </c>
      <c r="CK29" s="114">
        <f>BY29+CC29+CG29</f>
        <v>0</v>
      </c>
      <c r="CL29" s="118">
        <f>CK29-CI29</f>
        <v>0</v>
      </c>
      <c r="CM29" s="109">
        <f>CK29-CJ29</f>
        <v>0</v>
      </c>
      <c r="CN29" s="119">
        <f>SUM(BR29,CI29)</f>
        <v>0</v>
      </c>
      <c r="CO29" s="124">
        <f>BS29+CJ29</f>
        <v>0</v>
      </c>
      <c r="CP29" s="120">
        <f>SUM(BT29,CK29)</f>
        <v>0</v>
      </c>
      <c r="CQ29" s="121">
        <f>CP29-CN29</f>
        <v>0</v>
      </c>
      <c r="CR29" s="122">
        <f>CP29-CO29</f>
        <v>0</v>
      </c>
      <c r="CS29" s="96">
        <f>CN29/6</f>
        <v>0</v>
      </c>
      <c r="CT29" s="97">
        <f>CP29/6</f>
        <v>0</v>
      </c>
      <c r="CU29" s="123" t="e">
        <f>CT29/CS29</f>
        <v>#DIV/0!</v>
      </c>
      <c r="CV29" s="98">
        <f>CT29-CS29</f>
        <v>0</v>
      </c>
      <c r="CW29" s="98">
        <f>CR29/6</f>
        <v>0</v>
      </c>
    </row>
    <row r="30" spans="1:101" ht="20.100000000000001" customHeight="1">
      <c r="A30" s="125"/>
      <c r="B30" s="192"/>
      <c r="C30" s="192"/>
      <c r="D30" s="192"/>
      <c r="E30" s="198"/>
      <c r="F30" s="69"/>
      <c r="G30" s="173"/>
      <c r="H30" s="173"/>
      <c r="I30" s="80">
        <f>H31/G31</f>
        <v>1</v>
      </c>
      <c r="J30" s="69"/>
      <c r="K30" s="173"/>
      <c r="L30" s="173"/>
      <c r="M30" s="80">
        <f>L31/K31</f>
        <v>1</v>
      </c>
      <c r="N30" s="69"/>
      <c r="O30" s="173"/>
      <c r="P30" s="173"/>
      <c r="Q30" s="80">
        <f>P31/O31</f>
        <v>1</v>
      </c>
      <c r="R30" s="200"/>
      <c r="S30" s="201"/>
      <c r="T30" s="202"/>
      <c r="U30" s="203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3"/>
      <c r="AA30" s="173"/>
      <c r="AB30" s="80">
        <f>AA31/Z31</f>
        <v>1</v>
      </c>
      <c r="AC30" s="69"/>
      <c r="AD30" s="199"/>
      <c r="AE30" s="173"/>
      <c r="AF30" s="204">
        <f>AE31/AD31</f>
        <v>0.99880755781048236</v>
      </c>
      <c r="AG30" s="69"/>
      <c r="AH30" s="199"/>
      <c r="AI30" s="173"/>
      <c r="AJ30" s="204">
        <f>AI31/AH31</f>
        <v>0</v>
      </c>
      <c r="AK30" s="200"/>
      <c r="AL30" s="201"/>
      <c r="AM30" s="202"/>
      <c r="AN30" s="203"/>
      <c r="AO30" s="90">
        <f>AN31/AK31</f>
        <v>0.88768034729924894</v>
      </c>
      <c r="AP30" s="86">
        <f>AN31/AL31</f>
        <v>0.82117844745027535</v>
      </c>
      <c r="AQ30" s="205">
        <f>AN31/AM31</f>
        <v>0.69719606966564363</v>
      </c>
      <c r="AR30" s="206"/>
      <c r="AS30" s="201"/>
      <c r="AT30" s="207"/>
      <c r="AU30" s="162"/>
      <c r="AV30" s="94">
        <f>AU31/AR31</f>
        <v>1.1945238197734394</v>
      </c>
      <c r="AW30" s="86">
        <f>AU31/AS31</f>
        <v>1.071449412123423</v>
      </c>
      <c r="AX30" s="208">
        <f>AU31/AT31</f>
        <v>0.86409829114578751</v>
      </c>
      <c r="AY30" s="137"/>
      <c r="AZ30" s="138"/>
      <c r="BA30" s="138"/>
      <c r="BF30" s="69"/>
      <c r="BG30" s="173"/>
      <c r="BH30" s="173"/>
      <c r="BI30" s="80" t="e">
        <f>BH31/BG31</f>
        <v>#DIV/0!</v>
      </c>
      <c r="BJ30" s="69"/>
      <c r="BK30" s="173"/>
      <c r="BL30" s="173"/>
      <c r="BM30" s="80" t="e">
        <f>BL31/BK31</f>
        <v>#DIV/0!</v>
      </c>
      <c r="BN30" s="69"/>
      <c r="BO30" s="199"/>
      <c r="BP30" s="173"/>
      <c r="BQ30" s="87">
        <f>BP31/BO31</f>
        <v>1</v>
      </c>
      <c r="BR30" s="200"/>
      <c r="BS30" s="209"/>
      <c r="BT30" s="203"/>
      <c r="BU30" s="85" t="e">
        <f>BT31/BR31</f>
        <v>#DIV/0!</v>
      </c>
      <c r="BV30" s="87">
        <f>BT31/BS31</f>
        <v>1</v>
      </c>
      <c r="BW30" s="69"/>
      <c r="BX30" s="199"/>
      <c r="BY30" s="173"/>
      <c r="BZ30" s="87" t="e">
        <f>BY31/BX31</f>
        <v>#DIV/0!</v>
      </c>
      <c r="CA30" s="69"/>
      <c r="CB30" s="210"/>
      <c r="CC30" s="173"/>
      <c r="CD30" s="205" t="e">
        <f>CC31/CB31</f>
        <v>#DIV/0!</v>
      </c>
      <c r="CE30" s="69"/>
      <c r="CF30" s="210"/>
      <c r="CG30" s="173"/>
      <c r="CH30" s="205" t="e">
        <f>CG31/CF31</f>
        <v>#DIV/0!</v>
      </c>
      <c r="CI30" s="200"/>
      <c r="CJ30" s="209"/>
      <c r="CK30" s="203"/>
      <c r="CL30" s="90" t="e">
        <f>CK31/CI31</f>
        <v>#DIV/0!</v>
      </c>
      <c r="CM30" s="205" t="e">
        <f>CK31/CJ31</f>
        <v>#DIV/0!</v>
      </c>
      <c r="CN30" s="206"/>
      <c r="CO30" s="211"/>
      <c r="CP30" s="162"/>
      <c r="CQ30" s="94" t="e">
        <f>CP31/CN31</f>
        <v>#DIV/0!</v>
      </c>
      <c r="CR30" s="208">
        <f>CP31/CO31</f>
        <v>1</v>
      </c>
      <c r="CS30" s="137"/>
      <c r="CT30" s="138"/>
    </row>
    <row r="31" spans="1:101" s="98" customFormat="1" ht="20.100000000000001" customHeight="1" thickBot="1">
      <c r="A31" s="104" t="s">
        <v>47</v>
      </c>
      <c r="B31" s="105"/>
      <c r="C31" s="105"/>
      <c r="D31" s="361"/>
      <c r="E31" s="187"/>
      <c r="F31" s="212">
        <f>F10+F14+F25+F19+F23+F27+F29</f>
        <v>302477.77777777781</v>
      </c>
      <c r="G31" s="213">
        <f>G10+G14+G25+G19+G23+G27+G29</f>
        <v>449096.39969230769</v>
      </c>
      <c r="H31" s="213">
        <f>H10+H14+H25+H19+H23+H27+H29</f>
        <v>449096.39969230769</v>
      </c>
      <c r="I31" s="214">
        <f>H31-G31</f>
        <v>0</v>
      </c>
      <c r="J31" s="212">
        <f>J10+J14+J25+J19+J23+J27+J29</f>
        <v>326323.93162393162</v>
      </c>
      <c r="K31" s="891">
        <f>K10+K14+K25+K19+K23+K27+K29</f>
        <v>479331.0944273505</v>
      </c>
      <c r="L31" s="891">
        <f>L10+L14+L25+L19+L23+L27+L29</f>
        <v>479331.0944273505</v>
      </c>
      <c r="M31" s="214">
        <f>L31-K31</f>
        <v>0</v>
      </c>
      <c r="N31" s="212">
        <f>N10+N14+N25+N19+N23+N27+N29</f>
        <v>327065.81196581194</v>
      </c>
      <c r="O31" s="213">
        <f>O10+O14+O25+O19+O23+O27+O29</f>
        <v>492146.32344444445</v>
      </c>
      <c r="P31" s="213">
        <f>P10+P14+P25+P19+P23+P27+P29</f>
        <v>492146.32344444445</v>
      </c>
      <c r="Q31" s="214">
        <f>P31-O31</f>
        <v>0</v>
      </c>
      <c r="R31" s="216">
        <f>R10+R14+R25+R19+R23+R27+R29</f>
        <v>955867.52136752137</v>
      </c>
      <c r="S31" s="217">
        <f>S10+S14+S25+S19+S23+S27+S29</f>
        <v>1096448.7179487182</v>
      </c>
      <c r="T31" s="215">
        <f>T10+T14+T25+T19+T23+T27+T29</f>
        <v>1420573.8175641028</v>
      </c>
      <c r="U31" s="215">
        <f>U10+U14+U25+U19+U23+U27+U29</f>
        <v>1420573.8175641028</v>
      </c>
      <c r="V31" s="215">
        <f>U31-R31</f>
        <v>464706.29619658145</v>
      </c>
      <c r="W31" s="213">
        <f>U31-S31</f>
        <v>324125.09961538459</v>
      </c>
      <c r="X31" s="218">
        <f>U31-T31</f>
        <v>0</v>
      </c>
      <c r="Y31" s="212">
        <f>Y10+Y14+Y25+Y19+Y23+Y27+Y29</f>
        <v>311211.11111111112</v>
      </c>
      <c r="Z31" s="893">
        <f>Z10+Z14+Z25+Z19+Z23+Z27+Z29</f>
        <v>441409.1944188035</v>
      </c>
      <c r="AA31" s="893">
        <f>AA10+AA14+AA25+AA19+AA23+AA27+AA29</f>
        <v>441409.1944188035</v>
      </c>
      <c r="AB31" s="214">
        <f>AA31-Z31</f>
        <v>0</v>
      </c>
      <c r="AC31" s="212">
        <f>AC10+AC14+AC25+AC19+AC23+AC27+AC29</f>
        <v>308722.22222222225</v>
      </c>
      <c r="AD31" s="215">
        <f>AD10+AD14+AD25+AD19+AD23+AD27+AD29</f>
        <v>365484.21990598296</v>
      </c>
      <c r="AE31" s="213">
        <f>AE10+AE14+AE25+AE19+AE23+AE27+AE29</f>
        <v>365048.40110256412</v>
      </c>
      <c r="AF31" s="218">
        <f>AE31-AD31</f>
        <v>-435.81880341883516</v>
      </c>
      <c r="AG31" s="212">
        <f>AG10+AG14+AG25+AG19+AG23+AG27+AG29</f>
        <v>288566.66666666669</v>
      </c>
      <c r="AH31" s="215">
        <f>AH10+AH14+AH25+AH19+AH23+AH27+AH29</f>
        <v>349822.22222222225</v>
      </c>
      <c r="AI31" s="213">
        <f>AI10+AI14+AI25+AI19+AI23+AI27+AI29</f>
        <v>0</v>
      </c>
      <c r="AJ31" s="218">
        <f>AI31-AH31</f>
        <v>-349822.22222222225</v>
      </c>
      <c r="AK31" s="216">
        <f>AK10+AK14+AK25+AK19+AK23+AK27+AK29</f>
        <v>908500</v>
      </c>
      <c r="AL31" s="217">
        <f>AL10+AL14+AL25+AL19+AL23+AL27+AL29</f>
        <v>982073.50427350425</v>
      </c>
      <c r="AM31" s="215">
        <f>AM10+AM14+AM25+AM19+AM23+AM27+AM29</f>
        <v>1156715.6365470088</v>
      </c>
      <c r="AN31" s="215">
        <f>AN10+AN14+AN25+AN19+AN23+AN27+AN29</f>
        <v>806457.59552136762</v>
      </c>
      <c r="AO31" s="217">
        <f>AN31-AK31</f>
        <v>-102042.40447863238</v>
      </c>
      <c r="AP31" s="213">
        <f>AN31-AL31</f>
        <v>-175615.90875213663</v>
      </c>
      <c r="AQ31" s="218">
        <f>AN31-AM31</f>
        <v>-350258.04102564114</v>
      </c>
      <c r="AR31" s="216">
        <f>AR10+AR14+AR25+AR19+AR23+AR27+AR29</f>
        <v>1864367.5213675215</v>
      </c>
      <c r="AS31" s="217">
        <f>AS10+AS14+AS25+AS19+AS23+AS27+AS29</f>
        <v>2078522.2222222222</v>
      </c>
      <c r="AT31" s="215">
        <f>AT10+AT14+AT25+AT19+AT23+AT27+AT29</f>
        <v>2577289.4541111114</v>
      </c>
      <c r="AU31" s="215">
        <f>AU10+AU14+AU25+AU19+AU23+AU27+AU29</f>
        <v>2227031.4130854709</v>
      </c>
      <c r="AV31" s="219">
        <f>AU31-AR31</f>
        <v>362663.89171794942</v>
      </c>
      <c r="AW31" s="213">
        <f>AU31-AS31</f>
        <v>148509.19086324866</v>
      </c>
      <c r="AX31" s="220">
        <f>AU31-AT31</f>
        <v>-350258.04102564044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371171.90218091162</v>
      </c>
      <c r="BB31" s="123">
        <f>BA31/AY31</f>
        <v>1.1945238197734387</v>
      </c>
      <c r="BC31" s="98">
        <f>BA31-AY31</f>
        <v>60443.981952991395</v>
      </c>
      <c r="BD31" s="98">
        <f>BA31-AZ31</f>
        <v>24751.53181054123</v>
      </c>
      <c r="BE31" s="98">
        <f>AX31/6</f>
        <v>-58376.340170940071</v>
      </c>
      <c r="BF31" s="212">
        <f>BF10+BF14+BF25+BF19+BF23+BF27+BF29</f>
        <v>0</v>
      </c>
      <c r="BG31" s="213">
        <f>BG10+BG14+BG25+BG19+BG23+BG27+BG29</f>
        <v>0</v>
      </c>
      <c r="BH31" s="213">
        <f>BH10+BH14+BH25+BH19+BH23+BH27+BH29</f>
        <v>0</v>
      </c>
      <c r="BI31" s="214">
        <f>BH31-BG31</f>
        <v>0</v>
      </c>
      <c r="BJ31" s="212">
        <f>BJ10+BJ14+BJ25+BJ19+BJ23+BJ27+BJ29</f>
        <v>0</v>
      </c>
      <c r="BK31" s="213">
        <f>BK10+BK14+BK25+BK19+BK23+BK27+BK29</f>
        <v>0</v>
      </c>
      <c r="BL31" s="213">
        <f>BL10+BL14+BL25+BL19+BL23+BL27+BL29</f>
        <v>0</v>
      </c>
      <c r="BM31" s="214">
        <f>BL31-BK31</f>
        <v>0</v>
      </c>
      <c r="BN31" s="212">
        <f>BN10+BN14+BN25+BN19+BN23+BN27+BN29</f>
        <v>0</v>
      </c>
      <c r="BO31" s="215">
        <f>BO10+BO14+BO25+BO19+BO23+BO27+BO29</f>
        <v>3860.88</v>
      </c>
      <c r="BP31" s="213">
        <f>BP10+BP14+BP25+BP19+BP23+BP27+BP29</f>
        <v>3860.88</v>
      </c>
      <c r="BQ31" s="214">
        <f>BP31-BO31</f>
        <v>0</v>
      </c>
      <c r="BR31" s="216">
        <f>BR10+BR14+BR25+BR19+BR23+BR27+BR29</f>
        <v>0</v>
      </c>
      <c r="BS31" s="217">
        <f>BS10+BS14+BS25+BS19+BS23+BS27+BS29</f>
        <v>3860.88</v>
      </c>
      <c r="BT31" s="215">
        <f>BT10+BT14+BT25+BT19+BT23+BT27+BT29</f>
        <v>3860.88</v>
      </c>
      <c r="BU31" s="215">
        <f>BT31-BR31</f>
        <v>3860.88</v>
      </c>
      <c r="BV31" s="218">
        <f>BT31-BS31</f>
        <v>0</v>
      </c>
      <c r="BW31" s="212">
        <f>BW10+BW14+BW25+BW19+BW23+BW27+BW29</f>
        <v>0</v>
      </c>
      <c r="BX31" s="215">
        <f>BX10+BX14+BX25+BX19+BX23+BX27+BX29</f>
        <v>0</v>
      </c>
      <c r="BY31" s="213">
        <f>BY10+BY14+BY25+BY19+BY23+BY27+BY29</f>
        <v>0</v>
      </c>
      <c r="BZ31" s="214">
        <f>BZ10+BZ14+BZ25+BZ19+BZ23+BZ27</f>
        <v>0</v>
      </c>
      <c r="CA31" s="212">
        <f>CA10+CA14+CA25+CA19+CA23+CA27+CA29</f>
        <v>0</v>
      </c>
      <c r="CB31" s="215">
        <f>CB10+CB14+CB25+CB19+CB23+CB27+CB29</f>
        <v>0</v>
      </c>
      <c r="CC31" s="213">
        <f>CC10+CC14+CC25+CC19+CC23+CC27+CC29</f>
        <v>0</v>
      </c>
      <c r="CD31" s="214">
        <f>CD10+CD14+CD25+CD19+CD23+CD27</f>
        <v>0</v>
      </c>
      <c r="CE31" s="212">
        <f>CE10+CE14+CE25+CE19+CE23+CE27+CE29+CE29</f>
        <v>0</v>
      </c>
      <c r="CF31" s="215">
        <f>CF10+CF14+CF25+CF19+CF23+CF27+CF29+CF29</f>
        <v>0</v>
      </c>
      <c r="CG31" s="213">
        <f>CG10+CG14+CG25+CG19+CG23+CG27+CG29+CG29</f>
        <v>0</v>
      </c>
      <c r="CH31" s="214">
        <f>CH10+CH14+CH25+CH19+CH23+CH27</f>
        <v>0</v>
      </c>
      <c r="CI31" s="216">
        <f>CI10+CI14+CI25+CI19+CI23+CI27+CI29</f>
        <v>0</v>
      </c>
      <c r="CJ31" s="217">
        <f>CJ10+CJ14+CJ25+CJ19+CJ23+CJ27+CJ29</f>
        <v>0</v>
      </c>
      <c r="CK31" s="215">
        <f>CK10+CK14+CK25+CK19+CK23+CK27+CK29</f>
        <v>0</v>
      </c>
      <c r="CL31" s="217">
        <f>CL10+CL14+CL25+CL19+CL23+CL27</f>
        <v>0</v>
      </c>
      <c r="CM31" s="218">
        <f>CM10+CM14+CM25+CM19+CM23+CM27</f>
        <v>0</v>
      </c>
      <c r="CN31" s="216">
        <f>CN10+CN14+CN25+CN19+CN23+CN27+CN29</f>
        <v>0</v>
      </c>
      <c r="CO31" s="217">
        <f>CO10+CO14+CO25+CO19+CO23+CO27+CO29</f>
        <v>3860.88</v>
      </c>
      <c r="CP31" s="215">
        <f>CP10+CP14+CP25+CP19+CP23+CP27+CP29</f>
        <v>3860.88</v>
      </c>
      <c r="CQ31" s="219">
        <f>CQ10+CQ14+CQ25+CQ19+CQ23+CQ27</f>
        <v>3860.88</v>
      </c>
      <c r="CR31" s="220">
        <f>CP31-CO31</f>
        <v>0</v>
      </c>
      <c r="CS31" s="96">
        <f>CS10+CS14+CS25+CS19+CS23+CS27+CS29</f>
        <v>0</v>
      </c>
      <c r="CT31" s="97">
        <f>CT10+CT14+CT25+CT19+CT23+CT27+CT29</f>
        <v>643.48</v>
      </c>
      <c r="CU31" s="123" t="e">
        <f>CT31/CS31</f>
        <v>#DIV/0!</v>
      </c>
      <c r="CV31" s="98">
        <f>CT31-CS31</f>
        <v>643.48</v>
      </c>
      <c r="CW31" s="98">
        <f>CR31/6</f>
        <v>0</v>
      </c>
    </row>
    <row r="32" spans="1:101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21"/>
      <c r="AW32" s="10"/>
      <c r="AY32" s="5"/>
      <c r="AZ32" s="5"/>
      <c r="BA32" s="5"/>
      <c r="BR32" s="10"/>
      <c r="BS32" s="10"/>
      <c r="BT32" s="10"/>
      <c r="BU32" s="10"/>
      <c r="CG32" s="2"/>
      <c r="CI32" s="10"/>
      <c r="CJ32" s="10"/>
      <c r="CK32" s="10"/>
      <c r="CL32" s="10"/>
      <c r="CS32" s="5"/>
      <c r="CT32" s="5"/>
    </row>
    <row r="33" spans="1:101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2"/>
      <c r="AU33" s="12"/>
      <c r="AX33" s="14" t="s">
        <v>62</v>
      </c>
      <c r="AY33" s="5"/>
      <c r="AZ33" s="5"/>
      <c r="BR33" s="9"/>
      <c r="BS33" s="9"/>
      <c r="CG33" s="2"/>
      <c r="CI33" s="9"/>
      <c r="CJ33" s="9"/>
      <c r="CN33" s="8"/>
      <c r="CO33" s="222"/>
      <c r="CP33" s="12"/>
      <c r="CR33" s="14" t="s">
        <v>62</v>
      </c>
      <c r="CS33" s="5"/>
    </row>
    <row r="34" spans="1:101" s="20" customFormat="1" ht="20.100000000000001" customHeight="1">
      <c r="A34" s="15"/>
      <c r="B34" s="16"/>
      <c r="C34" s="16"/>
      <c r="D34" s="838"/>
      <c r="E34" s="17"/>
      <c r="F34" s="901" t="str">
        <f>F3</f>
        <v>17/3</v>
      </c>
      <c r="G34" s="904"/>
      <c r="H34" s="904"/>
      <c r="I34" s="903">
        <v>0</v>
      </c>
      <c r="J34" s="901" t="str">
        <f>J3</f>
        <v>17/4</v>
      </c>
      <c r="K34" s="904"/>
      <c r="L34" s="904"/>
      <c r="M34" s="903">
        <v>0</v>
      </c>
      <c r="N34" s="901" t="str">
        <f>N3</f>
        <v>17/5</v>
      </c>
      <c r="O34" s="904"/>
      <c r="P34" s="904"/>
      <c r="Q34" s="903">
        <v>0</v>
      </c>
      <c r="R34" s="901" t="str">
        <f>R3</f>
        <v>17/3-17/5累計</v>
      </c>
      <c r="S34" s="904"/>
      <c r="T34" s="904"/>
      <c r="U34" s="902"/>
      <c r="V34" s="904"/>
      <c r="W34" s="904"/>
      <c r="X34" s="903"/>
      <c r="Y34" s="901" t="str">
        <f>Y3</f>
        <v>17/6</v>
      </c>
      <c r="Z34" s="904"/>
      <c r="AA34" s="904"/>
      <c r="AB34" s="903">
        <v>0</v>
      </c>
      <c r="AC34" s="901" t="str">
        <f>AC3</f>
        <v>17/7</v>
      </c>
      <c r="AD34" s="904"/>
      <c r="AE34" s="904"/>
      <c r="AF34" s="903">
        <v>0</v>
      </c>
      <c r="AG34" s="901" t="str">
        <f>AG3</f>
        <v>17/8</v>
      </c>
      <c r="AH34" s="904"/>
      <c r="AI34" s="904"/>
      <c r="AJ34" s="903">
        <v>0</v>
      </c>
      <c r="AK34" s="901" t="str">
        <f>AK3</f>
        <v>17/6-17/8累計</v>
      </c>
      <c r="AL34" s="904"/>
      <c r="AM34" s="904"/>
      <c r="AN34" s="902"/>
      <c r="AO34" s="904"/>
      <c r="AP34" s="904"/>
      <c r="AQ34" s="903"/>
      <c r="AR34" s="905" t="str">
        <f>AR3</f>
        <v>17/上(17/3-17/8)累計</v>
      </c>
      <c r="AS34" s="906"/>
      <c r="AT34" s="906"/>
      <c r="AU34" s="906"/>
      <c r="AV34" s="906"/>
      <c r="AW34" s="906"/>
      <c r="AX34" s="907"/>
      <c r="AY34" s="18"/>
      <c r="AZ34" s="763"/>
      <c r="BA34" s="19"/>
      <c r="BF34" s="901" t="str">
        <f>BF3</f>
        <v>17/9</v>
      </c>
      <c r="BG34" s="904"/>
      <c r="BH34" s="904"/>
      <c r="BI34" s="903">
        <v>0</v>
      </c>
      <c r="BJ34" s="901" t="str">
        <f>BJ3</f>
        <v>17/10</v>
      </c>
      <c r="BK34" s="904"/>
      <c r="BL34" s="904"/>
      <c r="BM34" s="903">
        <v>0</v>
      </c>
      <c r="BN34" s="901" t="str">
        <f>BN3</f>
        <v>17/11</v>
      </c>
      <c r="BO34" s="904"/>
      <c r="BP34" s="904"/>
      <c r="BQ34" s="903">
        <v>0</v>
      </c>
      <c r="BR34" s="901" t="str">
        <f>BR3</f>
        <v>17/9-17/11累計</v>
      </c>
      <c r="BS34" s="904"/>
      <c r="BT34" s="902"/>
      <c r="BU34" s="904"/>
      <c r="BV34" s="903"/>
      <c r="BW34" s="901" t="str">
        <f>BW3</f>
        <v>17/6</v>
      </c>
      <c r="BX34" s="904"/>
      <c r="BY34" s="904"/>
      <c r="BZ34" s="903">
        <v>0</v>
      </c>
      <c r="CA34" s="901" t="str">
        <f>CA3</f>
        <v>17/7</v>
      </c>
      <c r="CB34" s="904"/>
      <c r="CC34" s="904"/>
      <c r="CD34" s="903">
        <v>0</v>
      </c>
      <c r="CE34" s="901" t="str">
        <f>CE3</f>
        <v>17/8</v>
      </c>
      <c r="CF34" s="904"/>
      <c r="CG34" s="904"/>
      <c r="CH34" s="903">
        <v>0</v>
      </c>
      <c r="CI34" s="901" t="str">
        <f>CI3</f>
        <v>17/6-17/8累計</v>
      </c>
      <c r="CJ34" s="904"/>
      <c r="CK34" s="902"/>
      <c r="CL34" s="904"/>
      <c r="CM34" s="903"/>
      <c r="CN34" s="905" t="str">
        <f>CN3</f>
        <v>16/上(16/3-16/8)累計</v>
      </c>
      <c r="CO34" s="906"/>
      <c r="CP34" s="906"/>
      <c r="CQ34" s="906"/>
      <c r="CR34" s="907"/>
      <c r="CS34" s="18"/>
      <c r="CT34" s="19"/>
    </row>
    <row r="35" spans="1:101" s="64" customFormat="1" ht="20.100000000000001" customHeight="1">
      <c r="A35" s="21"/>
      <c r="B35" s="22"/>
      <c r="C35" s="22"/>
      <c r="D35" s="22"/>
      <c r="E35" s="23"/>
      <c r="F35" s="24" t="str">
        <f t="shared" ref="F35:R35" si="114">F112</f>
        <v>予算</v>
      </c>
      <c r="G35" s="223" t="str">
        <f t="shared" ref="G35" si="115">G112</f>
        <v>実績</v>
      </c>
      <c r="H35" s="223" t="str">
        <f t="shared" si="114"/>
        <v>実績</v>
      </c>
      <c r="I35" s="33" t="str">
        <f t="shared" si="114"/>
        <v>計画差異</v>
      </c>
      <c r="J35" s="24" t="str">
        <f t="shared" si="114"/>
        <v>予算</v>
      </c>
      <c r="K35" s="223" t="str">
        <f t="shared" ref="K35" si="116">K112</f>
        <v>実績</v>
      </c>
      <c r="L35" s="223" t="str">
        <f t="shared" si="114"/>
        <v>実績</v>
      </c>
      <c r="M35" s="33" t="str">
        <f t="shared" si="114"/>
        <v>計画差異</v>
      </c>
      <c r="N35" s="24" t="str">
        <f t="shared" si="114"/>
        <v>予算</v>
      </c>
      <c r="O35" s="223" t="str">
        <f t="shared" ref="O35" si="117">O112</f>
        <v>前回計画</v>
      </c>
      <c r="P35" s="223" t="str">
        <f t="shared" si="114"/>
        <v>実績</v>
      </c>
      <c r="Q35" s="33" t="str">
        <f t="shared" si="114"/>
        <v>計画差異</v>
      </c>
      <c r="R35" s="28" t="str">
        <f t="shared" si="114"/>
        <v>予算</v>
      </c>
      <c r="S35" s="34" t="s">
        <v>118</v>
      </c>
      <c r="T35" s="30" t="s">
        <v>88</v>
      </c>
      <c r="U35" s="31" t="str">
        <f>U4</f>
        <v>実績</v>
      </c>
      <c r="V35" s="30" t="s">
        <v>91</v>
      </c>
      <c r="W35" s="32" t="str">
        <f>W4</f>
        <v>目標差異</v>
      </c>
      <c r="X35" s="27" t="str">
        <f t="shared" ref="X35:AK35" si="118">X112</f>
        <v>計画差異</v>
      </c>
      <c r="Y35" s="24" t="str">
        <f t="shared" si="118"/>
        <v>予算</v>
      </c>
      <c r="Z35" s="223" t="str">
        <f t="shared" ref="Z35" si="119">Z112</f>
        <v>実績</v>
      </c>
      <c r="AA35" s="223" t="str">
        <f t="shared" si="118"/>
        <v>実績</v>
      </c>
      <c r="AB35" s="33" t="str">
        <f t="shared" si="118"/>
        <v>計画差異</v>
      </c>
      <c r="AC35" s="24" t="str">
        <f t="shared" si="118"/>
        <v>予算</v>
      </c>
      <c r="AD35" s="224" t="str">
        <f t="shared" ref="AD35" si="120">AD112</f>
        <v>今回計画</v>
      </c>
      <c r="AE35" s="223" t="str">
        <f t="shared" si="118"/>
        <v>実績</v>
      </c>
      <c r="AF35" s="33" t="str">
        <f t="shared" si="118"/>
        <v>計画差異</v>
      </c>
      <c r="AG35" s="24" t="str">
        <f t="shared" si="118"/>
        <v>予算</v>
      </c>
      <c r="AH35" s="224" t="str">
        <f t="shared" ref="AH35" si="121">AH112</f>
        <v>前回計画</v>
      </c>
      <c r="AI35" s="223" t="str">
        <f t="shared" si="118"/>
        <v>実績</v>
      </c>
      <c r="AJ35" s="33" t="str">
        <f t="shared" si="118"/>
        <v>計画差異</v>
      </c>
      <c r="AK35" s="28" t="str">
        <f t="shared" si="118"/>
        <v>予算</v>
      </c>
      <c r="AL35" s="34" t="s">
        <v>118</v>
      </c>
      <c r="AM35" s="30" t="s">
        <v>40</v>
      </c>
      <c r="AN35" s="31" t="str">
        <f>AN4</f>
        <v>今回見通</v>
      </c>
      <c r="AO35" s="34" t="s">
        <v>91</v>
      </c>
      <c r="AP35" s="32" t="str">
        <f>AP4</f>
        <v>目標差異</v>
      </c>
      <c r="AQ35" s="27" t="str">
        <f>AQ112</f>
        <v>計画差異</v>
      </c>
      <c r="AR35" s="35" t="str">
        <f>AR112</f>
        <v>予算</v>
      </c>
      <c r="AS35" s="29" t="s">
        <v>118</v>
      </c>
      <c r="AT35" s="36" t="str">
        <f>AT4</f>
        <v>前回見通</v>
      </c>
      <c r="AU35" s="37" t="str">
        <f>AU4</f>
        <v>今回見通</v>
      </c>
      <c r="AV35" s="38" t="str">
        <f>AV112</f>
        <v>予算差異</v>
      </c>
      <c r="AW35" s="32" t="str">
        <f>AW4</f>
        <v>目標差異</v>
      </c>
      <c r="AX35" s="39" t="str">
        <f>AX112</f>
        <v>計画差異</v>
      </c>
      <c r="AY35" s="40" t="str">
        <f>AY112</f>
        <v>予算平均</v>
      </c>
      <c r="AZ35" s="764" t="s">
        <v>124</v>
      </c>
      <c r="BA35" s="41" t="str">
        <f>BA4</f>
        <v>見通し平均</v>
      </c>
      <c r="BB35" s="225"/>
      <c r="BC35" s="6" t="s">
        <v>76</v>
      </c>
      <c r="BD35" s="6" t="s">
        <v>125</v>
      </c>
      <c r="BE35" s="6" t="s">
        <v>77</v>
      </c>
      <c r="BF35" s="24" t="str">
        <f t="shared" ref="BF35:BR35" si="122">BF112</f>
        <v>予算</v>
      </c>
      <c r="BG35" s="223" t="str">
        <f t="shared" si="122"/>
        <v>前回計画</v>
      </c>
      <c r="BH35" s="223" t="str">
        <f t="shared" si="122"/>
        <v>今回計画</v>
      </c>
      <c r="BI35" s="33" t="str">
        <f t="shared" si="122"/>
        <v>計画差異</v>
      </c>
      <c r="BJ35" s="24" t="str">
        <f t="shared" si="122"/>
        <v>予算</v>
      </c>
      <c r="BK35" s="223" t="str">
        <f t="shared" si="122"/>
        <v>前回計画</v>
      </c>
      <c r="BL35" s="223" t="str">
        <f t="shared" si="122"/>
        <v>今回計画</v>
      </c>
      <c r="BM35" s="33" t="str">
        <f t="shared" si="122"/>
        <v>計画差異</v>
      </c>
      <c r="BN35" s="24" t="str">
        <f t="shared" si="122"/>
        <v>予算</v>
      </c>
      <c r="BO35" s="224" t="str">
        <f t="shared" si="122"/>
        <v>前回計画</v>
      </c>
      <c r="BP35" s="223" t="str">
        <f t="shared" si="122"/>
        <v>今回計画</v>
      </c>
      <c r="BQ35" s="33" t="str">
        <f t="shared" si="122"/>
        <v>計画差異</v>
      </c>
      <c r="BR35" s="28" t="str">
        <f t="shared" si="122"/>
        <v>予算</v>
      </c>
      <c r="BS35" s="34" t="s">
        <v>88</v>
      </c>
      <c r="BT35" s="31" t="str">
        <f>BT4</f>
        <v>実績</v>
      </c>
      <c r="BU35" s="30" t="s">
        <v>91</v>
      </c>
      <c r="BV35" s="27" t="str">
        <f t="shared" ref="BV35:CI35" si="123">BV112</f>
        <v>計画差異</v>
      </c>
      <c r="BW35" s="24" t="str">
        <f t="shared" si="123"/>
        <v>予算</v>
      </c>
      <c r="BX35" s="224" t="str">
        <f t="shared" si="123"/>
        <v>前回計画</v>
      </c>
      <c r="BY35" s="223" t="str">
        <f t="shared" si="123"/>
        <v>今回計画</v>
      </c>
      <c r="BZ35" s="33" t="str">
        <f t="shared" si="123"/>
        <v>計画差異</v>
      </c>
      <c r="CA35" s="24" t="str">
        <f t="shared" si="123"/>
        <v>予算</v>
      </c>
      <c r="CB35" s="226" t="str">
        <f t="shared" si="123"/>
        <v>前回計画</v>
      </c>
      <c r="CC35" s="223" t="str">
        <f t="shared" si="123"/>
        <v>今回計画</v>
      </c>
      <c r="CD35" s="33" t="str">
        <f t="shared" si="123"/>
        <v>計画差異</v>
      </c>
      <c r="CE35" s="24" t="str">
        <f t="shared" si="123"/>
        <v>予算</v>
      </c>
      <c r="CF35" s="226" t="str">
        <f t="shared" si="123"/>
        <v>前回計画</v>
      </c>
      <c r="CG35" s="223" t="str">
        <f t="shared" si="123"/>
        <v>今回計画</v>
      </c>
      <c r="CH35" s="33" t="str">
        <f t="shared" si="123"/>
        <v>計画差異</v>
      </c>
      <c r="CI35" s="28" t="str">
        <f t="shared" si="123"/>
        <v>予算</v>
      </c>
      <c r="CJ35" s="34" t="s">
        <v>40</v>
      </c>
      <c r="CK35" s="31" t="str">
        <f>CK4</f>
        <v>今回見通</v>
      </c>
      <c r="CL35" s="34" t="s">
        <v>91</v>
      </c>
      <c r="CM35" s="27" t="str">
        <f>CM112</f>
        <v>計画差異</v>
      </c>
      <c r="CN35" s="35" t="str">
        <f>CN112</f>
        <v>予算</v>
      </c>
      <c r="CO35" s="227" t="str">
        <f>CO4</f>
        <v>前回見通</v>
      </c>
      <c r="CP35" s="37" t="str">
        <f>CP4</f>
        <v>今回見通</v>
      </c>
      <c r="CQ35" s="38" t="str">
        <f>CQ112</f>
        <v>予算差異</v>
      </c>
      <c r="CR35" s="39" t="str">
        <f>CR112</f>
        <v>計画差異</v>
      </c>
      <c r="CS35" s="40" t="str">
        <f>CS112</f>
        <v>予算平均</v>
      </c>
      <c r="CT35" s="41" t="str">
        <f>CT4</f>
        <v>見通し平均</v>
      </c>
      <c r="CU35" s="225"/>
      <c r="CV35" s="6" t="s">
        <v>76</v>
      </c>
      <c r="CW35" s="6" t="s">
        <v>77</v>
      </c>
    </row>
    <row r="36" spans="1:101" s="64" customFormat="1" ht="20.100000000000001" customHeight="1">
      <c r="A36" s="44"/>
      <c r="B36" s="45"/>
      <c r="C36" s="915" t="s">
        <v>58</v>
      </c>
      <c r="D36" s="916"/>
      <c r="E36" s="806"/>
      <c r="F36" s="68">
        <f t="shared" ref="F36:H37" si="124">F113/1.17</f>
        <v>5982.9059829059834</v>
      </c>
      <c r="G36" s="228">
        <f t="shared" ref="G36" si="125">G113/1.17</f>
        <v>7725.4737435897441</v>
      </c>
      <c r="H36" s="228">
        <f t="shared" si="124"/>
        <v>7725.4737435897441</v>
      </c>
      <c r="I36" s="229">
        <f t="shared" ref="I36:I41" si="126">H36-G36</f>
        <v>0</v>
      </c>
      <c r="J36" s="68">
        <f t="shared" ref="J36:L37" si="127">J113/1.17</f>
        <v>6581.196581196582</v>
      </c>
      <c r="K36" s="228">
        <f t="shared" ref="K36" si="128">K113/1.17</f>
        <v>7420.5501794871798</v>
      </c>
      <c r="L36" s="228">
        <f t="shared" si="127"/>
        <v>7420.5501794871798</v>
      </c>
      <c r="M36" s="229">
        <f t="shared" ref="M36:M41" si="129">L36-K36</f>
        <v>0</v>
      </c>
      <c r="N36" s="68">
        <f t="shared" ref="N36:P37" si="130">N113/1.17</f>
        <v>7179.4871794871797</v>
      </c>
      <c r="O36" s="228">
        <f t="shared" ref="O36" si="131">O113/1.17</f>
        <v>10744.897435897437</v>
      </c>
      <c r="P36" s="228">
        <f t="shared" si="130"/>
        <v>10744.897435897437</v>
      </c>
      <c r="Q36" s="229">
        <f t="shared" ref="Q36:Q41" si="132">P36-O36</f>
        <v>0</v>
      </c>
      <c r="R36" s="230">
        <f t="shared" ref="R36:R41" si="133">F36+J36+N36</f>
        <v>19743.589743589746</v>
      </c>
      <c r="S36" s="231">
        <f t="shared" ref="S36:S41" si="134">S113/1.17</f>
        <v>19743.589743589746</v>
      </c>
      <c r="T36" s="47">
        <f t="shared" ref="T36:T41" si="135">H36+K36+O36</f>
        <v>25890.921358974359</v>
      </c>
      <c r="U36" s="47">
        <f t="shared" ref="U36:U40" si="136">H36+L36+P36</f>
        <v>25890.921358974359</v>
      </c>
      <c r="V36" s="232">
        <f t="shared" ref="V36:V41" si="137">U36-R36</f>
        <v>6147.3316153846135</v>
      </c>
      <c r="W36" s="233">
        <f>U36-S36</f>
        <v>6147.3316153846135</v>
      </c>
      <c r="X36" s="229">
        <f t="shared" ref="X36:X41" si="138">U36-T36</f>
        <v>0</v>
      </c>
      <c r="Y36" s="68">
        <f t="shared" ref="Y36:AA37" si="139">Y113/1.17</f>
        <v>7179.4871794871797</v>
      </c>
      <c r="Z36" s="228">
        <f t="shared" ref="Z36" si="140">Z113/1.17</f>
        <v>8520.4577777777795</v>
      </c>
      <c r="AA36" s="228">
        <f t="shared" si="139"/>
        <v>8520.4577777777795</v>
      </c>
      <c r="AB36" s="229">
        <f t="shared" ref="AB36:AB41" si="141">AA36-Z36</f>
        <v>0</v>
      </c>
      <c r="AC36" s="68">
        <f t="shared" ref="AC36:AE37" si="142">AC113/1.17</f>
        <v>7179.4871794871797</v>
      </c>
      <c r="AD36" s="228">
        <f t="shared" ref="AD36" si="143">AD113/1.17</f>
        <v>7677.9127521367509</v>
      </c>
      <c r="AE36" s="228">
        <f t="shared" si="142"/>
        <v>7677.9127521367509</v>
      </c>
      <c r="AF36" s="234">
        <f t="shared" ref="AF36:AF41" si="144">AE36-AD36</f>
        <v>0</v>
      </c>
      <c r="AG36" s="68">
        <f t="shared" ref="AG36:AI37" si="145">AG113/1.17</f>
        <v>6666.666666666667</v>
      </c>
      <c r="AH36" s="228">
        <f t="shared" ref="AH36" si="146">AH113/1.17</f>
        <v>5811.9658119658125</v>
      </c>
      <c r="AI36" s="228">
        <f t="shared" si="145"/>
        <v>0</v>
      </c>
      <c r="AJ36" s="234">
        <f t="shared" ref="AJ36:AJ41" si="147">AI36-AH36</f>
        <v>-5811.9658119658125</v>
      </c>
      <c r="AK36" s="230">
        <f t="shared" ref="AK36:AK41" si="148">Y36+AC36+AG36</f>
        <v>21025.641025641027</v>
      </c>
      <c r="AL36" s="231">
        <f t="shared" ref="AL36:AL41" si="149">AL113/1.17</f>
        <v>21025.641025641027</v>
      </c>
      <c r="AM36" s="47">
        <f t="shared" ref="AM36:AN40" si="150">Z36+AD36+AH36</f>
        <v>22010.336341880342</v>
      </c>
      <c r="AN36" s="47">
        <f t="shared" si="150"/>
        <v>16198.370529914529</v>
      </c>
      <c r="AO36" s="235">
        <f t="shared" ref="AO36:AO41" si="151">AN36-AK36</f>
        <v>-4827.2704957264978</v>
      </c>
      <c r="AP36" s="233">
        <f>AN36-AL36</f>
        <v>-4827.2704957264978</v>
      </c>
      <c r="AQ36" s="234">
        <f t="shared" ref="AQ36:AQ41" si="152">AN36-AM36</f>
        <v>-5811.9658119658125</v>
      </c>
      <c r="AR36" s="230">
        <f t="shared" ref="AR36:AR41" si="153">SUM(R36,AK36)</f>
        <v>40769.230769230773</v>
      </c>
      <c r="AS36" s="146">
        <f t="shared" ref="AS36:AS41" si="154">AS113/1.17</f>
        <v>40769.230769230773</v>
      </c>
      <c r="AT36" s="59">
        <f t="shared" ref="AT36:AU41" si="155">T36+AM36</f>
        <v>47901.257700854701</v>
      </c>
      <c r="AU36" s="236">
        <f t="shared" si="155"/>
        <v>42089.291888888889</v>
      </c>
      <c r="AV36" s="149">
        <f t="shared" ref="AV36:AV41" si="156">AU36-AR36</f>
        <v>1320.0611196581158</v>
      </c>
      <c r="AW36" s="233">
        <f>AU36-AS36</f>
        <v>1320.0611196581158</v>
      </c>
      <c r="AX36" s="237">
        <f t="shared" ref="AX36:AX41" si="157">AU36-AT36</f>
        <v>-5811.9658119658125</v>
      </c>
      <c r="AY36" s="62"/>
      <c r="AZ36" s="63"/>
      <c r="BA36" s="63"/>
      <c r="BF36" s="68">
        <f t="shared" ref="BF36:BH37" si="158">BF113/1.17</f>
        <v>0</v>
      </c>
      <c r="BG36" s="228">
        <f t="shared" si="158"/>
        <v>0</v>
      </c>
      <c r="BH36" s="228">
        <f t="shared" si="158"/>
        <v>0</v>
      </c>
      <c r="BI36" s="229">
        <f t="shared" ref="BI36:BI41" si="159">BH36-BG36</f>
        <v>0</v>
      </c>
      <c r="BJ36" s="68">
        <f t="shared" ref="BJ36:BL37" si="160">BJ113/1.17</f>
        <v>0</v>
      </c>
      <c r="BK36" s="228">
        <f t="shared" si="160"/>
        <v>0</v>
      </c>
      <c r="BL36" s="228">
        <f t="shared" si="160"/>
        <v>0</v>
      </c>
      <c r="BM36" s="229">
        <f t="shared" ref="BM36:BM41" si="161">BL36-BK36</f>
        <v>0</v>
      </c>
      <c r="BN36" s="68">
        <f t="shared" ref="BN36:BP37" si="162">BN113/1.17</f>
        <v>0</v>
      </c>
      <c r="BO36" s="228">
        <f t="shared" si="162"/>
        <v>0</v>
      </c>
      <c r="BP36" s="228">
        <f t="shared" si="162"/>
        <v>0</v>
      </c>
      <c r="BQ36" s="229">
        <f t="shared" ref="BQ36:BQ41" si="163">BP36-BO36</f>
        <v>0</v>
      </c>
      <c r="BR36" s="230">
        <f t="shared" ref="BR36:BT40" si="164">BF36+BJ36+BN36</f>
        <v>0</v>
      </c>
      <c r="BS36" s="141">
        <f t="shared" si="164"/>
        <v>0</v>
      </c>
      <c r="BT36" s="47">
        <f t="shared" si="164"/>
        <v>0</v>
      </c>
      <c r="BU36" s="232">
        <f t="shared" ref="BU36:BU41" si="165">BT36-BR36</f>
        <v>0</v>
      </c>
      <c r="BV36" s="229">
        <f t="shared" ref="BV36:BV41" si="166">BT36-BS36</f>
        <v>0</v>
      </c>
      <c r="BW36" s="68">
        <f t="shared" ref="BW36:BY37" si="167">BW113/1.17</f>
        <v>0</v>
      </c>
      <c r="BX36" s="228">
        <f t="shared" si="167"/>
        <v>0</v>
      </c>
      <c r="BY36" s="228">
        <f t="shared" si="167"/>
        <v>0</v>
      </c>
      <c r="BZ36" s="229">
        <f t="shared" ref="BZ36:BZ41" si="168">BY36-BX36</f>
        <v>0</v>
      </c>
      <c r="CA36" s="68">
        <f t="shared" ref="CA36:CC37" si="169">CA113/1.17</f>
        <v>0</v>
      </c>
      <c r="CB36" s="238">
        <f t="shared" si="169"/>
        <v>0</v>
      </c>
      <c r="CC36" s="228">
        <f t="shared" si="169"/>
        <v>0</v>
      </c>
      <c r="CD36" s="229">
        <f t="shared" ref="CD36:CD41" si="170">CC36-CB36</f>
        <v>0</v>
      </c>
      <c r="CE36" s="68">
        <f t="shared" ref="CE36:CG37" si="171">CE113/1.17</f>
        <v>0</v>
      </c>
      <c r="CF36" s="238">
        <f t="shared" si="171"/>
        <v>0</v>
      </c>
      <c r="CG36" s="228">
        <f t="shared" si="171"/>
        <v>0</v>
      </c>
      <c r="CH36" s="229">
        <f t="shared" ref="CH36:CH41" si="172">CG36-CF36</f>
        <v>0</v>
      </c>
      <c r="CI36" s="230">
        <f t="shared" ref="CI36:CK40" si="173">BW36+CA36+CE36</f>
        <v>0</v>
      </c>
      <c r="CJ36" s="141">
        <f t="shared" si="173"/>
        <v>0</v>
      </c>
      <c r="CK36" s="47">
        <f t="shared" si="173"/>
        <v>0</v>
      </c>
      <c r="CL36" s="235">
        <f t="shared" ref="CL36:CL41" si="174">CK36-CI36</f>
        <v>0</v>
      </c>
      <c r="CM36" s="234">
        <f t="shared" ref="CM36:CM41" si="175">CK36-CJ36</f>
        <v>0</v>
      </c>
      <c r="CN36" s="230">
        <f t="shared" ref="CN36:CN41" si="176">SUM(BR36,CI36)</f>
        <v>0</v>
      </c>
      <c r="CO36" s="140">
        <f t="shared" ref="CO36:CP41" si="177">BS36+CJ36</f>
        <v>0</v>
      </c>
      <c r="CP36" s="236">
        <f t="shared" si="177"/>
        <v>0</v>
      </c>
      <c r="CQ36" s="149">
        <f t="shared" ref="CQ36:CQ41" si="178">CP36-CN36</f>
        <v>0</v>
      </c>
      <c r="CR36" s="237">
        <f t="shared" ref="CR36:CR41" si="179">CP36-CO36</f>
        <v>0</v>
      </c>
      <c r="CS36" s="62"/>
      <c r="CT36" s="63"/>
    </row>
    <row r="37" spans="1:101" s="64" customFormat="1" ht="20.100000000000001" customHeight="1">
      <c r="A37" s="44"/>
      <c r="B37" s="44"/>
      <c r="C37" s="45"/>
      <c r="D37" s="267" t="s">
        <v>24</v>
      </c>
      <c r="E37" s="198"/>
      <c r="F37" s="239">
        <f t="shared" si="124"/>
        <v>341.88034188034192</v>
      </c>
      <c r="G37" s="228">
        <f t="shared" ref="G37" si="180">G114/1.17</f>
        <v>431.97008547008545</v>
      </c>
      <c r="H37" s="228">
        <f t="shared" si="124"/>
        <v>431.97008547008545</v>
      </c>
      <c r="I37" s="229">
        <f t="shared" si="126"/>
        <v>0</v>
      </c>
      <c r="J37" s="239">
        <f t="shared" si="127"/>
        <v>341.88034188034192</v>
      </c>
      <c r="K37" s="228">
        <f t="shared" ref="K37" si="181">K114/1.17</f>
        <v>118.9664188034188</v>
      </c>
      <c r="L37" s="228">
        <f t="shared" si="127"/>
        <v>118.9664188034188</v>
      </c>
      <c r="M37" s="229">
        <f t="shared" si="129"/>
        <v>0</v>
      </c>
      <c r="N37" s="239">
        <f t="shared" si="130"/>
        <v>341.88034188034192</v>
      </c>
      <c r="O37" s="228">
        <f t="shared" ref="O37" si="182">O114/1.17</f>
        <v>261.20905128205129</v>
      </c>
      <c r="P37" s="228">
        <f t="shared" si="130"/>
        <v>261.20905128205129</v>
      </c>
      <c r="Q37" s="229">
        <f t="shared" si="132"/>
        <v>0</v>
      </c>
      <c r="R37" s="240">
        <f t="shared" si="133"/>
        <v>1025.6410256410259</v>
      </c>
      <c r="S37" s="241">
        <f t="shared" si="134"/>
        <v>1025.6410256410256</v>
      </c>
      <c r="T37" s="242">
        <f t="shared" si="135"/>
        <v>812.14555555555557</v>
      </c>
      <c r="U37" s="242">
        <f t="shared" si="136"/>
        <v>812.14555555555557</v>
      </c>
      <c r="V37" s="242">
        <f t="shared" si="137"/>
        <v>-213.49547008547029</v>
      </c>
      <c r="W37" s="243">
        <f t="shared" ref="W37:W65" si="183">U37-S37</f>
        <v>-213.49547008547006</v>
      </c>
      <c r="X37" s="244">
        <f t="shared" si="138"/>
        <v>0</v>
      </c>
      <c r="Y37" s="239">
        <f t="shared" si="139"/>
        <v>427.35042735042737</v>
      </c>
      <c r="Z37" s="228">
        <f t="shared" ref="Z37" si="184">Z114/1.17</f>
        <v>205.86516239316239</v>
      </c>
      <c r="AA37" s="228">
        <f t="shared" si="139"/>
        <v>205.86516239316239</v>
      </c>
      <c r="AB37" s="229">
        <f t="shared" si="141"/>
        <v>0</v>
      </c>
      <c r="AC37" s="239">
        <f t="shared" si="142"/>
        <v>427.35042735042737</v>
      </c>
      <c r="AD37" s="228">
        <f t="shared" ref="AD37" si="185">AD114/1.17</f>
        <v>256.8566153846154</v>
      </c>
      <c r="AE37" s="228">
        <f t="shared" si="142"/>
        <v>256.8566153846154</v>
      </c>
      <c r="AF37" s="234">
        <f t="shared" si="144"/>
        <v>0</v>
      </c>
      <c r="AG37" s="239">
        <f t="shared" si="145"/>
        <v>427.35042735042737</v>
      </c>
      <c r="AH37" s="228">
        <f t="shared" ref="AH37" si="186">AH114/1.17</f>
        <v>213.67521367521368</v>
      </c>
      <c r="AI37" s="228">
        <f t="shared" si="145"/>
        <v>0</v>
      </c>
      <c r="AJ37" s="234">
        <f t="shared" si="147"/>
        <v>-213.67521367521368</v>
      </c>
      <c r="AK37" s="240">
        <f t="shared" si="148"/>
        <v>1282.0512820512822</v>
      </c>
      <c r="AL37" s="241">
        <f t="shared" si="149"/>
        <v>1282.0512820512822</v>
      </c>
      <c r="AM37" s="242">
        <f t="shared" si="150"/>
        <v>676.39699145299141</v>
      </c>
      <c r="AN37" s="242">
        <f t="shared" si="150"/>
        <v>462.72177777777779</v>
      </c>
      <c r="AO37" s="70">
        <f t="shared" si="151"/>
        <v>-819.32950427350443</v>
      </c>
      <c r="AP37" s="243">
        <f t="shared" ref="AP37:AP65" si="187">AN37-AL37</f>
        <v>-819.32950427350443</v>
      </c>
      <c r="AQ37" s="244">
        <f t="shared" si="152"/>
        <v>-213.67521367521363</v>
      </c>
      <c r="AR37" s="230">
        <f t="shared" si="153"/>
        <v>2307.6923076923081</v>
      </c>
      <c r="AS37" s="70">
        <f t="shared" si="154"/>
        <v>2307.6923076923076</v>
      </c>
      <c r="AT37" s="59">
        <f t="shared" si="155"/>
        <v>1488.542547008547</v>
      </c>
      <c r="AU37" s="236">
        <f t="shared" si="155"/>
        <v>1274.8673333333334</v>
      </c>
      <c r="AV37" s="149">
        <f t="shared" si="156"/>
        <v>-1032.8249743589747</v>
      </c>
      <c r="AW37" s="243">
        <f t="shared" ref="AW37:AW65" si="188">AU37-AS37</f>
        <v>-1032.8249743589743</v>
      </c>
      <c r="AX37" s="237">
        <f t="shared" si="157"/>
        <v>-213.67521367521363</v>
      </c>
      <c r="AY37" s="62"/>
      <c r="AZ37" s="63"/>
      <c r="BA37" s="63"/>
      <c r="BF37" s="239">
        <f t="shared" si="158"/>
        <v>0</v>
      </c>
      <c r="BG37" s="228">
        <f t="shared" si="158"/>
        <v>0</v>
      </c>
      <c r="BH37" s="228">
        <f t="shared" si="158"/>
        <v>0</v>
      </c>
      <c r="BI37" s="229">
        <f t="shared" si="159"/>
        <v>0</v>
      </c>
      <c r="BJ37" s="239">
        <f t="shared" si="160"/>
        <v>0</v>
      </c>
      <c r="BK37" s="228">
        <f t="shared" si="160"/>
        <v>0</v>
      </c>
      <c r="BL37" s="228">
        <f t="shared" si="160"/>
        <v>0</v>
      </c>
      <c r="BM37" s="229">
        <f t="shared" si="161"/>
        <v>0</v>
      </c>
      <c r="BN37" s="239">
        <f t="shared" si="162"/>
        <v>0</v>
      </c>
      <c r="BO37" s="228">
        <f t="shared" si="162"/>
        <v>0</v>
      </c>
      <c r="BP37" s="228">
        <f t="shared" si="162"/>
        <v>0</v>
      </c>
      <c r="BQ37" s="229">
        <f t="shared" si="163"/>
        <v>0</v>
      </c>
      <c r="BR37" s="240">
        <f t="shared" si="164"/>
        <v>0</v>
      </c>
      <c r="BS37" s="70">
        <f t="shared" si="164"/>
        <v>0</v>
      </c>
      <c r="BT37" s="242">
        <f t="shared" si="164"/>
        <v>0</v>
      </c>
      <c r="BU37" s="242">
        <f t="shared" si="165"/>
        <v>0</v>
      </c>
      <c r="BV37" s="244">
        <f t="shared" si="166"/>
        <v>0</v>
      </c>
      <c r="BW37" s="239">
        <f t="shared" si="167"/>
        <v>0</v>
      </c>
      <c r="BX37" s="228">
        <f t="shared" si="167"/>
        <v>0</v>
      </c>
      <c r="BY37" s="228">
        <f t="shared" si="167"/>
        <v>0</v>
      </c>
      <c r="BZ37" s="229">
        <f t="shared" si="168"/>
        <v>0</v>
      </c>
      <c r="CA37" s="239">
        <f t="shared" si="169"/>
        <v>0</v>
      </c>
      <c r="CB37" s="238">
        <f t="shared" si="169"/>
        <v>0</v>
      </c>
      <c r="CC37" s="228">
        <f t="shared" si="169"/>
        <v>0</v>
      </c>
      <c r="CD37" s="229">
        <f t="shared" si="170"/>
        <v>0</v>
      </c>
      <c r="CE37" s="239">
        <f t="shared" si="171"/>
        <v>0</v>
      </c>
      <c r="CF37" s="238">
        <f t="shared" si="171"/>
        <v>0</v>
      </c>
      <c r="CG37" s="228">
        <f t="shared" si="171"/>
        <v>0</v>
      </c>
      <c r="CH37" s="229">
        <f t="shared" si="172"/>
        <v>0</v>
      </c>
      <c r="CI37" s="240">
        <f t="shared" si="173"/>
        <v>0</v>
      </c>
      <c r="CJ37" s="70">
        <f t="shared" si="173"/>
        <v>0</v>
      </c>
      <c r="CK37" s="242">
        <f t="shared" si="173"/>
        <v>0</v>
      </c>
      <c r="CL37" s="70">
        <f t="shared" si="174"/>
        <v>0</v>
      </c>
      <c r="CM37" s="244">
        <f t="shared" si="175"/>
        <v>0</v>
      </c>
      <c r="CN37" s="230">
        <f t="shared" si="176"/>
        <v>0</v>
      </c>
      <c r="CO37" s="140">
        <f t="shared" si="177"/>
        <v>0</v>
      </c>
      <c r="CP37" s="236">
        <f t="shared" si="177"/>
        <v>0</v>
      </c>
      <c r="CQ37" s="149">
        <f t="shared" si="178"/>
        <v>0</v>
      </c>
      <c r="CR37" s="237">
        <f t="shared" si="179"/>
        <v>0</v>
      </c>
      <c r="CS37" s="62"/>
      <c r="CT37" s="63"/>
    </row>
    <row r="38" spans="1:101" s="64" customFormat="1" ht="20.100000000000001" customHeight="1">
      <c r="A38" s="44"/>
      <c r="B38" s="44"/>
      <c r="C38" s="66"/>
      <c r="D38" s="530"/>
      <c r="E38" s="853" t="s">
        <v>130</v>
      </c>
      <c r="F38" s="68">
        <f t="shared" ref="F38:H40" si="189">F115/1.17</f>
        <v>4700.8547008547012</v>
      </c>
      <c r="G38" s="232">
        <f t="shared" si="189"/>
        <v>0</v>
      </c>
      <c r="H38" s="232">
        <f t="shared" si="189"/>
        <v>0</v>
      </c>
      <c r="I38" s="246">
        <f t="shared" si="126"/>
        <v>0</v>
      </c>
      <c r="J38" s="68">
        <f t="shared" ref="J38:L40" si="190">J115/1.17</f>
        <v>7735.0427350427353</v>
      </c>
      <c r="K38" s="232">
        <f t="shared" si="190"/>
        <v>54.142735042735048</v>
      </c>
      <c r="L38" s="232">
        <f t="shared" si="190"/>
        <v>54.142735042735048</v>
      </c>
      <c r="M38" s="246">
        <f t="shared" si="129"/>
        <v>0</v>
      </c>
      <c r="N38" s="68">
        <f t="shared" ref="N38:P40" si="191">N115/1.17</f>
        <v>7735.0427350427353</v>
      </c>
      <c r="O38" s="232">
        <f t="shared" si="191"/>
        <v>1438.5384615384617</v>
      </c>
      <c r="P38" s="232">
        <f t="shared" si="191"/>
        <v>1438.5384615384617</v>
      </c>
      <c r="Q38" s="246">
        <f t="shared" si="132"/>
        <v>0</v>
      </c>
      <c r="R38" s="230">
        <f t="shared" si="133"/>
        <v>20170.940170940172</v>
      </c>
      <c r="S38" s="231">
        <f t="shared" si="134"/>
        <v>27059.829059829062</v>
      </c>
      <c r="T38" s="151">
        <f t="shared" si="135"/>
        <v>1492.6811965811967</v>
      </c>
      <c r="U38" s="47">
        <f t="shared" si="136"/>
        <v>1492.6811965811967</v>
      </c>
      <c r="V38" s="47">
        <f t="shared" si="137"/>
        <v>-18678.258974358974</v>
      </c>
      <c r="W38" s="141">
        <f t="shared" si="183"/>
        <v>-25567.147863247865</v>
      </c>
      <c r="X38" s="142">
        <f t="shared" si="138"/>
        <v>0</v>
      </c>
      <c r="Y38" s="68">
        <f t="shared" ref="Y38:AA40" si="192">Y115/1.17</f>
        <v>15470.085470085471</v>
      </c>
      <c r="Z38" s="232">
        <f t="shared" ref="Z38" si="193">Z115/1.17</f>
        <v>4025.5333333333333</v>
      </c>
      <c r="AA38" s="232">
        <f t="shared" si="192"/>
        <v>4025.5333333333333</v>
      </c>
      <c r="AB38" s="246">
        <f t="shared" si="141"/>
        <v>0</v>
      </c>
      <c r="AC38" s="68">
        <f t="shared" ref="AC38:AE40" si="194">AC115/1.17</f>
        <v>17777.777777777777</v>
      </c>
      <c r="AD38" s="233">
        <f t="shared" ref="AD38" si="195">AD115/1.17</f>
        <v>5604.393162393163</v>
      </c>
      <c r="AE38" s="232">
        <f t="shared" si="194"/>
        <v>5604.393162393163</v>
      </c>
      <c r="AF38" s="247">
        <f t="shared" si="144"/>
        <v>0</v>
      </c>
      <c r="AG38" s="68">
        <f t="shared" ref="AG38:AI40" si="196">AG115/1.17</f>
        <v>20256.410256410258</v>
      </c>
      <c r="AH38" s="233">
        <f t="shared" ref="AH38" si="197">AH115/1.17</f>
        <v>10683.760683760684</v>
      </c>
      <c r="AI38" s="232">
        <f t="shared" si="196"/>
        <v>0</v>
      </c>
      <c r="AJ38" s="247">
        <f t="shared" si="147"/>
        <v>-10683.760683760684</v>
      </c>
      <c r="AK38" s="230">
        <f t="shared" si="148"/>
        <v>53504.273504273508</v>
      </c>
      <c r="AL38" s="231">
        <f t="shared" si="149"/>
        <v>63247.86324786325</v>
      </c>
      <c r="AM38" s="151">
        <f t="shared" si="150"/>
        <v>20313.68717948718</v>
      </c>
      <c r="AN38" s="47">
        <f t="shared" si="150"/>
        <v>9629.9264957264968</v>
      </c>
      <c r="AO38" s="146">
        <f t="shared" si="151"/>
        <v>-43874.347008547011</v>
      </c>
      <c r="AP38" s="141">
        <f t="shared" si="187"/>
        <v>-53617.936752136753</v>
      </c>
      <c r="AQ38" s="142">
        <f t="shared" si="152"/>
        <v>-10683.760683760684</v>
      </c>
      <c r="AR38" s="230">
        <f t="shared" si="153"/>
        <v>73675.213675213687</v>
      </c>
      <c r="AS38" s="146">
        <f t="shared" si="154"/>
        <v>90307.692307692312</v>
      </c>
      <c r="AT38" s="59">
        <f t="shared" si="155"/>
        <v>21806.368376068378</v>
      </c>
      <c r="AU38" s="236">
        <f t="shared" si="155"/>
        <v>11122.607692307694</v>
      </c>
      <c r="AV38" s="149">
        <f t="shared" si="156"/>
        <v>-62552.605982905996</v>
      </c>
      <c r="AW38" s="141">
        <f t="shared" si="188"/>
        <v>-79185.084615384621</v>
      </c>
      <c r="AX38" s="237">
        <f t="shared" si="157"/>
        <v>-10683.760683760684</v>
      </c>
      <c r="AY38" s="62"/>
      <c r="AZ38" s="63"/>
      <c r="BA38" s="63"/>
      <c r="BF38" s="68">
        <f t="shared" ref="BF38:BH41" si="198">BF115/1.17</f>
        <v>0</v>
      </c>
      <c r="BG38" s="232">
        <f t="shared" si="198"/>
        <v>0</v>
      </c>
      <c r="BH38" s="232">
        <f t="shared" si="198"/>
        <v>0</v>
      </c>
      <c r="BI38" s="246">
        <f t="shared" si="159"/>
        <v>0</v>
      </c>
      <c r="BJ38" s="68">
        <f t="shared" ref="BJ38:BL41" si="199">BJ115/1.17</f>
        <v>0</v>
      </c>
      <c r="BK38" s="232">
        <f t="shared" si="199"/>
        <v>0</v>
      </c>
      <c r="BL38" s="232">
        <f t="shared" si="199"/>
        <v>0</v>
      </c>
      <c r="BM38" s="246">
        <f t="shared" si="161"/>
        <v>0</v>
      </c>
      <c r="BN38" s="68">
        <f t="shared" ref="BN38:BP41" si="200">BN115/1.17</f>
        <v>0</v>
      </c>
      <c r="BO38" s="233">
        <f t="shared" si="200"/>
        <v>0</v>
      </c>
      <c r="BP38" s="232">
        <f t="shared" si="200"/>
        <v>0</v>
      </c>
      <c r="BQ38" s="246">
        <f t="shared" si="163"/>
        <v>0</v>
      </c>
      <c r="BR38" s="230">
        <f t="shared" si="164"/>
        <v>0</v>
      </c>
      <c r="BS38" s="231">
        <f t="shared" si="164"/>
        <v>0</v>
      </c>
      <c r="BT38" s="47">
        <f t="shared" si="164"/>
        <v>0</v>
      </c>
      <c r="BU38" s="47">
        <f t="shared" si="165"/>
        <v>0</v>
      </c>
      <c r="BV38" s="142">
        <f t="shared" si="166"/>
        <v>0</v>
      </c>
      <c r="BW38" s="68">
        <f t="shared" ref="BW38:BY41" si="201">BW115/1.17</f>
        <v>0</v>
      </c>
      <c r="BX38" s="233">
        <f t="shared" si="201"/>
        <v>0</v>
      </c>
      <c r="BY38" s="232">
        <f t="shared" si="201"/>
        <v>0</v>
      </c>
      <c r="BZ38" s="246">
        <f t="shared" si="168"/>
        <v>0</v>
      </c>
      <c r="CA38" s="68">
        <f t="shared" ref="CA38:CC41" si="202">CA115/1.17</f>
        <v>0</v>
      </c>
      <c r="CB38" s="248">
        <f t="shared" si="202"/>
        <v>0</v>
      </c>
      <c r="CC38" s="232">
        <f t="shared" si="202"/>
        <v>0</v>
      </c>
      <c r="CD38" s="246">
        <f t="shared" si="170"/>
        <v>0</v>
      </c>
      <c r="CE38" s="68">
        <f t="shared" ref="CE38:CG41" si="203">CE115/1.17</f>
        <v>0</v>
      </c>
      <c r="CF38" s="248">
        <f t="shared" si="203"/>
        <v>0</v>
      </c>
      <c r="CG38" s="232">
        <f t="shared" si="203"/>
        <v>0</v>
      </c>
      <c r="CH38" s="246">
        <f t="shared" si="172"/>
        <v>0</v>
      </c>
      <c r="CI38" s="230">
        <f t="shared" si="173"/>
        <v>0</v>
      </c>
      <c r="CJ38" s="231">
        <f t="shared" si="173"/>
        <v>0</v>
      </c>
      <c r="CK38" s="47">
        <f t="shared" si="173"/>
        <v>0</v>
      </c>
      <c r="CL38" s="146">
        <f t="shared" si="174"/>
        <v>0</v>
      </c>
      <c r="CM38" s="142">
        <f t="shared" si="175"/>
        <v>0</v>
      </c>
      <c r="CN38" s="230">
        <f t="shared" si="176"/>
        <v>0</v>
      </c>
      <c r="CO38" s="140">
        <f t="shared" si="177"/>
        <v>0</v>
      </c>
      <c r="CP38" s="236">
        <f t="shared" si="177"/>
        <v>0</v>
      </c>
      <c r="CQ38" s="149">
        <f t="shared" si="178"/>
        <v>0</v>
      </c>
      <c r="CR38" s="237">
        <f t="shared" si="179"/>
        <v>0</v>
      </c>
      <c r="CS38" s="62"/>
      <c r="CT38" s="63"/>
    </row>
    <row r="39" spans="1:101" s="64" customFormat="1" ht="20.100000000000001" customHeight="1">
      <c r="A39" s="44"/>
      <c r="B39" s="44"/>
      <c r="C39" s="66"/>
      <c r="D39" s="530"/>
      <c r="E39" s="853" t="s">
        <v>127</v>
      </c>
      <c r="F39" s="68">
        <f t="shared" si="189"/>
        <v>3299.1452991452993</v>
      </c>
      <c r="G39" s="232">
        <f t="shared" si="189"/>
        <v>0</v>
      </c>
      <c r="H39" s="232">
        <f t="shared" si="189"/>
        <v>0</v>
      </c>
      <c r="I39" s="246">
        <f t="shared" si="126"/>
        <v>0</v>
      </c>
      <c r="J39" s="68">
        <f t="shared" si="190"/>
        <v>3974.3589743589746</v>
      </c>
      <c r="K39" s="232">
        <f t="shared" si="190"/>
        <v>0</v>
      </c>
      <c r="L39" s="232">
        <f t="shared" si="190"/>
        <v>0</v>
      </c>
      <c r="M39" s="246">
        <f t="shared" si="129"/>
        <v>0</v>
      </c>
      <c r="N39" s="68">
        <f t="shared" si="191"/>
        <v>3974.3589743589746</v>
      </c>
      <c r="O39" s="232">
        <f t="shared" si="191"/>
        <v>33.230769230769234</v>
      </c>
      <c r="P39" s="232">
        <f t="shared" si="191"/>
        <v>33.230769230769234</v>
      </c>
      <c r="Q39" s="246">
        <f t="shared" si="132"/>
        <v>0</v>
      </c>
      <c r="R39" s="230">
        <f t="shared" si="133"/>
        <v>11247.863247863248</v>
      </c>
      <c r="S39" s="231">
        <f t="shared" si="134"/>
        <v>14700.854700854701</v>
      </c>
      <c r="T39" s="151">
        <f t="shared" si="135"/>
        <v>33.230769230769234</v>
      </c>
      <c r="U39" s="47">
        <f t="shared" ref="U39" si="204">H39+L39+P39</f>
        <v>33.230769230769234</v>
      </c>
      <c r="V39" s="47">
        <f t="shared" si="137"/>
        <v>-11214.632478632479</v>
      </c>
      <c r="W39" s="141">
        <f t="shared" ref="W39" si="205">U39-S39</f>
        <v>-14667.623931623932</v>
      </c>
      <c r="X39" s="142">
        <f t="shared" si="138"/>
        <v>0</v>
      </c>
      <c r="Y39" s="68">
        <f t="shared" si="192"/>
        <v>6495.7264957264961</v>
      </c>
      <c r="Z39" s="232">
        <f t="shared" ref="Z39" si="206">Z116/1.17</f>
        <v>516.77692307692314</v>
      </c>
      <c r="AA39" s="232">
        <f t="shared" si="192"/>
        <v>516.77692307692314</v>
      </c>
      <c r="AB39" s="246">
        <f t="shared" si="141"/>
        <v>0</v>
      </c>
      <c r="AC39" s="68">
        <f t="shared" si="194"/>
        <v>7863.2478632478633</v>
      </c>
      <c r="AD39" s="233">
        <f t="shared" ref="AD39" si="207">AD116/1.17</f>
        <v>442.66923076923081</v>
      </c>
      <c r="AE39" s="232">
        <f t="shared" si="194"/>
        <v>442.66923076923081</v>
      </c>
      <c r="AF39" s="247">
        <f t="shared" si="144"/>
        <v>0</v>
      </c>
      <c r="AG39" s="68">
        <f t="shared" si="196"/>
        <v>9213.6752136752148</v>
      </c>
      <c r="AH39" s="233">
        <f t="shared" ref="AH39" si="208">AH116/1.17</f>
        <v>3418.8034188034189</v>
      </c>
      <c r="AI39" s="232">
        <f t="shared" si="196"/>
        <v>0</v>
      </c>
      <c r="AJ39" s="247">
        <f t="shared" si="147"/>
        <v>-3418.8034188034189</v>
      </c>
      <c r="AK39" s="230">
        <f t="shared" si="148"/>
        <v>23572.649572649574</v>
      </c>
      <c r="AL39" s="231">
        <f t="shared" si="149"/>
        <v>34188.034188034188</v>
      </c>
      <c r="AM39" s="151">
        <f t="shared" ref="AM39" si="209">Z39+AD39+AH39</f>
        <v>4378.2495726495727</v>
      </c>
      <c r="AN39" s="47">
        <f t="shared" ref="AN39" si="210">AA39+AE39+AI39</f>
        <v>959.44615384615395</v>
      </c>
      <c r="AO39" s="146">
        <f t="shared" si="151"/>
        <v>-22613.203418803419</v>
      </c>
      <c r="AP39" s="141">
        <f t="shared" ref="AP39" si="211">AN39-AL39</f>
        <v>-33228.588034188033</v>
      </c>
      <c r="AQ39" s="142">
        <f t="shared" si="152"/>
        <v>-3418.8034188034189</v>
      </c>
      <c r="AR39" s="230">
        <f t="shared" si="153"/>
        <v>34820.51282051282</v>
      </c>
      <c r="AS39" s="146">
        <f t="shared" si="154"/>
        <v>48888.888888888891</v>
      </c>
      <c r="AT39" s="59">
        <f t="shared" ref="AT39" si="212">T39+AM39</f>
        <v>4411.4803418803422</v>
      </c>
      <c r="AU39" s="236">
        <f t="shared" ref="AU39" si="213">U39+AN39</f>
        <v>992.67692307692323</v>
      </c>
      <c r="AV39" s="149">
        <f t="shared" si="156"/>
        <v>-33827.8358974359</v>
      </c>
      <c r="AW39" s="141">
        <f t="shared" ref="AW39" si="214">AU39-AS39</f>
        <v>-47896.21196581197</v>
      </c>
      <c r="AX39" s="237">
        <f t="shared" si="157"/>
        <v>-3418.8034188034189</v>
      </c>
      <c r="AY39" s="62"/>
      <c r="AZ39" s="63"/>
      <c r="BA39" s="63"/>
      <c r="BF39" s="68">
        <f t="shared" si="198"/>
        <v>0</v>
      </c>
      <c r="BG39" s="232">
        <f t="shared" si="198"/>
        <v>0</v>
      </c>
      <c r="BH39" s="232">
        <f t="shared" si="198"/>
        <v>0</v>
      </c>
      <c r="BI39" s="246">
        <f t="shared" si="159"/>
        <v>0</v>
      </c>
      <c r="BJ39" s="68">
        <f t="shared" si="199"/>
        <v>0</v>
      </c>
      <c r="BK39" s="232">
        <f t="shared" si="199"/>
        <v>0</v>
      </c>
      <c r="BL39" s="232">
        <f t="shared" si="199"/>
        <v>0</v>
      </c>
      <c r="BM39" s="246">
        <f t="shared" si="161"/>
        <v>0</v>
      </c>
      <c r="BN39" s="68">
        <f t="shared" si="200"/>
        <v>0</v>
      </c>
      <c r="BO39" s="233">
        <f t="shared" si="200"/>
        <v>0</v>
      </c>
      <c r="BP39" s="232">
        <f t="shared" si="200"/>
        <v>0</v>
      </c>
      <c r="BQ39" s="246">
        <f t="shared" si="163"/>
        <v>0</v>
      </c>
      <c r="BR39" s="230">
        <f t="shared" ref="BR39" si="215">BF39+BJ39+BN39</f>
        <v>0</v>
      </c>
      <c r="BS39" s="231">
        <f t="shared" ref="BS39" si="216">BG39+BK39+BO39</f>
        <v>0</v>
      </c>
      <c r="BT39" s="47">
        <f t="shared" ref="BT39" si="217">BH39+BL39+BP39</f>
        <v>0</v>
      </c>
      <c r="BU39" s="47">
        <f t="shared" si="165"/>
        <v>0</v>
      </c>
      <c r="BV39" s="142">
        <f t="shared" si="166"/>
        <v>0</v>
      </c>
      <c r="BW39" s="68">
        <f t="shared" si="201"/>
        <v>0</v>
      </c>
      <c r="BX39" s="233">
        <f t="shared" si="201"/>
        <v>0</v>
      </c>
      <c r="BY39" s="232">
        <f t="shared" si="201"/>
        <v>0</v>
      </c>
      <c r="BZ39" s="246">
        <f t="shared" si="168"/>
        <v>0</v>
      </c>
      <c r="CA39" s="68">
        <f t="shared" si="202"/>
        <v>0</v>
      </c>
      <c r="CB39" s="248">
        <f t="shared" si="202"/>
        <v>0</v>
      </c>
      <c r="CC39" s="232">
        <f t="shared" si="202"/>
        <v>0</v>
      </c>
      <c r="CD39" s="246">
        <f t="shared" si="170"/>
        <v>0</v>
      </c>
      <c r="CE39" s="68">
        <f t="shared" si="203"/>
        <v>0</v>
      </c>
      <c r="CF39" s="248">
        <f t="shared" si="203"/>
        <v>0</v>
      </c>
      <c r="CG39" s="232">
        <f t="shared" si="203"/>
        <v>0</v>
      </c>
      <c r="CH39" s="246">
        <f t="shared" si="172"/>
        <v>0</v>
      </c>
      <c r="CI39" s="230">
        <f t="shared" ref="CI39" si="218">BW39+CA39+CE39</f>
        <v>0</v>
      </c>
      <c r="CJ39" s="231">
        <f t="shared" ref="CJ39" si="219">BX39+CB39+CF39</f>
        <v>0</v>
      </c>
      <c r="CK39" s="47">
        <f t="shared" ref="CK39" si="220">BY39+CC39+CG39</f>
        <v>0</v>
      </c>
      <c r="CL39" s="146">
        <f t="shared" si="174"/>
        <v>0</v>
      </c>
      <c r="CM39" s="142">
        <f t="shared" si="175"/>
        <v>0</v>
      </c>
      <c r="CN39" s="230">
        <f t="shared" si="176"/>
        <v>0</v>
      </c>
      <c r="CO39" s="140">
        <f t="shared" ref="CO39" si="221">BS39+CJ39</f>
        <v>0</v>
      </c>
      <c r="CP39" s="236">
        <f t="shared" ref="CP39" si="222">BT39+CK39</f>
        <v>0</v>
      </c>
      <c r="CQ39" s="149">
        <f t="shared" si="178"/>
        <v>0</v>
      </c>
      <c r="CR39" s="237">
        <f t="shared" si="179"/>
        <v>0</v>
      </c>
      <c r="CS39" s="62"/>
      <c r="CT39" s="63"/>
    </row>
    <row r="40" spans="1:101" s="64" customFormat="1" ht="20.100000000000001" customHeight="1">
      <c r="A40" s="44"/>
      <c r="B40" s="44"/>
      <c r="C40" s="245"/>
      <c r="D40" s="840" t="s">
        <v>31</v>
      </c>
      <c r="E40" s="268"/>
      <c r="F40" s="68">
        <f t="shared" si="189"/>
        <v>54188.034188034195</v>
      </c>
      <c r="G40" s="232">
        <f t="shared" si="189"/>
        <v>62027.775692307696</v>
      </c>
      <c r="H40" s="232">
        <f t="shared" si="189"/>
        <v>62027.775692307696</v>
      </c>
      <c r="I40" s="246">
        <f t="shared" si="126"/>
        <v>0</v>
      </c>
      <c r="J40" s="68">
        <f t="shared" si="190"/>
        <v>60341.880341880344</v>
      </c>
      <c r="K40" s="232">
        <f t="shared" si="190"/>
        <v>70953.846153846156</v>
      </c>
      <c r="L40" s="232">
        <f t="shared" si="190"/>
        <v>70953.846153846156</v>
      </c>
      <c r="M40" s="246">
        <f t="shared" si="129"/>
        <v>0</v>
      </c>
      <c r="N40" s="68">
        <f t="shared" si="191"/>
        <v>60341.880341880344</v>
      </c>
      <c r="O40" s="232">
        <f t="shared" si="191"/>
        <v>71248.097982905994</v>
      </c>
      <c r="P40" s="232">
        <f t="shared" si="191"/>
        <v>71248.097982905994</v>
      </c>
      <c r="Q40" s="246">
        <f t="shared" si="132"/>
        <v>0</v>
      </c>
      <c r="R40" s="230">
        <f t="shared" si="133"/>
        <v>174871.79487179487</v>
      </c>
      <c r="S40" s="231">
        <f t="shared" si="134"/>
        <v>190000</v>
      </c>
      <c r="T40" s="151">
        <f t="shared" si="135"/>
        <v>204229.71982905985</v>
      </c>
      <c r="U40" s="47">
        <f t="shared" si="136"/>
        <v>204229.71982905985</v>
      </c>
      <c r="V40" s="47">
        <f t="shared" si="137"/>
        <v>29357.924957264971</v>
      </c>
      <c r="W40" s="141">
        <f t="shared" si="183"/>
        <v>14229.719829059846</v>
      </c>
      <c r="X40" s="142">
        <f t="shared" si="138"/>
        <v>0</v>
      </c>
      <c r="Y40" s="68">
        <f t="shared" si="192"/>
        <v>60256.410256410258</v>
      </c>
      <c r="Z40" s="232">
        <f t="shared" ref="Z40" si="223">Z117/1.17</f>
        <v>70830.389264957252</v>
      </c>
      <c r="AA40" s="232">
        <f t="shared" si="192"/>
        <v>70830.389264957252</v>
      </c>
      <c r="AB40" s="246">
        <f t="shared" si="141"/>
        <v>0</v>
      </c>
      <c r="AC40" s="68">
        <f t="shared" si="194"/>
        <v>66324.786324786328</v>
      </c>
      <c r="AD40" s="233">
        <f t="shared" ref="AD40" si="224">AD117/1.17</f>
        <v>68742.850555555546</v>
      </c>
      <c r="AE40" s="232">
        <f t="shared" si="194"/>
        <v>68742.850555555546</v>
      </c>
      <c r="AF40" s="247">
        <f t="shared" si="144"/>
        <v>0</v>
      </c>
      <c r="AG40" s="68">
        <f t="shared" si="196"/>
        <v>72393.162393162391</v>
      </c>
      <c r="AH40" s="233">
        <f t="shared" ref="AH40" si="225">AH117/1.17</f>
        <v>72435.897435897437</v>
      </c>
      <c r="AI40" s="232">
        <f t="shared" si="196"/>
        <v>0</v>
      </c>
      <c r="AJ40" s="247">
        <f t="shared" si="147"/>
        <v>-72435.897435897437</v>
      </c>
      <c r="AK40" s="230">
        <f t="shared" si="148"/>
        <v>198974.358974359</v>
      </c>
      <c r="AL40" s="231">
        <f t="shared" si="149"/>
        <v>206923.07692307694</v>
      </c>
      <c r="AM40" s="151">
        <f t="shared" si="150"/>
        <v>212009.13725641023</v>
      </c>
      <c r="AN40" s="47">
        <f t="shared" si="150"/>
        <v>139573.2398205128</v>
      </c>
      <c r="AO40" s="146">
        <f t="shared" si="151"/>
        <v>-59401.119153846201</v>
      </c>
      <c r="AP40" s="141">
        <f t="shared" si="187"/>
        <v>-67349.837102564139</v>
      </c>
      <c r="AQ40" s="142">
        <f t="shared" si="152"/>
        <v>-72435.897435897437</v>
      </c>
      <c r="AR40" s="230">
        <f t="shared" si="153"/>
        <v>373846.15384615387</v>
      </c>
      <c r="AS40" s="146">
        <f t="shared" si="154"/>
        <v>396923.07692307694</v>
      </c>
      <c r="AT40" s="59">
        <f t="shared" si="155"/>
        <v>416238.85708547011</v>
      </c>
      <c r="AU40" s="236">
        <f t="shared" si="155"/>
        <v>343802.95964957261</v>
      </c>
      <c r="AV40" s="149">
        <f t="shared" si="156"/>
        <v>-30043.194196581258</v>
      </c>
      <c r="AW40" s="141">
        <f t="shared" si="188"/>
        <v>-53120.117273504322</v>
      </c>
      <c r="AX40" s="237">
        <f t="shared" si="157"/>
        <v>-72435.897435897496</v>
      </c>
      <c r="AY40" s="62"/>
      <c r="AZ40" s="63"/>
      <c r="BA40" s="63"/>
      <c r="BF40" s="68">
        <f t="shared" si="198"/>
        <v>0</v>
      </c>
      <c r="BG40" s="232">
        <f t="shared" si="198"/>
        <v>0</v>
      </c>
      <c r="BH40" s="232">
        <f t="shared" si="198"/>
        <v>0</v>
      </c>
      <c r="BI40" s="246">
        <f t="shared" si="159"/>
        <v>0</v>
      </c>
      <c r="BJ40" s="68">
        <f t="shared" si="199"/>
        <v>0</v>
      </c>
      <c r="BK40" s="232">
        <f t="shared" si="199"/>
        <v>0</v>
      </c>
      <c r="BL40" s="232">
        <f t="shared" si="199"/>
        <v>0</v>
      </c>
      <c r="BM40" s="246">
        <f t="shared" si="161"/>
        <v>0</v>
      </c>
      <c r="BN40" s="68">
        <f t="shared" si="200"/>
        <v>0</v>
      </c>
      <c r="BO40" s="233">
        <f t="shared" si="200"/>
        <v>0</v>
      </c>
      <c r="BP40" s="232">
        <f t="shared" si="200"/>
        <v>0</v>
      </c>
      <c r="BQ40" s="246">
        <f t="shared" si="163"/>
        <v>0</v>
      </c>
      <c r="BR40" s="230">
        <f t="shared" si="164"/>
        <v>0</v>
      </c>
      <c r="BS40" s="231">
        <f t="shared" si="164"/>
        <v>0</v>
      </c>
      <c r="BT40" s="47">
        <f t="shared" si="164"/>
        <v>0</v>
      </c>
      <c r="BU40" s="47">
        <f t="shared" si="165"/>
        <v>0</v>
      </c>
      <c r="BV40" s="142">
        <f t="shared" si="166"/>
        <v>0</v>
      </c>
      <c r="BW40" s="68">
        <f t="shared" si="201"/>
        <v>0</v>
      </c>
      <c r="BX40" s="233">
        <f t="shared" si="201"/>
        <v>0</v>
      </c>
      <c r="BY40" s="232">
        <f t="shared" si="201"/>
        <v>0</v>
      </c>
      <c r="BZ40" s="246">
        <f t="shared" si="168"/>
        <v>0</v>
      </c>
      <c r="CA40" s="68">
        <f t="shared" si="202"/>
        <v>0</v>
      </c>
      <c r="CB40" s="248">
        <f t="shared" si="202"/>
        <v>0</v>
      </c>
      <c r="CC40" s="232">
        <f t="shared" si="202"/>
        <v>0</v>
      </c>
      <c r="CD40" s="246">
        <f t="shared" si="170"/>
        <v>0</v>
      </c>
      <c r="CE40" s="68">
        <f t="shared" si="203"/>
        <v>0</v>
      </c>
      <c r="CF40" s="248">
        <f t="shared" si="203"/>
        <v>0</v>
      </c>
      <c r="CG40" s="232">
        <f t="shared" si="203"/>
        <v>0</v>
      </c>
      <c r="CH40" s="246">
        <f t="shared" si="172"/>
        <v>0</v>
      </c>
      <c r="CI40" s="230">
        <f t="shared" si="173"/>
        <v>0</v>
      </c>
      <c r="CJ40" s="231">
        <f t="shared" si="173"/>
        <v>0</v>
      </c>
      <c r="CK40" s="47">
        <f t="shared" si="173"/>
        <v>0</v>
      </c>
      <c r="CL40" s="146">
        <f t="shared" si="174"/>
        <v>0</v>
      </c>
      <c r="CM40" s="142">
        <f t="shared" si="175"/>
        <v>0</v>
      </c>
      <c r="CN40" s="230">
        <f t="shared" si="176"/>
        <v>0</v>
      </c>
      <c r="CO40" s="140">
        <f t="shared" si="177"/>
        <v>0</v>
      </c>
      <c r="CP40" s="236">
        <f t="shared" si="177"/>
        <v>0</v>
      </c>
      <c r="CQ40" s="149">
        <f t="shared" si="178"/>
        <v>0</v>
      </c>
      <c r="CR40" s="237">
        <f t="shared" si="179"/>
        <v>0</v>
      </c>
      <c r="CS40" s="62"/>
      <c r="CT40" s="63"/>
    </row>
    <row r="41" spans="1:101" s="5" customFormat="1" ht="20.100000000000001" customHeight="1">
      <c r="A41" s="66"/>
      <c r="B41" s="66"/>
      <c r="C41" s="909" t="s">
        <v>56</v>
      </c>
      <c r="D41" s="910"/>
      <c r="E41" s="801"/>
      <c r="F41" s="68">
        <f>F118/1.17</f>
        <v>54529.914529914531</v>
      </c>
      <c r="G41" s="232">
        <f t="shared" ref="G41" si="226">G118/1.17</f>
        <v>62459.745777777782</v>
      </c>
      <c r="H41" s="232">
        <f>H118/1.17</f>
        <v>62459.745777777782</v>
      </c>
      <c r="I41" s="246">
        <f t="shared" si="126"/>
        <v>0</v>
      </c>
      <c r="J41" s="68">
        <f>J118/1.17</f>
        <v>60683.760683760687</v>
      </c>
      <c r="K41" s="232">
        <f t="shared" ref="K41" si="227">K118/1.17</f>
        <v>71072.812572649578</v>
      </c>
      <c r="L41" s="232">
        <f>L118/1.17</f>
        <v>71072.812572649578</v>
      </c>
      <c r="M41" s="246">
        <f t="shared" si="129"/>
        <v>0</v>
      </c>
      <c r="N41" s="68">
        <f>N118/1.17</f>
        <v>60683.760683760687</v>
      </c>
      <c r="O41" s="232">
        <f t="shared" ref="O41" si="228">O118/1.17</f>
        <v>71509.307034188038</v>
      </c>
      <c r="P41" s="232">
        <f>P118/1.17</f>
        <v>71509.307034188038</v>
      </c>
      <c r="Q41" s="246">
        <f t="shared" si="132"/>
        <v>0</v>
      </c>
      <c r="R41" s="230">
        <f t="shared" si="133"/>
        <v>175897.43589743591</v>
      </c>
      <c r="S41" s="168">
        <f t="shared" si="134"/>
        <v>191025.64102564103</v>
      </c>
      <c r="T41" s="129">
        <f t="shared" si="135"/>
        <v>205041.8653846154</v>
      </c>
      <c r="U41" s="129">
        <f>U37+U40</f>
        <v>205041.8653846154</v>
      </c>
      <c r="V41" s="47">
        <f t="shared" si="137"/>
        <v>29144.429487179499</v>
      </c>
      <c r="W41" s="141">
        <f t="shared" si="183"/>
        <v>14016.224358974374</v>
      </c>
      <c r="X41" s="142">
        <f t="shared" si="138"/>
        <v>0</v>
      </c>
      <c r="Y41" s="68">
        <f>Y118/1.17</f>
        <v>60683.760683760687</v>
      </c>
      <c r="Z41" s="232">
        <f>Z118/1.17</f>
        <v>71036.254427350417</v>
      </c>
      <c r="AA41" s="232">
        <f>AA118/1.17</f>
        <v>71036.254427350417</v>
      </c>
      <c r="AB41" s="246">
        <f t="shared" si="141"/>
        <v>0</v>
      </c>
      <c r="AC41" s="68">
        <f>AC118/1.17</f>
        <v>66752.13675213675</v>
      </c>
      <c r="AD41" s="233">
        <f>AD118/1.17</f>
        <v>68999.707170940164</v>
      </c>
      <c r="AE41" s="232">
        <f>AE118/1.17</f>
        <v>68999.707170940164</v>
      </c>
      <c r="AF41" s="247">
        <f t="shared" si="144"/>
        <v>0</v>
      </c>
      <c r="AG41" s="68">
        <f>AG118/1.17</f>
        <v>72820.512820512828</v>
      </c>
      <c r="AH41" s="233">
        <f>AH118/1.17</f>
        <v>72649.572649572656</v>
      </c>
      <c r="AI41" s="232">
        <f>AI118/1.17</f>
        <v>0</v>
      </c>
      <c r="AJ41" s="247">
        <f t="shared" si="147"/>
        <v>-72649.572649572656</v>
      </c>
      <c r="AK41" s="230">
        <f t="shared" si="148"/>
        <v>200256.41025641025</v>
      </c>
      <c r="AL41" s="168">
        <f t="shared" si="149"/>
        <v>208205.12820512822</v>
      </c>
      <c r="AM41" s="129">
        <f>Z41+AD41+AH41</f>
        <v>212685.53424786325</v>
      </c>
      <c r="AN41" s="129">
        <f>AN37+AN40</f>
        <v>140035.96159829057</v>
      </c>
      <c r="AO41" s="146">
        <f t="shared" si="151"/>
        <v>-60220.448658119683</v>
      </c>
      <c r="AP41" s="141">
        <f t="shared" si="187"/>
        <v>-68169.166606837651</v>
      </c>
      <c r="AQ41" s="142">
        <f t="shared" si="152"/>
        <v>-72649.572649572685</v>
      </c>
      <c r="AR41" s="230">
        <f t="shared" si="153"/>
        <v>376153.84615384613</v>
      </c>
      <c r="AS41" s="134">
        <f t="shared" si="154"/>
        <v>399230.76923076925</v>
      </c>
      <c r="AT41" s="73">
        <f t="shared" si="155"/>
        <v>417727.39963247866</v>
      </c>
      <c r="AU41" s="236">
        <f t="shared" si="155"/>
        <v>345077.82698290597</v>
      </c>
      <c r="AV41" s="149">
        <f t="shared" si="156"/>
        <v>-31076.019170940155</v>
      </c>
      <c r="AW41" s="141">
        <f t="shared" si="188"/>
        <v>-54152.942247863277</v>
      </c>
      <c r="AX41" s="237">
        <f t="shared" si="157"/>
        <v>-72649.572649572685</v>
      </c>
      <c r="AY41" s="74"/>
      <c r="AZ41" s="75"/>
      <c r="BA41" s="75"/>
      <c r="BF41" s="68">
        <f t="shared" si="198"/>
        <v>0</v>
      </c>
      <c r="BG41" s="232">
        <f t="shared" si="198"/>
        <v>0</v>
      </c>
      <c r="BH41" s="232">
        <f t="shared" si="198"/>
        <v>0</v>
      </c>
      <c r="BI41" s="246">
        <f t="shared" si="159"/>
        <v>0</v>
      </c>
      <c r="BJ41" s="68">
        <f t="shared" si="199"/>
        <v>0</v>
      </c>
      <c r="BK41" s="232">
        <f t="shared" si="199"/>
        <v>0</v>
      </c>
      <c r="BL41" s="232">
        <f t="shared" si="199"/>
        <v>0</v>
      </c>
      <c r="BM41" s="246">
        <f t="shared" si="161"/>
        <v>0</v>
      </c>
      <c r="BN41" s="68">
        <f t="shared" si="200"/>
        <v>0</v>
      </c>
      <c r="BO41" s="233">
        <f t="shared" si="200"/>
        <v>0</v>
      </c>
      <c r="BP41" s="232">
        <f t="shared" si="200"/>
        <v>0</v>
      </c>
      <c r="BQ41" s="246">
        <f t="shared" si="163"/>
        <v>0</v>
      </c>
      <c r="BR41" s="230">
        <f>BF41+BJ41+BN41</f>
        <v>0</v>
      </c>
      <c r="BS41" s="134">
        <f>BG41+BK41+BO41</f>
        <v>0</v>
      </c>
      <c r="BT41" s="129">
        <f>BT37+BT40</f>
        <v>0</v>
      </c>
      <c r="BU41" s="47">
        <f t="shared" si="165"/>
        <v>0</v>
      </c>
      <c r="BV41" s="142">
        <f t="shared" si="166"/>
        <v>0</v>
      </c>
      <c r="BW41" s="68">
        <f t="shared" si="201"/>
        <v>0</v>
      </c>
      <c r="BX41" s="233">
        <f t="shared" si="201"/>
        <v>0</v>
      </c>
      <c r="BY41" s="232">
        <f t="shared" si="201"/>
        <v>0</v>
      </c>
      <c r="BZ41" s="246">
        <f t="shared" si="168"/>
        <v>0</v>
      </c>
      <c r="CA41" s="68">
        <f t="shared" si="202"/>
        <v>0</v>
      </c>
      <c r="CB41" s="248">
        <f t="shared" si="202"/>
        <v>0</v>
      </c>
      <c r="CC41" s="232">
        <f t="shared" si="202"/>
        <v>0</v>
      </c>
      <c r="CD41" s="246">
        <f t="shared" si="170"/>
        <v>0</v>
      </c>
      <c r="CE41" s="68">
        <f t="shared" si="203"/>
        <v>0</v>
      </c>
      <c r="CF41" s="248">
        <f t="shared" si="203"/>
        <v>0</v>
      </c>
      <c r="CG41" s="232">
        <f t="shared" si="203"/>
        <v>0</v>
      </c>
      <c r="CH41" s="246">
        <f t="shared" si="172"/>
        <v>0</v>
      </c>
      <c r="CI41" s="230">
        <f>BW41+CA41+CE41</f>
        <v>0</v>
      </c>
      <c r="CJ41" s="134">
        <f>BX41+CB41+CF41</f>
        <v>0</v>
      </c>
      <c r="CK41" s="129">
        <f>CK37+CK40</f>
        <v>0</v>
      </c>
      <c r="CL41" s="146">
        <f t="shared" si="174"/>
        <v>0</v>
      </c>
      <c r="CM41" s="142">
        <f t="shared" si="175"/>
        <v>0</v>
      </c>
      <c r="CN41" s="230">
        <f t="shared" si="176"/>
        <v>0</v>
      </c>
      <c r="CO41" s="76">
        <f t="shared" si="177"/>
        <v>0</v>
      </c>
      <c r="CP41" s="236">
        <f t="shared" si="177"/>
        <v>0</v>
      </c>
      <c r="CQ41" s="149">
        <f t="shared" si="178"/>
        <v>0</v>
      </c>
      <c r="CR41" s="237">
        <f t="shared" si="179"/>
        <v>0</v>
      </c>
      <c r="CS41" s="74"/>
      <c r="CT41" s="75"/>
    </row>
    <row r="42" spans="1:101" s="64" customFormat="1" ht="20.100000000000001" customHeight="1">
      <c r="A42" s="44"/>
      <c r="B42" s="44"/>
      <c r="C42" s="249"/>
      <c r="D42" s="833"/>
      <c r="E42" s="847"/>
      <c r="F42" s="251"/>
      <c r="G42" s="252"/>
      <c r="H42" s="252"/>
      <c r="I42" s="80">
        <f>H43/G43</f>
        <v>1</v>
      </c>
      <c r="J42" s="251"/>
      <c r="K42" s="252"/>
      <c r="L42" s="252"/>
      <c r="M42" s="80">
        <f>L43/K43</f>
        <v>1</v>
      </c>
      <c r="N42" s="251"/>
      <c r="O42" s="252"/>
      <c r="P42" s="252"/>
      <c r="Q42" s="80">
        <f>P43/O43</f>
        <v>1</v>
      </c>
      <c r="R42" s="254"/>
      <c r="S42" s="255"/>
      <c r="T42" s="256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51"/>
      <c r="Z42" s="252"/>
      <c r="AA42" s="252"/>
      <c r="AB42" s="80">
        <f>AA43/Z43</f>
        <v>1</v>
      </c>
      <c r="AC42" s="251"/>
      <c r="AD42" s="252"/>
      <c r="AE42" s="252"/>
      <c r="AF42" s="258">
        <f>AE43/AD43</f>
        <v>1</v>
      </c>
      <c r="AG42" s="251"/>
      <c r="AH42" s="252"/>
      <c r="AI42" s="252"/>
      <c r="AJ42" s="258">
        <f>AI43/AH43</f>
        <v>0</v>
      </c>
      <c r="AK42" s="254"/>
      <c r="AL42" s="255"/>
      <c r="AM42" s="256"/>
      <c r="AN42" s="81"/>
      <c r="AO42" s="259">
        <f>AN43/AK43</f>
        <v>0.70604159362688279</v>
      </c>
      <c r="AP42" s="86">
        <f>AN43/AL43</f>
        <v>0.68155916700223695</v>
      </c>
      <c r="AQ42" s="260">
        <f>AN43/AM43</f>
        <v>0.66568845772880292</v>
      </c>
      <c r="AR42" s="254"/>
      <c r="AS42" s="261"/>
      <c r="AT42" s="262"/>
      <c r="AU42" s="93"/>
      <c r="AV42" s="94">
        <f>AU43/AR43</f>
        <v>0.92862962091020895</v>
      </c>
      <c r="AW42" s="86">
        <f>AU43/AS43</f>
        <v>0.87992527016317024</v>
      </c>
      <c r="AX42" s="263">
        <f>AU43/AT43</f>
        <v>0.83149332150024957</v>
      </c>
      <c r="AY42" s="137"/>
      <c r="AZ42" s="138"/>
      <c r="BA42" s="138"/>
      <c r="BF42" s="251"/>
      <c r="BG42" s="252"/>
      <c r="BH42" s="252"/>
      <c r="BI42" s="80" t="e">
        <f>BH43/BG43</f>
        <v>#DIV/0!</v>
      </c>
      <c r="BJ42" s="251"/>
      <c r="BK42" s="252"/>
      <c r="BL42" s="252"/>
      <c r="BM42" s="80" t="e">
        <f>BL43/BK43</f>
        <v>#DIV/0!</v>
      </c>
      <c r="BN42" s="251"/>
      <c r="BO42" s="252"/>
      <c r="BP42" s="252"/>
      <c r="BQ42" s="253" t="e">
        <f>BP43/BO43</f>
        <v>#DIV/0!</v>
      </c>
      <c r="BR42" s="254"/>
      <c r="BS42" s="261"/>
      <c r="BT42" s="81"/>
      <c r="BU42" s="160" t="e">
        <f>BT43/BR43</f>
        <v>#DIV/0!</v>
      </c>
      <c r="BV42" s="80" t="e">
        <f>BT43/BS43</f>
        <v>#DIV/0!</v>
      </c>
      <c r="BW42" s="251"/>
      <c r="BX42" s="252"/>
      <c r="BY42" s="252"/>
      <c r="BZ42" s="253" t="e">
        <f>BY43/BX43</f>
        <v>#DIV/0!</v>
      </c>
      <c r="CA42" s="251"/>
      <c r="CB42" s="264"/>
      <c r="CC42" s="252"/>
      <c r="CD42" s="260" t="e">
        <f>CC43/CB43</f>
        <v>#DIV/0!</v>
      </c>
      <c r="CE42" s="251"/>
      <c r="CF42" s="264"/>
      <c r="CG42" s="252"/>
      <c r="CH42" s="260" t="e">
        <f>CG43/CF43</f>
        <v>#DIV/0!</v>
      </c>
      <c r="CI42" s="254"/>
      <c r="CJ42" s="261"/>
      <c r="CK42" s="81"/>
      <c r="CL42" s="259" t="e">
        <f>CK43/CI43</f>
        <v>#DIV/0!</v>
      </c>
      <c r="CM42" s="260" t="e">
        <f>CK43/CJ43</f>
        <v>#DIV/0!</v>
      </c>
      <c r="CN42" s="254"/>
      <c r="CO42" s="265"/>
      <c r="CP42" s="93"/>
      <c r="CQ42" s="94" t="e">
        <f>CP43/CN43</f>
        <v>#DIV/0!</v>
      </c>
      <c r="CR42" s="263" t="e">
        <f>CP43/CO43</f>
        <v>#DIV/0!</v>
      </c>
      <c r="CS42" s="137"/>
      <c r="CT42" s="138"/>
    </row>
    <row r="43" spans="1:101" s="266" customFormat="1" ht="20.100000000000001" customHeight="1">
      <c r="A43" s="186"/>
      <c r="B43" s="104" t="s">
        <v>12</v>
      </c>
      <c r="C43" s="105"/>
      <c r="D43" s="361"/>
      <c r="E43" s="187"/>
      <c r="F43" s="107">
        <f t="shared" ref="F43:H48" si="229">F120/1.17</f>
        <v>60512.820512820515</v>
      </c>
      <c r="G43" s="108">
        <f t="shared" ref="G43" si="230">G120/1.17</f>
        <v>70185.21952136753</v>
      </c>
      <c r="H43" s="108">
        <f t="shared" si="229"/>
        <v>70185.21952136753</v>
      </c>
      <c r="I43" s="109">
        <f t="shared" ref="I43:I48" si="231">H43-G43</f>
        <v>0</v>
      </c>
      <c r="J43" s="107">
        <f t="shared" ref="J43:L48" si="232">J120/1.17</f>
        <v>67264.957264957266</v>
      </c>
      <c r="K43" s="108">
        <f t="shared" ref="K43" si="233">K120/1.17</f>
        <v>78493.362752136745</v>
      </c>
      <c r="L43" s="108">
        <f t="shared" si="232"/>
        <v>78493.362752136745</v>
      </c>
      <c r="M43" s="109">
        <f t="shared" ref="M43:M48" si="234">L43-K43</f>
        <v>0</v>
      </c>
      <c r="N43" s="107">
        <f t="shared" ref="N43:P48" si="235">N120/1.17</f>
        <v>67863.247863247874</v>
      </c>
      <c r="O43" s="108">
        <f t="shared" ref="O43" si="236">O120/1.17</f>
        <v>82254.204470085475</v>
      </c>
      <c r="P43" s="108">
        <f t="shared" si="235"/>
        <v>82254.204470085475</v>
      </c>
      <c r="Q43" s="109">
        <f t="shared" ref="Q43:Q48" si="237">P43-O43</f>
        <v>0</v>
      </c>
      <c r="R43" s="111">
        <f t="shared" ref="R43:R48" si="238">F43+J43+N43</f>
        <v>195641.02564102566</v>
      </c>
      <c r="S43" s="112">
        <f t="shared" ref="S43:S48" si="239">S120/1.17</f>
        <v>210769.23076923078</v>
      </c>
      <c r="T43" s="110">
        <f t="shared" ref="T43:T48" si="240">H43+K43+O43</f>
        <v>230932.78674358976</v>
      </c>
      <c r="U43" s="114">
        <f t="shared" ref="U43:U48" si="241">H43+L43+P43</f>
        <v>230932.78674358976</v>
      </c>
      <c r="V43" s="110">
        <f t="shared" ref="V43:V48" si="242">U43-R43</f>
        <v>35291.761102564109</v>
      </c>
      <c r="W43" s="108">
        <f t="shared" si="183"/>
        <v>20163.555974358984</v>
      </c>
      <c r="X43" s="109">
        <f t="shared" ref="X43:X48" si="243">U43-T43</f>
        <v>0</v>
      </c>
      <c r="Y43" s="107">
        <f t="shared" ref="Y43:AA48" si="244">Y120/1.17</f>
        <v>67863.247863247874</v>
      </c>
      <c r="Z43" s="108">
        <f t="shared" ref="Z43" si="245">Z120/1.17</f>
        <v>79556.712205128191</v>
      </c>
      <c r="AA43" s="108">
        <f t="shared" si="244"/>
        <v>79556.712205128191</v>
      </c>
      <c r="AB43" s="109">
        <f t="shared" ref="AB43:AB48" si="246">AA43-Z43</f>
        <v>0</v>
      </c>
      <c r="AC43" s="107">
        <f t="shared" ref="AC43:AE48" si="247">AC120/1.17</f>
        <v>73931.623931623937</v>
      </c>
      <c r="AD43" s="110">
        <f t="shared" ref="AD43" si="248">AD120/1.17</f>
        <v>76677.619923076927</v>
      </c>
      <c r="AE43" s="108">
        <f t="shared" si="247"/>
        <v>76677.619923076927</v>
      </c>
      <c r="AF43" s="117">
        <f t="shared" ref="AF43:AF48" si="249">AE43-AD43</f>
        <v>0</v>
      </c>
      <c r="AG43" s="107">
        <f t="shared" ref="AG43:AI48" si="250">AG120/1.17</f>
        <v>79487.179487179499</v>
      </c>
      <c r="AH43" s="110">
        <f t="shared" ref="AH43" si="251">AH120/1.17</f>
        <v>78461.538461538468</v>
      </c>
      <c r="AI43" s="108">
        <f t="shared" si="250"/>
        <v>0</v>
      </c>
      <c r="AJ43" s="117">
        <f t="shared" ref="AJ43:AJ48" si="252">AI43-AH43</f>
        <v>-78461.538461538468</v>
      </c>
      <c r="AK43" s="111">
        <f t="shared" ref="AK43:AK48" si="253">Y43+AC43+AG43</f>
        <v>221282.05128205131</v>
      </c>
      <c r="AL43" s="112">
        <f t="shared" ref="AL43:AL48" si="254">AL120/1.17</f>
        <v>229230.76923076925</v>
      </c>
      <c r="AM43" s="110">
        <f t="shared" ref="AM43:AM48" si="255">Z43+AD43+AH43</f>
        <v>234695.87058974357</v>
      </c>
      <c r="AN43" s="114">
        <f t="shared" ref="AN43:AN48" si="256">AA43+AE43+AI43</f>
        <v>156234.3321282051</v>
      </c>
      <c r="AO43" s="188">
        <f t="shared" ref="AO43:AO48" si="257">AN43-AK43</f>
        <v>-65047.719153846207</v>
      </c>
      <c r="AP43" s="108">
        <f t="shared" si="187"/>
        <v>-72996.437102564145</v>
      </c>
      <c r="AQ43" s="109">
        <f t="shared" ref="AQ43:AQ48" si="258">AN43-AM43</f>
        <v>-78461.538461538468</v>
      </c>
      <c r="AR43" s="111">
        <f t="shared" ref="AR43:AR48" si="259">SUM(R43,AK43)</f>
        <v>416923.07692307699</v>
      </c>
      <c r="AS43" s="112">
        <f t="shared" ref="AS43:AS48" si="260">AS120/1.17</f>
        <v>440000</v>
      </c>
      <c r="AT43" s="120">
        <f t="shared" ref="AT43:AT48" si="261">T43+AM43</f>
        <v>465628.65733333334</v>
      </c>
      <c r="AU43" s="120">
        <f t="shared" ref="AU43:AU48" si="262">U43+AN43</f>
        <v>387167.1188717949</v>
      </c>
      <c r="AV43" s="121">
        <f t="shared" ref="AV43:AV48" si="263">AU43-AR43</f>
        <v>-29755.958051282098</v>
      </c>
      <c r="AW43" s="108">
        <f t="shared" si="188"/>
        <v>-52832.881128205103</v>
      </c>
      <c r="AX43" s="122">
        <f t="shared" ref="AX43:AX48" si="264">AU43-AT43</f>
        <v>-78461.538461538439</v>
      </c>
      <c r="AY43" s="96">
        <f>AR43/6</f>
        <v>69487.179487179499</v>
      </c>
      <c r="AZ43" s="97">
        <f>AS43/6</f>
        <v>73333.333333333328</v>
      </c>
      <c r="BA43" s="97">
        <f>AU43/6</f>
        <v>64527.853145299152</v>
      </c>
      <c r="BB43" s="123">
        <f>BA43/AY43</f>
        <v>0.92862962091020906</v>
      </c>
      <c r="BC43" s="98">
        <f>BA43-AY43</f>
        <v>-4959.3263418803472</v>
      </c>
      <c r="BD43" s="98">
        <f>BA43-AZ43</f>
        <v>-8805.4801880341765</v>
      </c>
      <c r="BE43" s="98">
        <f>AX43/6</f>
        <v>-13076.923076923073</v>
      </c>
      <c r="BF43" s="107">
        <f t="shared" ref="BF43:BH48" si="265">BF120/1.17</f>
        <v>0</v>
      </c>
      <c r="BG43" s="108">
        <f t="shared" si="265"/>
        <v>0</v>
      </c>
      <c r="BH43" s="108">
        <f t="shared" si="265"/>
        <v>0</v>
      </c>
      <c r="BI43" s="109">
        <f t="shared" ref="BI43:BI48" si="266">BH43-BG43</f>
        <v>0</v>
      </c>
      <c r="BJ43" s="107">
        <f t="shared" ref="BJ43:BL48" si="267">BJ120/1.17</f>
        <v>0</v>
      </c>
      <c r="BK43" s="108">
        <f t="shared" si="267"/>
        <v>0</v>
      </c>
      <c r="BL43" s="108">
        <f t="shared" si="267"/>
        <v>0</v>
      </c>
      <c r="BM43" s="109">
        <f t="shared" ref="BM43:BM48" si="268">BL43-BK43</f>
        <v>0</v>
      </c>
      <c r="BN43" s="107">
        <f t="shared" ref="BN43:BP48" si="269">BN120/1.17</f>
        <v>0</v>
      </c>
      <c r="BO43" s="110">
        <f t="shared" si="269"/>
        <v>0</v>
      </c>
      <c r="BP43" s="108">
        <f t="shared" si="269"/>
        <v>0</v>
      </c>
      <c r="BQ43" s="109">
        <f t="shared" ref="BQ43:BQ48" si="270">BP43-BO43</f>
        <v>0</v>
      </c>
      <c r="BR43" s="111">
        <f t="shared" ref="BR43:BR48" si="271">BF43+BJ43+BN43</f>
        <v>0</v>
      </c>
      <c r="BS43" s="108">
        <f t="shared" ref="BS43:BS48" si="272">BG43+BK43+BO43</f>
        <v>0</v>
      </c>
      <c r="BT43" s="114">
        <f t="shared" ref="BT43:BT48" si="273">BH43+BL43+BP43</f>
        <v>0</v>
      </c>
      <c r="BU43" s="110">
        <f t="shared" ref="BU43:BU48" si="274">BT43-BR43</f>
        <v>0</v>
      </c>
      <c r="BV43" s="109">
        <f t="shared" ref="BV43:BV48" si="275">BT43-BS43</f>
        <v>0</v>
      </c>
      <c r="BW43" s="107">
        <f t="shared" ref="BW43:BY48" si="276">BW120/1.17</f>
        <v>0</v>
      </c>
      <c r="BX43" s="110">
        <f t="shared" si="276"/>
        <v>0</v>
      </c>
      <c r="BY43" s="108">
        <f t="shared" si="276"/>
        <v>0</v>
      </c>
      <c r="BZ43" s="109">
        <f t="shared" ref="BZ43:BZ48" si="277">BY43-BX43</f>
        <v>0</v>
      </c>
      <c r="CA43" s="107">
        <f t="shared" ref="CA43:CC48" si="278">CA120/1.17</f>
        <v>0</v>
      </c>
      <c r="CB43" s="115">
        <f t="shared" si="278"/>
        <v>0</v>
      </c>
      <c r="CC43" s="108">
        <f t="shared" si="278"/>
        <v>0</v>
      </c>
      <c r="CD43" s="109">
        <f t="shared" ref="CD43:CD48" si="279">CC43-CB43</f>
        <v>0</v>
      </c>
      <c r="CE43" s="107">
        <f t="shared" ref="CE43:CG48" si="280">CE120/1.17</f>
        <v>0</v>
      </c>
      <c r="CF43" s="115">
        <f t="shared" si="280"/>
        <v>0</v>
      </c>
      <c r="CG43" s="108">
        <f t="shared" si="280"/>
        <v>0</v>
      </c>
      <c r="CH43" s="109">
        <f t="shared" ref="CH43:CH48" si="281">CG43-CF43</f>
        <v>0</v>
      </c>
      <c r="CI43" s="111">
        <f t="shared" ref="CI43:CI48" si="282">BW43+CA43+CE43</f>
        <v>0</v>
      </c>
      <c r="CJ43" s="108">
        <f t="shared" ref="CJ43:CJ48" si="283">BX43+CB43+CF43</f>
        <v>0</v>
      </c>
      <c r="CK43" s="114">
        <f t="shared" ref="CK43:CK48" si="284">BY43+CC43+CG43</f>
        <v>0</v>
      </c>
      <c r="CL43" s="188">
        <f t="shared" ref="CL43:CL48" si="285">CK43-CI43</f>
        <v>0</v>
      </c>
      <c r="CM43" s="109">
        <f t="shared" ref="CM43:CM48" si="286">CK43-CJ43</f>
        <v>0</v>
      </c>
      <c r="CN43" s="111">
        <f t="shared" ref="CN43:CN48" si="287">SUM(BR43,CI43)</f>
        <v>0</v>
      </c>
      <c r="CO43" s="124">
        <f t="shared" ref="CO43:CO48" si="288">BS43+CJ43</f>
        <v>0</v>
      </c>
      <c r="CP43" s="120">
        <f t="shared" ref="CP43:CP48" si="289">BT43+CK43</f>
        <v>0</v>
      </c>
      <c r="CQ43" s="121">
        <f t="shared" ref="CQ43:CQ48" si="290">CP43-CN43</f>
        <v>0</v>
      </c>
      <c r="CR43" s="122">
        <f t="shared" ref="CR43:CR48" si="291">CP43-CO43</f>
        <v>0</v>
      </c>
      <c r="CS43" s="96">
        <f>CN43/6</f>
        <v>0</v>
      </c>
      <c r="CT43" s="97">
        <f>CP43/6</f>
        <v>0</v>
      </c>
      <c r="CU43" s="123" t="e">
        <f>CT43/CS43</f>
        <v>#DIV/0!</v>
      </c>
      <c r="CV43" s="98">
        <f>CT43-CS43</f>
        <v>0</v>
      </c>
      <c r="CW43" s="98">
        <f>CR43/6</f>
        <v>0</v>
      </c>
    </row>
    <row r="44" spans="1:101" s="271" customFormat="1" ht="20.100000000000001" customHeight="1">
      <c r="A44" s="125"/>
      <c r="B44" s="125"/>
      <c r="C44" s="267" t="s">
        <v>24</v>
      </c>
      <c r="D44" s="835"/>
      <c r="E44" s="489"/>
      <c r="F44" s="269">
        <f t="shared" si="229"/>
        <v>10854.700854700855</v>
      </c>
      <c r="G44" s="47">
        <f t="shared" ref="G44" si="292">G121/1.17</f>
        <v>15820.717948717951</v>
      </c>
      <c r="H44" s="47">
        <f t="shared" si="229"/>
        <v>15820.717948717951</v>
      </c>
      <c r="I44" s="193">
        <f t="shared" si="231"/>
        <v>0</v>
      </c>
      <c r="J44" s="269">
        <f t="shared" si="232"/>
        <v>11794.871794871795</v>
      </c>
      <c r="K44" s="47">
        <f t="shared" ref="K44" si="293">K121/1.17</f>
        <v>10490.940170940172</v>
      </c>
      <c r="L44" s="47">
        <f t="shared" si="232"/>
        <v>10490.940170940172</v>
      </c>
      <c r="M44" s="193">
        <f t="shared" si="234"/>
        <v>0</v>
      </c>
      <c r="N44" s="269">
        <f t="shared" si="235"/>
        <v>11794.871794871795</v>
      </c>
      <c r="O44" s="47">
        <f t="shared" ref="O44" si="294">O121/1.17</f>
        <v>10690.583760683761</v>
      </c>
      <c r="P44" s="47">
        <f t="shared" si="235"/>
        <v>10690.583760683761</v>
      </c>
      <c r="Q44" s="193">
        <f t="shared" si="237"/>
        <v>0</v>
      </c>
      <c r="R44" s="135">
        <f t="shared" si="238"/>
        <v>34444.444444444445</v>
      </c>
      <c r="S44" s="210">
        <f t="shared" si="239"/>
        <v>25641.025641025644</v>
      </c>
      <c r="T44" s="210">
        <f t="shared" si="240"/>
        <v>37002.241880341884</v>
      </c>
      <c r="U44" s="133">
        <f t="shared" si="241"/>
        <v>37002.241880341884</v>
      </c>
      <c r="V44" s="47">
        <f t="shared" si="242"/>
        <v>2557.7974358974388</v>
      </c>
      <c r="W44" s="141">
        <f t="shared" si="183"/>
        <v>11361.21623931624</v>
      </c>
      <c r="X44" s="193">
        <f t="shared" si="243"/>
        <v>0</v>
      </c>
      <c r="Y44" s="269">
        <f t="shared" si="244"/>
        <v>10940.170940170941</v>
      </c>
      <c r="Z44" s="47">
        <f t="shared" ref="Z44" si="295">Z121/1.17</f>
        <v>18570.859829059831</v>
      </c>
      <c r="AA44" s="47">
        <f t="shared" si="244"/>
        <v>18570.859829059831</v>
      </c>
      <c r="AB44" s="193">
        <f t="shared" si="246"/>
        <v>0</v>
      </c>
      <c r="AC44" s="269">
        <f t="shared" si="247"/>
        <v>10470.085470085471</v>
      </c>
      <c r="AD44" s="47">
        <f t="shared" ref="AD44" si="296">AD121/1.17</f>
        <v>8955.1811965811976</v>
      </c>
      <c r="AE44" s="47">
        <f t="shared" si="247"/>
        <v>8955.1811965811976</v>
      </c>
      <c r="AF44" s="142">
        <f t="shared" si="249"/>
        <v>0</v>
      </c>
      <c r="AG44" s="269">
        <f t="shared" si="250"/>
        <v>9316.2393162393164</v>
      </c>
      <c r="AH44" s="47">
        <f t="shared" ref="AH44" si="297">AH121/1.17</f>
        <v>10256.410256410258</v>
      </c>
      <c r="AI44" s="47">
        <f t="shared" si="250"/>
        <v>0</v>
      </c>
      <c r="AJ44" s="142">
        <f t="shared" si="252"/>
        <v>-10256.410256410258</v>
      </c>
      <c r="AK44" s="135">
        <f t="shared" si="253"/>
        <v>30726.49572649573</v>
      </c>
      <c r="AL44" s="270">
        <f t="shared" si="254"/>
        <v>39529.914529914531</v>
      </c>
      <c r="AM44" s="210">
        <f t="shared" si="255"/>
        <v>37782.45128205129</v>
      </c>
      <c r="AN44" s="133">
        <f t="shared" si="256"/>
        <v>27526.041025641029</v>
      </c>
      <c r="AO44" s="146">
        <f t="shared" si="257"/>
        <v>-3200.4547008547015</v>
      </c>
      <c r="AP44" s="141">
        <f t="shared" si="187"/>
        <v>-12003.873504273502</v>
      </c>
      <c r="AQ44" s="193">
        <f t="shared" si="258"/>
        <v>-10256.410256410261</v>
      </c>
      <c r="AR44" s="147">
        <f t="shared" si="259"/>
        <v>65170.940170940172</v>
      </c>
      <c r="AS44" s="49">
        <f t="shared" si="260"/>
        <v>65170.940170940172</v>
      </c>
      <c r="AT44" s="59">
        <f t="shared" si="261"/>
        <v>74784.693162393174</v>
      </c>
      <c r="AU44" s="59">
        <f t="shared" si="262"/>
        <v>64528.282905982909</v>
      </c>
      <c r="AV44" s="149">
        <f t="shared" si="263"/>
        <v>-642.65726495726267</v>
      </c>
      <c r="AW44" s="141">
        <f t="shared" si="188"/>
        <v>-642.65726495726267</v>
      </c>
      <c r="AX44" s="150">
        <f t="shared" si="264"/>
        <v>-10256.410256410265</v>
      </c>
      <c r="AY44" s="137"/>
      <c r="AZ44" s="138"/>
      <c r="BA44" s="138"/>
      <c r="BF44" s="269">
        <f t="shared" si="265"/>
        <v>0</v>
      </c>
      <c r="BG44" s="47">
        <f t="shared" si="265"/>
        <v>0</v>
      </c>
      <c r="BH44" s="47">
        <f t="shared" si="265"/>
        <v>0</v>
      </c>
      <c r="BI44" s="193">
        <f t="shared" si="266"/>
        <v>0</v>
      </c>
      <c r="BJ44" s="269">
        <f t="shared" si="267"/>
        <v>0</v>
      </c>
      <c r="BK44" s="47">
        <f t="shared" si="267"/>
        <v>0</v>
      </c>
      <c r="BL44" s="47">
        <f t="shared" si="267"/>
        <v>0</v>
      </c>
      <c r="BM44" s="193">
        <f t="shared" si="268"/>
        <v>0</v>
      </c>
      <c r="BN44" s="269">
        <f t="shared" si="269"/>
        <v>0</v>
      </c>
      <c r="BO44" s="47">
        <f t="shared" si="269"/>
        <v>0</v>
      </c>
      <c r="BP44" s="47">
        <f t="shared" si="269"/>
        <v>0</v>
      </c>
      <c r="BQ44" s="193">
        <f t="shared" si="270"/>
        <v>0</v>
      </c>
      <c r="BR44" s="135">
        <f t="shared" si="271"/>
        <v>0</v>
      </c>
      <c r="BS44" s="272">
        <f t="shared" si="272"/>
        <v>0</v>
      </c>
      <c r="BT44" s="133">
        <f t="shared" si="273"/>
        <v>0</v>
      </c>
      <c r="BU44" s="47">
        <f t="shared" si="274"/>
        <v>0</v>
      </c>
      <c r="BV44" s="193">
        <f t="shared" si="275"/>
        <v>0</v>
      </c>
      <c r="BW44" s="269">
        <f t="shared" si="276"/>
        <v>0</v>
      </c>
      <c r="BX44" s="47">
        <f t="shared" si="276"/>
        <v>0</v>
      </c>
      <c r="BY44" s="47">
        <f t="shared" si="276"/>
        <v>0</v>
      </c>
      <c r="BZ44" s="193">
        <f t="shared" si="277"/>
        <v>0</v>
      </c>
      <c r="CA44" s="269">
        <f t="shared" si="278"/>
        <v>0</v>
      </c>
      <c r="CB44" s="151">
        <f t="shared" si="278"/>
        <v>0</v>
      </c>
      <c r="CC44" s="47">
        <f t="shared" si="278"/>
        <v>0</v>
      </c>
      <c r="CD44" s="193">
        <f t="shared" si="279"/>
        <v>0</v>
      </c>
      <c r="CE44" s="269">
        <f t="shared" si="280"/>
        <v>0</v>
      </c>
      <c r="CF44" s="151">
        <f t="shared" si="280"/>
        <v>0</v>
      </c>
      <c r="CG44" s="47">
        <f t="shared" si="280"/>
        <v>0</v>
      </c>
      <c r="CH44" s="193">
        <f t="shared" si="281"/>
        <v>0</v>
      </c>
      <c r="CI44" s="135">
        <f t="shared" si="282"/>
        <v>0</v>
      </c>
      <c r="CJ44" s="272">
        <f t="shared" si="283"/>
        <v>0</v>
      </c>
      <c r="CK44" s="133">
        <f t="shared" si="284"/>
        <v>0</v>
      </c>
      <c r="CL44" s="146">
        <f t="shared" si="285"/>
        <v>0</v>
      </c>
      <c r="CM44" s="193">
        <f t="shared" si="286"/>
        <v>0</v>
      </c>
      <c r="CN44" s="147">
        <f t="shared" si="287"/>
        <v>0</v>
      </c>
      <c r="CO44" s="140">
        <f t="shared" si="288"/>
        <v>0</v>
      </c>
      <c r="CP44" s="59">
        <f t="shared" si="289"/>
        <v>0</v>
      </c>
      <c r="CQ44" s="149">
        <f t="shared" si="290"/>
        <v>0</v>
      </c>
      <c r="CR44" s="150">
        <f t="shared" si="291"/>
        <v>0</v>
      </c>
      <c r="CS44" s="137"/>
      <c r="CT44" s="138"/>
    </row>
    <row r="45" spans="1:101" s="271" customFormat="1" ht="20.100000000000001" customHeight="1">
      <c r="A45" s="125"/>
      <c r="B45" s="125"/>
      <c r="C45" s="267" t="s">
        <v>25</v>
      </c>
      <c r="D45" s="835"/>
      <c r="E45" s="489"/>
      <c r="F45" s="269">
        <f t="shared" si="229"/>
        <v>142991.452991453</v>
      </c>
      <c r="G45" s="47">
        <f t="shared" ref="G45" si="298">G122/1.17</f>
        <v>205304.21153846153</v>
      </c>
      <c r="H45" s="47">
        <f t="shared" si="229"/>
        <v>205304.21153846153</v>
      </c>
      <c r="I45" s="193">
        <f t="shared" si="231"/>
        <v>0</v>
      </c>
      <c r="J45" s="269">
        <f t="shared" si="232"/>
        <v>159145.29914529916</v>
      </c>
      <c r="K45" s="47">
        <f t="shared" ref="K45" si="299">K122/1.17</f>
        <v>220663.58974358975</v>
      </c>
      <c r="L45" s="47">
        <f t="shared" si="232"/>
        <v>220663.58974358975</v>
      </c>
      <c r="M45" s="193">
        <f t="shared" si="234"/>
        <v>0</v>
      </c>
      <c r="N45" s="269">
        <f t="shared" si="235"/>
        <v>159145.29914529916</v>
      </c>
      <c r="O45" s="47">
        <f t="shared" ref="O45" si="300">O122/1.17</f>
        <v>159827.00341880345</v>
      </c>
      <c r="P45" s="47">
        <f t="shared" si="235"/>
        <v>159827.00341880345</v>
      </c>
      <c r="Q45" s="193">
        <f t="shared" si="237"/>
        <v>0</v>
      </c>
      <c r="R45" s="135">
        <f t="shared" si="238"/>
        <v>461282.05128205125</v>
      </c>
      <c r="S45" s="210">
        <f t="shared" si="239"/>
        <v>517948.717948718</v>
      </c>
      <c r="T45" s="210">
        <f t="shared" si="240"/>
        <v>585794.8047008547</v>
      </c>
      <c r="U45" s="133">
        <f t="shared" si="241"/>
        <v>585794.8047008547</v>
      </c>
      <c r="V45" s="47">
        <f t="shared" si="242"/>
        <v>124512.75341880345</v>
      </c>
      <c r="W45" s="141">
        <f t="shared" si="183"/>
        <v>67846.086752136704</v>
      </c>
      <c r="X45" s="193">
        <f t="shared" si="243"/>
        <v>0</v>
      </c>
      <c r="Y45" s="269">
        <f t="shared" si="244"/>
        <v>134358.97435897437</v>
      </c>
      <c r="Z45" s="47">
        <f t="shared" ref="Z45" si="301">Z122/1.17</f>
        <v>170057.2811965812</v>
      </c>
      <c r="AA45" s="47">
        <f t="shared" si="244"/>
        <v>170057.2811965812</v>
      </c>
      <c r="AB45" s="193">
        <f t="shared" si="246"/>
        <v>0</v>
      </c>
      <c r="AC45" s="269">
        <f t="shared" si="247"/>
        <v>126282.0512820513</v>
      </c>
      <c r="AD45" s="129">
        <f t="shared" ref="AD45" si="302">AD122/1.17</f>
        <v>191815.02905982907</v>
      </c>
      <c r="AE45" s="47">
        <v>191890.04199999999</v>
      </c>
      <c r="AF45" s="142">
        <f t="shared" si="249"/>
        <v>75.012940170912771</v>
      </c>
      <c r="AG45" s="269">
        <f t="shared" si="250"/>
        <v>101794.8717948718</v>
      </c>
      <c r="AH45" s="129">
        <f t="shared" ref="AH45" si="303">AH122/1.17</f>
        <v>194871.79487179487</v>
      </c>
      <c r="AI45" s="47">
        <f t="shared" si="250"/>
        <v>0</v>
      </c>
      <c r="AJ45" s="142">
        <f t="shared" si="252"/>
        <v>-194871.79487179487</v>
      </c>
      <c r="AK45" s="135">
        <f t="shared" si="253"/>
        <v>362435.8974358975</v>
      </c>
      <c r="AL45" s="270">
        <f t="shared" si="254"/>
        <v>370726.49572649575</v>
      </c>
      <c r="AM45" s="210">
        <f t="shared" si="255"/>
        <v>556744.10512820515</v>
      </c>
      <c r="AN45" s="133">
        <f t="shared" si="256"/>
        <v>361947.32319658122</v>
      </c>
      <c r="AO45" s="146">
        <f t="shared" si="257"/>
        <v>-488.57423931628</v>
      </c>
      <c r="AP45" s="141">
        <f t="shared" si="187"/>
        <v>-8779.1725299145328</v>
      </c>
      <c r="AQ45" s="193">
        <f t="shared" si="258"/>
        <v>-194796.78193162393</v>
      </c>
      <c r="AR45" s="147">
        <f t="shared" si="259"/>
        <v>823717.94871794875</v>
      </c>
      <c r="AS45" s="49">
        <f t="shared" si="260"/>
        <v>888675.21367521374</v>
      </c>
      <c r="AT45" s="59">
        <f t="shared" si="261"/>
        <v>1142538.9098290598</v>
      </c>
      <c r="AU45" s="59">
        <f t="shared" si="262"/>
        <v>947742.12789743592</v>
      </c>
      <c r="AV45" s="149">
        <f t="shared" si="263"/>
        <v>124024.17917948717</v>
      </c>
      <c r="AW45" s="141">
        <f t="shared" si="188"/>
        <v>59066.914222222171</v>
      </c>
      <c r="AX45" s="150">
        <f t="shared" si="264"/>
        <v>-194796.78193162393</v>
      </c>
      <c r="AY45" s="137"/>
      <c r="AZ45" s="138"/>
      <c r="BA45" s="138"/>
      <c r="BF45" s="269">
        <f t="shared" si="265"/>
        <v>0</v>
      </c>
      <c r="BG45" s="47">
        <f t="shared" si="265"/>
        <v>0</v>
      </c>
      <c r="BH45" s="47">
        <f t="shared" si="265"/>
        <v>0</v>
      </c>
      <c r="BI45" s="193">
        <f t="shared" si="266"/>
        <v>0</v>
      </c>
      <c r="BJ45" s="269">
        <f t="shared" si="267"/>
        <v>0</v>
      </c>
      <c r="BK45" s="47">
        <f t="shared" si="267"/>
        <v>0</v>
      </c>
      <c r="BL45" s="47">
        <f t="shared" si="267"/>
        <v>0</v>
      </c>
      <c r="BM45" s="193">
        <f t="shared" si="268"/>
        <v>0</v>
      </c>
      <c r="BN45" s="269">
        <f t="shared" si="269"/>
        <v>0</v>
      </c>
      <c r="BO45" s="129">
        <f t="shared" si="269"/>
        <v>0</v>
      </c>
      <c r="BP45" s="47">
        <f t="shared" si="269"/>
        <v>0</v>
      </c>
      <c r="BQ45" s="193">
        <f t="shared" si="270"/>
        <v>0</v>
      </c>
      <c r="BR45" s="135">
        <f t="shared" si="271"/>
        <v>0</v>
      </c>
      <c r="BS45" s="272">
        <f t="shared" si="272"/>
        <v>0</v>
      </c>
      <c r="BT45" s="133">
        <f t="shared" si="273"/>
        <v>0</v>
      </c>
      <c r="BU45" s="47">
        <f t="shared" si="274"/>
        <v>0</v>
      </c>
      <c r="BV45" s="193">
        <f t="shared" si="275"/>
        <v>0</v>
      </c>
      <c r="BW45" s="269">
        <f t="shared" si="276"/>
        <v>0</v>
      </c>
      <c r="BX45" s="129">
        <f t="shared" si="276"/>
        <v>0</v>
      </c>
      <c r="BY45" s="47">
        <f t="shared" si="276"/>
        <v>0</v>
      </c>
      <c r="BZ45" s="193">
        <f t="shared" si="277"/>
        <v>0</v>
      </c>
      <c r="CA45" s="269">
        <f t="shared" si="278"/>
        <v>0</v>
      </c>
      <c r="CB45" s="139">
        <f t="shared" si="278"/>
        <v>0</v>
      </c>
      <c r="CC45" s="47">
        <f t="shared" si="278"/>
        <v>0</v>
      </c>
      <c r="CD45" s="193">
        <f t="shared" si="279"/>
        <v>0</v>
      </c>
      <c r="CE45" s="269">
        <f t="shared" si="280"/>
        <v>0</v>
      </c>
      <c r="CF45" s="139">
        <f t="shared" si="280"/>
        <v>0</v>
      </c>
      <c r="CG45" s="47">
        <f t="shared" si="280"/>
        <v>0</v>
      </c>
      <c r="CH45" s="193">
        <f t="shared" si="281"/>
        <v>0</v>
      </c>
      <c r="CI45" s="135">
        <f t="shared" si="282"/>
        <v>0</v>
      </c>
      <c r="CJ45" s="272">
        <f t="shared" si="283"/>
        <v>0</v>
      </c>
      <c r="CK45" s="133">
        <f t="shared" si="284"/>
        <v>0</v>
      </c>
      <c r="CL45" s="146">
        <f t="shared" si="285"/>
        <v>0</v>
      </c>
      <c r="CM45" s="193">
        <f t="shared" si="286"/>
        <v>0</v>
      </c>
      <c r="CN45" s="147">
        <f t="shared" si="287"/>
        <v>0</v>
      </c>
      <c r="CO45" s="140">
        <f t="shared" si="288"/>
        <v>0</v>
      </c>
      <c r="CP45" s="59">
        <f t="shared" si="289"/>
        <v>0</v>
      </c>
      <c r="CQ45" s="149">
        <f t="shared" si="290"/>
        <v>0</v>
      </c>
      <c r="CR45" s="150">
        <f t="shared" si="291"/>
        <v>0</v>
      </c>
      <c r="CS45" s="137"/>
      <c r="CT45" s="138"/>
    </row>
    <row r="46" spans="1:101" s="271" customFormat="1" ht="20.100000000000001" hidden="1" customHeight="1">
      <c r="A46" s="125"/>
      <c r="B46" s="125"/>
      <c r="C46" s="267" t="s">
        <v>26</v>
      </c>
      <c r="D46" s="835"/>
      <c r="E46" s="268"/>
      <c r="F46" s="273">
        <f t="shared" si="229"/>
        <v>0</v>
      </c>
      <c r="G46" s="47">
        <f t="shared" ref="G46" si="304">G123/1.17</f>
        <v>0</v>
      </c>
      <c r="H46" s="47">
        <f t="shared" si="229"/>
        <v>0</v>
      </c>
      <c r="I46" s="193">
        <f t="shared" si="231"/>
        <v>0</v>
      </c>
      <c r="J46" s="273">
        <f t="shared" si="232"/>
        <v>0</v>
      </c>
      <c r="K46" s="47">
        <f t="shared" ref="K46" si="305">K123/1.17</f>
        <v>0</v>
      </c>
      <c r="L46" s="47">
        <f t="shared" si="232"/>
        <v>0</v>
      </c>
      <c r="M46" s="193">
        <f t="shared" si="234"/>
        <v>0</v>
      </c>
      <c r="N46" s="273">
        <f t="shared" si="235"/>
        <v>0</v>
      </c>
      <c r="O46" s="47">
        <f t="shared" ref="O46" si="306">O123/1.17</f>
        <v>0</v>
      </c>
      <c r="P46" s="47">
        <f t="shared" si="235"/>
        <v>0</v>
      </c>
      <c r="Q46" s="193">
        <f t="shared" si="237"/>
        <v>0</v>
      </c>
      <c r="R46" s="147">
        <f t="shared" si="238"/>
        <v>0</v>
      </c>
      <c r="S46" s="210">
        <f t="shared" si="239"/>
        <v>0</v>
      </c>
      <c r="T46" s="210">
        <f t="shared" si="240"/>
        <v>0</v>
      </c>
      <c r="U46" s="133">
        <f t="shared" si="241"/>
        <v>0</v>
      </c>
      <c r="V46" s="47">
        <f t="shared" si="242"/>
        <v>0</v>
      </c>
      <c r="W46" s="141">
        <f t="shared" si="183"/>
        <v>0</v>
      </c>
      <c r="X46" s="193">
        <f t="shared" si="243"/>
        <v>0</v>
      </c>
      <c r="Y46" s="273">
        <f t="shared" si="244"/>
        <v>0</v>
      </c>
      <c r="Z46" s="47">
        <f t="shared" ref="Z46" si="307">Z123/1.17</f>
        <v>0</v>
      </c>
      <c r="AA46" s="47">
        <f t="shared" si="244"/>
        <v>0</v>
      </c>
      <c r="AB46" s="193">
        <f t="shared" si="246"/>
        <v>0</v>
      </c>
      <c r="AC46" s="273">
        <f t="shared" si="247"/>
        <v>0</v>
      </c>
      <c r="AD46" s="47">
        <f t="shared" ref="AD46" si="308">AD123/1.17</f>
        <v>0</v>
      </c>
      <c r="AE46" s="47">
        <f t="shared" si="247"/>
        <v>0</v>
      </c>
      <c r="AF46" s="142">
        <f t="shared" si="249"/>
        <v>0</v>
      </c>
      <c r="AG46" s="273">
        <f t="shared" si="250"/>
        <v>0</v>
      </c>
      <c r="AH46" s="47">
        <f t="shared" ref="AH46" si="309">AH123/1.17</f>
        <v>0</v>
      </c>
      <c r="AI46" s="47">
        <f t="shared" si="250"/>
        <v>0</v>
      </c>
      <c r="AJ46" s="142">
        <f t="shared" si="252"/>
        <v>0</v>
      </c>
      <c r="AK46" s="147">
        <f t="shared" si="253"/>
        <v>0</v>
      </c>
      <c r="AL46" s="270">
        <f t="shared" si="254"/>
        <v>0</v>
      </c>
      <c r="AM46" s="210">
        <f t="shared" si="255"/>
        <v>0</v>
      </c>
      <c r="AN46" s="133">
        <f t="shared" si="256"/>
        <v>0</v>
      </c>
      <c r="AO46" s="146">
        <f t="shared" si="257"/>
        <v>0</v>
      </c>
      <c r="AP46" s="141">
        <f t="shared" si="187"/>
        <v>0</v>
      </c>
      <c r="AQ46" s="193">
        <f t="shared" si="258"/>
        <v>0</v>
      </c>
      <c r="AR46" s="147">
        <f t="shared" si="259"/>
        <v>0</v>
      </c>
      <c r="AS46" s="49">
        <f t="shared" si="260"/>
        <v>0</v>
      </c>
      <c r="AT46" s="59">
        <f t="shared" si="261"/>
        <v>0</v>
      </c>
      <c r="AU46" s="59">
        <f t="shared" si="262"/>
        <v>0</v>
      </c>
      <c r="AV46" s="149">
        <f t="shared" si="263"/>
        <v>0</v>
      </c>
      <c r="AW46" s="141">
        <f t="shared" si="188"/>
        <v>0</v>
      </c>
      <c r="AX46" s="150">
        <f t="shared" si="264"/>
        <v>0</v>
      </c>
      <c r="AY46" s="137"/>
      <c r="AZ46" s="138"/>
      <c r="BA46" s="138"/>
      <c r="BF46" s="273">
        <f t="shared" si="265"/>
        <v>0</v>
      </c>
      <c r="BG46" s="47">
        <f t="shared" si="265"/>
        <v>0</v>
      </c>
      <c r="BH46" s="47">
        <f t="shared" si="265"/>
        <v>0</v>
      </c>
      <c r="BI46" s="193">
        <f t="shared" si="266"/>
        <v>0</v>
      </c>
      <c r="BJ46" s="273">
        <f t="shared" si="267"/>
        <v>0</v>
      </c>
      <c r="BK46" s="47">
        <f t="shared" si="267"/>
        <v>0</v>
      </c>
      <c r="BL46" s="47">
        <f t="shared" si="267"/>
        <v>0</v>
      </c>
      <c r="BM46" s="193">
        <f t="shared" si="268"/>
        <v>0</v>
      </c>
      <c r="BN46" s="273">
        <f t="shared" si="269"/>
        <v>0</v>
      </c>
      <c r="BO46" s="47">
        <f t="shared" si="269"/>
        <v>0</v>
      </c>
      <c r="BP46" s="47">
        <f t="shared" si="269"/>
        <v>0</v>
      </c>
      <c r="BQ46" s="193">
        <f t="shared" si="270"/>
        <v>0</v>
      </c>
      <c r="BR46" s="147">
        <f t="shared" si="271"/>
        <v>0</v>
      </c>
      <c r="BS46" s="272">
        <f t="shared" si="272"/>
        <v>0</v>
      </c>
      <c r="BT46" s="133">
        <f t="shared" si="273"/>
        <v>0</v>
      </c>
      <c r="BU46" s="47">
        <f t="shared" si="274"/>
        <v>0</v>
      </c>
      <c r="BV46" s="193">
        <f t="shared" si="275"/>
        <v>0</v>
      </c>
      <c r="BW46" s="273">
        <f t="shared" si="276"/>
        <v>0</v>
      </c>
      <c r="BX46" s="47">
        <f t="shared" si="276"/>
        <v>0</v>
      </c>
      <c r="BY46" s="47">
        <f t="shared" si="276"/>
        <v>0</v>
      </c>
      <c r="BZ46" s="193">
        <f t="shared" si="277"/>
        <v>0</v>
      </c>
      <c r="CA46" s="273">
        <f t="shared" si="278"/>
        <v>0</v>
      </c>
      <c r="CB46" s="151">
        <f t="shared" si="278"/>
        <v>0</v>
      </c>
      <c r="CC46" s="47">
        <f t="shared" si="278"/>
        <v>0</v>
      </c>
      <c r="CD46" s="193">
        <f t="shared" si="279"/>
        <v>0</v>
      </c>
      <c r="CE46" s="273">
        <f t="shared" si="280"/>
        <v>0</v>
      </c>
      <c r="CF46" s="151">
        <f t="shared" si="280"/>
        <v>0</v>
      </c>
      <c r="CG46" s="47">
        <f t="shared" si="280"/>
        <v>0</v>
      </c>
      <c r="CH46" s="193">
        <f t="shared" si="281"/>
        <v>0</v>
      </c>
      <c r="CI46" s="147">
        <f t="shared" si="282"/>
        <v>0</v>
      </c>
      <c r="CJ46" s="272">
        <f t="shared" si="283"/>
        <v>0</v>
      </c>
      <c r="CK46" s="133">
        <f t="shared" si="284"/>
        <v>0</v>
      </c>
      <c r="CL46" s="146">
        <f t="shared" si="285"/>
        <v>0</v>
      </c>
      <c r="CM46" s="193">
        <f t="shared" si="286"/>
        <v>0</v>
      </c>
      <c r="CN46" s="147">
        <f t="shared" si="287"/>
        <v>0</v>
      </c>
      <c r="CO46" s="140">
        <f t="shared" si="288"/>
        <v>0</v>
      </c>
      <c r="CP46" s="59">
        <f t="shared" si="289"/>
        <v>0</v>
      </c>
      <c r="CQ46" s="149">
        <f t="shared" si="290"/>
        <v>0</v>
      </c>
      <c r="CR46" s="150">
        <f t="shared" si="291"/>
        <v>0</v>
      </c>
      <c r="CS46" s="137"/>
      <c r="CT46" s="138"/>
    </row>
    <row r="47" spans="1:101" s="271" customFormat="1" ht="20.100000000000001" customHeight="1">
      <c r="A47" s="125"/>
      <c r="B47" s="125"/>
      <c r="C47" s="192"/>
      <c r="D47" s="267" t="s">
        <v>64</v>
      </c>
      <c r="E47" s="848"/>
      <c r="F47" s="274">
        <f t="shared" si="229"/>
        <v>7675.2136752136757</v>
      </c>
      <c r="G47" s="199">
        <f t="shared" ref="G47" si="310">G124/1.17</f>
        <v>7369.3247863247871</v>
      </c>
      <c r="H47" s="199">
        <f t="shared" si="229"/>
        <v>7369.3247863247871</v>
      </c>
      <c r="I47" s="275">
        <f t="shared" si="231"/>
        <v>0</v>
      </c>
      <c r="J47" s="274">
        <f t="shared" si="232"/>
        <v>8324.7863247863261</v>
      </c>
      <c r="K47" s="199">
        <f t="shared" ref="K47" si="311">K124/1.17</f>
        <v>8040.1709401709404</v>
      </c>
      <c r="L47" s="199">
        <f t="shared" si="232"/>
        <v>8040.1709401709404</v>
      </c>
      <c r="M47" s="275">
        <f t="shared" si="234"/>
        <v>0</v>
      </c>
      <c r="N47" s="274">
        <f t="shared" si="235"/>
        <v>8333.3333333333339</v>
      </c>
      <c r="O47" s="199">
        <f t="shared" ref="O47" si="312">O124/1.17</f>
        <v>7012.8418803418808</v>
      </c>
      <c r="P47" s="199">
        <f t="shared" si="235"/>
        <v>7012.8418803418808</v>
      </c>
      <c r="Q47" s="275">
        <f t="shared" si="237"/>
        <v>0</v>
      </c>
      <c r="R47" s="200">
        <f t="shared" si="238"/>
        <v>24333.333333333336</v>
      </c>
      <c r="S47" s="151">
        <f t="shared" si="239"/>
        <v>25982.905982905984</v>
      </c>
      <c r="T47" s="151">
        <f t="shared" si="240"/>
        <v>22422.337606837609</v>
      </c>
      <c r="U47" s="194">
        <f t="shared" si="241"/>
        <v>22422.337606837609</v>
      </c>
      <c r="V47" s="47">
        <f t="shared" si="242"/>
        <v>-1910.9957264957266</v>
      </c>
      <c r="W47" s="141">
        <f t="shared" si="183"/>
        <v>-3560.5683760683751</v>
      </c>
      <c r="X47" s="193">
        <f t="shared" si="243"/>
        <v>0</v>
      </c>
      <c r="Y47" s="274">
        <f t="shared" si="244"/>
        <v>7094.0170940170947</v>
      </c>
      <c r="Z47" s="199">
        <f t="shared" ref="Z47" si="313">Z124/1.17</f>
        <v>8136.5213675213672</v>
      </c>
      <c r="AA47" s="199">
        <f t="shared" si="244"/>
        <v>8136.5213675213672</v>
      </c>
      <c r="AB47" s="275">
        <f t="shared" si="246"/>
        <v>0</v>
      </c>
      <c r="AC47" s="274">
        <f t="shared" si="247"/>
        <v>6581.196581196582</v>
      </c>
      <c r="AD47" s="199">
        <f t="shared" ref="AD47" si="314">AD124/1.17</f>
        <v>7529.5470085470088</v>
      </c>
      <c r="AE47" s="199">
        <f>AE124/1.17</f>
        <v>7529.5470085470088</v>
      </c>
      <c r="AF47" s="275">
        <f t="shared" si="249"/>
        <v>0</v>
      </c>
      <c r="AG47" s="274">
        <f t="shared" si="250"/>
        <v>5452.9914529914531</v>
      </c>
      <c r="AH47" s="199">
        <f t="shared" ref="AH47" si="315">AH124/1.17</f>
        <v>5786.3247863247871</v>
      </c>
      <c r="AI47" s="199">
        <f t="shared" si="250"/>
        <v>0</v>
      </c>
      <c r="AJ47" s="275">
        <f t="shared" si="252"/>
        <v>-5786.3247863247871</v>
      </c>
      <c r="AK47" s="200">
        <f t="shared" si="253"/>
        <v>19128.205128205129</v>
      </c>
      <c r="AL47" s="276">
        <f t="shared" si="254"/>
        <v>17478.63247863248</v>
      </c>
      <c r="AM47" s="210">
        <f t="shared" si="255"/>
        <v>21452.393162393164</v>
      </c>
      <c r="AN47" s="194">
        <f t="shared" si="256"/>
        <v>15666.068376068375</v>
      </c>
      <c r="AO47" s="146">
        <f t="shared" si="257"/>
        <v>-3462.1367521367538</v>
      </c>
      <c r="AP47" s="141">
        <f t="shared" si="187"/>
        <v>-1812.5641025641053</v>
      </c>
      <c r="AQ47" s="193">
        <f t="shared" si="258"/>
        <v>-5786.3247863247889</v>
      </c>
      <c r="AR47" s="147">
        <f t="shared" si="259"/>
        <v>43461.538461538468</v>
      </c>
      <c r="AS47" s="141">
        <f t="shared" si="260"/>
        <v>43461.538461538461</v>
      </c>
      <c r="AT47" s="148">
        <f t="shared" si="261"/>
        <v>43874.730769230773</v>
      </c>
      <c r="AU47" s="277">
        <f t="shared" si="262"/>
        <v>38088.405982905984</v>
      </c>
      <c r="AV47" s="236">
        <f t="shared" si="263"/>
        <v>-5373.132478632484</v>
      </c>
      <c r="AW47" s="141">
        <f t="shared" si="188"/>
        <v>-5373.1324786324767</v>
      </c>
      <c r="AX47" s="237">
        <f t="shared" si="264"/>
        <v>-5786.3247863247889</v>
      </c>
      <c r="AY47" s="137"/>
      <c r="AZ47" s="138"/>
      <c r="BA47" s="138"/>
      <c r="BF47" s="274">
        <f t="shared" si="265"/>
        <v>0</v>
      </c>
      <c r="BG47" s="199">
        <f t="shared" si="265"/>
        <v>0</v>
      </c>
      <c r="BH47" s="199">
        <f t="shared" si="265"/>
        <v>0</v>
      </c>
      <c r="BI47" s="275">
        <f t="shared" si="266"/>
        <v>0</v>
      </c>
      <c r="BJ47" s="274">
        <f t="shared" si="267"/>
        <v>0</v>
      </c>
      <c r="BK47" s="199">
        <f t="shared" si="267"/>
        <v>0</v>
      </c>
      <c r="BL47" s="199">
        <f t="shared" si="267"/>
        <v>0</v>
      </c>
      <c r="BM47" s="275">
        <f t="shared" si="268"/>
        <v>0</v>
      </c>
      <c r="BN47" s="274">
        <f t="shared" si="269"/>
        <v>0</v>
      </c>
      <c r="BO47" s="199">
        <f t="shared" si="269"/>
        <v>0</v>
      </c>
      <c r="BP47" s="199">
        <f t="shared" si="269"/>
        <v>0</v>
      </c>
      <c r="BQ47" s="275">
        <f t="shared" si="270"/>
        <v>0</v>
      </c>
      <c r="BR47" s="200">
        <f t="shared" si="271"/>
        <v>0</v>
      </c>
      <c r="BS47" s="276">
        <f t="shared" si="272"/>
        <v>0</v>
      </c>
      <c r="BT47" s="194">
        <f t="shared" si="273"/>
        <v>0</v>
      </c>
      <c r="BU47" s="47">
        <f t="shared" si="274"/>
        <v>0</v>
      </c>
      <c r="BV47" s="193">
        <f t="shared" si="275"/>
        <v>0</v>
      </c>
      <c r="BW47" s="274">
        <f t="shared" si="276"/>
        <v>0</v>
      </c>
      <c r="BX47" s="199">
        <f t="shared" si="276"/>
        <v>0</v>
      </c>
      <c r="BY47" s="199">
        <f t="shared" si="276"/>
        <v>0</v>
      </c>
      <c r="BZ47" s="275">
        <f t="shared" si="277"/>
        <v>0</v>
      </c>
      <c r="CA47" s="274">
        <f t="shared" si="278"/>
        <v>0</v>
      </c>
      <c r="CB47" s="210">
        <f t="shared" si="278"/>
        <v>0</v>
      </c>
      <c r="CC47" s="199">
        <f t="shared" si="278"/>
        <v>0</v>
      </c>
      <c r="CD47" s="275">
        <f t="shared" si="279"/>
        <v>0</v>
      </c>
      <c r="CE47" s="274">
        <f t="shared" si="280"/>
        <v>0</v>
      </c>
      <c r="CF47" s="210">
        <f t="shared" si="280"/>
        <v>0</v>
      </c>
      <c r="CG47" s="199">
        <f t="shared" si="280"/>
        <v>0</v>
      </c>
      <c r="CH47" s="275">
        <f t="shared" si="281"/>
        <v>0</v>
      </c>
      <c r="CI47" s="200">
        <f t="shared" si="282"/>
        <v>0</v>
      </c>
      <c r="CJ47" s="272">
        <f t="shared" si="283"/>
        <v>0</v>
      </c>
      <c r="CK47" s="194">
        <f t="shared" si="284"/>
        <v>0</v>
      </c>
      <c r="CL47" s="146">
        <f t="shared" si="285"/>
        <v>0</v>
      </c>
      <c r="CM47" s="193">
        <f t="shared" si="286"/>
        <v>0</v>
      </c>
      <c r="CN47" s="147">
        <f t="shared" si="287"/>
        <v>0</v>
      </c>
      <c r="CO47" s="152">
        <f t="shared" si="288"/>
        <v>0</v>
      </c>
      <c r="CP47" s="277">
        <f t="shared" si="289"/>
        <v>0</v>
      </c>
      <c r="CQ47" s="236">
        <f t="shared" si="290"/>
        <v>0</v>
      </c>
      <c r="CR47" s="237">
        <f t="shared" si="291"/>
        <v>0</v>
      </c>
      <c r="CS47" s="137"/>
      <c r="CT47" s="138"/>
    </row>
    <row r="48" spans="1:101" s="271" customFormat="1" ht="20.100000000000001" customHeight="1">
      <c r="A48" s="125"/>
      <c r="B48" s="125"/>
      <c r="C48" s="192"/>
      <c r="D48" s="267" t="s">
        <v>66</v>
      </c>
      <c r="E48" s="848"/>
      <c r="F48" s="274">
        <f t="shared" si="229"/>
        <v>0</v>
      </c>
      <c r="G48" s="199">
        <f t="shared" ref="G48" si="316">G125/1.17</f>
        <v>197799.19914529915</v>
      </c>
      <c r="H48" s="199">
        <f t="shared" si="229"/>
        <v>197799.19914529915</v>
      </c>
      <c r="I48" s="142">
        <f t="shared" si="231"/>
        <v>0</v>
      </c>
      <c r="J48" s="274">
        <f t="shared" si="232"/>
        <v>150470.08547008547</v>
      </c>
      <c r="K48" s="199">
        <f t="shared" ref="K48" si="317">K125/1.17</f>
        <v>211329.91452991453</v>
      </c>
      <c r="L48" s="199">
        <f t="shared" si="232"/>
        <v>211329.91452991453</v>
      </c>
      <c r="M48" s="142">
        <f t="shared" si="234"/>
        <v>0</v>
      </c>
      <c r="N48" s="274">
        <f t="shared" si="235"/>
        <v>150470.08547008547</v>
      </c>
      <c r="O48" s="199">
        <f t="shared" ref="O48" si="318">O125/1.17</f>
        <v>151742.78034188037</v>
      </c>
      <c r="P48" s="199">
        <f t="shared" si="235"/>
        <v>151742.78034188037</v>
      </c>
      <c r="Q48" s="142">
        <f t="shared" si="237"/>
        <v>0</v>
      </c>
      <c r="R48" s="200">
        <f t="shared" si="238"/>
        <v>300940.17094017094</v>
      </c>
      <c r="S48" s="242">
        <f t="shared" si="239"/>
        <v>491965.811965812</v>
      </c>
      <c r="T48" s="242">
        <f t="shared" si="240"/>
        <v>560871.89401709405</v>
      </c>
      <c r="U48" s="278">
        <f t="shared" si="241"/>
        <v>560871.89401709405</v>
      </c>
      <c r="V48" s="47">
        <f t="shared" si="242"/>
        <v>259931.72307692311</v>
      </c>
      <c r="W48" s="141">
        <f t="shared" si="183"/>
        <v>68906.08205128205</v>
      </c>
      <c r="X48" s="142">
        <f t="shared" si="243"/>
        <v>0</v>
      </c>
      <c r="Y48" s="274">
        <f t="shared" si="244"/>
        <v>126495.7264957265</v>
      </c>
      <c r="Z48" s="199">
        <f t="shared" ref="Z48" si="319">Z125/1.17</f>
        <v>161929.31538461539</v>
      </c>
      <c r="AA48" s="199">
        <f t="shared" si="244"/>
        <v>161929.31538461539</v>
      </c>
      <c r="AB48" s="142">
        <f t="shared" si="246"/>
        <v>0</v>
      </c>
      <c r="AC48" s="274">
        <f t="shared" si="247"/>
        <v>119658.11965811967</v>
      </c>
      <c r="AD48" s="199">
        <f t="shared" ref="AD48" si="320">AD125/1.17</f>
        <v>184512.45811965814</v>
      </c>
      <c r="AE48" s="199">
        <f t="shared" si="247"/>
        <v>184512.45811965814</v>
      </c>
      <c r="AF48" s="275">
        <f t="shared" si="249"/>
        <v>0</v>
      </c>
      <c r="AG48" s="274">
        <f t="shared" si="250"/>
        <v>97153.846153846156</v>
      </c>
      <c r="AH48" s="199">
        <f t="shared" ref="AH48" si="321">AH125/1.17</f>
        <v>187034.18803418803</v>
      </c>
      <c r="AI48" s="199">
        <f t="shared" si="250"/>
        <v>0</v>
      </c>
      <c r="AJ48" s="275">
        <f t="shared" si="252"/>
        <v>-187034.18803418803</v>
      </c>
      <c r="AK48" s="200">
        <f t="shared" si="253"/>
        <v>343307.69230769237</v>
      </c>
      <c r="AL48" s="243">
        <f t="shared" si="254"/>
        <v>353247.86324786325</v>
      </c>
      <c r="AM48" s="210">
        <f t="shared" si="255"/>
        <v>533475.9615384615</v>
      </c>
      <c r="AN48" s="278">
        <f t="shared" si="256"/>
        <v>346441.7735042735</v>
      </c>
      <c r="AO48" s="47">
        <f t="shared" si="257"/>
        <v>3134.0811965811299</v>
      </c>
      <c r="AP48" s="141">
        <f t="shared" si="187"/>
        <v>-6806.0897435897496</v>
      </c>
      <c r="AQ48" s="244">
        <f t="shared" si="258"/>
        <v>-187034.188034188</v>
      </c>
      <c r="AR48" s="147">
        <f t="shared" si="259"/>
        <v>644247.86324786325</v>
      </c>
      <c r="AS48" s="243">
        <f t="shared" si="260"/>
        <v>845213.67521367525</v>
      </c>
      <c r="AT48" s="148">
        <f t="shared" si="261"/>
        <v>1094347.8555555556</v>
      </c>
      <c r="AU48" s="277">
        <f t="shared" si="262"/>
        <v>907313.66752136755</v>
      </c>
      <c r="AV48" s="236">
        <f t="shared" si="263"/>
        <v>263065.8042735043</v>
      </c>
      <c r="AW48" s="141">
        <f t="shared" si="188"/>
        <v>62099.992307692301</v>
      </c>
      <c r="AX48" s="237">
        <f t="shared" si="264"/>
        <v>-187034.188034188</v>
      </c>
      <c r="AY48" s="137"/>
      <c r="AZ48" s="138"/>
      <c r="BA48" s="138"/>
      <c r="BF48" s="274">
        <f t="shared" si="265"/>
        <v>0</v>
      </c>
      <c r="BG48" s="199">
        <f t="shared" si="265"/>
        <v>0</v>
      </c>
      <c r="BH48" s="199">
        <f t="shared" si="265"/>
        <v>0</v>
      </c>
      <c r="BI48" s="142">
        <f t="shared" si="266"/>
        <v>0</v>
      </c>
      <c r="BJ48" s="274">
        <f t="shared" si="267"/>
        <v>0</v>
      </c>
      <c r="BK48" s="199">
        <f t="shared" si="267"/>
        <v>0</v>
      </c>
      <c r="BL48" s="199">
        <f t="shared" si="267"/>
        <v>0</v>
      </c>
      <c r="BM48" s="142">
        <f t="shared" si="268"/>
        <v>0</v>
      </c>
      <c r="BN48" s="274">
        <f t="shared" si="269"/>
        <v>0</v>
      </c>
      <c r="BO48" s="199">
        <f t="shared" si="269"/>
        <v>0</v>
      </c>
      <c r="BP48" s="199">
        <f t="shared" si="269"/>
        <v>0</v>
      </c>
      <c r="BQ48" s="275">
        <f t="shared" si="270"/>
        <v>0</v>
      </c>
      <c r="BR48" s="200">
        <f t="shared" si="271"/>
        <v>0</v>
      </c>
      <c r="BS48" s="70">
        <f t="shared" si="272"/>
        <v>0</v>
      </c>
      <c r="BT48" s="278">
        <f t="shared" si="273"/>
        <v>0</v>
      </c>
      <c r="BU48" s="47">
        <f t="shared" si="274"/>
        <v>0</v>
      </c>
      <c r="BV48" s="142">
        <f t="shared" si="275"/>
        <v>0</v>
      </c>
      <c r="BW48" s="274">
        <f t="shared" si="276"/>
        <v>0</v>
      </c>
      <c r="BX48" s="199">
        <f t="shared" si="276"/>
        <v>0</v>
      </c>
      <c r="BY48" s="199">
        <f t="shared" si="276"/>
        <v>0</v>
      </c>
      <c r="BZ48" s="275">
        <f t="shared" si="277"/>
        <v>0</v>
      </c>
      <c r="CA48" s="274">
        <f t="shared" si="278"/>
        <v>0</v>
      </c>
      <c r="CB48" s="210">
        <f t="shared" si="278"/>
        <v>0</v>
      </c>
      <c r="CC48" s="199">
        <f t="shared" si="278"/>
        <v>0</v>
      </c>
      <c r="CD48" s="275">
        <f t="shared" si="279"/>
        <v>0</v>
      </c>
      <c r="CE48" s="274">
        <f t="shared" si="280"/>
        <v>0</v>
      </c>
      <c r="CF48" s="210">
        <f t="shared" si="280"/>
        <v>0</v>
      </c>
      <c r="CG48" s="199">
        <f t="shared" si="280"/>
        <v>0</v>
      </c>
      <c r="CH48" s="275">
        <f t="shared" si="281"/>
        <v>0</v>
      </c>
      <c r="CI48" s="200">
        <f t="shared" si="282"/>
        <v>0</v>
      </c>
      <c r="CJ48" s="272">
        <f t="shared" si="283"/>
        <v>0</v>
      </c>
      <c r="CK48" s="278">
        <f t="shared" si="284"/>
        <v>0</v>
      </c>
      <c r="CL48" s="47">
        <f t="shared" si="285"/>
        <v>0</v>
      </c>
      <c r="CM48" s="244">
        <f t="shared" si="286"/>
        <v>0</v>
      </c>
      <c r="CN48" s="147">
        <f t="shared" si="287"/>
        <v>0</v>
      </c>
      <c r="CO48" s="152">
        <f t="shared" si="288"/>
        <v>0</v>
      </c>
      <c r="CP48" s="277">
        <f t="shared" si="289"/>
        <v>0</v>
      </c>
      <c r="CQ48" s="236">
        <f t="shared" si="290"/>
        <v>0</v>
      </c>
      <c r="CR48" s="237">
        <f t="shared" si="291"/>
        <v>0</v>
      </c>
      <c r="CS48" s="137"/>
      <c r="CT48" s="138"/>
    </row>
    <row r="49" spans="1:101" s="271" customFormat="1" ht="20.100000000000001" customHeight="1">
      <c r="A49" s="125"/>
      <c r="B49" s="125"/>
      <c r="C49" s="192"/>
      <c r="D49" s="192"/>
      <c r="E49" s="848"/>
      <c r="F49" s="46"/>
      <c r="G49" s="199"/>
      <c r="H49" s="199"/>
      <c r="I49" s="80">
        <f>H50/G50</f>
        <v>1</v>
      </c>
      <c r="J49" s="46"/>
      <c r="K49" s="199"/>
      <c r="L49" s="199"/>
      <c r="M49" s="80">
        <f>L50/K50</f>
        <v>1</v>
      </c>
      <c r="N49" s="46"/>
      <c r="O49" s="199"/>
      <c r="P49" s="199"/>
      <c r="Q49" s="80">
        <f>P50/O50</f>
        <v>1</v>
      </c>
      <c r="R49" s="200"/>
      <c r="S49" s="280"/>
      <c r="T49" s="280"/>
      <c r="U49" s="281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9"/>
      <c r="AA49" s="199"/>
      <c r="AB49" s="80">
        <f>AA50/Z50</f>
        <v>1</v>
      </c>
      <c r="AC49" s="46"/>
      <c r="AD49" s="199"/>
      <c r="AE49" s="199"/>
      <c r="AF49" s="204">
        <f>AE50/AD50</f>
        <v>1.0003736258485514</v>
      </c>
      <c r="AG49" s="46"/>
      <c r="AH49" s="199"/>
      <c r="AI49" s="199"/>
      <c r="AJ49" s="204">
        <f>AI50/AH50</f>
        <v>0</v>
      </c>
      <c r="AK49" s="200"/>
      <c r="AL49" s="283"/>
      <c r="AM49" s="280"/>
      <c r="AN49" s="281"/>
      <c r="AO49" s="259">
        <f>AN50/AK50</f>
        <v>0.99061703508695653</v>
      </c>
      <c r="AP49" s="86">
        <f>AN50/AL50</f>
        <v>0.94934132529166659</v>
      </c>
      <c r="AQ49" s="205">
        <f>AN50/AM50</f>
        <v>0.65509834678177759</v>
      </c>
      <c r="AR49" s="206"/>
      <c r="AS49" s="284"/>
      <c r="AT49" s="207"/>
      <c r="AU49" s="207"/>
      <c r="AV49" s="94">
        <f>AU50/AR50</f>
        <v>1.1388042121538462</v>
      </c>
      <c r="AW49" s="86">
        <f>AU50/AS50</f>
        <v>1.0612512371326166</v>
      </c>
      <c r="AX49" s="208">
        <f>AU50/AT50</f>
        <v>0.83155408168860279</v>
      </c>
      <c r="AY49" s="137"/>
      <c r="AZ49" s="138"/>
      <c r="BA49" s="138"/>
      <c r="BF49" s="46"/>
      <c r="BG49" s="199"/>
      <c r="BH49" s="199"/>
      <c r="BI49" s="80" t="e">
        <f>BH50/BG50</f>
        <v>#DIV/0!</v>
      </c>
      <c r="BJ49" s="46"/>
      <c r="BK49" s="199"/>
      <c r="BL49" s="199"/>
      <c r="BM49" s="80" t="e">
        <f>BL50/BK50</f>
        <v>#DIV/0!</v>
      </c>
      <c r="BN49" s="46"/>
      <c r="BO49" s="199"/>
      <c r="BP49" s="199"/>
      <c r="BQ49" s="279" t="e">
        <f>BP50/BO50</f>
        <v>#DIV/0!</v>
      </c>
      <c r="BR49" s="200"/>
      <c r="BS49" s="285"/>
      <c r="BT49" s="281"/>
      <c r="BU49" s="160" t="e">
        <f>BT50/BR50</f>
        <v>#DIV/0!</v>
      </c>
      <c r="BV49" s="80" t="e">
        <f>BT50/BS50</f>
        <v>#DIV/0!</v>
      </c>
      <c r="BW49" s="46"/>
      <c r="BX49" s="199"/>
      <c r="BY49" s="199"/>
      <c r="BZ49" s="279" t="e">
        <f>BY50/BX50</f>
        <v>#DIV/0!</v>
      </c>
      <c r="CA49" s="46"/>
      <c r="CB49" s="210"/>
      <c r="CC49" s="199"/>
      <c r="CD49" s="205" t="e">
        <f>CC50/CB50</f>
        <v>#DIV/0!</v>
      </c>
      <c r="CE49" s="46"/>
      <c r="CF49" s="210"/>
      <c r="CG49" s="199"/>
      <c r="CH49" s="205" t="e">
        <f>CG50/CF50</f>
        <v>#DIV/0!</v>
      </c>
      <c r="CI49" s="200"/>
      <c r="CJ49" s="285"/>
      <c r="CK49" s="281"/>
      <c r="CL49" s="259" t="e">
        <f>CK50/CI50</f>
        <v>#DIV/0!</v>
      </c>
      <c r="CM49" s="205" t="e">
        <f>CK50/CJ50</f>
        <v>#DIV/0!</v>
      </c>
      <c r="CN49" s="206"/>
      <c r="CO49" s="211"/>
      <c r="CP49" s="207"/>
      <c r="CQ49" s="94" t="e">
        <f>CP50/CN50</f>
        <v>#DIV/0!</v>
      </c>
      <c r="CR49" s="208" t="e">
        <f>CP50/CO50</f>
        <v>#DIV/0!</v>
      </c>
      <c r="CS49" s="137"/>
      <c r="CT49" s="138"/>
    </row>
    <row r="50" spans="1:101" s="98" customFormat="1" ht="20.100000000000001" customHeight="1">
      <c r="A50" s="186"/>
      <c r="B50" s="104" t="s">
        <v>23</v>
      </c>
      <c r="C50" s="105"/>
      <c r="D50" s="361"/>
      <c r="E50" s="187"/>
      <c r="F50" s="107">
        <f>F127/1.17</f>
        <v>153846.15384615384</v>
      </c>
      <c r="G50" s="110">
        <f>G127/1.17</f>
        <v>221124.9294871795</v>
      </c>
      <c r="H50" s="110">
        <f>H127/1.17</f>
        <v>221124.9294871795</v>
      </c>
      <c r="I50" s="109">
        <f>H50-G50</f>
        <v>0</v>
      </c>
      <c r="J50" s="107">
        <f>J127/1.17</f>
        <v>170940.17094017094</v>
      </c>
      <c r="K50" s="110">
        <f>K127/1.17</f>
        <v>231154.52991452991</v>
      </c>
      <c r="L50" s="110">
        <f>L127/1.17</f>
        <v>231154.52991452991</v>
      </c>
      <c r="M50" s="109">
        <f>L50-K50</f>
        <v>0</v>
      </c>
      <c r="N50" s="107">
        <f>N127/1.17</f>
        <v>170940.17094017094</v>
      </c>
      <c r="O50" s="110">
        <f>O127/1.17</f>
        <v>170517.58717948719</v>
      </c>
      <c r="P50" s="110">
        <f>P127/1.17</f>
        <v>170517.58717948719</v>
      </c>
      <c r="Q50" s="109">
        <f>P50-O50</f>
        <v>0</v>
      </c>
      <c r="R50" s="111">
        <f>F50+J50+N50</f>
        <v>495726.49572649569</v>
      </c>
      <c r="S50" s="110">
        <f>S127/1.17</f>
        <v>543589.74358974362</v>
      </c>
      <c r="T50" s="110">
        <f>H50+K50+O50</f>
        <v>622797.0465811966</v>
      </c>
      <c r="U50" s="114">
        <f t="shared" ref="U50:U53" si="322">H50+L50+P50</f>
        <v>622797.0465811966</v>
      </c>
      <c r="V50" s="110">
        <f>U50-R50</f>
        <v>127070.55085470091</v>
      </c>
      <c r="W50" s="108">
        <f t="shared" si="183"/>
        <v>79207.302991452976</v>
      </c>
      <c r="X50" s="109">
        <f>U50-T50</f>
        <v>0</v>
      </c>
      <c r="Y50" s="107">
        <f>Y127/1.17</f>
        <v>145299.14529914531</v>
      </c>
      <c r="Z50" s="110">
        <f>Z127/1.17</f>
        <v>188628.14102564103</v>
      </c>
      <c r="AA50" s="110">
        <f>AA127/1.17</f>
        <v>188628.14102564103</v>
      </c>
      <c r="AB50" s="109">
        <f>AA50-Z50</f>
        <v>0</v>
      </c>
      <c r="AC50" s="107">
        <f>AC127/1.17</f>
        <v>136752.13675213675</v>
      </c>
      <c r="AD50" s="110">
        <f>AD127/1.17</f>
        <v>200770.21025641027</v>
      </c>
      <c r="AE50" s="110">
        <f>AE44+AE45</f>
        <v>200845.22319658118</v>
      </c>
      <c r="AF50" s="117">
        <f>AE50-AD50</f>
        <v>75.012940170912771</v>
      </c>
      <c r="AG50" s="107">
        <f>AG127/1.17</f>
        <v>111111.11111111112</v>
      </c>
      <c r="AH50" s="110">
        <f>AH127/1.17</f>
        <v>205128.20512820515</v>
      </c>
      <c r="AI50" s="110">
        <f>AI127/1.17</f>
        <v>0</v>
      </c>
      <c r="AJ50" s="117">
        <f>AI50-AH50</f>
        <v>-205128.20512820515</v>
      </c>
      <c r="AK50" s="111">
        <f>Y50+AC50+AG50</f>
        <v>393162.39316239319</v>
      </c>
      <c r="AL50" s="108">
        <f>AL127/1.17</f>
        <v>410256.41025641031</v>
      </c>
      <c r="AM50" s="110">
        <f t="shared" ref="AM50:AN53" si="323">Z50+AD50+AH50</f>
        <v>594526.55641025642</v>
      </c>
      <c r="AN50" s="114">
        <f t="shared" si="323"/>
        <v>389473.36422222224</v>
      </c>
      <c r="AO50" s="188">
        <f>AN50-AK50</f>
        <v>-3689.0289401709451</v>
      </c>
      <c r="AP50" s="108">
        <f t="shared" si="187"/>
        <v>-20783.046034188068</v>
      </c>
      <c r="AQ50" s="109">
        <f>AN50-AM50</f>
        <v>-205053.19218803418</v>
      </c>
      <c r="AR50" s="111">
        <f>SUM(R50,AK50)</f>
        <v>888888.88888888888</v>
      </c>
      <c r="AS50" s="108">
        <f>AS127/1.17</f>
        <v>953846.15384615387</v>
      </c>
      <c r="AT50" s="120">
        <f t="shared" ref="AT50:AU53" si="324">T50+AM50</f>
        <v>1217323.6029914529</v>
      </c>
      <c r="AU50" s="120">
        <f t="shared" si="324"/>
        <v>1012270.4108034188</v>
      </c>
      <c r="AV50" s="121">
        <f>AU50-AR50</f>
        <v>123381.52191452996</v>
      </c>
      <c r="AW50" s="108">
        <f t="shared" si="188"/>
        <v>58424.256957264966</v>
      </c>
      <c r="AX50" s="122">
        <f>AU50-AT50</f>
        <v>-205053.19218803407</v>
      </c>
      <c r="AY50" s="96">
        <f>AR50/6</f>
        <v>148148.14814814815</v>
      </c>
      <c r="AZ50" s="97">
        <f>AS50/6</f>
        <v>158974.35897435897</v>
      </c>
      <c r="BA50" s="97">
        <f>AU50/6</f>
        <v>168711.73513390313</v>
      </c>
      <c r="BB50" s="123">
        <f>BA50/AY50</f>
        <v>1.1388042121538462</v>
      </c>
      <c r="BC50" s="98">
        <f>BA50-AY50</f>
        <v>20563.586985754984</v>
      </c>
      <c r="BD50" s="98">
        <f>BA50-AZ50</f>
        <v>9737.3761595441611</v>
      </c>
      <c r="BE50" s="98">
        <f>AX50/6</f>
        <v>-34175.532031339011</v>
      </c>
      <c r="BF50" s="107">
        <f>BF127/1.17</f>
        <v>0</v>
      </c>
      <c r="BG50" s="110">
        <f>BG127/1.17</f>
        <v>0</v>
      </c>
      <c r="BH50" s="110">
        <f>BH127/1.17</f>
        <v>0</v>
      </c>
      <c r="BI50" s="109">
        <f>BH50-BG50</f>
        <v>0</v>
      </c>
      <c r="BJ50" s="107">
        <f>BJ127/1.17</f>
        <v>0</v>
      </c>
      <c r="BK50" s="110">
        <f>BK127/1.17</f>
        <v>0</v>
      </c>
      <c r="BL50" s="110">
        <f>BL127/1.17</f>
        <v>0</v>
      </c>
      <c r="BM50" s="109">
        <f>BL50-BK50</f>
        <v>0</v>
      </c>
      <c r="BN50" s="107">
        <f>BN127/1.17</f>
        <v>0</v>
      </c>
      <c r="BO50" s="110">
        <f>BO127/1.17</f>
        <v>0</v>
      </c>
      <c r="BP50" s="110">
        <f>BP127/1.17</f>
        <v>0</v>
      </c>
      <c r="BQ50" s="109">
        <f>BP50-BO50</f>
        <v>0</v>
      </c>
      <c r="BR50" s="111">
        <f t="shared" ref="BR50:BT53" si="325">BF50+BJ50+BN50</f>
        <v>0</v>
      </c>
      <c r="BS50" s="108">
        <f t="shared" si="325"/>
        <v>0</v>
      </c>
      <c r="BT50" s="114">
        <f t="shared" si="325"/>
        <v>0</v>
      </c>
      <c r="BU50" s="110">
        <f>BT50-BR50</f>
        <v>0</v>
      </c>
      <c r="BV50" s="109">
        <f>BT50-BS50</f>
        <v>0</v>
      </c>
      <c r="BW50" s="107">
        <f>BW127/1.17</f>
        <v>0</v>
      </c>
      <c r="BX50" s="110">
        <f>BX127/1.17</f>
        <v>0</v>
      </c>
      <c r="BY50" s="110">
        <f>BY127/1.17</f>
        <v>0</v>
      </c>
      <c r="BZ50" s="109">
        <f>BY50-BX50</f>
        <v>0</v>
      </c>
      <c r="CA50" s="107">
        <f>CA127/1.17</f>
        <v>0</v>
      </c>
      <c r="CB50" s="115">
        <f>CB127/1.17</f>
        <v>0</v>
      </c>
      <c r="CC50" s="110">
        <f>CC127/1.17</f>
        <v>0</v>
      </c>
      <c r="CD50" s="109">
        <f>CC50-CB50</f>
        <v>0</v>
      </c>
      <c r="CE50" s="107">
        <f>CE127/1.17</f>
        <v>0</v>
      </c>
      <c r="CF50" s="115">
        <f>CF127/1.17</f>
        <v>0</v>
      </c>
      <c r="CG50" s="110">
        <f>CG127/1.17</f>
        <v>0</v>
      </c>
      <c r="CH50" s="109">
        <f>CG50-CF50</f>
        <v>0</v>
      </c>
      <c r="CI50" s="111">
        <f t="shared" ref="CI50:CK53" si="326">BW50+CA50+CE50</f>
        <v>0</v>
      </c>
      <c r="CJ50" s="108">
        <f t="shared" si="326"/>
        <v>0</v>
      </c>
      <c r="CK50" s="114">
        <f t="shared" si="326"/>
        <v>0</v>
      </c>
      <c r="CL50" s="188">
        <f>CK50-CI50</f>
        <v>0</v>
      </c>
      <c r="CM50" s="109">
        <f>CK50-CJ50</f>
        <v>0</v>
      </c>
      <c r="CN50" s="111">
        <f>SUM(BR50,CI50)</f>
        <v>0</v>
      </c>
      <c r="CO50" s="124">
        <f t="shared" ref="CO50:CP53" si="327">BS50+CJ50</f>
        <v>0</v>
      </c>
      <c r="CP50" s="120">
        <f t="shared" si="327"/>
        <v>0</v>
      </c>
      <c r="CQ50" s="121">
        <f>CP50-CN50</f>
        <v>0</v>
      </c>
      <c r="CR50" s="122">
        <f>CP50-CO50</f>
        <v>0</v>
      </c>
      <c r="CS50" s="96">
        <f>CN50/6</f>
        <v>0</v>
      </c>
      <c r="CT50" s="97">
        <f>CP50/6</f>
        <v>0</v>
      </c>
      <c r="CU50" s="123" t="e">
        <f>CT50/CS50</f>
        <v>#DIV/0!</v>
      </c>
      <c r="CV50" s="98">
        <f>CT50-CS50</f>
        <v>0</v>
      </c>
      <c r="CW50" s="98">
        <f>CR50/6</f>
        <v>0</v>
      </c>
    </row>
    <row r="51" spans="1:101" ht="20.100000000000001" customHeight="1">
      <c r="A51" s="125"/>
      <c r="B51" s="125"/>
      <c r="C51" s="286"/>
      <c r="D51" s="840" t="s">
        <v>34</v>
      </c>
      <c r="E51" s="489"/>
      <c r="F51" s="72">
        <f>F130/1.17</f>
        <v>38105.128205128211</v>
      </c>
      <c r="G51" s="47">
        <f>G130/1.17</f>
        <v>54233.472623931622</v>
      </c>
      <c r="H51" s="47">
        <f>H130/1.17</f>
        <v>54233.472623931622</v>
      </c>
      <c r="I51" s="193">
        <f>H51-G51</f>
        <v>0</v>
      </c>
      <c r="J51" s="72">
        <f>J130/1.17</f>
        <v>38105.128205128211</v>
      </c>
      <c r="K51" s="47">
        <f>K130/1.17</f>
        <v>40258.974358974359</v>
      </c>
      <c r="L51" s="47">
        <f>L130/1.17</f>
        <v>40258.974358974359</v>
      </c>
      <c r="M51" s="193">
        <f>L51-K51</f>
        <v>0</v>
      </c>
      <c r="N51" s="72">
        <f>N130/1.17</f>
        <v>38105.128205128211</v>
      </c>
      <c r="O51" s="47">
        <f>O130/1.17</f>
        <v>48672.649572649578</v>
      </c>
      <c r="P51" s="47">
        <f>P130/1.17</f>
        <v>48672.649572649578</v>
      </c>
      <c r="Q51" s="193">
        <f>P51-O51</f>
        <v>0</v>
      </c>
      <c r="R51" s="147">
        <f>F51+J51+N51</f>
        <v>114315.38461538462</v>
      </c>
      <c r="S51" s="210">
        <f>S130/1.17</f>
        <v>114315.38461538462</v>
      </c>
      <c r="T51" s="210">
        <f>H51+K51+O51</f>
        <v>143165.09655555556</v>
      </c>
      <c r="U51" s="194">
        <f t="shared" si="322"/>
        <v>143165.09655555556</v>
      </c>
      <c r="V51" s="47">
        <f>U51-R51</f>
        <v>28849.711940170935</v>
      </c>
      <c r="W51" s="141">
        <f t="shared" si="183"/>
        <v>28849.711940170935</v>
      </c>
      <c r="X51" s="193">
        <f>U51-T51</f>
        <v>0</v>
      </c>
      <c r="Y51" s="72">
        <f>Y130/1.17</f>
        <v>38105.128205128211</v>
      </c>
      <c r="Z51" s="47">
        <f>Z130/1.17</f>
        <v>44897.198290598295</v>
      </c>
      <c r="AA51" s="47">
        <f>AA130/1.17</f>
        <v>44897.198290598295</v>
      </c>
      <c r="AB51" s="193">
        <f>AA51-Z51</f>
        <v>0</v>
      </c>
      <c r="AC51" s="72">
        <f>AC130/1.17</f>
        <v>38105.128205128211</v>
      </c>
      <c r="AD51" s="47">
        <f>AD130/1.17</f>
        <v>52729.217140000008</v>
      </c>
      <c r="AE51" s="47">
        <f>AE130/1.17</f>
        <v>52729.217140000008</v>
      </c>
      <c r="AF51" s="142">
        <f>AE51-AD51</f>
        <v>0</v>
      </c>
      <c r="AG51" s="72">
        <f>AG130/1.17</f>
        <v>38105.128205128211</v>
      </c>
      <c r="AH51" s="47">
        <f>AH130/1.17</f>
        <v>55555.555555555562</v>
      </c>
      <c r="AI51" s="47">
        <f>AI130/1.17</f>
        <v>0</v>
      </c>
      <c r="AJ51" s="142">
        <f>AI51-AH51</f>
        <v>-55555.555555555562</v>
      </c>
      <c r="AK51" s="147">
        <f>Y51+AC51+AG51</f>
        <v>114315.38461538462</v>
      </c>
      <c r="AL51" s="270">
        <f>AL130/1.17</f>
        <v>114315.38461538462</v>
      </c>
      <c r="AM51" s="210">
        <f t="shared" si="323"/>
        <v>153181.97098615387</v>
      </c>
      <c r="AN51" s="194">
        <f t="shared" si="323"/>
        <v>97626.41543059831</v>
      </c>
      <c r="AO51" s="146">
        <f>AN51-AK51</f>
        <v>-16688.969184786314</v>
      </c>
      <c r="AP51" s="141">
        <f t="shared" si="187"/>
        <v>-16688.969184786314</v>
      </c>
      <c r="AQ51" s="193">
        <f>AN51-AM51</f>
        <v>-55555.555555555562</v>
      </c>
      <c r="AR51" s="147">
        <f>SUM(R51,AK51)</f>
        <v>228630.76923076925</v>
      </c>
      <c r="AS51" s="49">
        <f>AS130/1.17</f>
        <v>228630.76923076925</v>
      </c>
      <c r="AT51" s="148">
        <f t="shared" si="324"/>
        <v>296347.0675417094</v>
      </c>
      <c r="AU51" s="277">
        <f t="shared" si="324"/>
        <v>240791.51198615387</v>
      </c>
      <c r="AV51" s="149">
        <f>AU51-AR51</f>
        <v>12160.742755384621</v>
      </c>
      <c r="AW51" s="141">
        <f t="shared" si="188"/>
        <v>12160.742755384621</v>
      </c>
      <c r="AX51" s="150">
        <f>AU51-AT51</f>
        <v>-55555.555555555533</v>
      </c>
      <c r="AY51" s="137"/>
      <c r="AZ51" s="138"/>
      <c r="BA51" s="138"/>
      <c r="BF51" s="72">
        <f>BF130/1.17</f>
        <v>0</v>
      </c>
      <c r="BG51" s="47">
        <f>BG130/1.17</f>
        <v>0</v>
      </c>
      <c r="BH51" s="47">
        <f>BH130/1.17</f>
        <v>0</v>
      </c>
      <c r="BI51" s="193">
        <f>BH51-BG51</f>
        <v>0</v>
      </c>
      <c r="BJ51" s="72">
        <f>BJ130/1.17</f>
        <v>0</v>
      </c>
      <c r="BK51" s="47">
        <f>BK130/1.17</f>
        <v>0</v>
      </c>
      <c r="BL51" s="47">
        <f>BL130/1.17</f>
        <v>0</v>
      </c>
      <c r="BM51" s="193">
        <f>BL51-BK51</f>
        <v>0</v>
      </c>
      <c r="BN51" s="72">
        <f>BN130/1.17</f>
        <v>0</v>
      </c>
      <c r="BO51" s="47">
        <f>BO130/1.17</f>
        <v>0</v>
      </c>
      <c r="BP51" s="47">
        <f>BP130/1.17</f>
        <v>0</v>
      </c>
      <c r="BQ51" s="193">
        <f>BP51-BO51</f>
        <v>0</v>
      </c>
      <c r="BR51" s="147">
        <f t="shared" si="325"/>
        <v>0</v>
      </c>
      <c r="BS51" s="272">
        <f t="shared" si="325"/>
        <v>0</v>
      </c>
      <c r="BT51" s="194">
        <f t="shared" si="325"/>
        <v>0</v>
      </c>
      <c r="BU51" s="47">
        <f>BT51-BR51</f>
        <v>0</v>
      </c>
      <c r="BV51" s="193">
        <f>BT51-BS51</f>
        <v>0</v>
      </c>
      <c r="BW51" s="72">
        <f>BW130/1.17</f>
        <v>0</v>
      </c>
      <c r="BX51" s="47">
        <f>BX130/1.17</f>
        <v>0</v>
      </c>
      <c r="BY51" s="47">
        <f>BY130/1.17</f>
        <v>0</v>
      </c>
      <c r="BZ51" s="193">
        <f>BY51-BX51</f>
        <v>0</v>
      </c>
      <c r="CA51" s="72">
        <f>CA130/1.17</f>
        <v>0</v>
      </c>
      <c r="CB51" s="151">
        <f>CB130/1.17</f>
        <v>0</v>
      </c>
      <c r="CC51" s="47">
        <f>CC130/1.17</f>
        <v>0</v>
      </c>
      <c r="CD51" s="193">
        <f>CC51-CB51</f>
        <v>0</v>
      </c>
      <c r="CE51" s="72">
        <f>CE130/1.17</f>
        <v>0</v>
      </c>
      <c r="CF51" s="151">
        <f>CF130/1.17</f>
        <v>0</v>
      </c>
      <c r="CG51" s="47">
        <f>CG130/1.17</f>
        <v>0</v>
      </c>
      <c r="CH51" s="193">
        <f>CG51-CF51</f>
        <v>0</v>
      </c>
      <c r="CI51" s="147">
        <f t="shared" si="326"/>
        <v>0</v>
      </c>
      <c r="CJ51" s="272">
        <f t="shared" si="326"/>
        <v>0</v>
      </c>
      <c r="CK51" s="194">
        <f t="shared" si="326"/>
        <v>0</v>
      </c>
      <c r="CL51" s="146">
        <f>CK51-CI51</f>
        <v>0</v>
      </c>
      <c r="CM51" s="193">
        <f>CK51-CJ51</f>
        <v>0</v>
      </c>
      <c r="CN51" s="147">
        <f>SUM(BR51,CI51)</f>
        <v>0</v>
      </c>
      <c r="CO51" s="152">
        <f t="shared" si="327"/>
        <v>0</v>
      </c>
      <c r="CP51" s="277">
        <f t="shared" si="327"/>
        <v>0</v>
      </c>
      <c r="CQ51" s="149">
        <f>CP51-CN51</f>
        <v>0</v>
      </c>
      <c r="CR51" s="150">
        <f>CP51-CO51</f>
        <v>0</v>
      </c>
      <c r="CS51" s="137"/>
      <c r="CT51" s="138"/>
    </row>
    <row r="52" spans="1:101" ht="20.100000000000001" customHeight="1">
      <c r="A52" s="125"/>
      <c r="B52" s="125"/>
      <c r="C52" s="286"/>
      <c r="D52" s="267" t="s">
        <v>33</v>
      </c>
      <c r="E52" s="268"/>
      <c r="F52" s="72">
        <f t="shared" ref="F52:H53" si="328">F133/1.17</f>
        <v>44017.094017094023</v>
      </c>
      <c r="G52" s="768">
        <v>68305.157999999996</v>
      </c>
      <c r="H52" s="757">
        <v>68305.157999999996</v>
      </c>
      <c r="I52" s="193">
        <f>H52-G52</f>
        <v>0</v>
      </c>
      <c r="J52" s="72">
        <f t="shared" ref="J52:L53" si="329">J133/1.17</f>
        <v>44017.094017094023</v>
      </c>
      <c r="K52" s="47">
        <f t="shared" ref="K52" si="330">K133/1.17</f>
        <v>61919.658119658125</v>
      </c>
      <c r="L52" s="47">
        <f t="shared" si="329"/>
        <v>61919.658119658125</v>
      </c>
      <c r="M52" s="193">
        <f>L52-K52</f>
        <v>0</v>
      </c>
      <c r="N52" s="72">
        <f t="shared" ref="N52:P53" si="331">N133/1.17</f>
        <v>44017.094017094023</v>
      </c>
      <c r="O52" s="47">
        <v>54723.076923076929</v>
      </c>
      <c r="P52" s="47">
        <v>54723.076923076929</v>
      </c>
      <c r="Q52" s="193">
        <f>P52-O52</f>
        <v>0</v>
      </c>
      <c r="R52" s="135">
        <f>F52+J52+N52</f>
        <v>132051.28205128206</v>
      </c>
      <c r="S52" s="210">
        <f>S133/1.17</f>
        <v>201941.02564102566</v>
      </c>
      <c r="T52" s="210">
        <f>H52+K52+O52</f>
        <v>184947.89304273506</v>
      </c>
      <c r="U52" s="133">
        <f t="shared" si="322"/>
        <v>184947.89304273506</v>
      </c>
      <c r="V52" s="129">
        <f>U52-R52</f>
        <v>52896.610991452995</v>
      </c>
      <c r="W52" s="128">
        <f t="shared" si="183"/>
        <v>-16993.132598290598</v>
      </c>
      <c r="X52" s="48">
        <f>U52-T52</f>
        <v>0</v>
      </c>
      <c r="Y52" s="72">
        <f t="shared" ref="Y52:AA53" si="332">Y133/1.17</f>
        <v>63105.128205128211</v>
      </c>
      <c r="Z52" s="768">
        <v>54620.042000000001</v>
      </c>
      <c r="AA52" s="768">
        <v>54620.042000000001</v>
      </c>
      <c r="AB52" s="193">
        <f>AA52-Z52</f>
        <v>0</v>
      </c>
      <c r="AC52" s="72">
        <f t="shared" ref="AC52:AE53" si="333">AC133/1.17</f>
        <v>63105.128205128211</v>
      </c>
      <c r="AD52" s="47">
        <f t="shared" ref="AD52" si="334">AD133/1.17</f>
        <v>68814.830820000003</v>
      </c>
      <c r="AE52" s="47">
        <f t="shared" si="333"/>
        <v>68814.830820000003</v>
      </c>
      <c r="AF52" s="142">
        <f>AE52-AD52</f>
        <v>0</v>
      </c>
      <c r="AG52" s="72">
        <f t="shared" ref="AG52:AI53" si="335">AG133/1.17</f>
        <v>63105.128205128211</v>
      </c>
      <c r="AH52" s="47">
        <f t="shared" ref="AH52" si="336">AH133/1.17</f>
        <v>72649.572649572656</v>
      </c>
      <c r="AI52" s="47">
        <f t="shared" si="335"/>
        <v>0</v>
      </c>
      <c r="AJ52" s="142">
        <f>AI52-AH52</f>
        <v>-72649.572649572656</v>
      </c>
      <c r="AK52" s="135">
        <f>Y52+AC52+AG52</f>
        <v>189315.38461538462</v>
      </c>
      <c r="AL52" s="270">
        <f>AL133/1.17</f>
        <v>201941.02564102566</v>
      </c>
      <c r="AM52" s="210">
        <f t="shared" si="323"/>
        <v>196084.44546957267</v>
      </c>
      <c r="AN52" s="133">
        <f t="shared" si="323"/>
        <v>123434.87282</v>
      </c>
      <c r="AO52" s="134">
        <f>AN52-AK52</f>
        <v>-65880.51179538462</v>
      </c>
      <c r="AP52" s="128">
        <f t="shared" si="187"/>
        <v>-78506.152821025651</v>
      </c>
      <c r="AQ52" s="48">
        <f>AN52-AM52</f>
        <v>-72649.57264957267</v>
      </c>
      <c r="AR52" s="287">
        <f>SUM(R52,AK52)</f>
        <v>321366.66666666669</v>
      </c>
      <c r="AS52" s="49">
        <f>AS133/1.17</f>
        <v>403882.05128205131</v>
      </c>
      <c r="AT52" s="288">
        <f t="shared" si="324"/>
        <v>381032.33851230773</v>
      </c>
      <c r="AU52" s="288">
        <f t="shared" si="324"/>
        <v>308382.76586273505</v>
      </c>
      <c r="AV52" s="289">
        <f>AU52-AR52</f>
        <v>-12983.90080393164</v>
      </c>
      <c r="AW52" s="128">
        <f t="shared" si="188"/>
        <v>-95499.285419316264</v>
      </c>
      <c r="AX52" s="290">
        <f>AU52-AT52</f>
        <v>-72649.572649572685</v>
      </c>
      <c r="AY52" s="137"/>
      <c r="AZ52" s="138"/>
      <c r="BA52" s="138"/>
      <c r="BF52" s="72">
        <f t="shared" ref="BF52:BH53" si="337">BF133/1.17</f>
        <v>0</v>
      </c>
      <c r="BG52" s="47">
        <f t="shared" si="337"/>
        <v>0</v>
      </c>
      <c r="BH52" s="47">
        <f t="shared" si="337"/>
        <v>0</v>
      </c>
      <c r="BI52" s="193">
        <f>BH52-BG52</f>
        <v>0</v>
      </c>
      <c r="BJ52" s="72">
        <f t="shared" ref="BJ52:BL53" si="338">BJ133/1.17</f>
        <v>0</v>
      </c>
      <c r="BK52" s="47">
        <f t="shared" si="338"/>
        <v>0</v>
      </c>
      <c r="BL52" s="47">
        <f t="shared" si="338"/>
        <v>0</v>
      </c>
      <c r="BM52" s="193">
        <f>BL52-BK52</f>
        <v>0</v>
      </c>
      <c r="BN52" s="72">
        <f t="shared" ref="BN52:BP53" si="339">BN133/1.17</f>
        <v>0</v>
      </c>
      <c r="BO52" s="47">
        <f t="shared" si="339"/>
        <v>0</v>
      </c>
      <c r="BP52" s="47">
        <f t="shared" si="339"/>
        <v>0</v>
      </c>
      <c r="BQ52" s="193">
        <f>BP52-BO52</f>
        <v>0</v>
      </c>
      <c r="BR52" s="135">
        <f t="shared" si="325"/>
        <v>0</v>
      </c>
      <c r="BS52" s="272">
        <f t="shared" si="325"/>
        <v>0</v>
      </c>
      <c r="BT52" s="133">
        <f t="shared" si="325"/>
        <v>0</v>
      </c>
      <c r="BU52" s="129">
        <f>BT52-BR52</f>
        <v>0</v>
      </c>
      <c r="BV52" s="48">
        <f>BT52-BS52</f>
        <v>0</v>
      </c>
      <c r="BW52" s="72">
        <f t="shared" ref="BW52:BY53" si="340">BW133/1.17</f>
        <v>0</v>
      </c>
      <c r="BX52" s="47">
        <f t="shared" si="340"/>
        <v>0</v>
      </c>
      <c r="BY52" s="47">
        <f t="shared" si="340"/>
        <v>0</v>
      </c>
      <c r="BZ52" s="193">
        <f>BY52-BX52</f>
        <v>0</v>
      </c>
      <c r="CA52" s="72">
        <f t="shared" ref="CA52:CC53" si="341">CA133/1.17</f>
        <v>0</v>
      </c>
      <c r="CB52" s="151">
        <f t="shared" si="341"/>
        <v>0</v>
      </c>
      <c r="CC52" s="47">
        <f t="shared" si="341"/>
        <v>0</v>
      </c>
      <c r="CD52" s="193">
        <f>CC52-CB52</f>
        <v>0</v>
      </c>
      <c r="CE52" s="72">
        <f t="shared" ref="CE52:CG53" si="342">CE133/1.17</f>
        <v>0</v>
      </c>
      <c r="CF52" s="151">
        <f t="shared" si="342"/>
        <v>0</v>
      </c>
      <c r="CG52" s="47">
        <f t="shared" si="342"/>
        <v>0</v>
      </c>
      <c r="CH52" s="193">
        <f>CG52-CF52</f>
        <v>0</v>
      </c>
      <c r="CI52" s="135">
        <f t="shared" si="326"/>
        <v>0</v>
      </c>
      <c r="CJ52" s="272">
        <f t="shared" si="326"/>
        <v>0</v>
      </c>
      <c r="CK52" s="133">
        <f t="shared" si="326"/>
        <v>0</v>
      </c>
      <c r="CL52" s="134">
        <f>CK52-CI52</f>
        <v>0</v>
      </c>
      <c r="CM52" s="48">
        <f>CK52-CJ52</f>
        <v>0</v>
      </c>
      <c r="CN52" s="287">
        <f>SUM(BR52,CI52)</f>
        <v>0</v>
      </c>
      <c r="CO52" s="291">
        <f t="shared" si="327"/>
        <v>0</v>
      </c>
      <c r="CP52" s="288">
        <f t="shared" si="327"/>
        <v>0</v>
      </c>
      <c r="CQ52" s="289">
        <f>CP52-CN52</f>
        <v>0</v>
      </c>
      <c r="CR52" s="290">
        <f>CP52-CO52</f>
        <v>0</v>
      </c>
      <c r="CS52" s="137"/>
      <c r="CT52" s="138"/>
    </row>
    <row r="53" spans="1:101" ht="20.100000000000001" hidden="1" customHeight="1">
      <c r="A53" s="125"/>
      <c r="B53" s="125"/>
      <c r="C53" s="286"/>
      <c r="D53" s="267" t="s">
        <v>54</v>
      </c>
      <c r="E53" s="268"/>
      <c r="F53" s="72">
        <f t="shared" si="328"/>
        <v>0</v>
      </c>
      <c r="G53" s="47">
        <f t="shared" ref="G53" si="343">G134/1.17</f>
        <v>0</v>
      </c>
      <c r="H53" s="47">
        <f t="shared" si="328"/>
        <v>0</v>
      </c>
      <c r="I53" s="193">
        <f>H53-G53</f>
        <v>0</v>
      </c>
      <c r="J53" s="72">
        <f t="shared" si="329"/>
        <v>0</v>
      </c>
      <c r="K53" s="47">
        <f t="shared" ref="K53" si="344">K134/1.17</f>
        <v>0</v>
      </c>
      <c r="L53" s="47">
        <f t="shared" si="329"/>
        <v>0</v>
      </c>
      <c r="M53" s="193">
        <f>L53-K53</f>
        <v>0</v>
      </c>
      <c r="N53" s="72">
        <f t="shared" si="331"/>
        <v>0</v>
      </c>
      <c r="O53" s="47">
        <f t="shared" ref="O53" si="345">O134/1.17</f>
        <v>0</v>
      </c>
      <c r="P53" s="47">
        <f t="shared" si="331"/>
        <v>0</v>
      </c>
      <c r="Q53" s="193">
        <f>P53-O53</f>
        <v>0</v>
      </c>
      <c r="R53" s="135">
        <f>F53+J53+N53</f>
        <v>0</v>
      </c>
      <c r="S53" s="210">
        <f>S134/1.17</f>
        <v>0</v>
      </c>
      <c r="T53" s="210">
        <f>H53+K53+O53</f>
        <v>0</v>
      </c>
      <c r="U53" s="133">
        <f t="shared" si="322"/>
        <v>0</v>
      </c>
      <c r="V53" s="129">
        <f>U53-R53</f>
        <v>0</v>
      </c>
      <c r="W53" s="128">
        <f t="shared" si="183"/>
        <v>0</v>
      </c>
      <c r="X53" s="48">
        <f>U53-T53</f>
        <v>0</v>
      </c>
      <c r="Y53" s="72">
        <f t="shared" si="332"/>
        <v>0</v>
      </c>
      <c r="Z53" s="47">
        <f t="shared" ref="Z53" si="346">Z134/1.17</f>
        <v>0</v>
      </c>
      <c r="AA53" s="47">
        <f t="shared" si="332"/>
        <v>0</v>
      </c>
      <c r="AB53" s="193">
        <f>AA53-Z53</f>
        <v>0</v>
      </c>
      <c r="AC53" s="72">
        <f t="shared" si="333"/>
        <v>0</v>
      </c>
      <c r="AD53" s="47">
        <f t="shared" ref="AD53" si="347">AD134/1.17</f>
        <v>0</v>
      </c>
      <c r="AE53" s="47">
        <f t="shared" si="333"/>
        <v>0</v>
      </c>
      <c r="AF53" s="142">
        <f>AE53-AD53</f>
        <v>0</v>
      </c>
      <c r="AG53" s="72">
        <f t="shared" si="335"/>
        <v>0</v>
      </c>
      <c r="AH53" s="47">
        <f t="shared" ref="AH53" si="348">AH134/1.17</f>
        <v>0</v>
      </c>
      <c r="AI53" s="47">
        <f t="shared" si="335"/>
        <v>0</v>
      </c>
      <c r="AJ53" s="142">
        <f>AI53-AH53</f>
        <v>0</v>
      </c>
      <c r="AK53" s="135">
        <f>Y53+AC53+AG53</f>
        <v>0</v>
      </c>
      <c r="AL53" s="270">
        <f>AL134/1.17</f>
        <v>0</v>
      </c>
      <c r="AM53" s="210">
        <f t="shared" si="323"/>
        <v>0</v>
      </c>
      <c r="AN53" s="133">
        <f t="shared" si="323"/>
        <v>0</v>
      </c>
      <c r="AO53" s="134">
        <f>AN53-AK53</f>
        <v>0</v>
      </c>
      <c r="AP53" s="128">
        <f t="shared" si="187"/>
        <v>0</v>
      </c>
      <c r="AQ53" s="48">
        <f>AN53-AM53</f>
        <v>0</v>
      </c>
      <c r="AR53" s="287">
        <f>SUM(R53,AK53)</f>
        <v>0</v>
      </c>
      <c r="AS53" s="49">
        <f>AS134/1.17</f>
        <v>0</v>
      </c>
      <c r="AT53" s="288">
        <f t="shared" si="324"/>
        <v>0</v>
      </c>
      <c r="AU53" s="288">
        <f t="shared" si="324"/>
        <v>0</v>
      </c>
      <c r="AV53" s="289">
        <f>AU53-AR53</f>
        <v>0</v>
      </c>
      <c r="AW53" s="128">
        <f t="shared" si="188"/>
        <v>0</v>
      </c>
      <c r="AX53" s="290">
        <f>AU53-AT53</f>
        <v>0</v>
      </c>
      <c r="AY53" s="137"/>
      <c r="AZ53" s="138"/>
      <c r="BA53" s="138"/>
      <c r="BF53" s="72">
        <f t="shared" si="337"/>
        <v>0</v>
      </c>
      <c r="BG53" s="47">
        <f t="shared" si="337"/>
        <v>0</v>
      </c>
      <c r="BH53" s="47">
        <f t="shared" si="337"/>
        <v>0</v>
      </c>
      <c r="BI53" s="193">
        <f>BH53-BG53</f>
        <v>0</v>
      </c>
      <c r="BJ53" s="72">
        <f t="shared" si="338"/>
        <v>0</v>
      </c>
      <c r="BK53" s="47">
        <f t="shared" si="338"/>
        <v>0</v>
      </c>
      <c r="BL53" s="47">
        <f t="shared" si="338"/>
        <v>0</v>
      </c>
      <c r="BM53" s="193">
        <f>BL53-BK53</f>
        <v>0</v>
      </c>
      <c r="BN53" s="72">
        <f t="shared" si="339"/>
        <v>0</v>
      </c>
      <c r="BO53" s="47">
        <f t="shared" si="339"/>
        <v>0</v>
      </c>
      <c r="BP53" s="47">
        <f t="shared" si="339"/>
        <v>0</v>
      </c>
      <c r="BQ53" s="193">
        <f>BP53-BO53</f>
        <v>0</v>
      </c>
      <c r="BR53" s="135">
        <f t="shared" si="325"/>
        <v>0</v>
      </c>
      <c r="BS53" s="272">
        <f t="shared" si="325"/>
        <v>0</v>
      </c>
      <c r="BT53" s="133">
        <f t="shared" si="325"/>
        <v>0</v>
      </c>
      <c r="BU53" s="129">
        <f>BT53-BR53</f>
        <v>0</v>
      </c>
      <c r="BV53" s="48">
        <f>BT53-BS53</f>
        <v>0</v>
      </c>
      <c r="BW53" s="72">
        <f t="shared" si="340"/>
        <v>0</v>
      </c>
      <c r="BX53" s="47">
        <f t="shared" si="340"/>
        <v>0</v>
      </c>
      <c r="BY53" s="47">
        <f t="shared" si="340"/>
        <v>0</v>
      </c>
      <c r="BZ53" s="193">
        <f>BY53-BX53</f>
        <v>0</v>
      </c>
      <c r="CA53" s="72">
        <f t="shared" si="341"/>
        <v>0</v>
      </c>
      <c r="CB53" s="151">
        <f t="shared" si="341"/>
        <v>0</v>
      </c>
      <c r="CC53" s="47">
        <f t="shared" si="341"/>
        <v>0</v>
      </c>
      <c r="CD53" s="193">
        <f>CC53-CB53</f>
        <v>0</v>
      </c>
      <c r="CE53" s="72">
        <f t="shared" si="342"/>
        <v>0</v>
      </c>
      <c r="CF53" s="151">
        <f t="shared" si="342"/>
        <v>0</v>
      </c>
      <c r="CG53" s="47">
        <f t="shared" si="342"/>
        <v>0</v>
      </c>
      <c r="CH53" s="193">
        <f>CG53-CF53</f>
        <v>0</v>
      </c>
      <c r="CI53" s="135">
        <f t="shared" si="326"/>
        <v>0</v>
      </c>
      <c r="CJ53" s="272">
        <f t="shared" si="326"/>
        <v>0</v>
      </c>
      <c r="CK53" s="133">
        <f t="shared" si="326"/>
        <v>0</v>
      </c>
      <c r="CL53" s="134">
        <f>CK53-CI53</f>
        <v>0</v>
      </c>
      <c r="CM53" s="48">
        <f>CK53-CJ53</f>
        <v>0</v>
      </c>
      <c r="CN53" s="287">
        <f>SUM(BR53,CI53)</f>
        <v>0</v>
      </c>
      <c r="CO53" s="291">
        <f t="shared" si="327"/>
        <v>0</v>
      </c>
      <c r="CP53" s="288">
        <f t="shared" si="327"/>
        <v>0</v>
      </c>
      <c r="CQ53" s="289">
        <f>CP53-CN53</f>
        <v>0</v>
      </c>
      <c r="CR53" s="290">
        <f>CP53-CO53</f>
        <v>0</v>
      </c>
      <c r="CS53" s="137"/>
      <c r="CT53" s="138"/>
    </row>
    <row r="54" spans="1:101" s="271" customFormat="1" ht="20.100000000000001" customHeight="1">
      <c r="A54" s="125"/>
      <c r="B54" s="125"/>
      <c r="C54" s="192"/>
      <c r="D54" s="192"/>
      <c r="E54" s="198"/>
      <c r="F54" s="46"/>
      <c r="G54" s="174"/>
      <c r="H54" s="174"/>
      <c r="I54" s="80">
        <f>H55/G55</f>
        <v>1</v>
      </c>
      <c r="J54" s="46"/>
      <c r="K54" s="174"/>
      <c r="L54" s="174"/>
      <c r="M54" s="80">
        <f>L55/K55</f>
        <v>1</v>
      </c>
      <c r="N54" s="46"/>
      <c r="O54" s="174"/>
      <c r="P54" s="174"/>
      <c r="Q54" s="80">
        <f>P55/O55</f>
        <v>1</v>
      </c>
      <c r="R54" s="200"/>
      <c r="S54" s="202"/>
      <c r="T54" s="202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4"/>
      <c r="AA54" s="174"/>
      <c r="AB54" s="80">
        <f>AA55/Z55</f>
        <v>1</v>
      </c>
      <c r="AC54" s="46"/>
      <c r="AD54" s="199"/>
      <c r="AE54" s="174"/>
      <c r="AF54" s="204">
        <f>AE55/AD55</f>
        <v>1</v>
      </c>
      <c r="AG54" s="46"/>
      <c r="AH54" s="199"/>
      <c r="AI54" s="174"/>
      <c r="AJ54" s="204">
        <f>AI55/AH55</f>
        <v>0</v>
      </c>
      <c r="AK54" s="200"/>
      <c r="AL54" s="284"/>
      <c r="AM54" s="202"/>
      <c r="AN54" s="84"/>
      <c r="AO54" s="259">
        <f>AN55/AK55</f>
        <v>0.72805957318042602</v>
      </c>
      <c r="AP54" s="86">
        <f>AN55/AL55</f>
        <v>0.69899385777309342</v>
      </c>
      <c r="AQ54" s="205">
        <f>AN55/AM55</f>
        <v>0.63293027280972591</v>
      </c>
      <c r="AR54" s="292"/>
      <c r="AS54" s="284"/>
      <c r="AT54" s="293"/>
      <c r="AU54" s="181"/>
      <c r="AV54" s="94">
        <f>AU55/AR55</f>
        <v>0.99850334202521518</v>
      </c>
      <c r="AW54" s="86">
        <f>AU55/AS55</f>
        <v>0.86824212891627484</v>
      </c>
      <c r="AX54" s="294">
        <f>AU55/AT55</f>
        <v>0.81073364932664538</v>
      </c>
      <c r="AY54" s="137"/>
      <c r="AZ54" s="138"/>
      <c r="BA54" s="138"/>
      <c r="BF54" s="46"/>
      <c r="BG54" s="174"/>
      <c r="BH54" s="174"/>
      <c r="BI54" s="80" t="e">
        <f>BH55/BG55</f>
        <v>#DIV/0!</v>
      </c>
      <c r="BJ54" s="46"/>
      <c r="BK54" s="174"/>
      <c r="BL54" s="174"/>
      <c r="BM54" s="80" t="e">
        <f>BL55/BK55</f>
        <v>#DIV/0!</v>
      </c>
      <c r="BN54" s="46"/>
      <c r="BO54" s="199"/>
      <c r="BP54" s="174"/>
      <c r="BQ54" s="279" t="e">
        <f>BP55/BO55</f>
        <v>#DIV/0!</v>
      </c>
      <c r="BR54" s="200"/>
      <c r="BS54" s="209"/>
      <c r="BT54" s="84"/>
      <c r="BU54" s="160" t="e">
        <f>BT55/BR55</f>
        <v>#DIV/0!</v>
      </c>
      <c r="BV54" s="80" t="e">
        <f>BT55/BS55</f>
        <v>#DIV/0!</v>
      </c>
      <c r="BW54" s="46"/>
      <c r="BX54" s="199"/>
      <c r="BY54" s="174"/>
      <c r="BZ54" s="279" t="e">
        <f>BY55/BX55</f>
        <v>#DIV/0!</v>
      </c>
      <c r="CA54" s="46"/>
      <c r="CB54" s="210"/>
      <c r="CC54" s="174"/>
      <c r="CD54" s="205" t="e">
        <f>CC55/CB55</f>
        <v>#DIV/0!</v>
      </c>
      <c r="CE54" s="46"/>
      <c r="CF54" s="210"/>
      <c r="CG54" s="174"/>
      <c r="CH54" s="205" t="e">
        <f>CG55/CF55</f>
        <v>#DIV/0!</v>
      </c>
      <c r="CI54" s="200"/>
      <c r="CJ54" s="209"/>
      <c r="CK54" s="84"/>
      <c r="CL54" s="259" t="e">
        <f>CK55/CI55</f>
        <v>#DIV/0!</v>
      </c>
      <c r="CM54" s="205" t="e">
        <f>CK55/CJ55</f>
        <v>#DIV/0!</v>
      </c>
      <c r="CN54" s="292"/>
      <c r="CO54" s="295"/>
      <c r="CP54" s="181"/>
      <c r="CQ54" s="94" t="e">
        <f>CP55/CN55</f>
        <v>#DIV/0!</v>
      </c>
      <c r="CR54" s="294" t="e">
        <f>CP55/CO55</f>
        <v>#DIV/0!</v>
      </c>
      <c r="CS54" s="137"/>
      <c r="CT54" s="138"/>
    </row>
    <row r="55" spans="1:101" s="98" customFormat="1" ht="20.100000000000001" customHeight="1">
      <c r="A55" s="186"/>
      <c r="B55" s="104" t="s">
        <v>14</v>
      </c>
      <c r="C55" s="105"/>
      <c r="D55" s="361"/>
      <c r="E55" s="187"/>
      <c r="F55" s="107">
        <f>F138/1.17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J138/1.17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3"/>
        <v>11856.579341880395</v>
      </c>
      <c r="X55" s="109">
        <f>U55-T55</f>
        <v>0</v>
      </c>
      <c r="Y55" s="107">
        <f>Y52+Y51+Y53</f>
        <v>101210.25641025642</v>
      </c>
      <c r="Z55" s="769">
        <f>Z52+Z51+Z53</f>
        <v>99517.240290598304</v>
      </c>
      <c r="AA55" s="769">
        <f>AA52+AA51+AA53</f>
        <v>99517.240290598304</v>
      </c>
      <c r="AB55" s="109">
        <f>AA55-Z55</f>
        <v>0</v>
      </c>
      <c r="AC55" s="107">
        <f>AC138/1.17</f>
        <v>101210.25641025642</v>
      </c>
      <c r="AD55" s="110">
        <f>AD138/1.17</f>
        <v>121544.04796000001</v>
      </c>
      <c r="AE55" s="110">
        <f>AE138/1.17</f>
        <v>121544.04796000001</v>
      </c>
      <c r="AF55" s="117">
        <f>AE55-AD55</f>
        <v>0</v>
      </c>
      <c r="AG55" s="107">
        <f>AG138/1.17</f>
        <v>101210.25641025642</v>
      </c>
      <c r="AH55" s="110">
        <f>AH138/1.17</f>
        <v>128205.12820512822</v>
      </c>
      <c r="AI55" s="110">
        <f>AI138/1.17</f>
        <v>0</v>
      </c>
      <c r="AJ55" s="117">
        <f>AI55-AH55</f>
        <v>-128205.12820512822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221061.2882505983</v>
      </c>
      <c r="AO55" s="188">
        <f>AN55-AK55</f>
        <v>-82569.480980170949</v>
      </c>
      <c r="AP55" s="108">
        <f t="shared" si="187"/>
        <v>-95195.122005811951</v>
      </c>
      <c r="AQ55" s="109">
        <f>AN55-AM55</f>
        <v>-128205.12820512819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549174.27784888889</v>
      </c>
      <c r="AV55" s="121">
        <f>AU55-AR55</f>
        <v>-823.15804854710586</v>
      </c>
      <c r="AW55" s="108">
        <f t="shared" si="188"/>
        <v>-83338.542663931614</v>
      </c>
      <c r="AX55" s="122">
        <f>AU55-AT55</f>
        <v>-128205.12820512825</v>
      </c>
      <c r="AY55" s="96">
        <f>AR55/6</f>
        <v>91666.239316239327</v>
      </c>
      <c r="AZ55" s="97">
        <f>AS55/6</f>
        <v>105418.80341880342</v>
      </c>
      <c r="BA55" s="97">
        <f>AU55/6</f>
        <v>91529.046308148143</v>
      </c>
      <c r="BB55" s="123">
        <f>BA55/AY55</f>
        <v>0.99850334202521518</v>
      </c>
      <c r="BC55" s="98">
        <f>BA55-AY55</f>
        <v>-137.19300809118431</v>
      </c>
      <c r="BD55" s="98">
        <f>BA55-AZ55</f>
        <v>-13889.757110655279</v>
      </c>
      <c r="BE55" s="98">
        <f>AX55/6</f>
        <v>-21367.521367521374</v>
      </c>
      <c r="BF55" s="107">
        <f>BF138/1.17</f>
        <v>0</v>
      </c>
      <c r="BG55" s="110">
        <f>BG138/1.17</f>
        <v>0</v>
      </c>
      <c r="BH55" s="110">
        <f>BH138/1.17</f>
        <v>0</v>
      </c>
      <c r="BI55" s="109">
        <f>BH55-BG55</f>
        <v>0</v>
      </c>
      <c r="BJ55" s="107">
        <f>BJ138/1.17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BR52+BR51+BR53</f>
        <v>0</v>
      </c>
      <c r="BS55" s="108">
        <f>BG55+BK55+BO55</f>
        <v>0</v>
      </c>
      <c r="BT55" s="114">
        <f>BT52+BT51+BT53</f>
        <v>0</v>
      </c>
      <c r="BU55" s="110">
        <f>BT55-BR55</f>
        <v>0</v>
      </c>
      <c r="BV55" s="109">
        <f>BT55-BS55</f>
        <v>0</v>
      </c>
      <c r="BW55" s="107">
        <f>BW52+BW51+BW53</f>
        <v>0</v>
      </c>
      <c r="BX55" s="110">
        <f>BX52+BX51+BX53</f>
        <v>0</v>
      </c>
      <c r="BY55" s="110">
        <f>BY52+BY51+BY53</f>
        <v>0</v>
      </c>
      <c r="BZ55" s="109">
        <f>BY55-BX55</f>
        <v>0</v>
      </c>
      <c r="CA55" s="107">
        <f>CA138/1.17</f>
        <v>0</v>
      </c>
      <c r="CB55" s="115">
        <f>CB138/1.17</f>
        <v>0</v>
      </c>
      <c r="CC55" s="110">
        <f>CC138/1.17</f>
        <v>0</v>
      </c>
      <c r="CD55" s="109">
        <f>CC55-CB55</f>
        <v>0</v>
      </c>
      <c r="CE55" s="107">
        <f>CE138/1.17</f>
        <v>0</v>
      </c>
      <c r="CF55" s="115">
        <f>CF138/1.17</f>
        <v>0</v>
      </c>
      <c r="CG55" s="110">
        <f>CG138/1.17</f>
        <v>0</v>
      </c>
      <c r="CH55" s="109">
        <f>CG55-CF55</f>
        <v>0</v>
      </c>
      <c r="CI55" s="111">
        <f>CI52+CI51+CI53</f>
        <v>0</v>
      </c>
      <c r="CJ55" s="108">
        <f>BX55+CB55+CF55</f>
        <v>0</v>
      </c>
      <c r="CK55" s="114">
        <f>CK52+CK51+CK53</f>
        <v>0</v>
      </c>
      <c r="CL55" s="188">
        <f>CK55-CI55</f>
        <v>0</v>
      </c>
      <c r="CM55" s="109">
        <f>CK55-CJ55</f>
        <v>0</v>
      </c>
      <c r="CN55" s="111">
        <f>CN52+CN51+CN53</f>
        <v>0</v>
      </c>
      <c r="CO55" s="124">
        <f>BS55+CJ55</f>
        <v>0</v>
      </c>
      <c r="CP55" s="120">
        <f>CP52+CP51+CP53</f>
        <v>0</v>
      </c>
      <c r="CQ55" s="121">
        <f>CP55-CN55</f>
        <v>0</v>
      </c>
      <c r="CR55" s="122">
        <f>CP55-CO55</f>
        <v>0</v>
      </c>
      <c r="CS55" s="96">
        <f>CN55/6</f>
        <v>0</v>
      </c>
      <c r="CT55" s="97">
        <f>CP55/6</f>
        <v>0</v>
      </c>
      <c r="CU55" s="123" t="e">
        <f>CT55/CS55</f>
        <v>#DIV/0!</v>
      </c>
      <c r="CV55" s="98">
        <f>CT55-CS55</f>
        <v>0</v>
      </c>
      <c r="CW55" s="98">
        <f>CR55/6</f>
        <v>0</v>
      </c>
    </row>
    <row r="56" spans="1:101" ht="20.100000000000001" hidden="1" customHeight="1">
      <c r="A56" s="66"/>
      <c r="B56" s="66"/>
      <c r="C56" s="192"/>
      <c r="D56" s="841" t="s">
        <v>73</v>
      </c>
      <c r="E56" s="845"/>
      <c r="F56" s="127">
        <f>F140/1.17</f>
        <v>412.82051282051282</v>
      </c>
      <c r="G56" s="128">
        <f>G140/1.17</f>
        <v>0</v>
      </c>
      <c r="H56" s="128">
        <f>H140/1.17</f>
        <v>0</v>
      </c>
      <c r="I56" s="48">
        <f>H56-G56</f>
        <v>0</v>
      </c>
      <c r="J56" s="127">
        <f>J140/1.17</f>
        <v>412.82051282051282</v>
      </c>
      <c r="K56" s="128">
        <f>K140/1.17</f>
        <v>0</v>
      </c>
      <c r="L56" s="128">
        <f>L140/1.17</f>
        <v>0</v>
      </c>
      <c r="M56" s="48">
        <f>L56-K56</f>
        <v>0</v>
      </c>
      <c r="N56" s="127">
        <f>N140/1.17</f>
        <v>412.82051282051282</v>
      </c>
      <c r="O56" s="128">
        <f>O140/1.17</f>
        <v>0</v>
      </c>
      <c r="P56" s="128">
        <f>P140/1.17</f>
        <v>0</v>
      </c>
      <c r="Q56" s="48">
        <f>P56-O56</f>
        <v>0</v>
      </c>
      <c r="R56" s="130">
        <f>F56+J56+N56</f>
        <v>1238.4615384615386</v>
      </c>
      <c r="S56" s="131">
        <f>S140/1.17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3"/>
        <v>-1238.4615384615386</v>
      </c>
      <c r="X56" s="48">
        <f>U56-T56</f>
        <v>0</v>
      </c>
      <c r="Y56" s="127">
        <f>Y140/1.17</f>
        <v>1489.7435897435898</v>
      </c>
      <c r="Z56" s="128">
        <f>Z140/1.17</f>
        <v>0</v>
      </c>
      <c r="AA56" s="128">
        <f>AA140/1.17</f>
        <v>0</v>
      </c>
      <c r="AB56" s="48">
        <f>AA56-Z56</f>
        <v>0</v>
      </c>
      <c r="AC56" s="127">
        <f>AC140/1.17</f>
        <v>1489.7435897435898</v>
      </c>
      <c r="AD56" s="129">
        <f>AD140/1.17</f>
        <v>0</v>
      </c>
      <c r="AE56" s="128">
        <f>AE140/1.17</f>
        <v>0</v>
      </c>
      <c r="AF56" s="55">
        <f>AE56-AD56</f>
        <v>0</v>
      </c>
      <c r="AG56" s="127">
        <f>AG140/1.17</f>
        <v>1489.7435897435898</v>
      </c>
      <c r="AH56" s="129">
        <f>AH140/1.17</f>
        <v>0</v>
      </c>
      <c r="AI56" s="128">
        <f>AI140/1.17</f>
        <v>0</v>
      </c>
      <c r="AJ56" s="55">
        <f>AI56-AH56</f>
        <v>0</v>
      </c>
      <c r="AK56" s="130">
        <f>Y56+AC56+AG56</f>
        <v>4469.2307692307695</v>
      </c>
      <c r="AL56" s="131">
        <f>AL140/1.17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7"/>
        <v>-4469.2307692307695</v>
      </c>
      <c r="AQ56" s="48">
        <f>AN56-AM56</f>
        <v>0</v>
      </c>
      <c r="AR56" s="130">
        <f>SUM(R56,AK56)</f>
        <v>5707.6923076923085</v>
      </c>
      <c r="AS56" s="131">
        <f>AS140/1.17</f>
        <v>5707.6923076923076</v>
      </c>
      <c r="AT56" s="169">
        <f>T56+AM56</f>
        <v>0</v>
      </c>
      <c r="AU56" s="169">
        <f>SUM(U56,AN56)</f>
        <v>0</v>
      </c>
      <c r="AV56" s="170">
        <f>AU56-AR56</f>
        <v>-5707.6923076923085</v>
      </c>
      <c r="AW56" s="128">
        <f t="shared" si="188"/>
        <v>-5707.6923076923076</v>
      </c>
      <c r="AX56" s="136">
        <f>AU56-AT56</f>
        <v>0</v>
      </c>
      <c r="AY56" s="137"/>
      <c r="AZ56" s="138"/>
      <c r="BA56" s="138"/>
      <c r="BF56" s="127">
        <f>BF140/1.17</f>
        <v>0</v>
      </c>
      <c r="BG56" s="128">
        <f>BG140/1.17</f>
        <v>0</v>
      </c>
      <c r="BH56" s="128">
        <f>BH140/1.17</f>
        <v>0</v>
      </c>
      <c r="BI56" s="48">
        <f>BH56-BG56</f>
        <v>0</v>
      </c>
      <c r="BJ56" s="127">
        <f>BJ140/1.17</f>
        <v>0</v>
      </c>
      <c r="BK56" s="128">
        <f>BK140/1.17</f>
        <v>0</v>
      </c>
      <c r="BL56" s="128">
        <f>BL140/1.17</f>
        <v>0</v>
      </c>
      <c r="BM56" s="48">
        <f>BL56-BK56</f>
        <v>0</v>
      </c>
      <c r="BN56" s="127">
        <f>BN140/1.17</f>
        <v>0</v>
      </c>
      <c r="BO56" s="129">
        <f>BO140/1.17</f>
        <v>0</v>
      </c>
      <c r="BP56" s="128">
        <f>BP140/1.17</f>
        <v>0</v>
      </c>
      <c r="BQ56" s="48">
        <f>BP56-BO56</f>
        <v>0</v>
      </c>
      <c r="BR56" s="130">
        <f>BF56+BJ56+BN56</f>
        <v>0</v>
      </c>
      <c r="BS56" s="131">
        <f>BG56+BK56+BO56</f>
        <v>0</v>
      </c>
      <c r="BT56" s="133">
        <f>BH56+BL56+BP56</f>
        <v>0</v>
      </c>
      <c r="BU56" s="129">
        <f>BT56-BR56</f>
        <v>0</v>
      </c>
      <c r="BV56" s="48">
        <f>BT56-BS56</f>
        <v>0</v>
      </c>
      <c r="BW56" s="127">
        <f>BW140/1.17</f>
        <v>0</v>
      </c>
      <c r="BX56" s="129">
        <f>BX140/1.17</f>
        <v>0</v>
      </c>
      <c r="BY56" s="128">
        <f>BY140/1.17</f>
        <v>0</v>
      </c>
      <c r="BZ56" s="48">
        <f>BY56-BX56</f>
        <v>0</v>
      </c>
      <c r="CA56" s="127">
        <f>CA140/1.17</f>
        <v>0</v>
      </c>
      <c r="CB56" s="139">
        <f>CB140/1.17</f>
        <v>0</v>
      </c>
      <c r="CC56" s="128">
        <f>CC140/1.17</f>
        <v>0</v>
      </c>
      <c r="CD56" s="48">
        <f>CC56-CB56</f>
        <v>0</v>
      </c>
      <c r="CE56" s="127">
        <f>CE140/1.17</f>
        <v>0</v>
      </c>
      <c r="CF56" s="139">
        <f>CF140/1.17</f>
        <v>0</v>
      </c>
      <c r="CG56" s="128">
        <f>CG140/1.17</f>
        <v>0</v>
      </c>
      <c r="CH56" s="48">
        <f>CG56-CF56</f>
        <v>0</v>
      </c>
      <c r="CI56" s="130">
        <f>BW56+CA56+CE56</f>
        <v>0</v>
      </c>
      <c r="CJ56" s="131">
        <f>BX56+CB56+CF56</f>
        <v>0</v>
      </c>
      <c r="CK56" s="133">
        <f>BY56+CC56+CG56</f>
        <v>0</v>
      </c>
      <c r="CL56" s="134">
        <f>CK56-CI56</f>
        <v>0</v>
      </c>
      <c r="CM56" s="48">
        <f>CK56-CJ56</f>
        <v>0</v>
      </c>
      <c r="CN56" s="130">
        <f>SUM(BR56,CI56)</f>
        <v>0</v>
      </c>
      <c r="CO56" s="171">
        <f>BS56+CJ56</f>
        <v>0</v>
      </c>
      <c r="CP56" s="169">
        <f>SUM(BT56,CK56)</f>
        <v>0</v>
      </c>
      <c r="CQ56" s="170">
        <f>CP56-CN56</f>
        <v>0</v>
      </c>
      <c r="CR56" s="136">
        <f>CP56-CO56</f>
        <v>0</v>
      </c>
      <c r="CS56" s="137"/>
      <c r="CT56" s="138"/>
    </row>
    <row r="57" spans="1:101" ht="20.100000000000001" hidden="1" customHeight="1">
      <c r="A57" s="66"/>
      <c r="B57" s="66"/>
      <c r="C57" s="192"/>
      <c r="D57" s="841" t="s">
        <v>75</v>
      </c>
      <c r="E57" s="846"/>
      <c r="F57" s="72">
        <f>F142/1.17</f>
        <v>2077.7777777777778</v>
      </c>
      <c r="G57" s="141">
        <f>G142/1.17</f>
        <v>0</v>
      </c>
      <c r="H57" s="141">
        <f>H142/1.17</f>
        <v>0</v>
      </c>
      <c r="I57" s="193">
        <f>H57-G57</f>
        <v>0</v>
      </c>
      <c r="J57" s="72">
        <f>J142/1.17</f>
        <v>2077.7777777777778</v>
      </c>
      <c r="K57" s="141">
        <f>K142/1.17</f>
        <v>0</v>
      </c>
      <c r="L57" s="141">
        <f>L142/1.17</f>
        <v>0</v>
      </c>
      <c r="M57" s="193">
        <f>L57-K57</f>
        <v>0</v>
      </c>
      <c r="N57" s="72">
        <f>N142/1.17</f>
        <v>2077.7777777777778</v>
      </c>
      <c r="O57" s="141">
        <f>O142/1.17</f>
        <v>0</v>
      </c>
      <c r="P57" s="141">
        <f>P142/1.17</f>
        <v>0</v>
      </c>
      <c r="Q57" s="193">
        <f>P57-O57</f>
        <v>0</v>
      </c>
      <c r="R57" s="143">
        <f>F57+J57+N57</f>
        <v>6233.3333333333339</v>
      </c>
      <c r="S57" s="144">
        <f>S142/1.17</f>
        <v>6233.3333333333339</v>
      </c>
      <c r="T57" s="145">
        <f>H57+K57+O57</f>
        <v>0</v>
      </c>
      <c r="U57" s="194">
        <f>H57+L57+P57</f>
        <v>0</v>
      </c>
      <c r="V57" s="47">
        <f>U57-R57</f>
        <v>-6233.3333333333339</v>
      </c>
      <c r="W57" s="141">
        <f t="shared" si="183"/>
        <v>-6233.3333333333339</v>
      </c>
      <c r="X57" s="193">
        <f>U57-T57</f>
        <v>0</v>
      </c>
      <c r="Y57" s="72">
        <f>Y142/1.17</f>
        <v>0</v>
      </c>
      <c r="Z57" s="141">
        <f>Z142/1.17</f>
        <v>0</v>
      </c>
      <c r="AA57" s="141">
        <f>AA142/1.17</f>
        <v>0</v>
      </c>
      <c r="AB57" s="193">
        <f>AA57-Z57</f>
        <v>0</v>
      </c>
      <c r="AC57" s="72">
        <f>AC142/1.17</f>
        <v>0</v>
      </c>
      <c r="AD57" s="47">
        <f>AD142/1.17</f>
        <v>0</v>
      </c>
      <c r="AE57" s="141">
        <f>AE142/1.17</f>
        <v>0</v>
      </c>
      <c r="AF57" s="142">
        <f>AE57-AD57</f>
        <v>0</v>
      </c>
      <c r="AG57" s="72">
        <f>AG142/1.17</f>
        <v>0</v>
      </c>
      <c r="AH57" s="47">
        <f>AH142/1.17</f>
        <v>0</v>
      </c>
      <c r="AI57" s="141">
        <f>AI142/1.17</f>
        <v>0</v>
      </c>
      <c r="AJ57" s="142">
        <f>AI57-AH57</f>
        <v>0</v>
      </c>
      <c r="AK57" s="143">
        <f>Y57+AC57+AG57</f>
        <v>0</v>
      </c>
      <c r="AL57" s="144">
        <f>AL142/1.17</f>
        <v>0</v>
      </c>
      <c r="AM57" s="145">
        <f>Z57+AD57+AH57</f>
        <v>0</v>
      </c>
      <c r="AN57" s="194">
        <f>AA57+AE57+AI57</f>
        <v>0</v>
      </c>
      <c r="AO57" s="146">
        <f>AN57-AK57</f>
        <v>0</v>
      </c>
      <c r="AP57" s="141">
        <f t="shared" si="187"/>
        <v>0</v>
      </c>
      <c r="AQ57" s="193">
        <f>AN57-AM57</f>
        <v>0</v>
      </c>
      <c r="AR57" s="143">
        <f>SUM(R57,AK57)</f>
        <v>6233.3333333333339</v>
      </c>
      <c r="AS57" s="144">
        <f>AS142/1.17</f>
        <v>6233.3333333333339</v>
      </c>
      <c r="AT57" s="148">
        <f>T57+AM57</f>
        <v>0</v>
      </c>
      <c r="AU57" s="148">
        <f>SUM(U57,AN57)</f>
        <v>0</v>
      </c>
      <c r="AV57" s="195">
        <f>AU57-AR57</f>
        <v>-6233.3333333333339</v>
      </c>
      <c r="AW57" s="141">
        <f t="shared" si="188"/>
        <v>-6233.3333333333339</v>
      </c>
      <c r="AX57" s="150">
        <f>AU57-AT57</f>
        <v>0</v>
      </c>
      <c r="AY57" s="137"/>
      <c r="AZ57" s="138"/>
      <c r="BA57" s="138"/>
      <c r="BF57" s="72">
        <f>BF142/1.17</f>
        <v>0</v>
      </c>
      <c r="BG57" s="141">
        <f>BG142/1.17</f>
        <v>0</v>
      </c>
      <c r="BH57" s="141">
        <f>BH142/1.17</f>
        <v>0</v>
      </c>
      <c r="BI57" s="193">
        <f>BH57-BG57</f>
        <v>0</v>
      </c>
      <c r="BJ57" s="72">
        <f>BJ142/1.17</f>
        <v>0</v>
      </c>
      <c r="BK57" s="141">
        <f>BK142/1.17</f>
        <v>0</v>
      </c>
      <c r="BL57" s="141">
        <f>BL142/1.17</f>
        <v>0</v>
      </c>
      <c r="BM57" s="193">
        <f>BL57-BK57</f>
        <v>0</v>
      </c>
      <c r="BN57" s="72">
        <f>BN142/1.17</f>
        <v>0</v>
      </c>
      <c r="BO57" s="47">
        <f>BO142/1.17</f>
        <v>0</v>
      </c>
      <c r="BP57" s="141">
        <f>BP142/1.17</f>
        <v>0</v>
      </c>
      <c r="BQ57" s="193">
        <f>BP57-BO57</f>
        <v>0</v>
      </c>
      <c r="BR57" s="143">
        <f>BF57+BJ57+BN57</f>
        <v>0</v>
      </c>
      <c r="BS57" s="144">
        <f>BG57+BK57+BO57</f>
        <v>0</v>
      </c>
      <c r="BT57" s="194">
        <f>BH57+BL57+BP57</f>
        <v>0</v>
      </c>
      <c r="BU57" s="47">
        <f>BT57-BR57</f>
        <v>0</v>
      </c>
      <c r="BV57" s="193">
        <f>BT57-BS57</f>
        <v>0</v>
      </c>
      <c r="BW57" s="72">
        <f>BW142/1.17</f>
        <v>0</v>
      </c>
      <c r="BX57" s="47">
        <f>BX142/1.17</f>
        <v>0</v>
      </c>
      <c r="BY57" s="141">
        <f>BY142/1.17</f>
        <v>0</v>
      </c>
      <c r="BZ57" s="193">
        <f>BY57-BX57</f>
        <v>0</v>
      </c>
      <c r="CA57" s="72">
        <f>CA142/1.17</f>
        <v>0</v>
      </c>
      <c r="CB57" s="151">
        <f>CB142/1.17</f>
        <v>0</v>
      </c>
      <c r="CC57" s="141">
        <f>CC142/1.17</f>
        <v>0</v>
      </c>
      <c r="CD57" s="193">
        <f>CC57-CB57</f>
        <v>0</v>
      </c>
      <c r="CE57" s="72">
        <f>CE142/1.17</f>
        <v>0</v>
      </c>
      <c r="CF57" s="151">
        <f>CF142/1.17</f>
        <v>0</v>
      </c>
      <c r="CG57" s="141">
        <f>CG142/1.17</f>
        <v>0</v>
      </c>
      <c r="CH57" s="193">
        <f>CG57-CF57</f>
        <v>0</v>
      </c>
      <c r="CI57" s="143">
        <f>BW57+CA57+CE57</f>
        <v>0</v>
      </c>
      <c r="CJ57" s="144">
        <f>BX57+CB57+CF57</f>
        <v>0</v>
      </c>
      <c r="CK57" s="194">
        <f>BY57+CC57+CG57</f>
        <v>0</v>
      </c>
      <c r="CL57" s="146">
        <f>CK57-CI57</f>
        <v>0</v>
      </c>
      <c r="CM57" s="193">
        <f>CK57-CJ57</f>
        <v>0</v>
      </c>
      <c r="CN57" s="143">
        <f>SUM(BR57,CI57)</f>
        <v>0</v>
      </c>
      <c r="CO57" s="152">
        <f>BS57+CJ57</f>
        <v>0</v>
      </c>
      <c r="CP57" s="148">
        <f>SUM(BT57,CK57)</f>
        <v>0</v>
      </c>
      <c r="CQ57" s="195">
        <f>CP57-CN57</f>
        <v>0</v>
      </c>
      <c r="CR57" s="150">
        <f>CP57-CO57</f>
        <v>0</v>
      </c>
      <c r="CS57" s="137"/>
      <c r="CT57" s="138"/>
    </row>
    <row r="58" spans="1:101" s="271" customFormat="1" ht="20.100000000000001" customHeight="1">
      <c r="A58" s="125"/>
      <c r="B58" s="125"/>
      <c r="C58" s="192"/>
      <c r="D58" s="192"/>
      <c r="E58" s="198"/>
      <c r="F58" s="46"/>
      <c r="G58" s="174"/>
      <c r="H58" s="174"/>
      <c r="I58" s="80">
        <f>H59/G59</f>
        <v>1</v>
      </c>
      <c r="J58" s="46"/>
      <c r="K58" s="174"/>
      <c r="L58" s="174"/>
      <c r="M58" s="80">
        <f>L59/K59</f>
        <v>1</v>
      </c>
      <c r="N58" s="46"/>
      <c r="O58" s="174"/>
      <c r="P58" s="174"/>
      <c r="Q58" s="80">
        <f>P59/O59</f>
        <v>1</v>
      </c>
      <c r="R58" s="200"/>
      <c r="S58" s="296"/>
      <c r="T58" s="202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4"/>
      <c r="AA58" s="174"/>
      <c r="AB58" s="80">
        <f>AA59/Z59</f>
        <v>1</v>
      </c>
      <c r="AC58" s="46"/>
      <c r="AD58" s="199"/>
      <c r="AE58" s="174"/>
      <c r="AF58" s="204">
        <f>AE59/AD59</f>
        <v>1</v>
      </c>
      <c r="AG58" s="46"/>
      <c r="AH58" s="199"/>
      <c r="AI58" s="174"/>
      <c r="AJ58" s="204">
        <f>AI59/AH59</f>
        <v>0</v>
      </c>
      <c r="AK58" s="200"/>
      <c r="AL58" s="296"/>
      <c r="AM58" s="202"/>
      <c r="AN58" s="84"/>
      <c r="AO58" s="259">
        <f>AN59/AK59</f>
        <v>2.3003595333715814</v>
      </c>
      <c r="AP58" s="86">
        <f>AN59/AL59</f>
        <v>2.3003595333715814</v>
      </c>
      <c r="AQ58" s="205">
        <f>AN59/AM59</f>
        <v>0.69948326333798161</v>
      </c>
      <c r="AR58" s="206"/>
      <c r="AS58" s="201"/>
      <c r="AT58" s="207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8">
        <f>AU59/AT59</f>
        <v>0.76125985136140351</v>
      </c>
      <c r="AY58" s="137"/>
      <c r="AZ58" s="138"/>
      <c r="BA58" s="138"/>
      <c r="BF58" s="46"/>
      <c r="BG58" s="174"/>
      <c r="BH58" s="174"/>
      <c r="BI58" s="80" t="e">
        <f>BH59/BG59</f>
        <v>#DIV/0!</v>
      </c>
      <c r="BJ58" s="46"/>
      <c r="BK58" s="174"/>
      <c r="BL58" s="174"/>
      <c r="BM58" s="80" t="e">
        <f>BL59/BK59</f>
        <v>#DIV/0!</v>
      </c>
      <c r="BN58" s="46"/>
      <c r="BO58" s="199"/>
      <c r="BP58" s="174"/>
      <c r="BQ58" s="279" t="e">
        <f>BP59/BO59</f>
        <v>#DIV/0!</v>
      </c>
      <c r="BR58" s="200"/>
      <c r="BS58" s="209"/>
      <c r="BT58" s="84"/>
      <c r="BU58" s="160" t="e">
        <f>BT59/BR59</f>
        <v>#DIV/0!</v>
      </c>
      <c r="BV58" s="80" t="e">
        <f>BT59/BS59</f>
        <v>#DIV/0!</v>
      </c>
      <c r="BW58" s="46"/>
      <c r="BX58" s="199"/>
      <c r="BY58" s="174"/>
      <c r="BZ58" s="279" t="e">
        <f>BY59/BX59</f>
        <v>#DIV/0!</v>
      </c>
      <c r="CA58" s="46"/>
      <c r="CB58" s="210"/>
      <c r="CC58" s="174"/>
      <c r="CD58" s="205" t="e">
        <f>CC59/CB59</f>
        <v>#DIV/0!</v>
      </c>
      <c r="CE58" s="46"/>
      <c r="CF58" s="210"/>
      <c r="CG58" s="174"/>
      <c r="CH58" s="205" t="e">
        <f>CG59/CF59</f>
        <v>#DIV/0!</v>
      </c>
      <c r="CI58" s="200"/>
      <c r="CJ58" s="209"/>
      <c r="CK58" s="84"/>
      <c r="CL58" s="259" t="e">
        <f>CK59/CI59</f>
        <v>#DIV/0!</v>
      </c>
      <c r="CM58" s="205" t="e">
        <f>CK59/CJ59</f>
        <v>#DIV/0!</v>
      </c>
      <c r="CN58" s="206"/>
      <c r="CO58" s="211">
        <f>BS58+CJ58</f>
        <v>0</v>
      </c>
      <c r="CP58" s="162"/>
      <c r="CQ58" s="94" t="e">
        <f>CP59/CN59</f>
        <v>#DIV/0!</v>
      </c>
      <c r="CR58" s="208" t="e">
        <f>CP59/CO59</f>
        <v>#DIV/0!</v>
      </c>
      <c r="CS58" s="137"/>
      <c r="CT58" s="138"/>
    </row>
    <row r="59" spans="1:101" s="98" customFormat="1" ht="20.100000000000001" customHeight="1">
      <c r="A59" s="186"/>
      <c r="B59" s="104" t="s">
        <v>22</v>
      </c>
      <c r="C59" s="105"/>
      <c r="D59" s="361"/>
      <c r="E59" s="187"/>
      <c r="F59" s="107">
        <f>F145/1.17</f>
        <v>2490.5982905982905</v>
      </c>
      <c r="G59" s="110">
        <f>G145/1.17</f>
        <v>1435.6752136752139</v>
      </c>
      <c r="H59" s="110">
        <f>H145/1.17</f>
        <v>1435.6752136752139</v>
      </c>
      <c r="I59" s="109">
        <f>H59-G59</f>
        <v>0</v>
      </c>
      <c r="J59" s="107">
        <f>J145/1.17</f>
        <v>2490.5982905982905</v>
      </c>
      <c r="K59" s="758">
        <v>1784.2809999999999</v>
      </c>
      <c r="L59" s="758">
        <v>1784.2809999999999</v>
      </c>
      <c r="M59" s="109">
        <f>L59-K59</f>
        <v>0</v>
      </c>
      <c r="N59" s="107">
        <f>N145/1.17</f>
        <v>2490.5982905982905</v>
      </c>
      <c r="O59" s="110">
        <f>O145/1.17</f>
        <v>583.24786324786328</v>
      </c>
      <c r="P59" s="110">
        <f>P145/1.17</f>
        <v>583.24786324786328</v>
      </c>
      <c r="Q59" s="109">
        <f>P59-O59</f>
        <v>0</v>
      </c>
      <c r="R59" s="111">
        <f>F59+J59+N59</f>
        <v>7471.7948717948711</v>
      </c>
      <c r="S59" s="112">
        <f>S145/1.17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3"/>
        <v>-3668.590794871795</v>
      </c>
      <c r="X59" s="109">
        <f>U59-T59</f>
        <v>0</v>
      </c>
      <c r="Y59" s="107">
        <f>Y145/1.17</f>
        <v>1489.7435897435898</v>
      </c>
      <c r="Z59" s="110">
        <f>Z145/1.17</f>
        <v>5545.3675213675215</v>
      </c>
      <c r="AA59" s="110">
        <f>AA145/1.17</f>
        <v>5545.3675213675215</v>
      </c>
      <c r="AB59" s="109">
        <f>AA59-Z59</f>
        <v>0</v>
      </c>
      <c r="AC59" s="107">
        <f>AC145/1.17</f>
        <v>1489.7435897435898</v>
      </c>
      <c r="AD59" s="110">
        <f>AD145/1.17</f>
        <v>4735.4700854700859</v>
      </c>
      <c r="AE59" s="110">
        <f>AE145/1.17</f>
        <v>4735.4700854700859</v>
      </c>
      <c r="AF59" s="117">
        <f>AE59-AD59</f>
        <v>0</v>
      </c>
      <c r="AG59" s="107">
        <f>AG145/1.17</f>
        <v>1489.7435897435898</v>
      </c>
      <c r="AH59" s="110">
        <f>AH145/1.17</f>
        <v>4416.9230769230771</v>
      </c>
      <c r="AI59" s="110">
        <f>AI145/1.17</f>
        <v>0</v>
      </c>
      <c r="AJ59" s="117">
        <f>AI59-AH59</f>
        <v>-4416.9230769230771</v>
      </c>
      <c r="AK59" s="111">
        <f>Y59+AC59+AG59</f>
        <v>4469.2307692307695</v>
      </c>
      <c r="AL59" s="112">
        <f>AL145/1.17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8">
        <f>AN59-AK59</f>
        <v>5811.6068376068379</v>
      </c>
      <c r="AP59" s="108">
        <f t="shared" si="187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AS145/1.17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8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BF145/1.17</f>
        <v>0</v>
      </c>
      <c r="BG59" s="110">
        <f>BG145/1.17</f>
        <v>0</v>
      </c>
      <c r="BH59" s="110">
        <f>BH145/1.17</f>
        <v>0</v>
      </c>
      <c r="BI59" s="109">
        <f>BH59-BG59</f>
        <v>0</v>
      </c>
      <c r="BJ59" s="107">
        <f>BJ145/1.17</f>
        <v>0</v>
      </c>
      <c r="BK59" s="110">
        <f>BK145/1.17</f>
        <v>0</v>
      </c>
      <c r="BL59" s="110">
        <f>BL145/1.17</f>
        <v>0</v>
      </c>
      <c r="BM59" s="109">
        <f>BL59-BK59</f>
        <v>0</v>
      </c>
      <c r="BN59" s="107">
        <f>BN145/1.17</f>
        <v>0</v>
      </c>
      <c r="BO59" s="110">
        <f>BO145/1.17</f>
        <v>0</v>
      </c>
      <c r="BP59" s="110">
        <f>BP145/1.17</f>
        <v>0</v>
      </c>
      <c r="BQ59" s="109">
        <f>BP59-BO59</f>
        <v>0</v>
      </c>
      <c r="BR59" s="111">
        <f>BF59+BJ59+BN59</f>
        <v>0</v>
      </c>
      <c r="BS59" s="108">
        <f>BG59+BK59+BO59</f>
        <v>0</v>
      </c>
      <c r="BT59" s="114">
        <f>BH59+BL59+BP59</f>
        <v>0</v>
      </c>
      <c r="BU59" s="110">
        <f>BT59-BR59</f>
        <v>0</v>
      </c>
      <c r="BV59" s="109">
        <f>BT59-BS59</f>
        <v>0</v>
      </c>
      <c r="BW59" s="107">
        <f>BW145/1.17</f>
        <v>0</v>
      </c>
      <c r="BX59" s="110">
        <f>BX145/1.17</f>
        <v>0</v>
      </c>
      <c r="BY59" s="110">
        <f>BY145/1.17</f>
        <v>0</v>
      </c>
      <c r="BZ59" s="109">
        <f>BY59-BX59</f>
        <v>0</v>
      </c>
      <c r="CA59" s="107">
        <f>CA145/1.17</f>
        <v>0</v>
      </c>
      <c r="CB59" s="115">
        <f>CB145/1.17</f>
        <v>0</v>
      </c>
      <c r="CC59" s="110">
        <f>CC145/1.17</f>
        <v>0</v>
      </c>
      <c r="CD59" s="109">
        <f>CC59-CB59</f>
        <v>0</v>
      </c>
      <c r="CE59" s="107">
        <f>CE145/1.17</f>
        <v>0</v>
      </c>
      <c r="CF59" s="115">
        <f>CF145/1.17</f>
        <v>0</v>
      </c>
      <c r="CG59" s="110">
        <f>CG145/1.17</f>
        <v>0</v>
      </c>
      <c r="CH59" s="109">
        <f>CG59-CF59</f>
        <v>0</v>
      </c>
      <c r="CI59" s="111">
        <f>BW59+CA59+CE59</f>
        <v>0</v>
      </c>
      <c r="CJ59" s="108">
        <f>BX59+CB59+CF59</f>
        <v>0</v>
      </c>
      <c r="CK59" s="114">
        <f>BY59+CC59+CG59</f>
        <v>0</v>
      </c>
      <c r="CL59" s="188">
        <f>CK59-CI59</f>
        <v>0</v>
      </c>
      <c r="CM59" s="109">
        <f>CK59-CJ59</f>
        <v>0</v>
      </c>
      <c r="CN59" s="111">
        <f>SUM(BR59,CI59)</f>
        <v>0</v>
      </c>
      <c r="CO59" s="124">
        <f>BS59+CJ59</f>
        <v>0</v>
      </c>
      <c r="CP59" s="120">
        <f>BT59+CK59</f>
        <v>0</v>
      </c>
      <c r="CQ59" s="121">
        <f>CP59-CN59</f>
        <v>0</v>
      </c>
      <c r="CR59" s="122">
        <f>CP59-CO59</f>
        <v>0</v>
      </c>
      <c r="CS59" s="96">
        <f>CN59/6</f>
        <v>0</v>
      </c>
      <c r="CT59" s="97">
        <f>CP59/6</f>
        <v>0</v>
      </c>
      <c r="CU59" s="123" t="e">
        <f>CT59/CS59</f>
        <v>#DIV/0!</v>
      </c>
      <c r="CV59" s="98">
        <f>CT59-CS59</f>
        <v>0</v>
      </c>
      <c r="CW59" s="98">
        <f>CR59/6</f>
        <v>0</v>
      </c>
    </row>
    <row r="60" spans="1:101" ht="20.100000000000001" customHeight="1">
      <c r="A60" s="125"/>
      <c r="B60" s="125"/>
      <c r="C60" s="192"/>
      <c r="D60" s="192"/>
      <c r="E60" s="198"/>
      <c r="F60" s="46"/>
      <c r="G60" s="174"/>
      <c r="H60" s="174"/>
      <c r="I60" s="80">
        <f>H61/G61</f>
        <v>1</v>
      </c>
      <c r="J60" s="46"/>
      <c r="K60" s="174"/>
      <c r="L60" s="174"/>
      <c r="M60" s="80">
        <f>L61/K61</f>
        <v>1</v>
      </c>
      <c r="N60" s="46"/>
      <c r="O60" s="174"/>
      <c r="P60" s="174"/>
      <c r="Q60" s="80">
        <f>P61/O61</f>
        <v>1</v>
      </c>
      <c r="R60" s="200"/>
      <c r="S60" s="296"/>
      <c r="T60" s="202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4"/>
      <c r="AA60" s="174"/>
      <c r="AB60" s="80">
        <f>AA61/Z61</f>
        <v>1</v>
      </c>
      <c r="AC60" s="46"/>
      <c r="AD60" s="199"/>
      <c r="AE60" s="174"/>
      <c r="AF60" s="204">
        <f>AE61/AD61</f>
        <v>1.0041142792995061</v>
      </c>
      <c r="AG60" s="46"/>
      <c r="AH60" s="199"/>
      <c r="AI60" s="174"/>
      <c r="AJ60" s="204">
        <f>AI61/AH61</f>
        <v>0</v>
      </c>
      <c r="AK60" s="200"/>
      <c r="AL60" s="296"/>
      <c r="AM60" s="202"/>
      <c r="AN60" s="84"/>
      <c r="AO60" s="259">
        <f>AN61/AK61</f>
        <v>0.72607419228388692</v>
      </c>
      <c r="AP60" s="86">
        <f>AN61/AL61</f>
        <v>0.72607419228388692</v>
      </c>
      <c r="AQ60" s="205">
        <f>AN61/AM61</f>
        <v>0.68098192003001357</v>
      </c>
      <c r="AR60" s="206"/>
      <c r="AS60" s="201"/>
      <c r="AT60" s="207"/>
      <c r="AU60" s="162"/>
      <c r="AV60" s="94">
        <f>AU61/AR61</f>
        <v>0.97685327865314042</v>
      </c>
      <c r="AW60" s="86">
        <f>AU61/AS61</f>
        <v>0.97685327865314042</v>
      </c>
      <c r="AX60" s="208">
        <f>AU61/AT61</f>
        <v>0.8459214632744626</v>
      </c>
      <c r="AY60" s="137"/>
      <c r="AZ60" s="138"/>
      <c r="BA60" s="138"/>
      <c r="BF60" s="46"/>
      <c r="BG60" s="174"/>
      <c r="BH60" s="174"/>
      <c r="BI60" s="80" t="e">
        <f>BH61/BG61</f>
        <v>#DIV/0!</v>
      </c>
      <c r="BJ60" s="46"/>
      <c r="BK60" s="174"/>
      <c r="BL60" s="174"/>
      <c r="BM60" s="80" t="e">
        <f>BL61/BK61</f>
        <v>#DIV/0!</v>
      </c>
      <c r="BN60" s="46"/>
      <c r="BO60" s="199"/>
      <c r="BP60" s="174"/>
      <c r="BQ60" s="279" t="e">
        <f>BP61/BO61</f>
        <v>#DIV/0!</v>
      </c>
      <c r="BR60" s="200"/>
      <c r="BS60" s="209"/>
      <c r="BT60" s="84"/>
      <c r="BU60" s="160" t="e">
        <f>BT61/BR61</f>
        <v>#DIV/0!</v>
      </c>
      <c r="BV60" s="80" t="e">
        <f>BT61/BS61</f>
        <v>#DIV/0!</v>
      </c>
      <c r="BW60" s="46"/>
      <c r="BX60" s="199"/>
      <c r="BY60" s="174"/>
      <c r="BZ60" s="279" t="e">
        <f>BY61/BX61</f>
        <v>#DIV/0!</v>
      </c>
      <c r="CA60" s="46"/>
      <c r="CB60" s="210"/>
      <c r="CC60" s="174"/>
      <c r="CD60" s="205" t="e">
        <f>CC61/CB61</f>
        <v>#DIV/0!</v>
      </c>
      <c r="CE60" s="46"/>
      <c r="CF60" s="210"/>
      <c r="CG60" s="174"/>
      <c r="CH60" s="205" t="e">
        <f>CG61/CF61</f>
        <v>#DIV/0!</v>
      </c>
      <c r="CI60" s="200"/>
      <c r="CJ60" s="209"/>
      <c r="CK60" s="84"/>
      <c r="CL60" s="259" t="e">
        <f>CK61/CI61</f>
        <v>#DIV/0!</v>
      </c>
      <c r="CM60" s="205" t="e">
        <f>CK61/CJ61</f>
        <v>#DIV/0!</v>
      </c>
      <c r="CN60" s="206"/>
      <c r="CO60" s="211"/>
      <c r="CP60" s="162"/>
      <c r="CQ60" s="94" t="e">
        <f>CP61/CN61</f>
        <v>#DIV/0!</v>
      </c>
      <c r="CR60" s="208" t="e">
        <f>CP61/CO61</f>
        <v>#DIV/0!</v>
      </c>
      <c r="CS60" s="137"/>
      <c r="CT60" s="138"/>
    </row>
    <row r="61" spans="1:101" s="266" customFormat="1" ht="20.100000000000001" customHeight="1">
      <c r="A61" s="186"/>
      <c r="B61" s="104" t="s">
        <v>96</v>
      </c>
      <c r="C61" s="105"/>
      <c r="D61" s="361"/>
      <c r="E61" s="187"/>
      <c r="F61" s="107">
        <f>F147/1.17</f>
        <v>1211.1111111111111</v>
      </c>
      <c r="G61" s="769">
        <v>1458.93</v>
      </c>
      <c r="H61" s="758">
        <v>1458.93</v>
      </c>
      <c r="I61" s="109">
        <f>H61-G61</f>
        <v>0</v>
      </c>
      <c r="J61" s="107">
        <f>J147/1.17</f>
        <v>1211.1111111111111</v>
      </c>
      <c r="K61" s="758">
        <v>1783.0329999999999</v>
      </c>
      <c r="L61" s="758">
        <v>1783.0329999999999</v>
      </c>
      <c r="M61" s="109">
        <f>L61-K61</f>
        <v>0</v>
      </c>
      <c r="N61" s="107">
        <f>N147/1.17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S147/1.17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3"/>
        <v>951.48792307692293</v>
      </c>
      <c r="X61" s="109">
        <f>U61-T61</f>
        <v>0</v>
      </c>
      <c r="Y61" s="107">
        <f>Y147/1.17</f>
        <v>1411.1111111111111</v>
      </c>
      <c r="Z61" s="769">
        <v>1478.933</v>
      </c>
      <c r="AA61" s="769">
        <v>1478.933</v>
      </c>
      <c r="AB61" s="109">
        <f>AA61-Z61</f>
        <v>0</v>
      </c>
      <c r="AC61" s="107">
        <f>AC147/1.17</f>
        <v>1400.8547008547009</v>
      </c>
      <c r="AD61" s="110">
        <f>AD147/1.17</f>
        <v>1522.7350427350427</v>
      </c>
      <c r="AE61" s="110">
        <v>1529</v>
      </c>
      <c r="AF61" s="117">
        <f>AE61-AD61</f>
        <v>6.2649572649572747</v>
      </c>
      <c r="AG61" s="107">
        <f>AG147/1.17</f>
        <v>1330.7692307692309</v>
      </c>
      <c r="AH61" s="110">
        <f>AH147/1.17</f>
        <v>1415.3846153846155</v>
      </c>
      <c r="AI61" s="110">
        <f>AI147/1.17</f>
        <v>0</v>
      </c>
      <c r="AJ61" s="117">
        <f>AI61-AH61</f>
        <v>-1415.3846153846155</v>
      </c>
      <c r="AK61" s="111">
        <f>Y61+AC61+AG61</f>
        <v>4142.735042735043</v>
      </c>
      <c r="AL61" s="112">
        <f>AL147/1.17</f>
        <v>4142.735042735043</v>
      </c>
      <c r="AM61" s="110">
        <f>Z61+AD61+AH61</f>
        <v>4417.0526581196582</v>
      </c>
      <c r="AN61" s="114">
        <f>AA61+AE61+AI61</f>
        <v>3007.933</v>
      </c>
      <c r="AO61" s="188">
        <f>AN61-AK61</f>
        <v>-1134.802042735043</v>
      </c>
      <c r="AP61" s="108">
        <f t="shared" si="187"/>
        <v>-1134.802042735043</v>
      </c>
      <c r="AQ61" s="109">
        <f>AN61-AM61</f>
        <v>-1409.1196581196582</v>
      </c>
      <c r="AR61" s="111">
        <f>SUM(R61,AK61)</f>
        <v>7919.6581196581201</v>
      </c>
      <c r="AS61" s="112">
        <f>AS147/1.17</f>
        <v>7919.6581196581201</v>
      </c>
      <c r="AT61" s="120">
        <f>T61+AM61</f>
        <v>9145.4636581196573</v>
      </c>
      <c r="AU61" s="120">
        <f>U61+AN61</f>
        <v>7736.3440000000001</v>
      </c>
      <c r="AV61" s="121">
        <f>AU61-AR61</f>
        <v>-183.31411965812003</v>
      </c>
      <c r="AW61" s="108">
        <f t="shared" si="188"/>
        <v>-183.31411965812003</v>
      </c>
      <c r="AX61" s="122">
        <f>AU61-AT61</f>
        <v>-1409.1196581196573</v>
      </c>
      <c r="AY61" s="96">
        <f>AR61/6</f>
        <v>1319.9430199430201</v>
      </c>
      <c r="AZ61" s="97">
        <f>AS61/6</f>
        <v>1319.9430199430201</v>
      </c>
      <c r="BA61" s="97">
        <f>AU61/6</f>
        <v>1289.3906666666667</v>
      </c>
      <c r="BB61" s="123">
        <f>BA61/AY61</f>
        <v>0.97685327865314042</v>
      </c>
      <c r="BC61" s="98">
        <f>BA61-AY61</f>
        <v>-30.552353276353415</v>
      </c>
      <c r="BD61" s="98">
        <f>BA61-AZ61</f>
        <v>-30.552353276353415</v>
      </c>
      <c r="BE61" s="98">
        <f>AX61/6</f>
        <v>-234.85327635327621</v>
      </c>
      <c r="BF61" s="107">
        <f>BF147/1.17</f>
        <v>0</v>
      </c>
      <c r="BG61" s="110">
        <f>BG147/1.17</f>
        <v>0</v>
      </c>
      <c r="BH61" s="110">
        <f>BH147/1.17</f>
        <v>0</v>
      </c>
      <c r="BI61" s="109">
        <f>BH61-BG61</f>
        <v>0</v>
      </c>
      <c r="BJ61" s="107">
        <f>BJ147/1.17</f>
        <v>0</v>
      </c>
      <c r="BK61" s="110">
        <f>BK147/1.17</f>
        <v>0</v>
      </c>
      <c r="BL61" s="110">
        <f>BL147/1.17</f>
        <v>0</v>
      </c>
      <c r="BM61" s="109">
        <f>BL61-BK61</f>
        <v>0</v>
      </c>
      <c r="BN61" s="107">
        <f>BN147/1.17</f>
        <v>0</v>
      </c>
      <c r="BO61" s="110">
        <f>BO147/1.17</f>
        <v>0</v>
      </c>
      <c r="BP61" s="110">
        <f>BP147/1.17</f>
        <v>0</v>
      </c>
      <c r="BQ61" s="109">
        <f>BP61-BO61</f>
        <v>0</v>
      </c>
      <c r="BR61" s="111">
        <f>BF61+BJ61+BN61</f>
        <v>0</v>
      </c>
      <c r="BS61" s="108">
        <f>BG61+BK61+BO61</f>
        <v>0</v>
      </c>
      <c r="BT61" s="114">
        <f>BH61+BL61+BP61</f>
        <v>0</v>
      </c>
      <c r="BU61" s="110">
        <f>BT61-BR61</f>
        <v>0</v>
      </c>
      <c r="BV61" s="109">
        <f>BT61-BS61</f>
        <v>0</v>
      </c>
      <c r="BW61" s="107">
        <f>BW147/1.17</f>
        <v>0</v>
      </c>
      <c r="BX61" s="110">
        <f>BX147/1.17</f>
        <v>0</v>
      </c>
      <c r="BY61" s="110">
        <f>BY147/1.17</f>
        <v>0</v>
      </c>
      <c r="BZ61" s="109">
        <f>BY61-BX61</f>
        <v>0</v>
      </c>
      <c r="CA61" s="107">
        <f>CA147/1.17</f>
        <v>0</v>
      </c>
      <c r="CB61" s="115">
        <f>CB147/1.17</f>
        <v>0</v>
      </c>
      <c r="CC61" s="110">
        <f>CC147/1.17</f>
        <v>0</v>
      </c>
      <c r="CD61" s="109">
        <f>CC61-CB61</f>
        <v>0</v>
      </c>
      <c r="CE61" s="107">
        <f>CE147/1.17</f>
        <v>0</v>
      </c>
      <c r="CF61" s="115">
        <f>CF147/1.17</f>
        <v>0</v>
      </c>
      <c r="CG61" s="110">
        <f>CG147/1.17</f>
        <v>0</v>
      </c>
      <c r="CH61" s="109">
        <f>CG61-CF61</f>
        <v>0</v>
      </c>
      <c r="CI61" s="111">
        <f>BW61+CA61+CE61</f>
        <v>0</v>
      </c>
      <c r="CJ61" s="108">
        <f>BX61+CB61+CF61</f>
        <v>0</v>
      </c>
      <c r="CK61" s="114">
        <f>BY61+CC61+CG61</f>
        <v>0</v>
      </c>
      <c r="CL61" s="188">
        <f>CK61-CI61</f>
        <v>0</v>
      </c>
      <c r="CM61" s="109">
        <f>CK61-CJ61</f>
        <v>0</v>
      </c>
      <c r="CN61" s="111">
        <f>SUM(BR61,CI61)</f>
        <v>0</v>
      </c>
      <c r="CO61" s="124">
        <f>BS61+CJ61</f>
        <v>0</v>
      </c>
      <c r="CP61" s="120">
        <f>BT61+CK61</f>
        <v>0</v>
      </c>
      <c r="CQ61" s="121">
        <f>CP61-CN61</f>
        <v>0</v>
      </c>
      <c r="CR61" s="122">
        <f>CP61-CO61</f>
        <v>0</v>
      </c>
      <c r="CS61" s="96">
        <f>CN61/6</f>
        <v>0</v>
      </c>
      <c r="CT61" s="97">
        <f>CP61/6</f>
        <v>0</v>
      </c>
      <c r="CU61" s="123" t="e">
        <f>CT61/CS61</f>
        <v>#DIV/0!</v>
      </c>
      <c r="CV61" s="98">
        <f>CT61-CS61</f>
        <v>0</v>
      </c>
      <c r="CW61" s="98">
        <f>CR61/6</f>
        <v>0</v>
      </c>
    </row>
    <row r="62" spans="1:101" ht="20.100000000000001" customHeight="1">
      <c r="A62" s="125"/>
      <c r="B62" s="125"/>
      <c r="C62" s="192"/>
      <c r="D62" s="192"/>
      <c r="E62" s="198"/>
      <c r="F62" s="46"/>
      <c r="G62" s="174"/>
      <c r="H62" s="174"/>
      <c r="I62" s="80">
        <f>H63/G63</f>
        <v>1</v>
      </c>
      <c r="J62" s="46"/>
      <c r="K62" s="174"/>
      <c r="L62" s="174"/>
      <c r="M62" s="80" t="e">
        <f>L63/K63</f>
        <v>#DIV/0!</v>
      </c>
      <c r="N62" s="46"/>
      <c r="O62" s="174"/>
      <c r="P62" s="174"/>
      <c r="Q62" s="80">
        <f>P63/O63</f>
        <v>1</v>
      </c>
      <c r="R62" s="200"/>
      <c r="S62" s="296"/>
      <c r="T62" s="202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4"/>
      <c r="AA62" s="174"/>
      <c r="AB62" s="80" t="e">
        <f>AA63/Z63</f>
        <v>#DIV/0!</v>
      </c>
      <c r="AC62" s="46"/>
      <c r="AD62" s="199"/>
      <c r="AE62" s="174"/>
      <c r="AF62" s="204">
        <f>AE63/AD63</f>
        <v>1</v>
      </c>
      <c r="AG62" s="46"/>
      <c r="AH62" s="199"/>
      <c r="AI62" s="174"/>
      <c r="AJ62" s="204" t="e">
        <f>AI63/AH63</f>
        <v>#DIV/0!</v>
      </c>
      <c r="AK62" s="200"/>
      <c r="AL62" s="296"/>
      <c r="AM62" s="202"/>
      <c r="AN62" s="84"/>
      <c r="AO62" s="259" t="e">
        <f>AN63/AK63</f>
        <v>#DIV/0!</v>
      </c>
      <c r="AP62" s="86" t="e">
        <f>AN63/AL63</f>
        <v>#DIV/0!</v>
      </c>
      <c r="AQ62" s="205">
        <f>AN63/AM63</f>
        <v>1</v>
      </c>
      <c r="AR62" s="206"/>
      <c r="AS62" s="201"/>
      <c r="AT62" s="207"/>
      <c r="AU62" s="162"/>
      <c r="AV62" s="94" t="e">
        <f>AU63/AR63</f>
        <v>#DIV/0!</v>
      </c>
      <c r="AW62" s="86" t="e">
        <f>AU63/AS63</f>
        <v>#DIV/0!</v>
      </c>
      <c r="AX62" s="208">
        <f>AU63/AT63</f>
        <v>1</v>
      </c>
      <c r="AY62" s="137"/>
      <c r="AZ62" s="138"/>
      <c r="BA62" s="138"/>
      <c r="BF62" s="46"/>
      <c r="BG62" s="174"/>
      <c r="BH62" s="174"/>
      <c r="BI62" s="80" t="e">
        <f>BH63/BG63</f>
        <v>#DIV/0!</v>
      </c>
      <c r="BJ62" s="46"/>
      <c r="BK62" s="174"/>
      <c r="BL62" s="174"/>
      <c r="BM62" s="80" t="e">
        <f>BL63/BK63</f>
        <v>#DIV/0!</v>
      </c>
      <c r="BN62" s="46"/>
      <c r="BO62" s="199"/>
      <c r="BP62" s="174"/>
      <c r="BQ62" s="205" t="e">
        <f>BP63/BO63</f>
        <v>#DIV/0!</v>
      </c>
      <c r="BR62" s="200"/>
      <c r="BS62" s="209"/>
      <c r="BT62" s="84"/>
      <c r="BU62" s="160" t="e">
        <f>BT63/BR63</f>
        <v>#DIV/0!</v>
      </c>
      <c r="BV62" s="80" t="e">
        <f>BT63/BS63</f>
        <v>#DIV/0!</v>
      </c>
      <c r="BW62" s="46"/>
      <c r="BX62" s="199"/>
      <c r="BY62" s="174"/>
      <c r="BZ62" s="205" t="e">
        <f>BY63/BX63</f>
        <v>#DIV/0!</v>
      </c>
      <c r="CA62" s="46"/>
      <c r="CB62" s="210"/>
      <c r="CC62" s="174"/>
      <c r="CD62" s="205" t="e">
        <f>CC63/CB63</f>
        <v>#DIV/0!</v>
      </c>
      <c r="CE62" s="46"/>
      <c r="CF62" s="210"/>
      <c r="CG62" s="174"/>
      <c r="CH62" s="205" t="e">
        <f>CG63/CF63</f>
        <v>#DIV/0!</v>
      </c>
      <c r="CI62" s="200"/>
      <c r="CJ62" s="209"/>
      <c r="CK62" s="84"/>
      <c r="CL62" s="259" t="e">
        <f>CK63/CI63</f>
        <v>#DIV/0!</v>
      </c>
      <c r="CM62" s="205" t="e">
        <f>CK63/CJ63</f>
        <v>#DIV/0!</v>
      </c>
      <c r="CN62" s="206"/>
      <c r="CO62" s="211"/>
      <c r="CP62" s="162"/>
      <c r="CQ62" s="94" t="e">
        <f>CP63/CN63</f>
        <v>#DIV/0!</v>
      </c>
      <c r="CR62" s="208" t="e">
        <f>CP63/CO63</f>
        <v>#DIV/0!</v>
      </c>
      <c r="CS62" s="137"/>
      <c r="CT62" s="138"/>
    </row>
    <row r="63" spans="1:101" s="266" customFormat="1" ht="20.100000000000001" customHeight="1">
      <c r="A63" s="186"/>
      <c r="B63" s="104" t="s">
        <v>69</v>
      </c>
      <c r="C63" s="105"/>
      <c r="D63" s="361"/>
      <c r="E63" s="187"/>
      <c r="F63" s="107">
        <f>F150/1.17</f>
        <v>0</v>
      </c>
      <c r="G63" s="110">
        <f>G150/1.17</f>
        <v>119.65811965811966</v>
      </c>
      <c r="H63" s="110">
        <f>H150/1.17</f>
        <v>119.65811965811966</v>
      </c>
      <c r="I63" s="109">
        <f>H63-G63</f>
        <v>0</v>
      </c>
      <c r="J63" s="107">
        <f>J150/1.17</f>
        <v>0</v>
      </c>
      <c r="K63" s="110">
        <f>K150/1.17</f>
        <v>0</v>
      </c>
      <c r="L63" s="110">
        <f>L150/1.17</f>
        <v>0</v>
      </c>
      <c r="M63" s="109">
        <f>L63-K63</f>
        <v>0</v>
      </c>
      <c r="N63" s="107">
        <f>N150/1.17</f>
        <v>0</v>
      </c>
      <c r="O63" s="110">
        <f>O150/1.17</f>
        <v>12.820512820512821</v>
      </c>
      <c r="P63" s="110">
        <f>P150/1.17</f>
        <v>12.820512820512821</v>
      </c>
      <c r="Q63" s="109">
        <f>P63-O63</f>
        <v>0</v>
      </c>
      <c r="R63" s="111">
        <f>F63+J63+N63</f>
        <v>0</v>
      </c>
      <c r="S63" s="112">
        <f>S150/1.17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3"/>
        <v>132.47863247863248</v>
      </c>
      <c r="X63" s="109">
        <f>U63-T63</f>
        <v>0</v>
      </c>
      <c r="Y63" s="107">
        <f>Y150/1.17</f>
        <v>0</v>
      </c>
      <c r="Z63" s="110">
        <f>Z150/1.17</f>
        <v>0</v>
      </c>
      <c r="AA63" s="110">
        <f>AA150/1.17</f>
        <v>0</v>
      </c>
      <c r="AB63" s="109">
        <f>AA63-Z63</f>
        <v>0</v>
      </c>
      <c r="AC63" s="107">
        <f>AC150/1.17</f>
        <v>0</v>
      </c>
      <c r="AD63" s="110">
        <f>AD150/1.17</f>
        <v>179.4871794871795</v>
      </c>
      <c r="AE63" s="110">
        <f>AE150/1.17</f>
        <v>179.4871794871795</v>
      </c>
      <c r="AF63" s="117">
        <f>AE63-AD63</f>
        <v>0</v>
      </c>
      <c r="AG63" s="107">
        <f>AG150/1.17</f>
        <v>0</v>
      </c>
      <c r="AH63" s="110">
        <f>AH150/1.17</f>
        <v>0</v>
      </c>
      <c r="AI63" s="110">
        <f>AI150/1.17</f>
        <v>0</v>
      </c>
      <c r="AJ63" s="117">
        <f>AI63-AH63</f>
        <v>0</v>
      </c>
      <c r="AK63" s="111">
        <f>Y63+AC63+AG63</f>
        <v>0</v>
      </c>
      <c r="AL63" s="112">
        <f>AL150/1.17</f>
        <v>0</v>
      </c>
      <c r="AM63" s="110">
        <f>Z63+AD63+AH63</f>
        <v>179.4871794871795</v>
      </c>
      <c r="AN63" s="114">
        <f>AA63+AE63+AI63</f>
        <v>179.4871794871795</v>
      </c>
      <c r="AO63" s="188">
        <f>AN63-AK63</f>
        <v>179.4871794871795</v>
      </c>
      <c r="AP63" s="108">
        <f t="shared" si="187"/>
        <v>179.4871794871795</v>
      </c>
      <c r="AQ63" s="109">
        <f>AN63-AM63</f>
        <v>0</v>
      </c>
      <c r="AR63" s="111">
        <f>SUM(R63,AK63)</f>
        <v>0</v>
      </c>
      <c r="AS63" s="112">
        <f>AS150/1.17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8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BF150/1.17</f>
        <v>0</v>
      </c>
      <c r="BG63" s="110">
        <f>BG150/1.17</f>
        <v>0</v>
      </c>
      <c r="BH63" s="110">
        <f>BH150/1.17</f>
        <v>0</v>
      </c>
      <c r="BI63" s="109">
        <f>BH63-BG63</f>
        <v>0</v>
      </c>
      <c r="BJ63" s="107">
        <f>BJ150/1.17</f>
        <v>0</v>
      </c>
      <c r="BK63" s="110">
        <f>BK150/1.17</f>
        <v>0</v>
      </c>
      <c r="BL63" s="110">
        <f>BL150/1.17</f>
        <v>0</v>
      </c>
      <c r="BM63" s="109">
        <f>BL63-BK63</f>
        <v>0</v>
      </c>
      <c r="BN63" s="107">
        <f>BN150/1.17</f>
        <v>0</v>
      </c>
      <c r="BO63" s="110">
        <f>BO150/1.17</f>
        <v>0</v>
      </c>
      <c r="BP63" s="110">
        <f>BP150/1.17</f>
        <v>0</v>
      </c>
      <c r="BQ63" s="109">
        <f>BP63-BO63</f>
        <v>0</v>
      </c>
      <c r="BR63" s="111">
        <f>BF63+BJ63+BN63</f>
        <v>0</v>
      </c>
      <c r="BS63" s="108">
        <f>BG63+BK63+BO63</f>
        <v>0</v>
      </c>
      <c r="BT63" s="114">
        <f>BH63+BL63+BP63</f>
        <v>0</v>
      </c>
      <c r="BU63" s="110">
        <f>BT63-BR63</f>
        <v>0</v>
      </c>
      <c r="BV63" s="109">
        <f>BT63-BS63</f>
        <v>0</v>
      </c>
      <c r="BW63" s="107">
        <f>BW150/1.17</f>
        <v>0</v>
      </c>
      <c r="BX63" s="110">
        <f>BX150/1.17</f>
        <v>0</v>
      </c>
      <c r="BY63" s="110">
        <f>BY150/1.17</f>
        <v>0</v>
      </c>
      <c r="BZ63" s="109">
        <f>BY63-BX63</f>
        <v>0</v>
      </c>
      <c r="CA63" s="107">
        <f>CA150/1.17</f>
        <v>0</v>
      </c>
      <c r="CB63" s="115">
        <f>CB150/1.17</f>
        <v>0</v>
      </c>
      <c r="CC63" s="110">
        <f>CC150/1.17</f>
        <v>0</v>
      </c>
      <c r="CD63" s="109">
        <f>CC63-CB63</f>
        <v>0</v>
      </c>
      <c r="CE63" s="107">
        <f>CE150/1.17</f>
        <v>0</v>
      </c>
      <c r="CF63" s="115">
        <f>CF150/1.17</f>
        <v>0</v>
      </c>
      <c r="CG63" s="110">
        <f>CG150/1.17</f>
        <v>0</v>
      </c>
      <c r="CH63" s="109">
        <f>CG63-CF63</f>
        <v>0</v>
      </c>
      <c r="CI63" s="111">
        <f>BW63+CA63+CE63</f>
        <v>0</v>
      </c>
      <c r="CJ63" s="108">
        <f>BX63+CB63+CF63</f>
        <v>0</v>
      </c>
      <c r="CK63" s="114">
        <f>BY63+CC63+CG63</f>
        <v>0</v>
      </c>
      <c r="CL63" s="188">
        <f>CK63-CI63</f>
        <v>0</v>
      </c>
      <c r="CM63" s="109">
        <f>CK63-CJ63</f>
        <v>0</v>
      </c>
      <c r="CN63" s="111">
        <f>SUM(BR63,CI63)</f>
        <v>0</v>
      </c>
      <c r="CO63" s="124">
        <f>BS63+CJ63</f>
        <v>0</v>
      </c>
      <c r="CP63" s="120">
        <f>BT63+CK63</f>
        <v>0</v>
      </c>
      <c r="CQ63" s="121">
        <f>CP63-CN63</f>
        <v>0</v>
      </c>
      <c r="CR63" s="122">
        <f>CP63-CO63</f>
        <v>0</v>
      </c>
      <c r="CS63" s="96">
        <f>CN63/6</f>
        <v>0</v>
      </c>
      <c r="CT63" s="97">
        <f>CP63/6</f>
        <v>0</v>
      </c>
      <c r="CU63" s="123" t="e">
        <f>CT63/CS63</f>
        <v>#DIV/0!</v>
      </c>
      <c r="CV63" s="98">
        <f>CT63-CS63</f>
        <v>0</v>
      </c>
      <c r="CW63" s="98">
        <f>CR63/6</f>
        <v>0</v>
      </c>
    </row>
    <row r="64" spans="1:101" ht="20.100000000000001" customHeight="1">
      <c r="A64" s="125"/>
      <c r="B64" s="125"/>
      <c r="C64" s="192"/>
      <c r="D64" s="192"/>
      <c r="E64" s="198"/>
      <c r="F64" s="46"/>
      <c r="G64" s="174"/>
      <c r="H64" s="174"/>
      <c r="I64" s="80" t="e">
        <f>H65/G65</f>
        <v>#DIV/0!</v>
      </c>
      <c r="J64" s="46"/>
      <c r="K64" s="174"/>
      <c r="L64" s="174"/>
      <c r="M64" s="80" t="e">
        <f>L65/K65</f>
        <v>#DIV/0!</v>
      </c>
      <c r="N64" s="46"/>
      <c r="O64" s="174"/>
      <c r="P64" s="174"/>
      <c r="Q64" s="80">
        <f>P65/O65</f>
        <v>1</v>
      </c>
      <c r="R64" s="200"/>
      <c r="S64" s="296"/>
      <c r="T64" s="202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4"/>
      <c r="AA64" s="174"/>
      <c r="AB64" s="80">
        <f>AA65/Z65</f>
        <v>1</v>
      </c>
      <c r="AC64" s="46"/>
      <c r="AD64" s="199"/>
      <c r="AE64" s="174"/>
      <c r="AF64" s="204">
        <f>AE65/AD65</f>
        <v>1</v>
      </c>
      <c r="AG64" s="46"/>
      <c r="AH64" s="199"/>
      <c r="AI64" s="174"/>
      <c r="AJ64" s="204">
        <f>AI65/AH65</f>
        <v>0</v>
      </c>
      <c r="AK64" s="200"/>
      <c r="AL64" s="296"/>
      <c r="AM64" s="202"/>
      <c r="AN64" s="84"/>
      <c r="AO64" s="259">
        <f>AN65/AK65</f>
        <v>0.72980866062437055</v>
      </c>
      <c r="AP64" s="86">
        <f>AN65/AL65</f>
        <v>0.72980866062437055</v>
      </c>
      <c r="AQ64" s="205">
        <f>AN65/AM65</f>
        <v>0.49142198413236582</v>
      </c>
      <c r="AR64" s="206"/>
      <c r="AS64" s="201"/>
      <c r="AT64" s="207"/>
      <c r="AU64" s="162"/>
      <c r="AV64" s="94">
        <f>AU65/AR65</f>
        <v>0.87512588116817724</v>
      </c>
      <c r="AW64" s="86">
        <f>AU65/AS65</f>
        <v>0.87512588116817724</v>
      </c>
      <c r="AX64" s="208">
        <f>AU65/AT65</f>
        <v>0.53675108091414447</v>
      </c>
      <c r="AY64" s="137"/>
      <c r="AZ64" s="138"/>
      <c r="BA64" s="138"/>
      <c r="BF64" s="46"/>
      <c r="BG64" s="174"/>
      <c r="BH64" s="174"/>
      <c r="BI64" s="80" t="e">
        <f>BH65/BG65</f>
        <v>#DIV/0!</v>
      </c>
      <c r="BJ64" s="46"/>
      <c r="BK64" s="174"/>
      <c r="BL64" s="174"/>
      <c r="BM64" s="80" t="e">
        <f>BL65/BK65</f>
        <v>#DIV/0!</v>
      </c>
      <c r="BN64" s="46"/>
      <c r="BO64" s="199"/>
      <c r="BP64" s="174"/>
      <c r="BQ64" s="205" t="e">
        <f>BP65/BO65</f>
        <v>#DIV/0!</v>
      </c>
      <c r="BR64" s="200"/>
      <c r="BS64" s="209"/>
      <c r="BT64" s="84"/>
      <c r="BU64" s="160" t="e">
        <f>BT65/BR65</f>
        <v>#DIV/0!</v>
      </c>
      <c r="BV64" s="80" t="e">
        <f>BT65/BS65</f>
        <v>#DIV/0!</v>
      </c>
      <c r="BW64" s="46"/>
      <c r="BX64" s="199"/>
      <c r="BY64" s="174"/>
      <c r="BZ64" s="205" t="e">
        <f>BY65/BX65</f>
        <v>#DIV/0!</v>
      </c>
      <c r="CA64" s="46"/>
      <c r="CB64" s="210"/>
      <c r="CC64" s="174"/>
      <c r="CD64" s="205" t="e">
        <f>CC65/CB65</f>
        <v>#DIV/0!</v>
      </c>
      <c r="CE64" s="46"/>
      <c r="CF64" s="210"/>
      <c r="CG64" s="174"/>
      <c r="CH64" s="205" t="e">
        <f>CG65/CF65</f>
        <v>#DIV/0!</v>
      </c>
      <c r="CI64" s="200"/>
      <c r="CJ64" s="209"/>
      <c r="CK64" s="84"/>
      <c r="CL64" s="259" t="e">
        <f>CK65/CI65</f>
        <v>#DIV/0!</v>
      </c>
      <c r="CM64" s="205" t="e">
        <f>CK65/CJ65</f>
        <v>#DIV/0!</v>
      </c>
      <c r="CN64" s="206"/>
      <c r="CO64" s="211"/>
      <c r="CP64" s="162"/>
      <c r="CQ64" s="94" t="e">
        <f>CP65/CN65</f>
        <v>#DIV/0!</v>
      </c>
      <c r="CR64" s="208" t="e">
        <f>CP65/CO65</f>
        <v>#DIV/0!</v>
      </c>
      <c r="CS64" s="137"/>
      <c r="CT64" s="138"/>
    </row>
    <row r="65" spans="1:101" s="266" customFormat="1" ht="20.100000000000001" customHeight="1">
      <c r="A65" s="186"/>
      <c r="B65" s="104" t="s">
        <v>121</v>
      </c>
      <c r="C65" s="105"/>
      <c r="D65" s="361"/>
      <c r="E65" s="187"/>
      <c r="F65" s="107">
        <f>F152/1.17</f>
        <v>0</v>
      </c>
      <c r="G65" s="110">
        <f>G152/1.17</f>
        <v>0</v>
      </c>
      <c r="H65" s="110">
        <f>H152/1.17</f>
        <v>0</v>
      </c>
      <c r="I65" s="109">
        <f>H65-G65</f>
        <v>0</v>
      </c>
      <c r="J65" s="107">
        <f>J152/1.17</f>
        <v>0</v>
      </c>
      <c r="K65" s="110">
        <f>K152/1.17</f>
        <v>0</v>
      </c>
      <c r="L65" s="110">
        <f>L152/1.17</f>
        <v>0</v>
      </c>
      <c r="M65" s="109">
        <f>L65-K65</f>
        <v>0</v>
      </c>
      <c r="N65" s="107">
        <f>N152/1.17</f>
        <v>0</v>
      </c>
      <c r="O65" s="110">
        <f>O152/1.17</f>
        <v>246.66666666666671</v>
      </c>
      <c r="P65" s="110">
        <f>P152/1.17</f>
        <v>246.66666666666671</v>
      </c>
      <c r="Q65" s="109">
        <f>P65-O65</f>
        <v>0</v>
      </c>
      <c r="R65" s="111">
        <f>F65+J65+N65</f>
        <v>0</v>
      </c>
      <c r="S65" s="112">
        <f>S152/1.17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3"/>
        <v>246.66666666666671</v>
      </c>
      <c r="X65" s="109">
        <f>U65-T65</f>
        <v>0</v>
      </c>
      <c r="Y65" s="107">
        <f>Y152/1.17</f>
        <v>565.81196581196582</v>
      </c>
      <c r="Z65" s="110">
        <f>Z152/1.17</f>
        <v>150.76923076923077</v>
      </c>
      <c r="AA65" s="110">
        <f>AA152/1.17</f>
        <v>150.76923076923077</v>
      </c>
      <c r="AB65" s="109">
        <f>AA65-Z65</f>
        <v>0</v>
      </c>
      <c r="AC65" s="107">
        <f>AC152/1.17</f>
        <v>565.81196581196582</v>
      </c>
      <c r="AD65" s="110">
        <f>AD152/1.17</f>
        <v>1088.034188034188</v>
      </c>
      <c r="AE65" s="110">
        <f>AE152/1.17</f>
        <v>1088.034188034188</v>
      </c>
      <c r="AF65" s="117">
        <f>AE65-AD65</f>
        <v>0</v>
      </c>
      <c r="AG65" s="107">
        <f>AG152/1.17</f>
        <v>565.81196581196582</v>
      </c>
      <c r="AH65" s="110">
        <f>AH152/1.17</f>
        <v>1282.0512820512822</v>
      </c>
      <c r="AI65" s="110">
        <f>AI152/1.17</f>
        <v>0</v>
      </c>
      <c r="AJ65" s="117">
        <f>AI65-AH65</f>
        <v>-1282.0512820512822</v>
      </c>
      <c r="AK65" s="111">
        <f>Y65+AC65+AG65</f>
        <v>1697.4358974358975</v>
      </c>
      <c r="AL65" s="112">
        <f>AL152/1.17</f>
        <v>1697.4358974358975</v>
      </c>
      <c r="AM65" s="110">
        <f>Z65+AD65+AH65</f>
        <v>2520.8547008547012</v>
      </c>
      <c r="AN65" s="114">
        <f>AA65+AE65+AI65</f>
        <v>1238.8034188034187</v>
      </c>
      <c r="AO65" s="188">
        <f>AN65-AK65</f>
        <v>-458.63247863247875</v>
      </c>
      <c r="AP65" s="108">
        <f t="shared" si="187"/>
        <v>-458.63247863247875</v>
      </c>
      <c r="AQ65" s="109">
        <f>AN65-AM65</f>
        <v>-1282.0512820512824</v>
      </c>
      <c r="AR65" s="111">
        <f>SUM(R65,AK65)</f>
        <v>1697.4358974358975</v>
      </c>
      <c r="AS65" s="112">
        <f>AS152/1.17</f>
        <v>1697.4358974358975</v>
      </c>
      <c r="AT65" s="120">
        <f>T65+AM65</f>
        <v>2767.5213675213677</v>
      </c>
      <c r="AU65" s="120">
        <f>U65+AN65</f>
        <v>1485.4700854700855</v>
      </c>
      <c r="AV65" s="121">
        <f>AU65-AR65</f>
        <v>-211.96581196581201</v>
      </c>
      <c r="AW65" s="108">
        <f t="shared" si="188"/>
        <v>-211.96581196581201</v>
      </c>
      <c r="AX65" s="122">
        <f>AU65-AT65</f>
        <v>-1282.0512820512822</v>
      </c>
      <c r="AY65" s="96">
        <f>AR65/6</f>
        <v>282.90598290598291</v>
      </c>
      <c r="AZ65" s="97">
        <f>AS65/6</f>
        <v>282.90598290598291</v>
      </c>
      <c r="BA65" s="97">
        <f>AU65/6</f>
        <v>247.57834757834758</v>
      </c>
      <c r="BB65" s="123">
        <f>BA65/AY65</f>
        <v>0.87512588116817724</v>
      </c>
      <c r="BC65" s="98">
        <f>BA65-AY65</f>
        <v>-35.327635327635335</v>
      </c>
      <c r="BD65" s="98">
        <f>BA65-AZ65</f>
        <v>-35.327635327635335</v>
      </c>
      <c r="BE65" s="98">
        <f>AX65/6</f>
        <v>-213.67521367521371</v>
      </c>
      <c r="BF65" s="107">
        <f>BF152/1.17</f>
        <v>0</v>
      </c>
      <c r="BG65" s="110">
        <f>BG152/1.17</f>
        <v>0</v>
      </c>
      <c r="BH65" s="110">
        <f>BH152/1.17</f>
        <v>0</v>
      </c>
      <c r="BI65" s="109">
        <f>BH65-BG65</f>
        <v>0</v>
      </c>
      <c r="BJ65" s="107">
        <f>BJ152/1.17</f>
        <v>0</v>
      </c>
      <c r="BK65" s="110">
        <f>BK152/1.17</f>
        <v>0</v>
      </c>
      <c r="BL65" s="110">
        <f>BL152/1.17</f>
        <v>0</v>
      </c>
      <c r="BM65" s="109">
        <f>BL65-BK65</f>
        <v>0</v>
      </c>
      <c r="BN65" s="107">
        <f>BN152/1.17</f>
        <v>0</v>
      </c>
      <c r="BO65" s="110">
        <f>BO152/1.17</f>
        <v>0</v>
      </c>
      <c r="BP65" s="110">
        <f>BP152/1.17</f>
        <v>0</v>
      </c>
      <c r="BQ65" s="109">
        <f>BP65-BO65</f>
        <v>0</v>
      </c>
      <c r="BR65" s="111">
        <f>BF65+BJ65+BN65</f>
        <v>0</v>
      </c>
      <c r="BS65" s="108">
        <f>BG65+BK65+BO65</f>
        <v>0</v>
      </c>
      <c r="BT65" s="114">
        <f>BH65+BL65+BP65</f>
        <v>0</v>
      </c>
      <c r="BU65" s="110">
        <f>BT65-BR65</f>
        <v>0</v>
      </c>
      <c r="BV65" s="109">
        <f>BT65-BS65</f>
        <v>0</v>
      </c>
      <c r="BW65" s="107">
        <f>BW152/1.17</f>
        <v>0</v>
      </c>
      <c r="BX65" s="110">
        <f>BX152/1.17</f>
        <v>0</v>
      </c>
      <c r="BY65" s="110">
        <f>BY152/1.17</f>
        <v>0</v>
      </c>
      <c r="BZ65" s="109">
        <f>BY65-BX65</f>
        <v>0</v>
      </c>
      <c r="CA65" s="107">
        <f>CA152/1.17</f>
        <v>0</v>
      </c>
      <c r="CB65" s="115">
        <f>CB152/1.17</f>
        <v>0</v>
      </c>
      <c r="CC65" s="110">
        <f>CC152/1.17</f>
        <v>0</v>
      </c>
      <c r="CD65" s="109">
        <f>CC65-CB65</f>
        <v>0</v>
      </c>
      <c r="CE65" s="107">
        <f>CE152/1.17</f>
        <v>0</v>
      </c>
      <c r="CF65" s="115">
        <f>CF152/1.17</f>
        <v>0</v>
      </c>
      <c r="CG65" s="110">
        <f>CG152/1.17</f>
        <v>0</v>
      </c>
      <c r="CH65" s="109">
        <f>CG65-CF65</f>
        <v>0</v>
      </c>
      <c r="CI65" s="111">
        <f>BW65+CA65+CE65</f>
        <v>0</v>
      </c>
      <c r="CJ65" s="108">
        <f>BX65+CB65+CF65</f>
        <v>0</v>
      </c>
      <c r="CK65" s="114">
        <f>BY65+CC65+CG65</f>
        <v>0</v>
      </c>
      <c r="CL65" s="188">
        <f>CK65-CI65</f>
        <v>0</v>
      </c>
      <c r="CM65" s="109">
        <f>CK65-CJ65</f>
        <v>0</v>
      </c>
      <c r="CN65" s="111">
        <f>SUM(BR65,CI65)</f>
        <v>0</v>
      </c>
      <c r="CO65" s="124">
        <f>BS65+CJ65</f>
        <v>0</v>
      </c>
      <c r="CP65" s="120">
        <f>BT65+CK65</f>
        <v>0</v>
      </c>
      <c r="CQ65" s="121">
        <f>CP65-CN65</f>
        <v>0</v>
      </c>
      <c r="CR65" s="122">
        <f>CP65-CO65</f>
        <v>0</v>
      </c>
      <c r="CS65" s="96">
        <f>CN65/6</f>
        <v>0</v>
      </c>
      <c r="CT65" s="97">
        <f>CP65/6</f>
        <v>0</v>
      </c>
      <c r="CU65" s="123" t="e">
        <f>CT65/CS65</f>
        <v>#DIV/0!</v>
      </c>
      <c r="CV65" s="98">
        <f>CT65-CS65</f>
        <v>0</v>
      </c>
      <c r="CW65" s="98">
        <f>CR65/6</f>
        <v>0</v>
      </c>
    </row>
    <row r="66" spans="1:101" s="271" customFormat="1" ht="20.100000000000001" customHeight="1">
      <c r="A66" s="125"/>
      <c r="B66" s="192"/>
      <c r="C66" s="192"/>
      <c r="D66" s="192"/>
      <c r="E66" s="198"/>
      <c r="F66" s="69"/>
      <c r="G66" s="174"/>
      <c r="H66" s="174"/>
      <c r="I66" s="80">
        <f>H67/G67</f>
        <v>1</v>
      </c>
      <c r="J66" s="69"/>
      <c r="K66" s="174"/>
      <c r="L66" s="174"/>
      <c r="M66" s="80">
        <f>L67/K67</f>
        <v>1</v>
      </c>
      <c r="N66" s="69"/>
      <c r="O66" s="174"/>
      <c r="P66" s="174"/>
      <c r="Q66" s="80">
        <f>P67/O67</f>
        <v>1</v>
      </c>
      <c r="R66" s="200"/>
      <c r="S66" s="296"/>
      <c r="T66" s="202"/>
      <c r="U66" s="203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4"/>
      <c r="AA66" s="174"/>
      <c r="AB66" s="80">
        <f>AA67/Z67</f>
        <v>1</v>
      </c>
      <c r="AC66" s="69"/>
      <c r="AD66" s="199"/>
      <c r="AE66" s="174"/>
      <c r="AF66" s="204">
        <f>AE67/AD67</f>
        <v>1.0001999369683112</v>
      </c>
      <c r="AG66" s="69"/>
      <c r="AH66" s="199"/>
      <c r="AI66" s="174"/>
      <c r="AJ66" s="204">
        <f>AI67/AH67</f>
        <v>0</v>
      </c>
      <c r="AK66" s="200"/>
      <c r="AL66" s="296"/>
      <c r="AM66" s="202"/>
      <c r="AN66" s="203"/>
      <c r="AO66" s="259">
        <f>AN67/AK67</f>
        <v>0.84175893574281213</v>
      </c>
      <c r="AP66" s="86">
        <f>AN67/AL67</f>
        <v>0.80893703836140007</v>
      </c>
      <c r="AQ66" s="205">
        <f>AN67/AM67</f>
        <v>0.65106510239647208</v>
      </c>
      <c r="AR66" s="206"/>
      <c r="AS66" s="201"/>
      <c r="AT66" s="207"/>
      <c r="AU66" s="162"/>
      <c r="AV66" s="94">
        <f>AU67/AR67</f>
        <v>1.0505293218605791</v>
      </c>
      <c r="AW66" s="86">
        <f>AU67/AS67</f>
        <v>0.96304173389981795</v>
      </c>
      <c r="AX66" s="208">
        <f>AU67/AT67</f>
        <v>0.82483568943351038</v>
      </c>
      <c r="AY66" s="137"/>
      <c r="AZ66" s="138"/>
      <c r="BA66" s="138"/>
      <c r="BF66" s="69"/>
      <c r="BG66" s="174"/>
      <c r="BH66" s="174"/>
      <c r="BI66" s="80" t="e">
        <f>BH67/BG67</f>
        <v>#DIV/0!</v>
      </c>
      <c r="BJ66" s="69"/>
      <c r="BK66" s="174"/>
      <c r="BL66" s="174"/>
      <c r="BM66" s="80" t="e">
        <f>BL67/BK67</f>
        <v>#DIV/0!</v>
      </c>
      <c r="BN66" s="69"/>
      <c r="BO66" s="199"/>
      <c r="BP66" s="174"/>
      <c r="BQ66" s="279" t="e">
        <f>BP67/BO67</f>
        <v>#DIV/0!</v>
      </c>
      <c r="BR66" s="200"/>
      <c r="BS66" s="209"/>
      <c r="BT66" s="203"/>
      <c r="BU66" s="160" t="e">
        <f>BT67/BR67</f>
        <v>#DIV/0!</v>
      </c>
      <c r="BV66" s="80" t="e">
        <f>BT67/BS67</f>
        <v>#DIV/0!</v>
      </c>
      <c r="BW66" s="69"/>
      <c r="BX66" s="199"/>
      <c r="BY66" s="174"/>
      <c r="BZ66" s="279" t="e">
        <f>BY67/BX67</f>
        <v>#DIV/0!</v>
      </c>
      <c r="CA66" s="69"/>
      <c r="CB66" s="210"/>
      <c r="CC66" s="174"/>
      <c r="CD66" s="205" t="e">
        <f>CC67/CB67</f>
        <v>#DIV/0!</v>
      </c>
      <c r="CE66" s="69"/>
      <c r="CF66" s="210"/>
      <c r="CG66" s="174"/>
      <c r="CH66" s="205" t="e">
        <f>CG67/CF67</f>
        <v>#DIV/0!</v>
      </c>
      <c r="CI66" s="200"/>
      <c r="CJ66" s="209"/>
      <c r="CK66" s="203"/>
      <c r="CL66" s="259" t="e">
        <f>CK67/CI67</f>
        <v>#DIV/0!</v>
      </c>
      <c r="CM66" s="205" t="e">
        <f>CK67/CJ67</f>
        <v>#DIV/0!</v>
      </c>
      <c r="CN66" s="206"/>
      <c r="CO66" s="211"/>
      <c r="CP66" s="162"/>
      <c r="CQ66" s="94" t="e">
        <f>CP67/CN67</f>
        <v>#DIV/0!</v>
      </c>
      <c r="CR66" s="208" t="e">
        <f>CP67/CO67</f>
        <v>#DIV/0!</v>
      </c>
      <c r="CS66" s="137"/>
      <c r="CT66" s="138"/>
    </row>
    <row r="67" spans="1:101" s="98" customFormat="1" ht="20.100000000000001" customHeight="1" thickBot="1">
      <c r="A67" s="104" t="s">
        <v>47</v>
      </c>
      <c r="B67" s="105"/>
      <c r="C67" s="105"/>
      <c r="D67" s="361"/>
      <c r="E67" s="187"/>
      <c r="F67" s="212">
        <f>F43+F50+F61+F55+F59+F63+F65</f>
        <v>300182.90598290606</v>
      </c>
      <c r="G67" s="215">
        <f>G43+G50+G61+G55+G59+G63+G65</f>
        <v>416863.04296581197</v>
      </c>
      <c r="H67" s="890">
        <f>H43+H50+H61+H55+H59+H63+H65</f>
        <v>416863.04296581197</v>
      </c>
      <c r="I67" s="214">
        <f>H67-G67</f>
        <v>0</v>
      </c>
      <c r="J67" s="212">
        <f>J43+J50+J61+J55+J59+J63+J65</f>
        <v>324029.05982905987</v>
      </c>
      <c r="K67" s="890">
        <f>K43+K50+K61+K55+K59+K63+K65</f>
        <v>415393.83914529916</v>
      </c>
      <c r="L67" s="890">
        <f>L43+L50+L61+L55+L59+L63+L65</f>
        <v>415393.83914529916</v>
      </c>
      <c r="M67" s="214">
        <f>L67-K67</f>
        <v>0</v>
      </c>
      <c r="N67" s="212">
        <f>N43+N50+N61+N55+N59+N63+N65</f>
        <v>324770.94017094019</v>
      </c>
      <c r="O67" s="215">
        <f>O43+O50+O61+O55+O59+O63+O65</f>
        <v>358496.7011880342</v>
      </c>
      <c r="P67" s="215">
        <f>P43+P50+P61+P55+P59+P63+P65</f>
        <v>358496.7011880342</v>
      </c>
      <c r="Q67" s="214">
        <f>P67-O67</f>
        <v>0</v>
      </c>
      <c r="R67" s="216">
        <f>R43+R50+R61+R55+R59+R63+R65</f>
        <v>948982.90598290612</v>
      </c>
      <c r="S67" s="297">
        <f>S43+S50+S61+S55+S59+S63+S65</f>
        <v>1081864.1025641025</v>
      </c>
      <c r="T67" s="215">
        <f>T43+T50+T61+T55+T59+T63+T65</f>
        <v>1190753.5832991453</v>
      </c>
      <c r="U67" s="215">
        <f>U43+U50+U61+U55+U59+U63+U65</f>
        <v>1190753.5832991456</v>
      </c>
      <c r="V67" s="215">
        <f>U67-R67</f>
        <v>241770.67731623945</v>
      </c>
      <c r="W67" s="213">
        <f>U67-S67</f>
        <v>108889.48073504306</v>
      </c>
      <c r="X67" s="214">
        <f>U67-T67</f>
        <v>0</v>
      </c>
      <c r="Y67" s="212">
        <f>Y43+Y50+Y61+Y55+Y59+Y63+Y65</f>
        <v>317839.31623931625</v>
      </c>
      <c r="Z67" s="894">
        <f>Z43+Z50+Z61+Z55+Z59+Z63+Z65</f>
        <v>374877.16327350429</v>
      </c>
      <c r="AA67" s="894">
        <f>AA43+AA50+AA61+AA55+AA59+AA63+AA65</f>
        <v>374877.16327350429</v>
      </c>
      <c r="AB67" s="214">
        <f>AA67-Z67</f>
        <v>0</v>
      </c>
      <c r="AC67" s="212">
        <f>AC43+AC50+AC61+AC55+AC59+AC63+AC65</f>
        <v>315350.42735042732</v>
      </c>
      <c r="AD67" s="215">
        <f>AD43+AD50+AD61+AD55+AD59+AD63+AD65</f>
        <v>406517.60463521368</v>
      </c>
      <c r="AE67" s="215">
        <f>AE43+AE50+AE61+AE55+AE59+AE63+AE65</f>
        <v>406598.88253264956</v>
      </c>
      <c r="AF67" s="214">
        <f>AE67-AD67</f>
        <v>81.277897435880732</v>
      </c>
      <c r="AG67" s="212">
        <f>AG43+AG50+AG61+AG55+AG59+AG63+AG65</f>
        <v>295194.87179487175</v>
      </c>
      <c r="AH67" s="215">
        <f>AH43+AH50+AH61+AH55+AH59+AH63+AH65</f>
        <v>418909.23076923087</v>
      </c>
      <c r="AI67" s="215">
        <f>AI43+AI50+AI61+AI55+AI59+AI63+AI65</f>
        <v>0</v>
      </c>
      <c r="AJ67" s="214">
        <f>AI67-AH67</f>
        <v>-418909.23076923087</v>
      </c>
      <c r="AK67" s="216">
        <f>AK43+AK50+AK61+AK55+AK59+AK63+AK65</f>
        <v>928384.61538461538</v>
      </c>
      <c r="AL67" s="297">
        <f>AL43+AL50+AL61+AL55+AL59+AL63+AL65</f>
        <v>966052.99145299138</v>
      </c>
      <c r="AM67" s="215">
        <f>AM43+AM50+AM61+AM55+AM59+AM63+AM65</f>
        <v>1200303.998677949</v>
      </c>
      <c r="AN67" s="215">
        <f>AN43+AN50+AN61+AN55+AN59+AN63+AN65</f>
        <v>781476.04580615379</v>
      </c>
      <c r="AO67" s="215">
        <f>AN67-AK67</f>
        <v>-146908.56957846158</v>
      </c>
      <c r="AP67" s="213">
        <f>AN67-AL67</f>
        <v>-184576.94564683759</v>
      </c>
      <c r="AQ67" s="214">
        <f>AN67-AM67</f>
        <v>-418827.95287179516</v>
      </c>
      <c r="AR67" s="216">
        <f>AR43+AR50+AR61+AR55+AR59+AR63+AR65</f>
        <v>1877367.5213675217</v>
      </c>
      <c r="AS67" s="217">
        <f>AS43+AS50+AS61+AS55+AS59+AS63+AS65</f>
        <v>2047917.0940170942</v>
      </c>
      <c r="AT67" s="298">
        <f>AT43+AT50+AT61+AT55+AT59+AT63+AT65</f>
        <v>2391057.5819770945</v>
      </c>
      <c r="AU67" s="298">
        <f>AU43+AU50+AU61+AU55+AU59+AU63+AU65</f>
        <v>1972229.629105299</v>
      </c>
      <c r="AV67" s="219">
        <f>AU67-AR67</f>
        <v>94862.107737777289</v>
      </c>
      <c r="AW67" s="213">
        <f>AU67-AS67</f>
        <v>-75687.464911795221</v>
      </c>
      <c r="AX67" s="299">
        <f>AU67-AT67</f>
        <v>-418827.95287179551</v>
      </c>
      <c r="AY67" s="96">
        <f>AR67/6</f>
        <v>312894.58689458697</v>
      </c>
      <c r="AZ67" s="97">
        <f>AS67/6</f>
        <v>341319.51566951571</v>
      </c>
      <c r="BA67" s="97">
        <f>AU67/6</f>
        <v>328704.9381842165</v>
      </c>
      <c r="BB67" s="123">
        <f>BA67/AY67</f>
        <v>1.0505293218605791</v>
      </c>
      <c r="BC67" s="98">
        <f>BA67-AY67</f>
        <v>15810.351289629529</v>
      </c>
      <c r="BD67" s="98">
        <f>BA67-AZ67</f>
        <v>-12614.577485299204</v>
      </c>
      <c r="BE67" s="98">
        <f>AX67/6</f>
        <v>-69804.658811965914</v>
      </c>
      <c r="BF67" s="212">
        <f>BF43+BF50+BF61+BF55+BF59+BF63+BF65</f>
        <v>0</v>
      </c>
      <c r="BG67" s="215">
        <f>BG43+BG50+BG61+BG55+BG59+BG63+BG65</f>
        <v>0</v>
      </c>
      <c r="BH67" s="215">
        <f>BH43+BH50+BH61+BH55+BH59+BH63+BH65</f>
        <v>0</v>
      </c>
      <c r="BI67" s="214">
        <f>BH67-BG67</f>
        <v>0</v>
      </c>
      <c r="BJ67" s="212">
        <f>BJ43+BJ50+BJ61+BJ55+BJ59+BJ63+BJ65</f>
        <v>0</v>
      </c>
      <c r="BK67" s="215">
        <f>BK43+BK50+BK61+BK55+BK59+BK63+BK65</f>
        <v>0</v>
      </c>
      <c r="BL67" s="215">
        <f>BL43+BL50+BL61+BL55+BL59+BL63+BL65</f>
        <v>0</v>
      </c>
      <c r="BM67" s="214">
        <f>BL67-BK67</f>
        <v>0</v>
      </c>
      <c r="BN67" s="212">
        <f>BN43+BN50+BN61+BN55+BN59+BN63+BN65</f>
        <v>0</v>
      </c>
      <c r="BO67" s="215">
        <f>BO43+BO50+BO61+BO55+BO59+BO63+BO65</f>
        <v>0</v>
      </c>
      <c r="BP67" s="215">
        <f>BP43+BP50+BP61+BP55+BP59+BP63+BP65</f>
        <v>0</v>
      </c>
      <c r="BQ67" s="214">
        <f>BP67-BO67</f>
        <v>0</v>
      </c>
      <c r="BR67" s="216">
        <f>BR43+BR50+BR61+BR55+BR59+BR63+BR65</f>
        <v>0</v>
      </c>
      <c r="BS67" s="217">
        <f>BS43+BS50+BS61+BS55+BS59+BS63+BS65</f>
        <v>0</v>
      </c>
      <c r="BT67" s="215">
        <f>BT43+BT50+BT61+BT55+BT59+BT63+BT65</f>
        <v>0</v>
      </c>
      <c r="BU67" s="215">
        <f>BT67-BR67</f>
        <v>0</v>
      </c>
      <c r="BV67" s="214">
        <f>BT67-BS67</f>
        <v>0</v>
      </c>
      <c r="BW67" s="212">
        <f>BW43+BW50+BW61+BW55+BW59+BW63+BW65</f>
        <v>0</v>
      </c>
      <c r="BX67" s="215">
        <f>BX43+BX50+BX61+BX55+BX59+BX63+BX65</f>
        <v>0</v>
      </c>
      <c r="BY67" s="215">
        <f>BY43+BY50+BY61+BY55+BY59+BY63+BY65</f>
        <v>0</v>
      </c>
      <c r="BZ67" s="214">
        <f>BZ43+BZ50+BZ61+BZ55+BZ59+BZ63</f>
        <v>0</v>
      </c>
      <c r="CA67" s="212">
        <f>CA43+CA50+CA61+CA55+CA59+CA63+CA65</f>
        <v>0</v>
      </c>
      <c r="CB67" s="215">
        <f>CB43+CB50+CB61+CB55+CB59+CB63+CB65</f>
        <v>0</v>
      </c>
      <c r="CC67" s="215">
        <f>CC43+CC50+CC61+CC55+CC59+CC63+CC65</f>
        <v>0</v>
      </c>
      <c r="CD67" s="214">
        <f>CD43+CD50+CD61+CD55+CD59+CD63</f>
        <v>0</v>
      </c>
      <c r="CE67" s="212">
        <f>CE43+CE50+CE61+CE55+CE59+CE63+CE65</f>
        <v>0</v>
      </c>
      <c r="CF67" s="215">
        <f>CF43+CF50+CF61+CF55+CF59+CF63+CF65</f>
        <v>0</v>
      </c>
      <c r="CG67" s="215">
        <f>CG43+CG50+CG61+CG55+CG59+CG63+CG65</f>
        <v>0</v>
      </c>
      <c r="CH67" s="214">
        <f>CH43+CH50+CH61+CH55+CH59+CH63</f>
        <v>0</v>
      </c>
      <c r="CI67" s="216">
        <f>CI43+CI50+CI61+CI55+CI59+CI63+CI65</f>
        <v>0</v>
      </c>
      <c r="CJ67" s="217">
        <f>CJ43+CJ50+CJ61+CJ55+CJ59+CJ63+CJ65</f>
        <v>0</v>
      </c>
      <c r="CK67" s="215">
        <f>CK43+CK50+CK61+CK55+CK59+CK63+CK65</f>
        <v>0</v>
      </c>
      <c r="CL67" s="215">
        <f>CK67-CI67</f>
        <v>0</v>
      </c>
      <c r="CM67" s="214">
        <f>CM43+CM50+CM61+CM55+CM59+CM63</f>
        <v>0</v>
      </c>
      <c r="CN67" s="216">
        <f>CN43+CN50+CN61+CN55+CN59+CN63+CN65</f>
        <v>0</v>
      </c>
      <c r="CO67" s="300">
        <f>CO43+CO50+CO61+CO55+CO59+CO63+CO65</f>
        <v>0</v>
      </c>
      <c r="CP67" s="298">
        <f>CP43+CP50+CP61+CP55+CP59+CP63+CP65</f>
        <v>0</v>
      </c>
      <c r="CQ67" s="219">
        <f>CQ43+CQ50+CQ61+CQ55+CQ59+CQ63</f>
        <v>0</v>
      </c>
      <c r="CR67" s="299">
        <f>CP67-CO67</f>
        <v>0</v>
      </c>
      <c r="CS67" s="96">
        <f>CN67/6</f>
        <v>0</v>
      </c>
      <c r="CT67" s="97">
        <f>CP67/6</f>
        <v>0</v>
      </c>
      <c r="CU67" s="123" t="e">
        <f>CT67/CS67</f>
        <v>#DIV/0!</v>
      </c>
      <c r="CV67" s="98">
        <f>CT67-CS67</f>
        <v>0</v>
      </c>
      <c r="CW67" s="98">
        <f>CR67/6</f>
        <v>0</v>
      </c>
    </row>
    <row r="68" spans="1:101" ht="14.25">
      <c r="G68" s="301"/>
      <c r="H68" s="301"/>
      <c r="K68" s="301"/>
      <c r="L68" s="301"/>
      <c r="O68" s="301"/>
      <c r="P68" s="301"/>
      <c r="R68" s="10"/>
      <c r="S68" s="10"/>
      <c r="T68" s="10"/>
      <c r="U68" s="302"/>
      <c r="V68" s="10"/>
      <c r="W68" s="10"/>
      <c r="Z68" s="301"/>
      <c r="AA68" s="301"/>
      <c r="AD68" s="301"/>
      <c r="AE68" s="301"/>
      <c r="AH68" s="301"/>
      <c r="AI68" s="301"/>
      <c r="AK68" s="10"/>
      <c r="AL68" s="10"/>
      <c r="AM68" s="895">
        <f>AM67/3</f>
        <v>400101.33289264963</v>
      </c>
      <c r="AN68" s="895">
        <f>AN67/3</f>
        <v>260492.01526871792</v>
      </c>
      <c r="AO68" s="10"/>
      <c r="AP68" s="10"/>
      <c r="AS68" s="221"/>
      <c r="AT68" s="4">
        <f>AT67/6</f>
        <v>398509.5969961824</v>
      </c>
      <c r="AU68" s="4">
        <f>AU67/6</f>
        <v>328704.9381842165</v>
      </c>
      <c r="AW68" s="10"/>
      <c r="AY68" s="5"/>
      <c r="AZ68" s="5"/>
      <c r="BA68" s="5"/>
      <c r="BG68" s="301"/>
      <c r="BH68" s="301"/>
      <c r="BK68" s="301"/>
      <c r="BL68" s="301"/>
      <c r="BO68" s="301"/>
      <c r="BP68" s="301"/>
      <c r="BR68" s="10"/>
      <c r="BS68" s="10"/>
      <c r="BT68" s="302"/>
      <c r="BU68" s="10"/>
      <c r="BX68" s="301"/>
      <c r="BY68" s="301"/>
      <c r="CB68" s="303"/>
      <c r="CC68" s="301"/>
      <c r="CF68" s="303"/>
      <c r="CG68" s="301"/>
      <c r="CI68" s="10"/>
      <c r="CJ68" s="10"/>
      <c r="CK68" s="302"/>
      <c r="CL68" s="10"/>
      <c r="CS68" s="5"/>
      <c r="CT68" s="5"/>
    </row>
    <row r="69" spans="1:101" ht="24.75" thickBot="1">
      <c r="A69" s="304" t="s">
        <v>9</v>
      </c>
      <c r="B69" s="305"/>
      <c r="C69" s="305"/>
      <c r="D69" s="306"/>
      <c r="E69" s="306"/>
      <c r="F69" s="307"/>
      <c r="G69" s="307"/>
      <c r="H69" s="307"/>
      <c r="I69" s="308"/>
      <c r="J69" s="307"/>
      <c r="K69" s="307"/>
      <c r="L69" s="307"/>
      <c r="M69" s="308"/>
      <c r="N69" s="307"/>
      <c r="O69" s="307"/>
      <c r="P69" s="307"/>
      <c r="Q69" s="308">
        <v>0</v>
      </c>
      <c r="R69" s="9"/>
      <c r="S69" s="9"/>
      <c r="T69" s="9"/>
      <c r="U69" s="241"/>
      <c r="V69" s="241"/>
      <c r="W69" s="241"/>
      <c r="X69" s="307"/>
      <c r="Y69" s="307"/>
      <c r="Z69" s="307"/>
      <c r="AA69" s="307"/>
      <c r="AB69" s="308"/>
      <c r="AC69" s="307"/>
      <c r="AD69" s="307"/>
      <c r="AE69" s="307"/>
      <c r="AF69" s="307"/>
      <c r="AG69" s="307"/>
      <c r="AH69" s="307"/>
      <c r="AI69" s="307"/>
      <c r="AJ69" s="307"/>
      <c r="AK69" s="9"/>
      <c r="AL69" s="9"/>
      <c r="AM69" s="9"/>
      <c r="AN69" s="241"/>
      <c r="AO69" s="241"/>
      <c r="AP69" s="241"/>
      <c r="AQ69" s="307"/>
      <c r="AR69" s="8"/>
      <c r="AS69" s="8"/>
      <c r="AU69" s="12"/>
      <c r="AV69" s="309"/>
      <c r="AW69" s="241"/>
      <c r="AX69" s="14" t="s">
        <v>62</v>
      </c>
      <c r="AY69" s="5"/>
      <c r="AZ69" s="5"/>
      <c r="BB69" s="908">
        <f ca="1">NOW()</f>
        <v>42977.709793402777</v>
      </c>
      <c r="BC69" s="908"/>
      <c r="BD69" s="908"/>
      <c r="BE69" s="908"/>
      <c r="BF69" s="307"/>
      <c r="BG69" s="307"/>
      <c r="BH69" s="307"/>
      <c r="BI69" s="308"/>
      <c r="BJ69" s="307"/>
      <c r="BK69" s="307"/>
      <c r="BL69" s="307"/>
      <c r="BM69" s="308"/>
      <c r="BN69" s="307"/>
      <c r="BO69" s="307"/>
      <c r="BP69" s="307"/>
      <c r="BQ69" s="308">
        <v>0</v>
      </c>
      <c r="BR69" s="9"/>
      <c r="BS69" s="9"/>
      <c r="BT69" s="241"/>
      <c r="BU69" s="241"/>
      <c r="BV69" s="307"/>
      <c r="BW69" s="307"/>
      <c r="BX69" s="307"/>
      <c r="BY69" s="307"/>
      <c r="BZ69" s="308"/>
      <c r="CA69" s="307"/>
      <c r="CB69" s="308"/>
      <c r="CC69" s="307"/>
      <c r="CD69" s="308"/>
      <c r="CE69" s="307"/>
      <c r="CF69" s="308"/>
      <c r="CG69" s="307"/>
      <c r="CH69" s="308"/>
      <c r="CI69" s="9"/>
      <c r="CJ69" s="9"/>
      <c r="CK69" s="241"/>
      <c r="CL69" s="241"/>
      <c r="CM69" s="307"/>
      <c r="CN69" s="8"/>
      <c r="CP69" s="12"/>
      <c r="CQ69" s="309"/>
      <c r="CR69" s="14" t="s">
        <v>62</v>
      </c>
      <c r="CS69" s="5"/>
      <c r="CV69" s="908">
        <f ca="1">NOW()</f>
        <v>42977.709793402777</v>
      </c>
      <c r="CW69" s="908"/>
    </row>
    <row r="70" spans="1:101" s="20" customFormat="1" ht="20.100000000000001" customHeight="1" thickBot="1">
      <c r="A70" s="15"/>
      <c r="B70" s="16"/>
      <c r="C70" s="16"/>
      <c r="D70" s="838"/>
      <c r="E70" s="17"/>
      <c r="F70" s="901" t="str">
        <f>F3</f>
        <v>17/3</v>
      </c>
      <c r="G70" s="902"/>
      <c r="H70" s="902"/>
      <c r="I70" s="903">
        <v>0</v>
      </c>
      <c r="J70" s="901" t="str">
        <f>J3</f>
        <v>17/4</v>
      </c>
      <c r="K70" s="904"/>
      <c r="L70" s="902"/>
      <c r="M70" s="903">
        <v>0</v>
      </c>
      <c r="N70" s="901" t="str">
        <f>N3</f>
        <v>17/5</v>
      </c>
      <c r="O70" s="904"/>
      <c r="P70" s="902"/>
      <c r="Q70" s="903">
        <v>0</v>
      </c>
      <c r="R70" s="901" t="str">
        <f>R3</f>
        <v>17/3-17/5累計</v>
      </c>
      <c r="S70" s="902"/>
      <c r="T70" s="904"/>
      <c r="U70" s="902"/>
      <c r="V70" s="904"/>
      <c r="W70" s="904"/>
      <c r="X70" s="903"/>
      <c r="Y70" s="901" t="str">
        <f>Y3</f>
        <v>17/6</v>
      </c>
      <c r="Z70" s="904"/>
      <c r="AA70" s="902"/>
      <c r="AB70" s="903">
        <v>0</v>
      </c>
      <c r="AC70" s="901" t="str">
        <f>AC3</f>
        <v>17/7</v>
      </c>
      <c r="AD70" s="904"/>
      <c r="AE70" s="902"/>
      <c r="AF70" s="903">
        <v>0</v>
      </c>
      <c r="AG70" s="901" t="str">
        <f>AG3</f>
        <v>17/8</v>
      </c>
      <c r="AH70" s="904"/>
      <c r="AI70" s="902"/>
      <c r="AJ70" s="903">
        <v>0</v>
      </c>
      <c r="AK70" s="901" t="str">
        <f>AK3</f>
        <v>17/6-17/8累計</v>
      </c>
      <c r="AL70" s="904"/>
      <c r="AM70" s="904"/>
      <c r="AN70" s="902"/>
      <c r="AO70" s="904"/>
      <c r="AP70" s="904"/>
      <c r="AQ70" s="903"/>
      <c r="AR70" s="905" t="str">
        <f>AR3</f>
        <v>17/上(17/3-17/8)累計</v>
      </c>
      <c r="AS70" s="906"/>
      <c r="AT70" s="906"/>
      <c r="AU70" s="906"/>
      <c r="AV70" s="906"/>
      <c r="AW70" s="906"/>
      <c r="AX70" s="907"/>
      <c r="AY70" s="18"/>
      <c r="AZ70" s="763"/>
      <c r="BA70" s="19"/>
      <c r="BF70" s="901" t="str">
        <f>BF3</f>
        <v>17/9</v>
      </c>
      <c r="BG70" s="902"/>
      <c r="BH70" s="902"/>
      <c r="BI70" s="903">
        <v>0</v>
      </c>
      <c r="BJ70" s="901" t="str">
        <f>BJ3</f>
        <v>17/10</v>
      </c>
      <c r="BK70" s="904"/>
      <c r="BL70" s="902"/>
      <c r="BM70" s="903">
        <v>0</v>
      </c>
      <c r="BN70" s="901" t="str">
        <f>BN3</f>
        <v>17/11</v>
      </c>
      <c r="BO70" s="904"/>
      <c r="BP70" s="902"/>
      <c r="BQ70" s="903">
        <v>0</v>
      </c>
      <c r="BR70" s="901" t="str">
        <f>BR3</f>
        <v>17/9-17/11累計</v>
      </c>
      <c r="BS70" s="904"/>
      <c r="BT70" s="902"/>
      <c r="BU70" s="904"/>
      <c r="BV70" s="903"/>
      <c r="BW70" s="901" t="str">
        <f>BW3</f>
        <v>17/6</v>
      </c>
      <c r="BX70" s="904"/>
      <c r="BY70" s="902"/>
      <c r="BZ70" s="903">
        <v>0</v>
      </c>
      <c r="CA70" s="942" t="str">
        <f>CA3</f>
        <v>17/7</v>
      </c>
      <c r="CB70" s="902"/>
      <c r="CC70" s="902"/>
      <c r="CD70" s="943">
        <v>0</v>
      </c>
      <c r="CE70" s="901" t="str">
        <f>CE3</f>
        <v>17/8</v>
      </c>
      <c r="CF70" s="904"/>
      <c r="CG70" s="902"/>
      <c r="CH70" s="903">
        <v>0</v>
      </c>
      <c r="CI70" s="901" t="str">
        <f>CI3</f>
        <v>17/6-17/8累計</v>
      </c>
      <c r="CJ70" s="904"/>
      <c r="CK70" s="902"/>
      <c r="CL70" s="904"/>
      <c r="CM70" s="903"/>
      <c r="CN70" s="905" t="str">
        <f>CN3</f>
        <v>16/上(16/3-16/8)累計</v>
      </c>
      <c r="CO70" s="906"/>
      <c r="CP70" s="906"/>
      <c r="CQ70" s="906"/>
      <c r="CR70" s="907"/>
      <c r="CS70" s="18"/>
      <c r="CT70" s="19"/>
    </row>
    <row r="71" spans="1:101" s="64" customFormat="1" ht="20.100000000000001" customHeight="1" thickTop="1">
      <c r="A71" s="21"/>
      <c r="B71" s="22"/>
      <c r="C71" s="22"/>
      <c r="D71" s="22"/>
      <c r="E71" s="23"/>
      <c r="F71" s="310" t="s">
        <v>0</v>
      </c>
      <c r="G71" s="311" t="str">
        <f>G4</f>
        <v>実績</v>
      </c>
      <c r="H71" s="770" t="str">
        <f>H4</f>
        <v>実績</v>
      </c>
      <c r="I71" s="315" t="s">
        <v>21</v>
      </c>
      <c r="J71" s="310" t="s">
        <v>0</v>
      </c>
      <c r="K71" s="311" t="str">
        <f>K4</f>
        <v>実績</v>
      </c>
      <c r="L71" s="770" t="str">
        <f>L4</f>
        <v>実績</v>
      </c>
      <c r="M71" s="315" t="s">
        <v>21</v>
      </c>
      <c r="N71" s="310" t="s">
        <v>0</v>
      </c>
      <c r="O71" s="311" t="str">
        <f>O4</f>
        <v>前回計画</v>
      </c>
      <c r="P71" s="770" t="str">
        <f>P4</f>
        <v>実績</v>
      </c>
      <c r="Q71" s="315" t="s">
        <v>141</v>
      </c>
      <c r="R71" s="316" t="s">
        <v>0</v>
      </c>
      <c r="S71" s="317" t="str">
        <f>S4</f>
        <v>目標</v>
      </c>
      <c r="T71" s="34" t="s">
        <v>40</v>
      </c>
      <c r="U71" s="31" t="str">
        <f>U4</f>
        <v>実績</v>
      </c>
      <c r="V71" s="30" t="s">
        <v>92</v>
      </c>
      <c r="W71" s="226" t="s">
        <v>119</v>
      </c>
      <c r="X71" s="318" t="s">
        <v>21</v>
      </c>
      <c r="Y71" s="310" t="s">
        <v>0</v>
      </c>
      <c r="Z71" s="770" t="str">
        <f>Z4</f>
        <v>実績</v>
      </c>
      <c r="AA71" s="770" t="str">
        <f>AA4</f>
        <v>実績</v>
      </c>
      <c r="AB71" s="315" t="s">
        <v>144</v>
      </c>
      <c r="AC71" s="310" t="s">
        <v>0</v>
      </c>
      <c r="AD71" s="311" t="str">
        <f>AD4</f>
        <v>今回計画</v>
      </c>
      <c r="AE71" s="770" t="str">
        <f>AE4</f>
        <v>実績</v>
      </c>
      <c r="AF71" s="315" t="s">
        <v>21</v>
      </c>
      <c r="AG71" s="310" t="s">
        <v>0</v>
      </c>
      <c r="AH71" s="311" t="str">
        <f>AH4</f>
        <v>前回計画</v>
      </c>
      <c r="AI71" s="312" t="str">
        <f>AI4</f>
        <v>実績</v>
      </c>
      <c r="AJ71" s="315" t="s">
        <v>21</v>
      </c>
      <c r="AK71" s="28" t="s">
        <v>0</v>
      </c>
      <c r="AL71" s="317" t="str">
        <f>AL4</f>
        <v>目標</v>
      </c>
      <c r="AM71" s="34" t="s">
        <v>40</v>
      </c>
      <c r="AN71" s="31" t="str">
        <f>AN4</f>
        <v>今回見通</v>
      </c>
      <c r="AO71" s="34" t="s">
        <v>93</v>
      </c>
      <c r="AP71" s="226" t="s">
        <v>119</v>
      </c>
      <c r="AQ71" s="318" t="s">
        <v>89</v>
      </c>
      <c r="AR71" s="35" t="s">
        <v>0</v>
      </c>
      <c r="AS71" s="25" t="str">
        <f>AS4</f>
        <v>目標</v>
      </c>
      <c r="AT71" s="43" t="s">
        <v>61</v>
      </c>
      <c r="AU71" s="37" t="str">
        <f>AU4</f>
        <v>今回見通</v>
      </c>
      <c r="AV71" s="38" t="s">
        <v>45</v>
      </c>
      <c r="AW71" s="226" t="s">
        <v>119</v>
      </c>
      <c r="AX71" s="39" t="s">
        <v>46</v>
      </c>
      <c r="AY71" s="40" t="s">
        <v>20</v>
      </c>
      <c r="AZ71" s="764" t="str">
        <f>AZ4</f>
        <v>目標平均</v>
      </c>
      <c r="BA71" s="319" t="str">
        <f>BA4</f>
        <v>見通し平均</v>
      </c>
      <c r="BC71" s="6" t="s">
        <v>76</v>
      </c>
      <c r="BD71" s="6" t="str">
        <f>BD4</f>
        <v>月目標差</v>
      </c>
      <c r="BE71" s="6" t="s">
        <v>77</v>
      </c>
      <c r="BF71" s="945" t="s">
        <v>0</v>
      </c>
      <c r="BG71" s="311" t="str">
        <f>BG4</f>
        <v>前回計画</v>
      </c>
      <c r="BH71" s="314" t="str">
        <f>BH4</f>
        <v>今回計画</v>
      </c>
      <c r="BI71" s="313" t="s">
        <v>21</v>
      </c>
      <c r="BJ71" s="945" t="s">
        <v>0</v>
      </c>
      <c r="BK71" s="311" t="str">
        <f>BK4</f>
        <v>前回計画</v>
      </c>
      <c r="BL71" s="314" t="str">
        <f>BL4</f>
        <v>今回計画</v>
      </c>
      <c r="BM71" s="315" t="s">
        <v>21</v>
      </c>
      <c r="BN71" s="945" t="s">
        <v>0</v>
      </c>
      <c r="BO71" s="311" t="str">
        <f>BO4</f>
        <v>前回計画</v>
      </c>
      <c r="BP71" s="314" t="str">
        <f>BP4</f>
        <v>今回計画</v>
      </c>
      <c r="BQ71" s="313" t="s">
        <v>102</v>
      </c>
      <c r="BR71" s="28" t="s">
        <v>0</v>
      </c>
      <c r="BS71" s="34" t="s">
        <v>40</v>
      </c>
      <c r="BT71" s="31" t="str">
        <f>BT4</f>
        <v>実績</v>
      </c>
      <c r="BU71" s="30" t="s">
        <v>92</v>
      </c>
      <c r="BV71" s="318" t="s">
        <v>21</v>
      </c>
      <c r="BW71" s="945" t="s">
        <v>0</v>
      </c>
      <c r="BX71" s="956" t="str">
        <f>BX4</f>
        <v>前回計画</v>
      </c>
      <c r="BY71" s="957" t="str">
        <f>BY4</f>
        <v>今回計画</v>
      </c>
      <c r="BZ71" s="958" t="s">
        <v>104</v>
      </c>
      <c r="CA71" s="945" t="s">
        <v>0</v>
      </c>
      <c r="CB71" s="956" t="str">
        <f>CB4</f>
        <v>前回計画</v>
      </c>
      <c r="CC71" s="957" t="str">
        <f>CC4</f>
        <v>今回計画</v>
      </c>
      <c r="CD71" s="958" t="s">
        <v>21</v>
      </c>
      <c r="CE71" s="945" t="s">
        <v>0</v>
      </c>
      <c r="CF71" s="956" t="str">
        <f>CF4</f>
        <v>前回計画</v>
      </c>
      <c r="CG71" s="957" t="str">
        <f>CG4</f>
        <v>今回計画</v>
      </c>
      <c r="CH71" s="958" t="s">
        <v>21</v>
      </c>
      <c r="CI71" s="28" t="s">
        <v>0</v>
      </c>
      <c r="CJ71" s="34" t="s">
        <v>40</v>
      </c>
      <c r="CK71" s="31" t="str">
        <f>CK4</f>
        <v>今回見通</v>
      </c>
      <c r="CL71" s="34" t="s">
        <v>93</v>
      </c>
      <c r="CM71" s="318" t="s">
        <v>89</v>
      </c>
      <c r="CN71" s="35" t="s">
        <v>0</v>
      </c>
      <c r="CO71" s="43" t="s">
        <v>61</v>
      </c>
      <c r="CP71" s="37" t="str">
        <f>CP4</f>
        <v>今回見通</v>
      </c>
      <c r="CQ71" s="38" t="s">
        <v>45</v>
      </c>
      <c r="CR71" s="39" t="s">
        <v>46</v>
      </c>
      <c r="CS71" s="40" t="s">
        <v>20</v>
      </c>
      <c r="CT71" s="319" t="str">
        <f>CT4</f>
        <v>見通し平均</v>
      </c>
      <c r="CV71" s="6" t="s">
        <v>76</v>
      </c>
      <c r="CW71" s="6" t="s">
        <v>77</v>
      </c>
    </row>
    <row r="72" spans="1:101" s="64" customFormat="1" ht="20.100000000000001" customHeight="1">
      <c r="A72" s="44"/>
      <c r="B72" s="45"/>
      <c r="C72" s="915" t="s">
        <v>58</v>
      </c>
      <c r="D72" s="916"/>
      <c r="E72" s="472"/>
      <c r="F72" s="320">
        <v>7000</v>
      </c>
      <c r="G72" s="321">
        <v>17866</v>
      </c>
      <c r="H72" s="771">
        <v>17866</v>
      </c>
      <c r="I72" s="325">
        <f>H72-G72</f>
        <v>0</v>
      </c>
      <c r="J72" s="320">
        <v>7700</v>
      </c>
      <c r="K72" s="321">
        <v>6780.8155200000001</v>
      </c>
      <c r="L72" s="771">
        <v>6780.8155200000001</v>
      </c>
      <c r="M72" s="323">
        <f>L72-K72</f>
        <v>0</v>
      </c>
      <c r="N72" s="320">
        <v>8400</v>
      </c>
      <c r="O72" s="321">
        <v>7761</v>
      </c>
      <c r="P72" s="771">
        <v>7761</v>
      </c>
      <c r="Q72" s="323">
        <f>P72-O72</f>
        <v>0</v>
      </c>
      <c r="R72" s="813">
        <f>F72+J72+N72</f>
        <v>23100</v>
      </c>
      <c r="S72" s="814">
        <v>23100</v>
      </c>
      <c r="T72" s="815">
        <f>H72+K72+O72</f>
        <v>32407.81552</v>
      </c>
      <c r="U72" s="816">
        <f>H72+L72+P72</f>
        <v>32407.81552</v>
      </c>
      <c r="V72" s="816">
        <f>U72-R72</f>
        <v>9307.8155200000001</v>
      </c>
      <c r="W72" s="71">
        <f>U72-S72</f>
        <v>9307.8155200000001</v>
      </c>
      <c r="X72" s="328">
        <f>U72-T72</f>
        <v>0</v>
      </c>
      <c r="Y72" s="320">
        <v>8400</v>
      </c>
      <c r="Z72" s="771">
        <v>9248.2200799999991</v>
      </c>
      <c r="AA72" s="771">
        <v>9248.2200799999991</v>
      </c>
      <c r="AB72" s="325">
        <f>AA72-Z72</f>
        <v>0</v>
      </c>
      <c r="AC72" s="320">
        <v>8400</v>
      </c>
      <c r="AD72" s="321">
        <v>7161.13076</v>
      </c>
      <c r="AE72" s="771">
        <v>7161.13076</v>
      </c>
      <c r="AF72" s="323">
        <f>AE72-AD72</f>
        <v>0</v>
      </c>
      <c r="AG72" s="320">
        <v>7800</v>
      </c>
      <c r="AH72" s="321">
        <v>7800</v>
      </c>
      <c r="AI72" s="322"/>
      <c r="AJ72" s="323">
        <f>AI72-AH72</f>
        <v>-7800</v>
      </c>
      <c r="AK72" s="817">
        <f>Y72+AC72+AG72</f>
        <v>24600</v>
      </c>
      <c r="AL72" s="814">
        <v>24600</v>
      </c>
      <c r="AM72" s="818">
        <f>Z72+AD72+AH72</f>
        <v>24209.350839999999</v>
      </c>
      <c r="AN72" s="816">
        <f>AA72+AE72+AI72</f>
        <v>16409.350839999999</v>
      </c>
      <c r="AO72" s="815">
        <f>AN72-AK72</f>
        <v>-8190.6491600000008</v>
      </c>
      <c r="AP72" s="71">
        <f>AN72-AL72</f>
        <v>-8190.6491600000008</v>
      </c>
      <c r="AQ72" s="328">
        <f>AN72-AM72</f>
        <v>-7800</v>
      </c>
      <c r="AR72" s="487">
        <f>AK72+R72</f>
        <v>47700</v>
      </c>
      <c r="AS72" s="819">
        <f>AL72+S72</f>
        <v>47700</v>
      </c>
      <c r="AT72" s="820">
        <f>T72+AM72</f>
        <v>56617.166360000003</v>
      </c>
      <c r="AU72" s="821">
        <f>SUM(U72,AN72)</f>
        <v>48817.166360000003</v>
      </c>
      <c r="AV72" s="811">
        <f>AU72-AR72</f>
        <v>1117.1663600000029</v>
      </c>
      <c r="AW72" s="71">
        <f>AU72-AS72</f>
        <v>1117.1663600000029</v>
      </c>
      <c r="AX72" s="237">
        <f>AU72-AT72</f>
        <v>-7800</v>
      </c>
      <c r="AY72" s="62"/>
      <c r="AZ72" s="63"/>
      <c r="BA72" s="63"/>
      <c r="BF72" s="946"/>
      <c r="BG72" s="321"/>
      <c r="BH72" s="435"/>
      <c r="BI72" s="323">
        <f>BH72-BG72</f>
        <v>0</v>
      </c>
      <c r="BJ72" s="946"/>
      <c r="BK72" s="321"/>
      <c r="BL72" s="435"/>
      <c r="BM72" s="325">
        <f>BL72-BK72</f>
        <v>0</v>
      </c>
      <c r="BN72" s="946"/>
      <c r="BO72" s="321"/>
      <c r="BP72" s="435"/>
      <c r="BQ72" s="323">
        <f>BP72-BO72</f>
        <v>0</v>
      </c>
      <c r="BR72" s="50">
        <f t="shared" ref="BR72:BT75" si="349">BF72+BJ72+BN72</f>
        <v>0</v>
      </c>
      <c r="BS72" s="56">
        <f t="shared" si="349"/>
        <v>0</v>
      </c>
      <c r="BT72" s="52">
        <f t="shared" si="349"/>
        <v>0</v>
      </c>
      <c r="BU72" s="52">
        <f>BT72-BR72</f>
        <v>0</v>
      </c>
      <c r="BV72" s="328">
        <f>BT72-BS72</f>
        <v>0</v>
      </c>
      <c r="BW72" s="946"/>
      <c r="BX72" s="959"/>
      <c r="BY72" s="960"/>
      <c r="BZ72" s="961">
        <f>BY72-BX72</f>
        <v>0</v>
      </c>
      <c r="CA72" s="946"/>
      <c r="CB72" s="959"/>
      <c r="CC72" s="960"/>
      <c r="CD72" s="961">
        <f>CC72-CB72</f>
        <v>0</v>
      </c>
      <c r="CE72" s="946"/>
      <c r="CF72" s="959"/>
      <c r="CG72" s="960"/>
      <c r="CH72" s="961">
        <f>CG72-CF72</f>
        <v>0</v>
      </c>
      <c r="CI72" s="50">
        <f t="shared" ref="CI72:CK75" si="350">BW72+CA72+CE72</f>
        <v>0</v>
      </c>
      <c r="CJ72" s="53">
        <f t="shared" si="350"/>
        <v>0</v>
      </c>
      <c r="CK72" s="52">
        <f t="shared" si="350"/>
        <v>0</v>
      </c>
      <c r="CL72" s="56">
        <f>CK72-CI72</f>
        <v>0</v>
      </c>
      <c r="CM72" s="328">
        <f>CK72-CJ72</f>
        <v>0</v>
      </c>
      <c r="CN72" s="230">
        <f>CI72+BR72</f>
        <v>0</v>
      </c>
      <c r="CO72" s="65">
        <f>BS72+CJ72</f>
        <v>0</v>
      </c>
      <c r="CP72" s="330">
        <f>SUM(BT72,CK72)</f>
        <v>0</v>
      </c>
      <c r="CQ72" s="331">
        <f>CP72-CN72</f>
        <v>0</v>
      </c>
      <c r="CR72" s="237">
        <f>CP72-CO72</f>
        <v>0</v>
      </c>
      <c r="CS72" s="62"/>
      <c r="CT72" s="63"/>
    </row>
    <row r="73" spans="1:101" s="64" customFormat="1" ht="20.100000000000001" customHeight="1">
      <c r="A73" s="44"/>
      <c r="B73" s="245"/>
      <c r="C73" s="245"/>
      <c r="D73" s="837" t="s">
        <v>129</v>
      </c>
      <c r="E73" s="806"/>
      <c r="F73" s="431">
        <v>5500</v>
      </c>
      <c r="G73" s="432">
        <v>0</v>
      </c>
      <c r="H73" s="781">
        <v>0</v>
      </c>
      <c r="I73" s="434"/>
      <c r="J73" s="431">
        <v>9050</v>
      </c>
      <c r="K73" s="432">
        <v>171.71199999999999</v>
      </c>
      <c r="L73" s="781">
        <v>171.71199999999999</v>
      </c>
      <c r="M73" s="825">
        <f t="shared" ref="M73:M74" si="351">L73-K73</f>
        <v>0</v>
      </c>
      <c r="N73" s="431">
        <v>9050</v>
      </c>
      <c r="O73" s="432">
        <v>2042.9970000000001</v>
      </c>
      <c r="P73" s="781">
        <v>2042.9970000000001</v>
      </c>
      <c r="Q73" s="825">
        <f t="shared" ref="Q73:Q74" si="352">P73-O73</f>
        <v>0</v>
      </c>
      <c r="R73" s="826">
        <f t="shared" ref="R73:R74" si="353">F73+J73+N73</f>
        <v>23600</v>
      </c>
      <c r="S73" s="827">
        <v>31660</v>
      </c>
      <c r="T73" s="810">
        <f>H73+K73+O73</f>
        <v>2214.7089999999998</v>
      </c>
      <c r="U73" s="53">
        <f t="shared" ref="U73:U74" si="354">H73+L73+P73</f>
        <v>2214.7089999999998</v>
      </c>
      <c r="V73" s="53">
        <f t="shared" ref="V73:V74" si="355">U73-R73</f>
        <v>-21385.291000000001</v>
      </c>
      <c r="W73" s="828">
        <f t="shared" ref="W73:W74" si="356">U73-S73</f>
        <v>-29445.291000000001</v>
      </c>
      <c r="X73" s="234">
        <f t="shared" ref="X73:X74" si="357">U73-T73</f>
        <v>0</v>
      </c>
      <c r="Y73" s="431">
        <v>18100</v>
      </c>
      <c r="Z73" s="781">
        <v>6884.0439999999999</v>
      </c>
      <c r="AA73" s="781">
        <v>6884.0439999999999</v>
      </c>
      <c r="AB73" s="434">
        <f t="shared" ref="AB73:AB74" si="358">AA73-Z73</f>
        <v>0</v>
      </c>
      <c r="AC73" s="431">
        <v>20800</v>
      </c>
      <c r="AD73" s="432">
        <v>5869.692</v>
      </c>
      <c r="AE73" s="781">
        <v>5869.692</v>
      </c>
      <c r="AF73" s="825">
        <f t="shared" ref="AF73:AF74" si="359">AE73-AD73</f>
        <v>0</v>
      </c>
      <c r="AG73" s="431">
        <v>23700</v>
      </c>
      <c r="AH73" s="432">
        <v>12500</v>
      </c>
      <c r="AI73" s="433"/>
      <c r="AJ73" s="825">
        <f t="shared" ref="AJ73:AJ74" si="360">AI73-AH73</f>
        <v>-12500</v>
      </c>
      <c r="AK73" s="829">
        <f t="shared" ref="AK73:AK74" si="361">Y73+AC73+AG73</f>
        <v>62600</v>
      </c>
      <c r="AL73" s="827">
        <v>74000</v>
      </c>
      <c r="AM73" s="810">
        <f t="shared" ref="AM73:AM74" si="362">Z73+AD73+AH73</f>
        <v>25253.736000000001</v>
      </c>
      <c r="AN73" s="53">
        <f t="shared" ref="AN73:AN74" si="363">AA73+AE73+AI73</f>
        <v>12753.736000000001</v>
      </c>
      <c r="AO73" s="810">
        <f t="shared" ref="AO73:AO74" si="364">AN73-AK73</f>
        <v>-49846.263999999996</v>
      </c>
      <c r="AP73" s="828">
        <f t="shared" ref="AP73:AP74" si="365">AN73-AL73</f>
        <v>-61246.263999999996</v>
      </c>
      <c r="AQ73" s="234">
        <f t="shared" ref="AQ73:AQ74" si="366">AN73-AM73</f>
        <v>-12500</v>
      </c>
      <c r="AR73" s="230">
        <f t="shared" ref="AR73:AR74" si="367">AK73+R73</f>
        <v>86200</v>
      </c>
      <c r="AS73" s="232">
        <f t="shared" ref="AS73:AS74" si="368">AL73+S73</f>
        <v>105660</v>
      </c>
      <c r="AT73" s="830">
        <f t="shared" ref="AT73:AT74" si="369">T73+AM73</f>
        <v>27468.445</v>
      </c>
      <c r="AU73" s="330">
        <f t="shared" ref="AU73:AU74" si="370">SUM(U73,AN73)</f>
        <v>14968.445</v>
      </c>
      <c r="AV73" s="831">
        <f t="shared" ref="AV73:AV74" si="371">AU73-AR73</f>
        <v>-71231.554999999993</v>
      </c>
      <c r="AW73" s="828">
        <f t="shared" ref="AW73:AW74" si="372">AU73-AS73</f>
        <v>-90691.554999999993</v>
      </c>
      <c r="AX73" s="379">
        <f t="shared" ref="AX73:AX74" si="373">AU73-AT73</f>
        <v>-12500</v>
      </c>
      <c r="AY73" s="62"/>
      <c r="AZ73" s="63"/>
      <c r="BA73" s="63"/>
      <c r="BF73" s="946"/>
      <c r="BG73" s="321"/>
      <c r="BH73" s="435"/>
      <c r="BI73" s="323"/>
      <c r="BJ73" s="946"/>
      <c r="BK73" s="321"/>
      <c r="BL73" s="435"/>
      <c r="BM73" s="325"/>
      <c r="BN73" s="946"/>
      <c r="BO73" s="321"/>
      <c r="BP73" s="435"/>
      <c r="BQ73" s="323"/>
      <c r="BR73" s="50"/>
      <c r="BS73" s="56"/>
      <c r="BT73" s="52"/>
      <c r="BU73" s="52"/>
      <c r="BV73" s="328"/>
      <c r="BW73" s="946"/>
      <c r="BX73" s="959"/>
      <c r="BY73" s="960"/>
      <c r="BZ73" s="961"/>
      <c r="CA73" s="946"/>
      <c r="CB73" s="959"/>
      <c r="CC73" s="960"/>
      <c r="CD73" s="961"/>
      <c r="CE73" s="946"/>
      <c r="CF73" s="959"/>
      <c r="CG73" s="960"/>
      <c r="CH73" s="961"/>
      <c r="CI73" s="50"/>
      <c r="CJ73" s="810"/>
      <c r="CK73" s="52"/>
      <c r="CL73" s="56"/>
      <c r="CM73" s="328"/>
      <c r="CN73" s="230"/>
      <c r="CO73" s="65"/>
      <c r="CP73" s="330"/>
      <c r="CQ73" s="811"/>
      <c r="CR73" s="237"/>
      <c r="CS73" s="62"/>
      <c r="CT73" s="63"/>
    </row>
    <row r="74" spans="1:101" s="64" customFormat="1" ht="20.100000000000001" customHeight="1">
      <c r="A74" s="44"/>
      <c r="B74" s="245"/>
      <c r="C74" s="245"/>
      <c r="D74" s="837" t="s">
        <v>127</v>
      </c>
      <c r="E74" s="812"/>
      <c r="F74" s="431">
        <v>3860</v>
      </c>
      <c r="G74" s="432">
        <v>0</v>
      </c>
      <c r="H74" s="781">
        <v>0</v>
      </c>
      <c r="I74" s="434"/>
      <c r="J74" s="431">
        <v>4650</v>
      </c>
      <c r="K74" s="432">
        <v>0</v>
      </c>
      <c r="L74" s="781">
        <v>0</v>
      </c>
      <c r="M74" s="825">
        <f t="shared" si="351"/>
        <v>0</v>
      </c>
      <c r="N74" s="431">
        <v>4650</v>
      </c>
      <c r="O74" s="432">
        <v>38.880000000000003</v>
      </c>
      <c r="P74" s="781">
        <v>38.880000000000003</v>
      </c>
      <c r="Q74" s="825">
        <f t="shared" si="352"/>
        <v>0</v>
      </c>
      <c r="R74" s="826">
        <f t="shared" si="353"/>
        <v>13160</v>
      </c>
      <c r="S74" s="827">
        <v>17200</v>
      </c>
      <c r="T74" s="810">
        <f>H74+K74+O74</f>
        <v>38.880000000000003</v>
      </c>
      <c r="U74" s="53">
        <f t="shared" si="354"/>
        <v>38.880000000000003</v>
      </c>
      <c r="V74" s="53">
        <f t="shared" si="355"/>
        <v>-13121.12</v>
      </c>
      <c r="W74" s="828">
        <f t="shared" si="356"/>
        <v>-17161.12</v>
      </c>
      <c r="X74" s="234">
        <f t="shared" si="357"/>
        <v>0</v>
      </c>
      <c r="Y74" s="431">
        <v>7600</v>
      </c>
      <c r="Z74" s="781">
        <v>259.34899999999999</v>
      </c>
      <c r="AA74" s="781">
        <v>259.34899999999999</v>
      </c>
      <c r="AB74" s="434">
        <f t="shared" si="358"/>
        <v>0</v>
      </c>
      <c r="AC74" s="431">
        <v>9200</v>
      </c>
      <c r="AD74" s="432">
        <v>563.59299999999996</v>
      </c>
      <c r="AE74" s="781">
        <v>563.59299999999996</v>
      </c>
      <c r="AF74" s="825">
        <f t="shared" si="359"/>
        <v>0</v>
      </c>
      <c r="AG74" s="431">
        <v>10780</v>
      </c>
      <c r="AH74" s="432">
        <v>4000</v>
      </c>
      <c r="AI74" s="433"/>
      <c r="AJ74" s="825">
        <f t="shared" si="360"/>
        <v>-4000</v>
      </c>
      <c r="AK74" s="829">
        <f t="shared" si="361"/>
        <v>27580</v>
      </c>
      <c r="AL74" s="827">
        <v>40000</v>
      </c>
      <c r="AM74" s="810">
        <f t="shared" si="362"/>
        <v>4822.942</v>
      </c>
      <c r="AN74" s="53">
        <f t="shared" si="363"/>
        <v>822.94200000000001</v>
      </c>
      <c r="AO74" s="810">
        <f t="shared" si="364"/>
        <v>-26757.058000000001</v>
      </c>
      <c r="AP74" s="828">
        <f t="shared" si="365"/>
        <v>-39177.057999999997</v>
      </c>
      <c r="AQ74" s="234">
        <f t="shared" si="366"/>
        <v>-4000</v>
      </c>
      <c r="AR74" s="230">
        <f t="shared" si="367"/>
        <v>40740</v>
      </c>
      <c r="AS74" s="232">
        <f t="shared" si="368"/>
        <v>57200</v>
      </c>
      <c r="AT74" s="830">
        <f t="shared" si="369"/>
        <v>4861.8220000000001</v>
      </c>
      <c r="AU74" s="330">
        <f t="shared" si="370"/>
        <v>861.822</v>
      </c>
      <c r="AV74" s="831">
        <f t="shared" si="371"/>
        <v>-39878.178</v>
      </c>
      <c r="AW74" s="53">
        <f t="shared" si="372"/>
        <v>-56338.178</v>
      </c>
      <c r="AX74" s="618">
        <f t="shared" si="373"/>
        <v>-4000</v>
      </c>
      <c r="AY74" s="62"/>
      <c r="AZ74" s="63"/>
      <c r="BA74" s="63"/>
      <c r="BF74" s="946"/>
      <c r="BG74" s="321"/>
      <c r="BH74" s="324"/>
      <c r="BI74" s="323"/>
      <c r="BJ74" s="946"/>
      <c r="BK74" s="321"/>
      <c r="BL74" s="324"/>
      <c r="BM74" s="325"/>
      <c r="BN74" s="946"/>
      <c r="BO74" s="321"/>
      <c r="BP74" s="324"/>
      <c r="BQ74" s="323"/>
      <c r="BR74" s="50"/>
      <c r="BS74" s="56"/>
      <c r="BT74" s="52"/>
      <c r="BU74" s="52"/>
      <c r="BV74" s="328"/>
      <c r="BW74" s="946"/>
      <c r="BX74" s="959"/>
      <c r="BY74" s="960"/>
      <c r="BZ74" s="961"/>
      <c r="CA74" s="946"/>
      <c r="CB74" s="959"/>
      <c r="CC74" s="960"/>
      <c r="CD74" s="961"/>
      <c r="CE74" s="946"/>
      <c r="CF74" s="959"/>
      <c r="CG74" s="960"/>
      <c r="CH74" s="961"/>
      <c r="CI74" s="50"/>
      <c r="CJ74" s="810"/>
      <c r="CK74" s="52"/>
      <c r="CL74" s="56"/>
      <c r="CM74" s="328"/>
      <c r="CN74" s="230"/>
      <c r="CO74" s="65"/>
      <c r="CP74" s="330"/>
      <c r="CQ74" s="811"/>
      <c r="CR74" s="237"/>
      <c r="CS74" s="62"/>
      <c r="CT74" s="63"/>
    </row>
    <row r="75" spans="1:101" s="5" customFormat="1" ht="20.100000000000001" customHeight="1">
      <c r="A75" s="66"/>
      <c r="B75" s="67"/>
      <c r="C75" s="909" t="s">
        <v>56</v>
      </c>
      <c r="D75" s="910"/>
      <c r="E75" s="803"/>
      <c r="F75" s="381">
        <v>63800</v>
      </c>
      <c r="G75" s="469">
        <f>G77-G72</f>
        <v>85293.527000000002</v>
      </c>
      <c r="H75" s="782">
        <f>H77-H72</f>
        <v>85293.527000000002</v>
      </c>
      <c r="I75" s="822">
        <f>H75-G75</f>
        <v>0</v>
      </c>
      <c r="J75" s="381">
        <v>71000</v>
      </c>
      <c r="K75" s="469">
        <v>85279.44084000001</v>
      </c>
      <c r="L75" s="782">
        <v>85279.44084000001</v>
      </c>
      <c r="M75" s="823">
        <f>L75-K75</f>
        <v>0</v>
      </c>
      <c r="N75" s="381">
        <v>71000</v>
      </c>
      <c r="O75" s="469">
        <v>83598.676529999997</v>
      </c>
      <c r="P75" s="782">
        <v>83598.676529999997</v>
      </c>
      <c r="Q75" s="823">
        <f>P75-O75</f>
        <v>0</v>
      </c>
      <c r="R75" s="326">
        <f>F75+J75+N75</f>
        <v>205800</v>
      </c>
      <c r="S75" s="327">
        <v>223500</v>
      </c>
      <c r="T75" s="51">
        <f>H75+K75+O75</f>
        <v>254171.64436999999</v>
      </c>
      <c r="U75" s="329">
        <f>H75+L75+P75</f>
        <v>254171.64436999999</v>
      </c>
      <c r="V75" s="329">
        <f>U75-R75</f>
        <v>48371.644369999995</v>
      </c>
      <c r="W75" s="832">
        <f t="shared" ref="W75:W106" si="374">U75-S75</f>
        <v>30671.644369999995</v>
      </c>
      <c r="X75" s="247">
        <f>U75-T75</f>
        <v>0</v>
      </c>
      <c r="Y75" s="381">
        <v>71000</v>
      </c>
      <c r="Z75" s="782">
        <v>101383.30992</v>
      </c>
      <c r="AA75" s="782">
        <v>101383.30992</v>
      </c>
      <c r="AB75" s="822">
        <f t="shared" ref="AB75" si="375">AA75-Z75</f>
        <v>0</v>
      </c>
      <c r="AC75" s="381">
        <v>78100</v>
      </c>
      <c r="AD75" s="469">
        <v>85387.95342999998</v>
      </c>
      <c r="AE75" s="782">
        <v>85387.95342999998</v>
      </c>
      <c r="AF75" s="822">
        <f t="shared" ref="AF75" si="376">AE75-AD75</f>
        <v>0</v>
      </c>
      <c r="AG75" s="381">
        <v>85200</v>
      </c>
      <c r="AH75" s="469">
        <v>80000</v>
      </c>
      <c r="AI75" s="470"/>
      <c r="AJ75" s="822">
        <f>AI75-AH75</f>
        <v>-80000</v>
      </c>
      <c r="AK75" s="50">
        <f>Y75+AC75+AG75</f>
        <v>234300</v>
      </c>
      <c r="AL75" s="327">
        <v>243600</v>
      </c>
      <c r="AM75" s="51">
        <f>Z75+AD75+AH75</f>
        <v>266771.26334999996</v>
      </c>
      <c r="AN75" s="329">
        <f>AA75+AE75+AI75</f>
        <v>186771.26334999996</v>
      </c>
      <c r="AO75" s="51">
        <f>AN75-AK75</f>
        <v>-47528.736650000035</v>
      </c>
      <c r="AP75" s="832">
        <f t="shared" ref="AP75:AP106" si="377">AN75-AL75</f>
        <v>-56828.736650000035</v>
      </c>
      <c r="AQ75" s="247">
        <f>AN75-AM75</f>
        <v>-80000</v>
      </c>
      <c r="AR75" s="824">
        <f>AK75+R75</f>
        <v>440100</v>
      </c>
      <c r="AS75" s="329">
        <f>AL75+S75</f>
        <v>467100</v>
      </c>
      <c r="AT75" s="886">
        <f>T75+AM75</f>
        <v>520942.90771999996</v>
      </c>
      <c r="AU75" s="428">
        <f>SUM(U75,AN75)</f>
        <v>440942.90771999996</v>
      </c>
      <c r="AV75" s="335">
        <f>AU75-AR75</f>
        <v>842.90771999995923</v>
      </c>
      <c r="AW75" s="832">
        <f t="shared" ref="AW75:AW106" si="378">AU75-AS75</f>
        <v>-26157.092280000041</v>
      </c>
      <c r="AX75" s="237">
        <f>AU75-AT75</f>
        <v>-80000</v>
      </c>
      <c r="AY75" s="74"/>
      <c r="AZ75" s="75"/>
      <c r="BA75" s="75"/>
      <c r="BF75" s="947"/>
      <c r="BG75" s="332"/>
      <c r="BH75" s="333"/>
      <c r="BI75" s="323">
        <f>BH75-BG75</f>
        <v>0</v>
      </c>
      <c r="BJ75" s="947"/>
      <c r="BK75" s="332"/>
      <c r="BL75" s="887"/>
      <c r="BM75" s="325">
        <f>BL75-BK75</f>
        <v>0</v>
      </c>
      <c r="BN75" s="947"/>
      <c r="BO75" s="332"/>
      <c r="BP75" s="887"/>
      <c r="BQ75" s="323">
        <f>BP75-BO75</f>
        <v>0</v>
      </c>
      <c r="BR75" s="50">
        <f t="shared" si="349"/>
        <v>0</v>
      </c>
      <c r="BS75" s="235">
        <f t="shared" si="349"/>
        <v>0</v>
      </c>
      <c r="BT75" s="232">
        <f t="shared" si="349"/>
        <v>0</v>
      </c>
      <c r="BU75" s="232">
        <f>BT75-BR75</f>
        <v>0</v>
      </c>
      <c r="BV75" s="234">
        <f>BT75-BS75</f>
        <v>0</v>
      </c>
      <c r="BW75" s="947"/>
      <c r="BX75" s="962"/>
      <c r="BY75" s="963"/>
      <c r="BZ75" s="961">
        <f>BY75-BX75</f>
        <v>0</v>
      </c>
      <c r="CA75" s="947"/>
      <c r="CB75" s="962"/>
      <c r="CC75" s="963"/>
      <c r="CD75" s="961">
        <f>CC75-CB75</f>
        <v>0</v>
      </c>
      <c r="CE75" s="947"/>
      <c r="CF75" s="962"/>
      <c r="CG75" s="963"/>
      <c r="CH75" s="961">
        <f>CG75-CF75</f>
        <v>0</v>
      </c>
      <c r="CI75" s="50">
        <f t="shared" si="350"/>
        <v>0</v>
      </c>
      <c r="CJ75" s="235">
        <f t="shared" si="350"/>
        <v>0</v>
      </c>
      <c r="CK75" s="232">
        <f t="shared" si="350"/>
        <v>0</v>
      </c>
      <c r="CL75" s="235">
        <f>CK75-CI75</f>
        <v>0</v>
      </c>
      <c r="CM75" s="234">
        <f>CK75-CJ75</f>
        <v>0</v>
      </c>
      <c r="CN75" s="230">
        <f>CI75+BR75</f>
        <v>0</v>
      </c>
      <c r="CO75" s="76">
        <f>BS75+CJ75</f>
        <v>0</v>
      </c>
      <c r="CP75" s="334">
        <f>SUM(BT75,CK75)</f>
        <v>0</v>
      </c>
      <c r="CQ75" s="335">
        <f>CP75-CN75</f>
        <v>0</v>
      </c>
      <c r="CR75" s="237">
        <f>CP75-CO75</f>
        <v>0</v>
      </c>
      <c r="CS75" s="74"/>
      <c r="CT75" s="75"/>
    </row>
    <row r="76" spans="1:101" s="358" customFormat="1" ht="20.100000000000001" customHeight="1">
      <c r="A76" s="336"/>
      <c r="B76" s="336" t="s">
        <v>5</v>
      </c>
      <c r="C76" s="337"/>
      <c r="D76" s="802"/>
      <c r="E76" s="853"/>
      <c r="F76" s="338"/>
      <c r="G76" s="339"/>
      <c r="H76" s="773"/>
      <c r="I76" s="341">
        <f>H77/G77</f>
        <v>1</v>
      </c>
      <c r="J76" s="338"/>
      <c r="K76" s="339"/>
      <c r="L76" s="773"/>
      <c r="M76" s="341">
        <f>L77/K77</f>
        <v>1</v>
      </c>
      <c r="N76" s="338"/>
      <c r="O76" s="339"/>
      <c r="P76" s="773"/>
      <c r="Q76" s="341">
        <f>P77/O77</f>
        <v>1</v>
      </c>
      <c r="R76" s="343"/>
      <c r="S76" s="344"/>
      <c r="T76" s="345"/>
      <c r="U76" s="81"/>
      <c r="V76" s="346">
        <f>U77/R77</f>
        <v>1.2519854079947574</v>
      </c>
      <c r="W76" s="86">
        <f>U77/S77</f>
        <v>1.1621227083941605</v>
      </c>
      <c r="X76" s="80">
        <f>U77/T77</f>
        <v>1</v>
      </c>
      <c r="Y76" s="338"/>
      <c r="Z76" s="773"/>
      <c r="AA76" s="773"/>
      <c r="AB76" s="341">
        <f>AA77/Z77</f>
        <v>1</v>
      </c>
      <c r="AC76" s="338"/>
      <c r="AD76" s="339"/>
      <c r="AE76" s="773"/>
      <c r="AF76" s="348">
        <f>AE77/AD77</f>
        <v>1</v>
      </c>
      <c r="AG76" s="338"/>
      <c r="AH76" s="339"/>
      <c r="AI76" s="340"/>
      <c r="AJ76" s="348">
        <f>AI77/AH77</f>
        <v>0</v>
      </c>
      <c r="AK76" s="349"/>
      <c r="AL76" s="344"/>
      <c r="AM76" s="345"/>
      <c r="AN76" s="81"/>
      <c r="AO76" s="350">
        <f>AN77/AK77</f>
        <v>0.78478414132869834</v>
      </c>
      <c r="AP76" s="86">
        <f>AN77/AL77</f>
        <v>0.75757126841909017</v>
      </c>
      <c r="AQ76" s="260">
        <f>AN77/AM77</f>
        <v>0.69826168576759651</v>
      </c>
      <c r="AR76" s="351"/>
      <c r="AS76" s="352"/>
      <c r="AT76" s="353"/>
      <c r="AU76" s="354"/>
      <c r="AV76" s="355">
        <f>AU77/AR77</f>
        <v>1.0040181920459204</v>
      </c>
      <c r="AW76" s="86">
        <f>AU77/AS77</f>
        <v>0.9513598952602953</v>
      </c>
      <c r="AX76" s="208">
        <f>AU77/AT77</f>
        <v>0.84798118162884217</v>
      </c>
      <c r="AY76" s="356"/>
      <c r="AZ76" s="357"/>
      <c r="BA76" s="357"/>
      <c r="BF76" s="948"/>
      <c r="BG76" s="339"/>
      <c r="BH76" s="342"/>
      <c r="BI76" s="341" t="e">
        <f>BH77/BG77</f>
        <v>#DIV/0!</v>
      </c>
      <c r="BJ76" s="948"/>
      <c r="BK76" s="339"/>
      <c r="BL76" s="342"/>
      <c r="BM76" s="341" t="e">
        <f>BL77/BK77</f>
        <v>#DIV/0!</v>
      </c>
      <c r="BN76" s="948"/>
      <c r="BO76" s="339"/>
      <c r="BP76" s="342"/>
      <c r="BQ76" s="341" t="e">
        <f>BP77/BO77</f>
        <v>#DIV/0!</v>
      </c>
      <c r="BR76" s="349"/>
      <c r="BS76" s="345"/>
      <c r="BT76" s="81"/>
      <c r="BU76" s="346" t="e">
        <f>BT77/BR77</f>
        <v>#DIV/0!</v>
      </c>
      <c r="BV76" s="80" t="e">
        <f>BT77/BS77</f>
        <v>#DIV/0!</v>
      </c>
      <c r="BW76" s="948"/>
      <c r="BX76" s="964"/>
      <c r="BY76" s="965"/>
      <c r="BZ76" s="966" t="e">
        <f>BY77/BX77</f>
        <v>#DIV/0!</v>
      </c>
      <c r="CA76" s="948"/>
      <c r="CB76" s="964"/>
      <c r="CC76" s="965"/>
      <c r="CD76" s="1000" t="e">
        <f>CC77/CB77</f>
        <v>#DIV/0!</v>
      </c>
      <c r="CE76" s="948"/>
      <c r="CF76" s="964"/>
      <c r="CG76" s="965"/>
      <c r="CH76" s="1000" t="e">
        <f>CG77/CF77</f>
        <v>#DIV/0!</v>
      </c>
      <c r="CI76" s="349"/>
      <c r="CJ76" s="345"/>
      <c r="CK76" s="81"/>
      <c r="CL76" s="350" t="e">
        <f>CK77/CI77</f>
        <v>#DIV/0!</v>
      </c>
      <c r="CM76" s="260" t="e">
        <f>CK77/CJ77</f>
        <v>#DIV/0!</v>
      </c>
      <c r="CN76" s="351"/>
      <c r="CO76" s="353"/>
      <c r="CP76" s="354"/>
      <c r="CQ76" s="355" t="e">
        <f>CP77/CN77</f>
        <v>#DIV/0!</v>
      </c>
      <c r="CR76" s="208" t="e">
        <f>CP77/CO77</f>
        <v>#DIV/0!</v>
      </c>
      <c r="CS76" s="356"/>
      <c r="CT76" s="357"/>
    </row>
    <row r="77" spans="1:101" s="97" customFormat="1" ht="20.100000000000001" customHeight="1">
      <c r="A77" s="359"/>
      <c r="B77" s="360" t="s">
        <v>11</v>
      </c>
      <c r="C77" s="361"/>
      <c r="D77" s="361"/>
      <c r="E77" s="187"/>
      <c r="F77" s="362">
        <f>F72+F75</f>
        <v>70800</v>
      </c>
      <c r="G77" s="363">
        <v>103159.527</v>
      </c>
      <c r="H77" s="774">
        <v>103159.527</v>
      </c>
      <c r="I77" s="365">
        <f>H77-G77</f>
        <v>0</v>
      </c>
      <c r="J77" s="362">
        <f>J72+J75</f>
        <v>78700</v>
      </c>
      <c r="K77" s="363">
        <f>K72+K75</f>
        <v>92060.256360000014</v>
      </c>
      <c r="L77" s="774">
        <f>L72+L75</f>
        <v>92060.256360000014</v>
      </c>
      <c r="M77" s="365">
        <f>L77-K77</f>
        <v>0</v>
      </c>
      <c r="N77" s="362">
        <f>N72+N75</f>
        <v>79400</v>
      </c>
      <c r="O77" s="363">
        <f>O72+O75</f>
        <v>91359.676529999997</v>
      </c>
      <c r="P77" s="774">
        <f>P72+P75</f>
        <v>91359.676529999997</v>
      </c>
      <c r="Q77" s="365">
        <f>P77-O77</f>
        <v>0</v>
      </c>
      <c r="R77" s="367">
        <f>F77+J77+N77</f>
        <v>228900</v>
      </c>
      <c r="S77" s="368">
        <f>S72+S75</f>
        <v>246600</v>
      </c>
      <c r="T77" s="112">
        <f>H77+K77+O77</f>
        <v>286579.45989</v>
      </c>
      <c r="U77" s="113">
        <f t="shared" ref="U77:U79" si="379">H77+L77+P77</f>
        <v>286579.45989</v>
      </c>
      <c r="V77" s="110">
        <f>U77-R77</f>
        <v>57679.459889999998</v>
      </c>
      <c r="W77" s="108">
        <f t="shared" si="374"/>
        <v>39979.459889999998</v>
      </c>
      <c r="X77" s="117">
        <f>U77-T77</f>
        <v>0</v>
      </c>
      <c r="Y77" s="362">
        <f>Y72+Y75</f>
        <v>79400</v>
      </c>
      <c r="Z77" s="774">
        <f>Z72+Z75</f>
        <v>110631.53</v>
      </c>
      <c r="AA77" s="774">
        <f>AA72+AA75</f>
        <v>110631.53</v>
      </c>
      <c r="AB77" s="365">
        <f>AA77-Z77</f>
        <v>0</v>
      </c>
      <c r="AC77" s="362">
        <f>AC72+AC75</f>
        <v>86500</v>
      </c>
      <c r="AD77" s="363">
        <f>AD72+AD75</f>
        <v>92549.08418999998</v>
      </c>
      <c r="AE77" s="774">
        <f>AE72+AE75</f>
        <v>92549.08418999998</v>
      </c>
      <c r="AF77" s="365">
        <f>AE77-AD77</f>
        <v>0</v>
      </c>
      <c r="AG77" s="362">
        <f>AG72+AG75</f>
        <v>93000</v>
      </c>
      <c r="AH77" s="363">
        <f>AH72+AH75</f>
        <v>87800</v>
      </c>
      <c r="AI77" s="364">
        <f>AI72+AI75</f>
        <v>0</v>
      </c>
      <c r="AJ77" s="365">
        <f>AI77-AH77</f>
        <v>-87800</v>
      </c>
      <c r="AK77" s="111">
        <f>Y77+AC77+AG77</f>
        <v>258900</v>
      </c>
      <c r="AL77" s="368">
        <f>AL72+AL75</f>
        <v>268200</v>
      </c>
      <c r="AM77" s="112">
        <f t="shared" ref="AM77:AN79" si="380">Z77+AD77+AH77</f>
        <v>290980.61418999999</v>
      </c>
      <c r="AN77" s="113">
        <f t="shared" si="380"/>
        <v>203180.61418999999</v>
      </c>
      <c r="AO77" s="188">
        <f>AN77-AK77</f>
        <v>-55719.385810000007</v>
      </c>
      <c r="AP77" s="108">
        <f t="shared" si="377"/>
        <v>-65019.385810000007</v>
      </c>
      <c r="AQ77" s="55">
        <f>AN77-AM77</f>
        <v>-87800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9">
        <f>SUM(U77,AN77)</f>
        <v>489760.07407999999</v>
      </c>
      <c r="AV77" s="190">
        <f>AU77-AR77</f>
        <v>1960.0740799999912</v>
      </c>
      <c r="AW77" s="108">
        <f t="shared" si="378"/>
        <v>-25039.925920000009</v>
      </c>
      <c r="AX77" s="369">
        <f>AU77-AT77</f>
        <v>-87799.999999999942</v>
      </c>
      <c r="AY77" s="137">
        <f>AR77/6</f>
        <v>81300</v>
      </c>
      <c r="AZ77" s="97">
        <f>AS77/6</f>
        <v>85800</v>
      </c>
      <c r="BA77" s="138">
        <f>AU77/6</f>
        <v>81626.679013333327</v>
      </c>
      <c r="BB77" s="370">
        <f>BA77/AY77</f>
        <v>1.0040181920459204</v>
      </c>
      <c r="BC77" s="6">
        <f>BA77-AY77</f>
        <v>326.67901333332702</v>
      </c>
      <c r="BD77" s="98">
        <f>BA77-AZ77</f>
        <v>-4173.320986666673</v>
      </c>
      <c r="BE77" s="6">
        <f>AX77/6</f>
        <v>-14633.333333333323</v>
      </c>
      <c r="BF77" s="949">
        <f>BF72+BF75</f>
        <v>0</v>
      </c>
      <c r="BG77" s="363">
        <f>BG72+BG75</f>
        <v>0</v>
      </c>
      <c r="BH77" s="366">
        <f>BH72+BH75</f>
        <v>0</v>
      </c>
      <c r="BI77" s="365">
        <f>BH77-BG77</f>
        <v>0</v>
      </c>
      <c r="BJ77" s="949">
        <f>BJ72+BJ75</f>
        <v>0</v>
      </c>
      <c r="BK77" s="363">
        <f>BK72+BK75</f>
        <v>0</v>
      </c>
      <c r="BL77" s="366">
        <f>BL72+BL75</f>
        <v>0</v>
      </c>
      <c r="BM77" s="365">
        <f>BL77-BK77</f>
        <v>0</v>
      </c>
      <c r="BN77" s="949">
        <f>BN72+BN75</f>
        <v>0</v>
      </c>
      <c r="BO77" s="363">
        <f>BO72+BO75</f>
        <v>0</v>
      </c>
      <c r="BP77" s="366">
        <f>BP72+BP75</f>
        <v>0</v>
      </c>
      <c r="BQ77" s="365">
        <f>BP77-BO77</f>
        <v>0</v>
      </c>
      <c r="BR77" s="111">
        <f t="shared" ref="BR77:BT79" si="381">BF77+BJ77+BN77</f>
        <v>0</v>
      </c>
      <c r="BS77" s="112">
        <f t="shared" si="381"/>
        <v>0</v>
      </c>
      <c r="BT77" s="113">
        <f t="shared" si="381"/>
        <v>0</v>
      </c>
      <c r="BU77" s="110">
        <f>BT77-BR77</f>
        <v>0</v>
      </c>
      <c r="BV77" s="117">
        <f>BT77-BS77</f>
        <v>0</v>
      </c>
      <c r="BW77" s="949">
        <f>BW72+BW75</f>
        <v>0</v>
      </c>
      <c r="BX77" s="967">
        <f>BX72+BX75</f>
        <v>0</v>
      </c>
      <c r="BY77" s="968">
        <f>BY72+BY75</f>
        <v>0</v>
      </c>
      <c r="BZ77" s="969">
        <f>BY77-BX77</f>
        <v>0</v>
      </c>
      <c r="CA77" s="949">
        <f>CA72+CA75</f>
        <v>0</v>
      </c>
      <c r="CB77" s="967">
        <f>CB72+CB75</f>
        <v>0</v>
      </c>
      <c r="CC77" s="968">
        <f>CC72+CC75</f>
        <v>0</v>
      </c>
      <c r="CD77" s="969">
        <f>CC77-CB77</f>
        <v>0</v>
      </c>
      <c r="CE77" s="949">
        <f>CE72+CE75</f>
        <v>0</v>
      </c>
      <c r="CF77" s="967">
        <f>CF72+CF75</f>
        <v>0</v>
      </c>
      <c r="CG77" s="968">
        <f>CG72+CG75</f>
        <v>0</v>
      </c>
      <c r="CH77" s="969">
        <f>CG77-CF77</f>
        <v>0</v>
      </c>
      <c r="CI77" s="111">
        <f t="shared" ref="CI77:CK79" si="382">BW77+CA77+CE77</f>
        <v>0</v>
      </c>
      <c r="CJ77" s="112">
        <f t="shared" si="382"/>
        <v>0</v>
      </c>
      <c r="CK77" s="113">
        <f t="shared" si="382"/>
        <v>0</v>
      </c>
      <c r="CL77" s="188">
        <f>CK77-CI77</f>
        <v>0</v>
      </c>
      <c r="CM77" s="55">
        <f>CK77-CJ77</f>
        <v>0</v>
      </c>
      <c r="CN77" s="130">
        <f>SUM(BR77,CI77)</f>
        <v>0</v>
      </c>
      <c r="CO77" s="140">
        <f>BS77+CJ77</f>
        <v>0</v>
      </c>
      <c r="CP77" s="189">
        <f>SUM(BT77,CK77)</f>
        <v>0</v>
      </c>
      <c r="CQ77" s="190">
        <f>CP77-CN77</f>
        <v>0</v>
      </c>
      <c r="CR77" s="369">
        <f>CP77-CO77</f>
        <v>0</v>
      </c>
      <c r="CS77" s="137">
        <f>CN77/6</f>
        <v>0</v>
      </c>
      <c r="CT77" s="138">
        <f>CP77/6</f>
        <v>0</v>
      </c>
      <c r="CU77" s="370" t="e">
        <f>CT77/CS77</f>
        <v>#DIV/0!</v>
      </c>
      <c r="CV77" s="6">
        <f>CT77-CS77</f>
        <v>0</v>
      </c>
      <c r="CW77" s="6">
        <f>CR77/6</f>
        <v>0</v>
      </c>
    </row>
    <row r="78" spans="1:101" s="97" customFormat="1" ht="20.100000000000001" customHeight="1">
      <c r="A78" s="359"/>
      <c r="B78" s="186"/>
      <c r="C78" s="371"/>
      <c r="D78" s="839" t="s">
        <v>67</v>
      </c>
      <c r="E78" s="844"/>
      <c r="F78" s="273">
        <v>8980</v>
      </c>
      <c r="G78" s="372">
        <v>10588.91</v>
      </c>
      <c r="H78" s="775">
        <v>10588.91</v>
      </c>
      <c r="I78" s="325">
        <f>H78-G78</f>
        <v>0</v>
      </c>
      <c r="J78" s="273">
        <v>9740</v>
      </c>
      <c r="K78" s="372">
        <v>12093</v>
      </c>
      <c r="L78" s="775">
        <v>12093</v>
      </c>
      <c r="M78" s="323">
        <f>L78-K78</f>
        <v>0</v>
      </c>
      <c r="N78" s="273">
        <v>9750</v>
      </c>
      <c r="O78" s="372">
        <v>8460.3160000000007</v>
      </c>
      <c r="P78" s="775">
        <v>8460.3160000000007</v>
      </c>
      <c r="Q78" s="323">
        <f>P78-O78</f>
        <v>0</v>
      </c>
      <c r="R78" s="376">
        <f>F78+J78+N78</f>
        <v>28470</v>
      </c>
      <c r="S78" s="377">
        <v>30400</v>
      </c>
      <c r="T78" s="144">
        <f>H78+K78+O78</f>
        <v>31142.226000000002</v>
      </c>
      <c r="U78" s="145">
        <f t="shared" si="379"/>
        <v>31142.226000000002</v>
      </c>
      <c r="V78" s="47">
        <f>U78-R78</f>
        <v>2672.2260000000024</v>
      </c>
      <c r="W78" s="141">
        <f t="shared" si="374"/>
        <v>742.22600000000239</v>
      </c>
      <c r="X78" s="142">
        <f>U78-T78</f>
        <v>0</v>
      </c>
      <c r="Y78" s="273">
        <v>8300</v>
      </c>
      <c r="Z78" s="775">
        <v>8263.83</v>
      </c>
      <c r="AA78" s="775">
        <v>8263.83</v>
      </c>
      <c r="AB78" s="325">
        <f>ROUND(AB81*0.95*0.02,-1)</f>
        <v>0</v>
      </c>
      <c r="AC78" s="273">
        <v>7700</v>
      </c>
      <c r="AD78" s="372">
        <v>6792.8739999999998</v>
      </c>
      <c r="AE78" s="775">
        <v>6792.8739999999998</v>
      </c>
      <c r="AF78" s="374">
        <f>ROUND(AF81*0.95*0.02,-1)</f>
        <v>0</v>
      </c>
      <c r="AG78" s="273">
        <v>6380</v>
      </c>
      <c r="AH78" s="372">
        <v>5130</v>
      </c>
      <c r="AI78" s="373"/>
      <c r="AJ78" s="374">
        <f>AI78-AH78</f>
        <v>-5130</v>
      </c>
      <c r="AK78" s="143">
        <f>Y78+AC78+AG78</f>
        <v>22380</v>
      </c>
      <c r="AL78" s="377">
        <v>20450</v>
      </c>
      <c r="AM78" s="144">
        <f t="shared" si="380"/>
        <v>20186.703999999998</v>
      </c>
      <c r="AN78" s="145">
        <f t="shared" si="380"/>
        <v>15056.704</v>
      </c>
      <c r="AO78" s="146">
        <f>AN78-AK78</f>
        <v>-7323.2960000000003</v>
      </c>
      <c r="AP78" s="141">
        <f t="shared" si="377"/>
        <v>-5393.2960000000003</v>
      </c>
      <c r="AQ78" s="142">
        <f>AN78-AM78</f>
        <v>-5129.9999999999982</v>
      </c>
      <c r="AR78" s="143">
        <f>AK78+R78</f>
        <v>50850</v>
      </c>
      <c r="AS78" s="329">
        <f>AL78+S78</f>
        <v>50850</v>
      </c>
      <c r="AT78" s="378">
        <f>T78+AM78</f>
        <v>51328.93</v>
      </c>
      <c r="AU78" s="148">
        <f>SUM(U78,AN78)</f>
        <v>46198.93</v>
      </c>
      <c r="AV78" s="195">
        <f>AU78-AR78</f>
        <v>-4651.07</v>
      </c>
      <c r="AW78" s="141">
        <f t="shared" si="378"/>
        <v>-4651.07</v>
      </c>
      <c r="AX78" s="379">
        <f>AU78-AT78</f>
        <v>-5130</v>
      </c>
      <c r="AY78" s="137"/>
      <c r="AZ78" s="138"/>
      <c r="BA78" s="138"/>
      <c r="BF78" s="950"/>
      <c r="BG78" s="372"/>
      <c r="BH78" s="375"/>
      <c r="BI78" s="374">
        <f>BH78-BG78</f>
        <v>0</v>
      </c>
      <c r="BJ78" s="950"/>
      <c r="BK78" s="372"/>
      <c r="BL78" s="375"/>
      <c r="BM78" s="374">
        <f>BL78-BK78</f>
        <v>0</v>
      </c>
      <c r="BN78" s="950"/>
      <c r="BO78" s="372"/>
      <c r="BP78" s="375"/>
      <c r="BQ78" s="374">
        <f>BP78-BO78</f>
        <v>0</v>
      </c>
      <c r="BR78" s="143">
        <f t="shared" si="381"/>
        <v>0</v>
      </c>
      <c r="BS78" s="144">
        <f t="shared" si="381"/>
        <v>0</v>
      </c>
      <c r="BT78" s="145">
        <f t="shared" si="381"/>
        <v>0</v>
      </c>
      <c r="BU78" s="47">
        <f>BT78-BR78</f>
        <v>0</v>
      </c>
      <c r="BV78" s="142">
        <f>BT78-BS78</f>
        <v>0</v>
      </c>
      <c r="BW78" s="950"/>
      <c r="BX78" s="970"/>
      <c r="BY78" s="971"/>
      <c r="BZ78" s="972">
        <f>BY78-BX78</f>
        <v>0</v>
      </c>
      <c r="CA78" s="950"/>
      <c r="CB78" s="970"/>
      <c r="CC78" s="971"/>
      <c r="CD78" s="972">
        <f>CC78-CB78</f>
        <v>0</v>
      </c>
      <c r="CE78" s="950"/>
      <c r="CF78" s="970"/>
      <c r="CG78" s="971"/>
      <c r="CH78" s="972">
        <f>CG78-CF78</f>
        <v>0</v>
      </c>
      <c r="CI78" s="143">
        <f t="shared" si="382"/>
        <v>0</v>
      </c>
      <c r="CJ78" s="144">
        <f t="shared" si="382"/>
        <v>0</v>
      </c>
      <c r="CK78" s="145">
        <f t="shared" si="382"/>
        <v>0</v>
      </c>
      <c r="CL78" s="146">
        <f>CK78-CI78</f>
        <v>0</v>
      </c>
      <c r="CM78" s="142">
        <f>CK78-CJ78</f>
        <v>0</v>
      </c>
      <c r="CN78" s="143">
        <f>CI78+BR78</f>
        <v>0</v>
      </c>
      <c r="CO78" s="378">
        <f>BS78+CJ78</f>
        <v>0</v>
      </c>
      <c r="CP78" s="148">
        <f>SUM(BT78,CK78)</f>
        <v>0</v>
      </c>
      <c r="CQ78" s="195">
        <f>CP78-CN78</f>
        <v>0</v>
      </c>
      <c r="CR78" s="379">
        <f>CP78-CO78</f>
        <v>0</v>
      </c>
      <c r="CS78" s="137"/>
      <c r="CT78" s="138"/>
    </row>
    <row r="79" spans="1:101" s="97" customFormat="1" ht="20.100000000000001" customHeight="1">
      <c r="A79" s="359"/>
      <c r="B79" s="186"/>
      <c r="C79" s="371"/>
      <c r="D79" s="839" t="s">
        <v>68</v>
      </c>
      <c r="E79" s="844"/>
      <c r="F79" s="273">
        <v>159130</v>
      </c>
      <c r="G79" s="372">
        <v>237283.83</v>
      </c>
      <c r="H79" s="775">
        <v>237283.83</v>
      </c>
      <c r="I79" s="789">
        <f>H79-G79</f>
        <v>0</v>
      </c>
      <c r="J79" s="273">
        <v>176050</v>
      </c>
      <c r="K79" s="372">
        <v>286156</v>
      </c>
      <c r="L79" s="775">
        <v>286156</v>
      </c>
      <c r="M79" s="762">
        <f>L79-K79</f>
        <v>0</v>
      </c>
      <c r="N79" s="273">
        <v>176050</v>
      </c>
      <c r="O79" s="372">
        <v>270180.77389999997</v>
      </c>
      <c r="P79" s="775">
        <v>270180.77389999997</v>
      </c>
      <c r="Q79" s="762">
        <f>P79-O79</f>
        <v>0</v>
      </c>
      <c r="R79" s="376">
        <f>F79+J79+N79</f>
        <v>511230</v>
      </c>
      <c r="S79" s="377">
        <v>575600</v>
      </c>
      <c r="T79" s="144">
        <f>H79+K79+O79</f>
        <v>793620.60389999999</v>
      </c>
      <c r="U79" s="145">
        <f t="shared" si="379"/>
        <v>793620.60389999999</v>
      </c>
      <c r="V79" s="47">
        <f>U79-R79</f>
        <v>282390.60389999999</v>
      </c>
      <c r="W79" s="141">
        <f t="shared" si="374"/>
        <v>218020.60389999999</v>
      </c>
      <c r="X79" s="142">
        <f>U79-T79</f>
        <v>0</v>
      </c>
      <c r="Y79" s="273">
        <v>148000</v>
      </c>
      <c r="Z79" s="775">
        <v>227038.13800000001</v>
      </c>
      <c r="AA79" s="775">
        <v>227038.13800000001</v>
      </c>
      <c r="AB79" s="789">
        <f t="shared" ref="AB79:AF79" si="383">ROUND(AB81*0.95*0.98,-1)</f>
        <v>0</v>
      </c>
      <c r="AC79" s="273">
        <v>140000</v>
      </c>
      <c r="AD79" s="372">
        <v>184582.50210000001</v>
      </c>
      <c r="AE79" s="775">
        <v>184582.50210000001</v>
      </c>
      <c r="AF79" s="374">
        <f t="shared" si="383"/>
        <v>0</v>
      </c>
      <c r="AG79" s="273">
        <v>113670</v>
      </c>
      <c r="AH79" s="372">
        <v>165870</v>
      </c>
      <c r="AI79" s="373"/>
      <c r="AJ79" s="374">
        <f>AI79-AH79</f>
        <v>-165870</v>
      </c>
      <c r="AK79" s="143">
        <f>Y79+AC79+AG79</f>
        <v>401670</v>
      </c>
      <c r="AL79" s="377">
        <v>413300</v>
      </c>
      <c r="AM79" s="144">
        <f t="shared" si="380"/>
        <v>577490.64009999996</v>
      </c>
      <c r="AN79" s="145">
        <f t="shared" si="380"/>
        <v>411620.64010000002</v>
      </c>
      <c r="AO79" s="146">
        <f>AN79-AK79</f>
        <v>9950.6401000000187</v>
      </c>
      <c r="AP79" s="141">
        <f t="shared" si="377"/>
        <v>-1679.3598999999813</v>
      </c>
      <c r="AQ79" s="142">
        <f>AN79-AM79</f>
        <v>-165869.99999999994</v>
      </c>
      <c r="AR79" s="143">
        <f>AK79+R79</f>
        <v>912900</v>
      </c>
      <c r="AS79" s="329">
        <f>AL79+S79</f>
        <v>988900</v>
      </c>
      <c r="AT79" s="378">
        <f>T79+AM79</f>
        <v>1371111.2439999999</v>
      </c>
      <c r="AU79" s="148">
        <f>SUM(U79,AN79)</f>
        <v>1205241.2439999999</v>
      </c>
      <c r="AV79" s="195">
        <f>AU79-AR79</f>
        <v>292341.24399999995</v>
      </c>
      <c r="AW79" s="141">
        <f t="shared" si="378"/>
        <v>216341.24399999995</v>
      </c>
      <c r="AX79" s="379">
        <f>AU79-AT79</f>
        <v>-165870</v>
      </c>
      <c r="AY79" s="137"/>
      <c r="AZ79" s="138"/>
      <c r="BA79" s="138"/>
      <c r="BF79" s="950"/>
      <c r="BG79" s="372"/>
      <c r="BH79" s="375"/>
      <c r="BI79" s="374">
        <f>BH79-BG79</f>
        <v>0</v>
      </c>
      <c r="BJ79" s="950"/>
      <c r="BK79" s="372"/>
      <c r="BL79" s="375"/>
      <c r="BM79" s="374">
        <f>BL79-BK79</f>
        <v>0</v>
      </c>
      <c r="BN79" s="950"/>
      <c r="BO79" s="372"/>
      <c r="BP79" s="375"/>
      <c r="BQ79" s="374">
        <f>BP79-BO79</f>
        <v>0</v>
      </c>
      <c r="BR79" s="143">
        <f t="shared" si="381"/>
        <v>0</v>
      </c>
      <c r="BS79" s="144">
        <f t="shared" si="381"/>
        <v>0</v>
      </c>
      <c r="BT79" s="145">
        <f t="shared" si="381"/>
        <v>0</v>
      </c>
      <c r="BU79" s="47">
        <f>BT79-BR79</f>
        <v>0</v>
      </c>
      <c r="BV79" s="142">
        <f>BT79-BS79</f>
        <v>0</v>
      </c>
      <c r="BW79" s="950"/>
      <c r="BX79" s="970"/>
      <c r="BY79" s="971"/>
      <c r="BZ79" s="972">
        <f>BY79-BX79</f>
        <v>0</v>
      </c>
      <c r="CA79" s="950"/>
      <c r="CB79" s="970"/>
      <c r="CC79" s="971"/>
      <c r="CD79" s="972">
        <f>CC79-CB79</f>
        <v>0</v>
      </c>
      <c r="CE79" s="950"/>
      <c r="CF79" s="970"/>
      <c r="CG79" s="971"/>
      <c r="CH79" s="972">
        <f>CG79-CF79</f>
        <v>0</v>
      </c>
      <c r="CI79" s="143">
        <f t="shared" si="382"/>
        <v>0</v>
      </c>
      <c r="CJ79" s="144">
        <f t="shared" si="382"/>
        <v>0</v>
      </c>
      <c r="CK79" s="145">
        <f t="shared" si="382"/>
        <v>0</v>
      </c>
      <c r="CL79" s="146">
        <f>CK79-CI79</f>
        <v>0</v>
      </c>
      <c r="CM79" s="142">
        <f>CK79-CJ79</f>
        <v>0</v>
      </c>
      <c r="CN79" s="143">
        <f>CI79+BR79</f>
        <v>0</v>
      </c>
      <c r="CO79" s="378">
        <f>BS79+CJ79</f>
        <v>0</v>
      </c>
      <c r="CP79" s="148">
        <f>SUM(BT79,CK79)</f>
        <v>0</v>
      </c>
      <c r="CQ79" s="195">
        <f>CP79-CN79</f>
        <v>0</v>
      </c>
      <c r="CR79" s="379">
        <f>CP79-CO79</f>
        <v>0</v>
      </c>
      <c r="CS79" s="137"/>
      <c r="CT79" s="138"/>
    </row>
    <row r="80" spans="1:101" ht="20.100000000000001" customHeight="1">
      <c r="A80" s="380"/>
      <c r="B80" s="125" t="s">
        <v>5</v>
      </c>
      <c r="C80" s="192"/>
      <c r="D80" s="192"/>
      <c r="E80" s="198"/>
      <c r="F80" s="381"/>
      <c r="G80" s="382"/>
      <c r="H80" s="776"/>
      <c r="I80" s="384">
        <f>H81/G81</f>
        <v>1</v>
      </c>
      <c r="J80" s="381"/>
      <c r="K80" s="382"/>
      <c r="L80" s="776"/>
      <c r="M80" s="384">
        <f>L81/K81</f>
        <v>1</v>
      </c>
      <c r="N80" s="381"/>
      <c r="O80" s="382"/>
      <c r="P80" s="776"/>
      <c r="Q80" s="384">
        <f>P81/O81</f>
        <v>1</v>
      </c>
      <c r="R80" s="386"/>
      <c r="S80" s="387"/>
      <c r="T80" s="388"/>
      <c r="U80" s="100"/>
      <c r="V80" s="346">
        <f>U81/R81</f>
        <v>1.5183191946551726</v>
      </c>
      <c r="W80" s="86">
        <f>U81/S81</f>
        <v>1.3846307121069183</v>
      </c>
      <c r="X80" s="80">
        <f>U81/T81</f>
        <v>1</v>
      </c>
      <c r="Y80" s="381"/>
      <c r="Z80" s="776"/>
      <c r="AA80" s="776"/>
      <c r="AB80" s="384">
        <f>AA81/Z81</f>
        <v>1</v>
      </c>
      <c r="AC80" s="381"/>
      <c r="AD80" s="382"/>
      <c r="AE80" s="776"/>
      <c r="AF80" s="389">
        <f>AE81/AD81</f>
        <v>1</v>
      </c>
      <c r="AG80" s="381"/>
      <c r="AH80" s="382"/>
      <c r="AI80" s="383"/>
      <c r="AJ80" s="389">
        <f>AI81/AH81</f>
        <v>0</v>
      </c>
      <c r="AK80" s="292"/>
      <c r="AL80" s="387"/>
      <c r="AM80" s="388"/>
      <c r="AN80" s="100"/>
      <c r="AO80" s="350">
        <f>AN81/AK81</f>
        <v>0.98329400021739144</v>
      </c>
      <c r="AP80" s="86">
        <f>AN81/AL81</f>
        <v>0.9423234168750001</v>
      </c>
      <c r="AQ80" s="260">
        <f>AN81/AM81</f>
        <v>0.71533186520771952</v>
      </c>
      <c r="AR80" s="206"/>
      <c r="AS80" s="390"/>
      <c r="AT80" s="211"/>
      <c r="AU80" s="162"/>
      <c r="AV80" s="355">
        <f>AU81/AR81</f>
        <v>1.2816734355769233</v>
      </c>
      <c r="AW80" s="86">
        <f>AU81/AS81</f>
        <v>1.1943910152329751</v>
      </c>
      <c r="AX80" s="391">
        <f>AU81/AT81</f>
        <v>0.88102637538644102</v>
      </c>
      <c r="AY80" s="137"/>
      <c r="AZ80" s="138"/>
      <c r="BA80" s="138"/>
      <c r="BF80" s="951"/>
      <c r="BG80" s="382"/>
      <c r="BH80" s="385"/>
      <c r="BI80" s="384" t="e">
        <f>BH81/BG81</f>
        <v>#DIV/0!</v>
      </c>
      <c r="BJ80" s="951"/>
      <c r="BK80" s="382"/>
      <c r="BL80" s="385"/>
      <c r="BM80" s="384" t="e">
        <f>BL81/BK81</f>
        <v>#DIV/0!</v>
      </c>
      <c r="BN80" s="951"/>
      <c r="BO80" s="382"/>
      <c r="BP80" s="385"/>
      <c r="BQ80" s="341" t="e">
        <f>BP81/BO81</f>
        <v>#DIV/0!</v>
      </c>
      <c r="BR80" s="292"/>
      <c r="BS80" s="388"/>
      <c r="BT80" s="100"/>
      <c r="BU80" s="346" t="e">
        <f>BT81/BR81</f>
        <v>#DIV/0!</v>
      </c>
      <c r="BV80" s="80" t="e">
        <f>BT81/BS81</f>
        <v>#DIV/0!</v>
      </c>
      <c r="BW80" s="951"/>
      <c r="BX80" s="973"/>
      <c r="BY80" s="974"/>
      <c r="BZ80" s="966" t="e">
        <f>BY81/BX81</f>
        <v>#DIV/0!</v>
      </c>
      <c r="CA80" s="951"/>
      <c r="CB80" s="973"/>
      <c r="CC80" s="974"/>
      <c r="CD80" s="1004" t="e">
        <f>CC81/CB81</f>
        <v>#DIV/0!</v>
      </c>
      <c r="CE80" s="951"/>
      <c r="CF80" s="973"/>
      <c r="CG80" s="974"/>
      <c r="CH80" s="1004" t="e">
        <f>CG81/CF81</f>
        <v>#DIV/0!</v>
      </c>
      <c r="CI80" s="292"/>
      <c r="CJ80" s="388"/>
      <c r="CK80" s="100"/>
      <c r="CL80" s="350" t="e">
        <f>CK81/CI81</f>
        <v>#DIV/0!</v>
      </c>
      <c r="CM80" s="260" t="e">
        <f>CK81/CJ81</f>
        <v>#DIV/0!</v>
      </c>
      <c r="CN80" s="206"/>
      <c r="CO80" s="211"/>
      <c r="CP80" s="162"/>
      <c r="CQ80" s="355" t="e">
        <f>CP81/CN81</f>
        <v>#DIV/0!</v>
      </c>
      <c r="CR80" s="391" t="e">
        <f>CP81/CO81</f>
        <v>#DIV/0!</v>
      </c>
      <c r="CS80" s="137"/>
      <c r="CT80" s="138"/>
    </row>
    <row r="81" spans="1:101" s="97" customFormat="1" ht="20.100000000000001" customHeight="1">
      <c r="A81" s="359"/>
      <c r="B81" s="360" t="s">
        <v>6</v>
      </c>
      <c r="C81" s="361"/>
      <c r="D81" s="361"/>
      <c r="E81" s="187"/>
      <c r="F81" s="362">
        <v>180000</v>
      </c>
      <c r="G81" s="392">
        <v>271480.777</v>
      </c>
      <c r="H81" s="777">
        <v>271480.777</v>
      </c>
      <c r="I81" s="365">
        <f>H81-G81</f>
        <v>0</v>
      </c>
      <c r="J81" s="362">
        <v>200000</v>
      </c>
      <c r="K81" s="392">
        <v>308709</v>
      </c>
      <c r="L81" s="777">
        <v>308709</v>
      </c>
      <c r="M81" s="365">
        <f>L81-K81</f>
        <v>0</v>
      </c>
      <c r="N81" s="362">
        <v>200000</v>
      </c>
      <c r="O81" s="392">
        <v>300435.35590000002</v>
      </c>
      <c r="P81" s="777">
        <v>300435.35590000002</v>
      </c>
      <c r="Q81" s="365">
        <f>P81-O81</f>
        <v>0</v>
      </c>
      <c r="R81" s="367">
        <f>F81+J81+N81</f>
        <v>580000</v>
      </c>
      <c r="S81" s="368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74"/>
        <v>244625.13290000008</v>
      </c>
      <c r="X81" s="117">
        <f>U81-T81</f>
        <v>0</v>
      </c>
      <c r="Y81" s="362">
        <v>170000</v>
      </c>
      <c r="Z81" s="777">
        <v>251402.05600000001</v>
      </c>
      <c r="AA81" s="777">
        <v>251402.05600000001</v>
      </c>
      <c r="AB81" s="365">
        <f>AA81-Z81</f>
        <v>0</v>
      </c>
      <c r="AC81" s="362">
        <v>160000</v>
      </c>
      <c r="AD81" s="392">
        <v>200913.18410000001</v>
      </c>
      <c r="AE81" s="777">
        <v>200913.18410000001</v>
      </c>
      <c r="AF81" s="365">
        <f>AE81-AD81</f>
        <v>0</v>
      </c>
      <c r="AG81" s="362">
        <v>130000</v>
      </c>
      <c r="AH81" s="392">
        <v>180000</v>
      </c>
      <c r="AI81" s="393"/>
      <c r="AJ81" s="365">
        <f t="shared" ref="AJ81:AJ90" si="384">AI81-AH81</f>
        <v>-180000</v>
      </c>
      <c r="AK81" s="111">
        <f>Y81+AC81+AG81</f>
        <v>460000</v>
      </c>
      <c r="AL81" s="368">
        <v>480000</v>
      </c>
      <c r="AM81" s="112">
        <f>Z81+AD81+AH81</f>
        <v>632315.24010000005</v>
      </c>
      <c r="AN81" s="114">
        <f>AA81+AE81+AI81</f>
        <v>452315.24010000005</v>
      </c>
      <c r="AO81" s="188">
        <f t="shared" ref="AO81:AO90" si="385">AN81-AK81</f>
        <v>-7684.7598999999464</v>
      </c>
      <c r="AP81" s="108">
        <f t="shared" si="377"/>
        <v>-27684.759899999946</v>
      </c>
      <c r="AQ81" s="55">
        <f>AN81-AM81</f>
        <v>-180000</v>
      </c>
      <c r="AR81" s="130">
        <f>SUM(R81,AK81)</f>
        <v>1040000</v>
      </c>
      <c r="AS81" s="329">
        <f>AL81+S81</f>
        <v>1116000</v>
      </c>
      <c r="AT81" s="140">
        <f>T81+AM81</f>
        <v>1512940.3730000001</v>
      </c>
      <c r="AU81" s="189">
        <f>SUM(U81,AN81)</f>
        <v>1332940.3730000001</v>
      </c>
      <c r="AV81" s="190">
        <f t="shared" ref="AV81:AV90" si="386">AU81-AR81</f>
        <v>292940.37300000014</v>
      </c>
      <c r="AW81" s="108">
        <f t="shared" si="378"/>
        <v>216940.37300000014</v>
      </c>
      <c r="AX81" s="369">
        <f>AU81-AT81</f>
        <v>-180000</v>
      </c>
      <c r="AY81" s="137">
        <f>AR81/6</f>
        <v>173333.33333333334</v>
      </c>
      <c r="AZ81" s="97">
        <f>AS81/6</f>
        <v>186000</v>
      </c>
      <c r="BA81" s="138">
        <f>AU81/6</f>
        <v>222156.72883333336</v>
      </c>
      <c r="BB81" s="370">
        <f>BA81/AY81</f>
        <v>1.281673435576923</v>
      </c>
      <c r="BC81" s="6">
        <f>BA81-AY81</f>
        <v>48823.395500000013</v>
      </c>
      <c r="BD81" s="98">
        <f>BA81-AZ81</f>
        <v>36156.728833333356</v>
      </c>
      <c r="BE81" s="6">
        <f>AX81/6</f>
        <v>-30000</v>
      </c>
      <c r="BF81" s="949"/>
      <c r="BG81" s="392"/>
      <c r="BH81" s="394"/>
      <c r="BI81" s="365">
        <f t="shared" ref="BI81:BI88" si="387">BH81-BG81</f>
        <v>0</v>
      </c>
      <c r="BJ81" s="949"/>
      <c r="BK81" s="392"/>
      <c r="BL81" s="394"/>
      <c r="BM81" s="365">
        <f t="shared" ref="BM81:BM88" si="388">BL81-BK81</f>
        <v>0</v>
      </c>
      <c r="BN81" s="949"/>
      <c r="BO81" s="392"/>
      <c r="BP81" s="394"/>
      <c r="BQ81" s="365">
        <f t="shared" ref="BQ81:BQ88" si="389">BP81-BO81</f>
        <v>0</v>
      </c>
      <c r="BR81" s="111">
        <f t="shared" ref="BR81:BT82" si="390">BF81+BJ81+BN81</f>
        <v>0</v>
      </c>
      <c r="BS81" s="112">
        <f t="shared" si="390"/>
        <v>0</v>
      </c>
      <c r="BT81" s="114">
        <f t="shared" si="390"/>
        <v>0</v>
      </c>
      <c r="BU81" s="110">
        <f t="shared" ref="BU81:BU90" si="391">BT81-BR81</f>
        <v>0</v>
      </c>
      <c r="BV81" s="117">
        <f t="shared" ref="BV81:BV90" si="392">BT81-BS81</f>
        <v>0</v>
      </c>
      <c r="BW81" s="949"/>
      <c r="BX81" s="975"/>
      <c r="BY81" s="976"/>
      <c r="BZ81" s="969">
        <f t="shared" ref="BZ81:BZ90" si="393">BY81-BX81</f>
        <v>0</v>
      </c>
      <c r="CA81" s="949"/>
      <c r="CB81" s="975"/>
      <c r="CC81" s="976"/>
      <c r="CD81" s="969">
        <f t="shared" ref="CD81:CD88" si="394">CC81-CB81</f>
        <v>0</v>
      </c>
      <c r="CE81" s="949"/>
      <c r="CF81" s="975"/>
      <c r="CG81" s="976"/>
      <c r="CH81" s="969">
        <f t="shared" ref="CH81:CH90" si="395">CG81-CF81</f>
        <v>0</v>
      </c>
      <c r="CI81" s="111">
        <f t="shared" ref="CI81:CK82" si="396">BW81+CA81+CE81</f>
        <v>0</v>
      </c>
      <c r="CJ81" s="112">
        <f t="shared" si="396"/>
        <v>0</v>
      </c>
      <c r="CK81" s="114">
        <f t="shared" si="396"/>
        <v>0</v>
      </c>
      <c r="CL81" s="188">
        <f t="shared" ref="CL81:CL90" si="397">CK81-CI81</f>
        <v>0</v>
      </c>
      <c r="CM81" s="55">
        <f>CK81-CJ81</f>
        <v>0</v>
      </c>
      <c r="CN81" s="130">
        <f>SUM(BR81,CI81)</f>
        <v>0</v>
      </c>
      <c r="CO81" s="140">
        <f>BS81+CJ81</f>
        <v>0</v>
      </c>
      <c r="CP81" s="189">
        <f>SUM(BT81,CK81)</f>
        <v>0</v>
      </c>
      <c r="CQ81" s="190">
        <f t="shared" ref="CQ81:CQ90" si="398">CP81-CN81</f>
        <v>0</v>
      </c>
      <c r="CR81" s="369">
        <f>CP81-CO81</f>
        <v>0</v>
      </c>
      <c r="CS81" s="137">
        <f>CN81/6</f>
        <v>0</v>
      </c>
      <c r="CT81" s="138">
        <f>CP81/6</f>
        <v>0</v>
      </c>
      <c r="CU81" s="370" t="e">
        <f>CT81/CS81</f>
        <v>#DIV/0!</v>
      </c>
      <c r="CV81" s="6">
        <f>CT81-CS81</f>
        <v>0</v>
      </c>
      <c r="CW81" s="6">
        <f>CR81/6</f>
        <v>0</v>
      </c>
    </row>
    <row r="82" spans="1:101" s="358" customFormat="1" ht="20.100000000000001" customHeight="1">
      <c r="A82" s="395"/>
      <c r="B82" s="395"/>
      <c r="C82" s="396"/>
      <c r="D82" s="849" t="s">
        <v>50</v>
      </c>
      <c r="E82" s="854"/>
      <c r="F82" s="338">
        <v>300</v>
      </c>
      <c r="G82" s="397">
        <v>459</v>
      </c>
      <c r="H82" s="778">
        <v>459</v>
      </c>
      <c r="I82" s="399">
        <f t="shared" ref="I82:I88" si="399">H82-G82</f>
        <v>0</v>
      </c>
      <c r="J82" s="338">
        <v>300</v>
      </c>
      <c r="K82" s="397">
        <v>323</v>
      </c>
      <c r="L82" s="778">
        <v>323</v>
      </c>
      <c r="M82" s="399">
        <f t="shared" ref="M82:M88" si="400">L82-K82</f>
        <v>0</v>
      </c>
      <c r="N82" s="338">
        <v>300</v>
      </c>
      <c r="O82" s="397">
        <v>529</v>
      </c>
      <c r="P82" s="778">
        <v>529</v>
      </c>
      <c r="Q82" s="399">
        <f t="shared" ref="Q82:Q88" si="401">P82-O82</f>
        <v>0</v>
      </c>
      <c r="R82" s="401">
        <f>F82+J82+N82</f>
        <v>900</v>
      </c>
      <c r="S82" s="402">
        <f>300*3</f>
        <v>900</v>
      </c>
      <c r="T82" s="403">
        <f>H82+K82+O82</f>
        <v>1311</v>
      </c>
      <c r="U82" s="404">
        <f>H82+L82+P82</f>
        <v>1311</v>
      </c>
      <c r="V82" s="405">
        <f t="shared" ref="V82:V90" si="402">U82-R82</f>
        <v>411</v>
      </c>
      <c r="W82" s="405">
        <f t="shared" si="374"/>
        <v>411</v>
      </c>
      <c r="X82" s="405">
        <f t="shared" ref="X82:X90" si="403">U82-T82</f>
        <v>0</v>
      </c>
      <c r="Y82" s="338">
        <v>300</v>
      </c>
      <c r="Z82" s="778">
        <v>403</v>
      </c>
      <c r="AA82" s="778">
        <v>403</v>
      </c>
      <c r="AB82" s="399">
        <f t="shared" ref="AB82:AB90" si="404">AA82-Z82</f>
        <v>0</v>
      </c>
      <c r="AC82" s="338">
        <v>300</v>
      </c>
      <c r="AD82" s="397">
        <v>333</v>
      </c>
      <c r="AE82" s="778">
        <v>333</v>
      </c>
      <c r="AF82" s="399">
        <f t="shared" ref="AF82:AF88" si="405">AE82-AD82</f>
        <v>0</v>
      </c>
      <c r="AG82" s="338">
        <v>300</v>
      </c>
      <c r="AH82" s="397">
        <v>400</v>
      </c>
      <c r="AI82" s="398"/>
      <c r="AJ82" s="399">
        <f t="shared" si="384"/>
        <v>-400</v>
      </c>
      <c r="AK82" s="406">
        <f>Y82+AC82+AG82</f>
        <v>900</v>
      </c>
      <c r="AL82" s="402">
        <f>300*3</f>
        <v>900</v>
      </c>
      <c r="AM82" s="407">
        <f>Z82+AD82+AH82</f>
        <v>1136</v>
      </c>
      <c r="AN82" s="404">
        <f>AA82+AE82+AI82</f>
        <v>736</v>
      </c>
      <c r="AO82" s="405">
        <f t="shared" si="385"/>
        <v>-164</v>
      </c>
      <c r="AP82" s="405">
        <f t="shared" si="377"/>
        <v>-164</v>
      </c>
      <c r="AQ82" s="205">
        <f>AN84/AM84</f>
        <v>0.67512810289578995</v>
      </c>
      <c r="AR82" s="406">
        <f>SUM(R82,AK82)</f>
        <v>1800</v>
      </c>
      <c r="AS82" s="390">
        <f>AL82+S82</f>
        <v>1800</v>
      </c>
      <c r="AT82" s="408">
        <f>T82+AM82</f>
        <v>2447</v>
      </c>
      <c r="AU82" s="409">
        <f>SUM(U82,AN82)</f>
        <v>2047</v>
      </c>
      <c r="AV82" s="409">
        <f t="shared" si="386"/>
        <v>247</v>
      </c>
      <c r="AW82" s="405">
        <f t="shared" si="378"/>
        <v>247</v>
      </c>
      <c r="AX82" s="208">
        <f>AU84/AT84</f>
        <v>0.8494876422512817</v>
      </c>
      <c r="AY82" s="356"/>
      <c r="AZ82" s="357"/>
      <c r="BA82" s="357"/>
      <c r="BF82" s="948"/>
      <c r="BG82" s="397"/>
      <c r="BH82" s="400"/>
      <c r="BI82" s="399">
        <f t="shared" si="387"/>
        <v>0</v>
      </c>
      <c r="BJ82" s="948"/>
      <c r="BK82" s="397"/>
      <c r="BL82" s="400"/>
      <c r="BM82" s="399">
        <f t="shared" si="388"/>
        <v>0</v>
      </c>
      <c r="BN82" s="948"/>
      <c r="BO82" s="397"/>
      <c r="BP82" s="400"/>
      <c r="BQ82" s="399">
        <f t="shared" si="389"/>
        <v>0</v>
      </c>
      <c r="BR82" s="406">
        <f t="shared" si="390"/>
        <v>0</v>
      </c>
      <c r="BS82" s="407">
        <f t="shared" si="390"/>
        <v>0</v>
      </c>
      <c r="BT82" s="404">
        <f t="shared" si="390"/>
        <v>0</v>
      </c>
      <c r="BU82" s="405">
        <f t="shared" si="391"/>
        <v>0</v>
      </c>
      <c r="BV82" s="405">
        <f t="shared" si="392"/>
        <v>0</v>
      </c>
      <c r="BW82" s="948"/>
      <c r="BX82" s="977"/>
      <c r="BY82" s="978"/>
      <c r="BZ82" s="979">
        <f t="shared" si="393"/>
        <v>0</v>
      </c>
      <c r="CA82" s="948"/>
      <c r="CB82" s="977"/>
      <c r="CC82" s="978"/>
      <c r="CD82" s="979">
        <f t="shared" si="394"/>
        <v>0</v>
      </c>
      <c r="CE82" s="948"/>
      <c r="CF82" s="977"/>
      <c r="CG82" s="978"/>
      <c r="CH82" s="979">
        <f t="shared" si="395"/>
        <v>0</v>
      </c>
      <c r="CI82" s="406">
        <f t="shared" si="396"/>
        <v>0</v>
      </c>
      <c r="CJ82" s="407">
        <f t="shared" si="396"/>
        <v>0</v>
      </c>
      <c r="CK82" s="404">
        <f t="shared" si="396"/>
        <v>0</v>
      </c>
      <c r="CL82" s="405">
        <f t="shared" si="397"/>
        <v>0</v>
      </c>
      <c r="CM82" s="205" t="e">
        <f>CK84/CJ84</f>
        <v>#DIV/0!</v>
      </c>
      <c r="CN82" s="406">
        <f>SUM(BR82,CI82)</f>
        <v>0</v>
      </c>
      <c r="CO82" s="408">
        <f>BS82+CJ82</f>
        <v>0</v>
      </c>
      <c r="CP82" s="409">
        <f>SUM(BT82,CK82)</f>
        <v>0</v>
      </c>
      <c r="CQ82" s="409">
        <f t="shared" si="398"/>
        <v>0</v>
      </c>
      <c r="CR82" s="208" t="e">
        <f>CP84/CO84</f>
        <v>#DIV/0!</v>
      </c>
      <c r="CS82" s="356"/>
      <c r="CT82" s="357"/>
    </row>
    <row r="83" spans="1:101" s="358" customFormat="1" ht="20.100000000000001" customHeight="1">
      <c r="A83" s="395"/>
      <c r="B83" s="395"/>
      <c r="C83" s="396"/>
      <c r="D83" s="850" t="s">
        <v>84</v>
      </c>
      <c r="E83" s="855"/>
      <c r="F83" s="343">
        <f>F84/F82</f>
        <v>148.61000000000001</v>
      </c>
      <c r="G83" s="410">
        <f>G84/G82</f>
        <v>158.35294117647058</v>
      </c>
      <c r="H83" s="779">
        <f>H84/H82</f>
        <v>158.35294117647058</v>
      </c>
      <c r="I83" s="412">
        <f t="shared" si="399"/>
        <v>0</v>
      </c>
      <c r="J83" s="343">
        <f>J84/J82</f>
        <v>148.61000000000001</v>
      </c>
      <c r="K83" s="410">
        <f>K84/K82</f>
        <v>152.89164086687308</v>
      </c>
      <c r="L83" s="779">
        <f>L84/L82</f>
        <v>152.89164086687308</v>
      </c>
      <c r="M83" s="412">
        <f t="shared" si="400"/>
        <v>0</v>
      </c>
      <c r="N83" s="343">
        <f>N84/N82</f>
        <v>148.61000000000001</v>
      </c>
      <c r="O83" s="410">
        <f>O84/O82</f>
        <v>139.9867674858223</v>
      </c>
      <c r="P83" s="779">
        <f>P84/P82</f>
        <v>139.9867674858223</v>
      </c>
      <c r="Q83" s="412">
        <f t="shared" si="401"/>
        <v>0</v>
      </c>
      <c r="R83" s="414">
        <f>R84/R82</f>
        <v>148.61000000000001</v>
      </c>
      <c r="S83" s="415">
        <f>S84/S82</f>
        <v>148.61000000000001</v>
      </c>
      <c r="T83" s="416">
        <f>T84/T82</f>
        <v>149.59649122807016</v>
      </c>
      <c r="U83" s="405">
        <f>U84/U82</f>
        <v>149.59649122807016</v>
      </c>
      <c r="V83" s="405">
        <f t="shared" si="402"/>
        <v>0.98649122807015033</v>
      </c>
      <c r="W83" s="405">
        <f t="shared" si="374"/>
        <v>0.98649122807015033</v>
      </c>
      <c r="X83" s="405">
        <f t="shared" si="403"/>
        <v>0</v>
      </c>
      <c r="Y83" s="343">
        <f>Y84/Y82</f>
        <v>148.61000000000001</v>
      </c>
      <c r="Z83" s="779">
        <f>Z84/Z82</f>
        <v>147.70223325062034</v>
      </c>
      <c r="AA83" s="779">
        <f>AA84/AA82</f>
        <v>147.70223325062034</v>
      </c>
      <c r="AB83" s="412">
        <f t="shared" si="404"/>
        <v>0</v>
      </c>
      <c r="AC83" s="343">
        <f>AC84/AC82</f>
        <v>148.61000000000001</v>
      </c>
      <c r="AD83" s="410">
        <f>AD84/AD82</f>
        <v>164.48498498498498</v>
      </c>
      <c r="AE83" s="779">
        <f>AE84/AE82</f>
        <v>164.48498498498498</v>
      </c>
      <c r="AF83" s="412">
        <f t="shared" si="405"/>
        <v>0</v>
      </c>
      <c r="AG83" s="343">
        <f>AG84/AG82</f>
        <v>148.61000000000001</v>
      </c>
      <c r="AH83" s="410">
        <f>AH84/AH82</f>
        <v>137.5</v>
      </c>
      <c r="AI83" s="411" t="e">
        <f>AI84/AI82</f>
        <v>#DIV/0!</v>
      </c>
      <c r="AJ83" s="412" t="e">
        <f t="shared" si="384"/>
        <v>#DIV/0!</v>
      </c>
      <c r="AK83" s="417">
        <f>AK84/AK82</f>
        <v>148.61000000000001</v>
      </c>
      <c r="AL83" s="415">
        <f>AL84/AL82</f>
        <v>148.61000000000001</v>
      </c>
      <c r="AM83" s="416">
        <f>AM84/AM82</f>
        <v>149.02948943661971</v>
      </c>
      <c r="AN83" s="405">
        <f>AN84/AN82</f>
        <v>155.29551630434781</v>
      </c>
      <c r="AO83" s="405">
        <f t="shared" si="385"/>
        <v>6.6855163043478001</v>
      </c>
      <c r="AP83" s="405">
        <f t="shared" si="377"/>
        <v>6.6855163043478001</v>
      </c>
      <c r="AQ83" s="405">
        <f>AN83-AM83</f>
        <v>6.266026867728101</v>
      </c>
      <c r="AR83" s="417">
        <f>AR84/AR82</f>
        <v>148.61000000000001</v>
      </c>
      <c r="AS83" s="418">
        <f>AS84/AS82</f>
        <v>148.61000000000001</v>
      </c>
      <c r="AT83" s="419">
        <f>AT84/AT82</f>
        <v>149.33326522272171</v>
      </c>
      <c r="AU83" s="409">
        <f>AU84/AU82</f>
        <v>151.64557889594528</v>
      </c>
      <c r="AV83" s="409">
        <f t="shared" si="386"/>
        <v>3.0355788959452639</v>
      </c>
      <c r="AW83" s="405">
        <f t="shared" si="378"/>
        <v>3.0355788959452639</v>
      </c>
      <c r="AX83" s="409">
        <f>AU83-AT83</f>
        <v>2.3123136732235707</v>
      </c>
      <c r="AY83" s="356"/>
      <c r="AZ83" s="357"/>
      <c r="BA83" s="357"/>
      <c r="BF83" s="952" t="e">
        <f>BF84/BF82</f>
        <v>#DIV/0!</v>
      </c>
      <c r="BG83" s="410" t="e">
        <f>BG84/BG82</f>
        <v>#DIV/0!</v>
      </c>
      <c r="BH83" s="413" t="e">
        <f>BH84/BH82</f>
        <v>#DIV/0!</v>
      </c>
      <c r="BI83" s="412" t="e">
        <f t="shared" si="387"/>
        <v>#DIV/0!</v>
      </c>
      <c r="BJ83" s="952" t="e">
        <f>BJ84/BJ82</f>
        <v>#DIV/0!</v>
      </c>
      <c r="BK83" s="410" t="e">
        <f>BK84/BK82</f>
        <v>#DIV/0!</v>
      </c>
      <c r="BL83" s="413" t="e">
        <f>BL84/BL82</f>
        <v>#DIV/0!</v>
      </c>
      <c r="BM83" s="412" t="e">
        <f t="shared" si="388"/>
        <v>#DIV/0!</v>
      </c>
      <c r="BN83" s="952" t="e">
        <f>BN84/BN82</f>
        <v>#DIV/0!</v>
      </c>
      <c r="BO83" s="410" t="e">
        <f>BO84/BO82</f>
        <v>#DIV/0!</v>
      </c>
      <c r="BP83" s="413" t="e">
        <f>BP84/BP82</f>
        <v>#DIV/0!</v>
      </c>
      <c r="BQ83" s="412" t="e">
        <f t="shared" si="389"/>
        <v>#DIV/0!</v>
      </c>
      <c r="BR83" s="417" t="e">
        <f>BR84/BR82</f>
        <v>#DIV/0!</v>
      </c>
      <c r="BS83" s="416" t="e">
        <f>BS84/BS82</f>
        <v>#DIV/0!</v>
      </c>
      <c r="BT83" s="405" t="e">
        <f>BT84/BT82</f>
        <v>#DIV/0!</v>
      </c>
      <c r="BU83" s="405" t="e">
        <f t="shared" si="391"/>
        <v>#DIV/0!</v>
      </c>
      <c r="BV83" s="405" t="e">
        <f t="shared" si="392"/>
        <v>#DIV/0!</v>
      </c>
      <c r="BW83" s="952" t="e">
        <f>BW84/BW82</f>
        <v>#DIV/0!</v>
      </c>
      <c r="BX83" s="980" t="e">
        <f>BX84/BX82</f>
        <v>#DIV/0!</v>
      </c>
      <c r="BY83" s="981" t="e">
        <f>BY84/BY82</f>
        <v>#DIV/0!</v>
      </c>
      <c r="BZ83" s="982" t="e">
        <f t="shared" si="393"/>
        <v>#DIV/0!</v>
      </c>
      <c r="CA83" s="952" t="e">
        <f>CA84/CA82</f>
        <v>#DIV/0!</v>
      </c>
      <c r="CB83" s="980" t="e">
        <f>CB84/CB82</f>
        <v>#DIV/0!</v>
      </c>
      <c r="CC83" s="981" t="e">
        <f>CC84/CC82</f>
        <v>#DIV/0!</v>
      </c>
      <c r="CD83" s="982" t="e">
        <f t="shared" si="394"/>
        <v>#DIV/0!</v>
      </c>
      <c r="CE83" s="952" t="e">
        <f>CE84/CE82</f>
        <v>#DIV/0!</v>
      </c>
      <c r="CF83" s="980" t="e">
        <f>CF84/CF82</f>
        <v>#DIV/0!</v>
      </c>
      <c r="CG83" s="981" t="e">
        <f>CG84/CG82</f>
        <v>#DIV/0!</v>
      </c>
      <c r="CH83" s="982" t="e">
        <f t="shared" si="395"/>
        <v>#DIV/0!</v>
      </c>
      <c r="CI83" s="417" t="e">
        <f>CI84/CI82</f>
        <v>#DIV/0!</v>
      </c>
      <c r="CJ83" s="416" t="e">
        <f>CJ84/CJ82</f>
        <v>#DIV/0!</v>
      </c>
      <c r="CK83" s="405" t="e">
        <f>CK84/CK82</f>
        <v>#DIV/0!</v>
      </c>
      <c r="CL83" s="405" t="e">
        <f t="shared" si="397"/>
        <v>#DIV/0!</v>
      </c>
      <c r="CM83" s="405" t="e">
        <f>CK83-CJ83</f>
        <v>#DIV/0!</v>
      </c>
      <c r="CN83" s="417" t="e">
        <f>CN84/CN82</f>
        <v>#DIV/0!</v>
      </c>
      <c r="CO83" s="419" t="e">
        <f>CO84/CO82</f>
        <v>#DIV/0!</v>
      </c>
      <c r="CP83" s="409" t="e">
        <f>CP84/CP82</f>
        <v>#DIV/0!</v>
      </c>
      <c r="CQ83" s="409" t="e">
        <f t="shared" si="398"/>
        <v>#DIV/0!</v>
      </c>
      <c r="CR83" s="409" t="e">
        <f>CP83-CO83</f>
        <v>#DIV/0!</v>
      </c>
      <c r="CS83" s="356"/>
      <c r="CT83" s="357"/>
    </row>
    <row r="84" spans="1:101" ht="20.100000000000001" customHeight="1">
      <c r="A84" s="125"/>
      <c r="B84" s="66"/>
      <c r="C84" s="420"/>
      <c r="D84" s="840" t="s">
        <v>39</v>
      </c>
      <c r="E84" s="489"/>
      <c r="F84" s="269">
        <v>44583</v>
      </c>
      <c r="G84" s="421">
        <v>72684</v>
      </c>
      <c r="H84" s="780">
        <v>72684</v>
      </c>
      <c r="I84" s="425">
        <f t="shared" si="399"/>
        <v>0</v>
      </c>
      <c r="J84" s="269">
        <v>44583</v>
      </c>
      <c r="K84" s="421">
        <v>49384</v>
      </c>
      <c r="L84" s="780">
        <v>49384</v>
      </c>
      <c r="M84" s="425">
        <f t="shared" si="400"/>
        <v>0</v>
      </c>
      <c r="N84" s="269">
        <v>44583</v>
      </c>
      <c r="O84" s="421">
        <v>74053</v>
      </c>
      <c r="P84" s="780">
        <v>74053</v>
      </c>
      <c r="Q84" s="425">
        <f t="shared" si="401"/>
        <v>0</v>
      </c>
      <c r="R84" s="426">
        <f>F84+J84+N84</f>
        <v>133749</v>
      </c>
      <c r="S84" s="427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402"/>
        <v>62372</v>
      </c>
      <c r="W84" s="128">
        <f t="shared" si="374"/>
        <v>62372</v>
      </c>
      <c r="X84" s="55">
        <f t="shared" si="403"/>
        <v>0</v>
      </c>
      <c r="Y84" s="269">
        <v>44583</v>
      </c>
      <c r="Z84" s="780">
        <v>59524</v>
      </c>
      <c r="AA84" s="780">
        <v>59524</v>
      </c>
      <c r="AB84" s="425">
        <f t="shared" si="404"/>
        <v>0</v>
      </c>
      <c r="AC84" s="269">
        <v>44583</v>
      </c>
      <c r="AD84" s="421">
        <v>54773.5</v>
      </c>
      <c r="AE84" s="780">
        <v>54773.5</v>
      </c>
      <c r="AF84" s="425">
        <f t="shared" si="405"/>
        <v>0</v>
      </c>
      <c r="AG84" s="269">
        <v>44583</v>
      </c>
      <c r="AH84" s="421">
        <v>55000</v>
      </c>
      <c r="AI84" s="422"/>
      <c r="AJ84" s="425">
        <f t="shared" si="384"/>
        <v>-55000</v>
      </c>
      <c r="AK84" s="130">
        <f>Y84+AC84+AG84</f>
        <v>133749</v>
      </c>
      <c r="AL84" s="427">
        <f>44583*3</f>
        <v>133749</v>
      </c>
      <c r="AM84" s="131">
        <f>Z84+AD84+AH84</f>
        <v>169297.5</v>
      </c>
      <c r="AN84" s="133">
        <f>AA84+AE84+AI84</f>
        <v>114297.5</v>
      </c>
      <c r="AO84" s="134">
        <f t="shared" si="385"/>
        <v>-19451.5</v>
      </c>
      <c r="AP84" s="128">
        <f t="shared" si="377"/>
        <v>-19451.5</v>
      </c>
      <c r="AQ84" s="244">
        <f>AN84-AM84</f>
        <v>-55000</v>
      </c>
      <c r="AR84" s="130">
        <f>SUM(R84,AK84)</f>
        <v>267498</v>
      </c>
      <c r="AS84" s="329">
        <f>AL84+S84</f>
        <v>267498</v>
      </c>
      <c r="AT84" s="140">
        <f>T84+AM84</f>
        <v>365418.5</v>
      </c>
      <c r="AU84" s="169">
        <f>SUM(U84,AN84)</f>
        <v>310418.5</v>
      </c>
      <c r="AV84" s="428">
        <f t="shared" si="386"/>
        <v>42920.5</v>
      </c>
      <c r="AW84" s="128">
        <f t="shared" si="378"/>
        <v>42920.5</v>
      </c>
      <c r="AX84" s="369">
        <f>AU84-AT84</f>
        <v>-55000</v>
      </c>
      <c r="AY84" s="137"/>
      <c r="AZ84" s="138"/>
      <c r="BA84" s="138"/>
      <c r="BF84" s="953"/>
      <c r="BG84" s="421"/>
      <c r="BH84" s="424"/>
      <c r="BI84" s="423">
        <f t="shared" si="387"/>
        <v>0</v>
      </c>
      <c r="BJ84" s="953"/>
      <c r="BK84" s="421"/>
      <c r="BL84" s="424"/>
      <c r="BM84" s="425">
        <f t="shared" si="388"/>
        <v>0</v>
      </c>
      <c r="BN84" s="953"/>
      <c r="BO84" s="421"/>
      <c r="BP84" s="424"/>
      <c r="BQ84" s="423">
        <f t="shared" si="389"/>
        <v>0</v>
      </c>
      <c r="BR84" s="130">
        <f t="shared" ref="BR84:BT85" si="406">BF84+BJ84+BN84</f>
        <v>0</v>
      </c>
      <c r="BS84" s="131">
        <f t="shared" si="406"/>
        <v>0</v>
      </c>
      <c r="BT84" s="133">
        <f t="shared" si="406"/>
        <v>0</v>
      </c>
      <c r="BU84" s="129">
        <f t="shared" si="391"/>
        <v>0</v>
      </c>
      <c r="BV84" s="55">
        <f t="shared" si="392"/>
        <v>0</v>
      </c>
      <c r="BW84" s="953"/>
      <c r="BX84" s="983"/>
      <c r="BY84" s="984"/>
      <c r="BZ84" s="985">
        <f t="shared" si="393"/>
        <v>0</v>
      </c>
      <c r="CA84" s="953"/>
      <c r="CB84" s="983"/>
      <c r="CC84" s="984"/>
      <c r="CD84" s="985">
        <f t="shared" si="394"/>
        <v>0</v>
      </c>
      <c r="CE84" s="953"/>
      <c r="CF84" s="983"/>
      <c r="CG84" s="984"/>
      <c r="CH84" s="985">
        <f t="shared" si="395"/>
        <v>0</v>
      </c>
      <c r="CI84" s="130">
        <f t="shared" ref="CI84:CK85" si="407">BW84+CA84+CE84</f>
        <v>0</v>
      </c>
      <c r="CJ84" s="131">
        <f t="shared" si="407"/>
        <v>0</v>
      </c>
      <c r="CK84" s="133">
        <f t="shared" si="407"/>
        <v>0</v>
      </c>
      <c r="CL84" s="134">
        <f t="shared" si="397"/>
        <v>0</v>
      </c>
      <c r="CM84" s="244">
        <f>CK84-CJ84</f>
        <v>0</v>
      </c>
      <c r="CN84" s="130">
        <f>SUM(BR84,CI84)</f>
        <v>0</v>
      </c>
      <c r="CO84" s="140">
        <f>BS84+CJ84</f>
        <v>0</v>
      </c>
      <c r="CP84" s="169">
        <f>SUM(BT84,CK84)</f>
        <v>0</v>
      </c>
      <c r="CQ84" s="428">
        <f t="shared" si="398"/>
        <v>0</v>
      </c>
      <c r="CR84" s="369">
        <f>CP84-CO84</f>
        <v>0</v>
      </c>
      <c r="CS84" s="137"/>
      <c r="CT84" s="138"/>
    </row>
    <row r="85" spans="1:101" s="358" customFormat="1" ht="20.100000000000001" customHeight="1">
      <c r="A85" s="395"/>
      <c r="B85" s="395"/>
      <c r="C85" s="396"/>
      <c r="D85" s="850" t="s">
        <v>49</v>
      </c>
      <c r="E85" s="855"/>
      <c r="F85" s="343">
        <v>317</v>
      </c>
      <c r="G85" s="397">
        <v>452</v>
      </c>
      <c r="H85" s="778">
        <v>452</v>
      </c>
      <c r="I85" s="399">
        <f t="shared" si="399"/>
        <v>0</v>
      </c>
      <c r="J85" s="343">
        <v>317</v>
      </c>
      <c r="K85" s="397">
        <v>547</v>
      </c>
      <c r="L85" s="778">
        <v>547</v>
      </c>
      <c r="M85" s="399">
        <f t="shared" si="400"/>
        <v>0</v>
      </c>
      <c r="N85" s="343">
        <v>317</v>
      </c>
      <c r="O85" s="397">
        <v>621</v>
      </c>
      <c r="P85" s="778">
        <v>621</v>
      </c>
      <c r="Q85" s="399">
        <f t="shared" si="401"/>
        <v>0</v>
      </c>
      <c r="R85" s="401">
        <f>F85+J85+N85</f>
        <v>951</v>
      </c>
      <c r="S85" s="402">
        <f>600*3</f>
        <v>1800</v>
      </c>
      <c r="T85" s="403">
        <f>H85+K85+O85</f>
        <v>1620</v>
      </c>
      <c r="U85" s="405">
        <f>H85+L85+P85</f>
        <v>1620</v>
      </c>
      <c r="V85" s="405">
        <f t="shared" si="402"/>
        <v>669</v>
      </c>
      <c r="W85" s="405">
        <f t="shared" si="374"/>
        <v>-180</v>
      </c>
      <c r="X85" s="405">
        <f t="shared" si="403"/>
        <v>0</v>
      </c>
      <c r="Y85" s="343">
        <v>450</v>
      </c>
      <c r="Z85" s="778">
        <v>556</v>
      </c>
      <c r="AA85" s="778">
        <v>556</v>
      </c>
      <c r="AB85" s="399">
        <f t="shared" si="404"/>
        <v>0</v>
      </c>
      <c r="AC85" s="343">
        <v>450</v>
      </c>
      <c r="AD85" s="397">
        <v>489</v>
      </c>
      <c r="AE85" s="778">
        <v>489</v>
      </c>
      <c r="AF85" s="399">
        <f t="shared" si="405"/>
        <v>0</v>
      </c>
      <c r="AG85" s="343">
        <v>450</v>
      </c>
      <c r="AH85" s="397">
        <v>500</v>
      </c>
      <c r="AI85" s="398"/>
      <c r="AJ85" s="399">
        <f t="shared" si="384"/>
        <v>-500</v>
      </c>
      <c r="AK85" s="406">
        <f>Y85+AC85+AG85</f>
        <v>1350</v>
      </c>
      <c r="AL85" s="402">
        <f>600*3</f>
        <v>1800</v>
      </c>
      <c r="AM85" s="407">
        <f>Z85+AD85+AH85</f>
        <v>1545</v>
      </c>
      <c r="AN85" s="405">
        <f>AA85+AE85+AI85</f>
        <v>1045</v>
      </c>
      <c r="AO85" s="405">
        <f t="shared" si="385"/>
        <v>-305</v>
      </c>
      <c r="AP85" s="405">
        <f t="shared" si="377"/>
        <v>-755</v>
      </c>
      <c r="AQ85" s="205">
        <f>AN87/AM87</f>
        <v>0.67737070025882939</v>
      </c>
      <c r="AR85" s="417">
        <f>SUM(R85,AK85)</f>
        <v>2301</v>
      </c>
      <c r="AS85" s="390">
        <f>AL85+S85</f>
        <v>3600</v>
      </c>
      <c r="AT85" s="408">
        <f>T85+AM85</f>
        <v>3165</v>
      </c>
      <c r="AU85" s="409">
        <f>SUM(U85,AN85)</f>
        <v>2665</v>
      </c>
      <c r="AV85" s="409">
        <f t="shared" si="386"/>
        <v>364</v>
      </c>
      <c r="AW85" s="405">
        <f t="shared" si="378"/>
        <v>-935</v>
      </c>
      <c r="AX85" s="208">
        <f>AU87/AT87</f>
        <v>0.84815660216991806</v>
      </c>
      <c r="AY85" s="356"/>
      <c r="AZ85" s="357"/>
      <c r="BA85" s="357"/>
      <c r="BF85" s="952"/>
      <c r="BG85" s="397"/>
      <c r="BH85" s="400"/>
      <c r="BI85" s="399">
        <f t="shared" si="387"/>
        <v>0</v>
      </c>
      <c r="BJ85" s="952"/>
      <c r="BK85" s="397"/>
      <c r="BL85" s="400"/>
      <c r="BM85" s="399">
        <f t="shared" si="388"/>
        <v>0</v>
      </c>
      <c r="BN85" s="952"/>
      <c r="BO85" s="397"/>
      <c r="BP85" s="400"/>
      <c r="BQ85" s="399">
        <f t="shared" si="389"/>
        <v>0</v>
      </c>
      <c r="BR85" s="406">
        <f t="shared" si="406"/>
        <v>0</v>
      </c>
      <c r="BS85" s="407">
        <f t="shared" si="406"/>
        <v>0</v>
      </c>
      <c r="BT85" s="405">
        <f t="shared" si="406"/>
        <v>0</v>
      </c>
      <c r="BU85" s="405">
        <f t="shared" si="391"/>
        <v>0</v>
      </c>
      <c r="BV85" s="405">
        <f t="shared" si="392"/>
        <v>0</v>
      </c>
      <c r="BW85" s="952"/>
      <c r="BX85" s="977"/>
      <c r="BY85" s="978"/>
      <c r="BZ85" s="979">
        <f t="shared" si="393"/>
        <v>0</v>
      </c>
      <c r="CA85" s="952"/>
      <c r="CB85" s="977"/>
      <c r="CC85" s="978"/>
      <c r="CD85" s="979">
        <f t="shared" si="394"/>
        <v>0</v>
      </c>
      <c r="CE85" s="952"/>
      <c r="CF85" s="977"/>
      <c r="CG85" s="978"/>
      <c r="CH85" s="979">
        <f t="shared" si="395"/>
        <v>0</v>
      </c>
      <c r="CI85" s="406">
        <f t="shared" si="407"/>
        <v>0</v>
      </c>
      <c r="CJ85" s="407">
        <f t="shared" si="407"/>
        <v>0</v>
      </c>
      <c r="CK85" s="405">
        <f t="shared" si="407"/>
        <v>0</v>
      </c>
      <c r="CL85" s="405">
        <f t="shared" si="397"/>
        <v>0</v>
      </c>
      <c r="CM85" s="205" t="e">
        <f>CK87/CJ87</f>
        <v>#DIV/0!</v>
      </c>
      <c r="CN85" s="417">
        <f>SUM(BR85,CI85)</f>
        <v>0</v>
      </c>
      <c r="CO85" s="408">
        <f>BS85+CJ85</f>
        <v>0</v>
      </c>
      <c r="CP85" s="409">
        <f>SUM(BT85,CK85)</f>
        <v>0</v>
      </c>
      <c r="CQ85" s="409">
        <f t="shared" si="398"/>
        <v>0</v>
      </c>
      <c r="CR85" s="208" t="e">
        <f>CP87/CO87</f>
        <v>#DIV/0!</v>
      </c>
      <c r="CS85" s="356"/>
      <c r="CT85" s="357"/>
    </row>
    <row r="86" spans="1:101" s="358" customFormat="1" ht="20.100000000000001" customHeight="1">
      <c r="A86" s="395"/>
      <c r="B86" s="395"/>
      <c r="C86" s="396"/>
      <c r="D86" s="850" t="s">
        <v>85</v>
      </c>
      <c r="E86" s="855"/>
      <c r="F86" s="343">
        <f>F87/F85</f>
        <v>179.81072555205049</v>
      </c>
      <c r="G86" s="410">
        <f>G87/G85</f>
        <v>153.75221238938053</v>
      </c>
      <c r="H86" s="779">
        <f>H87/H85</f>
        <v>153.75221238938053</v>
      </c>
      <c r="I86" s="412">
        <f t="shared" si="399"/>
        <v>0</v>
      </c>
      <c r="J86" s="343">
        <f>J87/J85</f>
        <v>179.81072555205049</v>
      </c>
      <c r="K86" s="410">
        <f>K87/K85</f>
        <v>197.37294332723948</v>
      </c>
      <c r="L86" s="779">
        <f>L87/L85</f>
        <v>197.37294332723948</v>
      </c>
      <c r="M86" s="412">
        <f t="shared" si="400"/>
        <v>0</v>
      </c>
      <c r="N86" s="343">
        <f>N87/N85</f>
        <v>179.81072555205049</v>
      </c>
      <c r="O86" s="410">
        <f>O87/O85</f>
        <v>163.34460547504025</v>
      </c>
      <c r="P86" s="779">
        <f>P87/P85</f>
        <v>163.34460547504025</v>
      </c>
      <c r="Q86" s="412">
        <f t="shared" si="401"/>
        <v>0</v>
      </c>
      <c r="R86" s="414">
        <f>R87/R85</f>
        <v>179.81072555205049</v>
      </c>
      <c r="S86" s="415">
        <f>S87/S85</f>
        <v>145.43333333333334</v>
      </c>
      <c r="T86" s="416">
        <f>T87/T85</f>
        <v>172.15802469135804</v>
      </c>
      <c r="U86" s="405">
        <f>U87/U85</f>
        <v>172.15802469135804</v>
      </c>
      <c r="V86" s="405">
        <f t="shared" si="402"/>
        <v>-7.6527008606924483</v>
      </c>
      <c r="W86" s="405">
        <f t="shared" si="374"/>
        <v>26.7246913580247</v>
      </c>
      <c r="X86" s="405">
        <f t="shared" si="403"/>
        <v>0</v>
      </c>
      <c r="Y86" s="343">
        <f>Y87/Y85</f>
        <v>151.85111111111112</v>
      </c>
      <c r="Z86" s="779">
        <f>Z87/Z85</f>
        <v>166.36510791366908</v>
      </c>
      <c r="AA86" s="779">
        <f>AA87/AA85</f>
        <v>166.36510791366908</v>
      </c>
      <c r="AB86" s="412">
        <f t="shared" si="404"/>
        <v>0</v>
      </c>
      <c r="AC86" s="343">
        <f>AC87/AC85</f>
        <v>151.85111111111112</v>
      </c>
      <c r="AD86" s="410">
        <f>AD87/AD85</f>
        <v>154.32229038854808</v>
      </c>
      <c r="AE86" s="779">
        <f>AE87/AE85</f>
        <v>154.32229038854808</v>
      </c>
      <c r="AF86" s="412">
        <f t="shared" si="405"/>
        <v>0</v>
      </c>
      <c r="AG86" s="343">
        <f>AG87/AG85</f>
        <v>151.85111111111112</v>
      </c>
      <c r="AH86" s="410">
        <f>AH87/AH85</f>
        <v>160</v>
      </c>
      <c r="AI86" s="411" t="e">
        <f>AI87/AI85</f>
        <v>#DIV/0!</v>
      </c>
      <c r="AJ86" s="412" t="e">
        <f t="shared" si="384"/>
        <v>#DIV/0!</v>
      </c>
      <c r="AK86" s="417">
        <f>AK87/AK85</f>
        <v>151.85111111111112</v>
      </c>
      <c r="AL86" s="415">
        <f>AL87/AL85</f>
        <v>145.43333333333334</v>
      </c>
      <c r="AM86" s="416">
        <f>AM87/AM85</f>
        <v>160.49359223300971</v>
      </c>
      <c r="AN86" s="405">
        <f>AN87/AN85</f>
        <v>160.72976076555025</v>
      </c>
      <c r="AO86" s="405">
        <f t="shared" si="385"/>
        <v>8.8786496544391298</v>
      </c>
      <c r="AP86" s="405">
        <f t="shared" si="377"/>
        <v>15.296427432216916</v>
      </c>
      <c r="AQ86" s="405">
        <f>AN86-AM86</f>
        <v>0.23616853254054604</v>
      </c>
      <c r="AR86" s="417">
        <f>AR87/AR85</f>
        <v>163.40677966101694</v>
      </c>
      <c r="AS86" s="418">
        <f>AS87/AS85</f>
        <v>145.43333333333334</v>
      </c>
      <c r="AT86" s="419">
        <f>AT87/AT85</f>
        <v>166.46401263823063</v>
      </c>
      <c r="AU86" s="409">
        <f>AU87/AU85</f>
        <v>167.67677298311443</v>
      </c>
      <c r="AV86" s="409">
        <f t="shared" si="386"/>
        <v>4.2699933220974913</v>
      </c>
      <c r="AW86" s="405">
        <f t="shared" si="378"/>
        <v>22.243439649781095</v>
      </c>
      <c r="AX86" s="409">
        <f>AU86-AT86</f>
        <v>1.2127603448838045</v>
      </c>
      <c r="AY86" s="356"/>
      <c r="AZ86" s="357"/>
      <c r="BA86" s="357"/>
      <c r="BF86" s="952" t="e">
        <f>BF87/BF85</f>
        <v>#DIV/0!</v>
      </c>
      <c r="BG86" s="410" t="e">
        <f>BG87/BG85</f>
        <v>#DIV/0!</v>
      </c>
      <c r="BH86" s="413" t="e">
        <f>BH87/BH85</f>
        <v>#DIV/0!</v>
      </c>
      <c r="BI86" s="412" t="e">
        <f t="shared" si="387"/>
        <v>#DIV/0!</v>
      </c>
      <c r="BJ86" s="952" t="e">
        <f>BJ87/BJ85</f>
        <v>#DIV/0!</v>
      </c>
      <c r="BK86" s="410" t="e">
        <f>BK87/BK85</f>
        <v>#DIV/0!</v>
      </c>
      <c r="BL86" s="413" t="e">
        <f>BL87/BL85</f>
        <v>#DIV/0!</v>
      </c>
      <c r="BM86" s="412" t="e">
        <f t="shared" si="388"/>
        <v>#DIV/0!</v>
      </c>
      <c r="BN86" s="952" t="e">
        <f>BN87/BN85</f>
        <v>#DIV/0!</v>
      </c>
      <c r="BO86" s="410" t="e">
        <f>BO87/BO85</f>
        <v>#DIV/0!</v>
      </c>
      <c r="BP86" s="413" t="e">
        <f>BP87/BP85</f>
        <v>#DIV/0!</v>
      </c>
      <c r="BQ86" s="412" t="e">
        <f t="shared" si="389"/>
        <v>#DIV/0!</v>
      </c>
      <c r="BR86" s="417" t="e">
        <f>BR87/BR85</f>
        <v>#DIV/0!</v>
      </c>
      <c r="BS86" s="416" t="e">
        <f>BS87/BS85</f>
        <v>#DIV/0!</v>
      </c>
      <c r="BT86" s="405" t="e">
        <f>BT87/BT85</f>
        <v>#DIV/0!</v>
      </c>
      <c r="BU86" s="405" t="e">
        <f t="shared" si="391"/>
        <v>#DIV/0!</v>
      </c>
      <c r="BV86" s="405" t="e">
        <f t="shared" si="392"/>
        <v>#DIV/0!</v>
      </c>
      <c r="BW86" s="952" t="e">
        <f>BW87/BW85</f>
        <v>#DIV/0!</v>
      </c>
      <c r="BX86" s="980" t="e">
        <f>BX87/BX85</f>
        <v>#DIV/0!</v>
      </c>
      <c r="BY86" s="981" t="e">
        <f>BY87/BY85</f>
        <v>#DIV/0!</v>
      </c>
      <c r="BZ86" s="982" t="e">
        <f t="shared" si="393"/>
        <v>#DIV/0!</v>
      </c>
      <c r="CA86" s="952" t="e">
        <f>CA87/CA85</f>
        <v>#DIV/0!</v>
      </c>
      <c r="CB86" s="980" t="e">
        <f>CB87/CB85</f>
        <v>#DIV/0!</v>
      </c>
      <c r="CC86" s="981" t="e">
        <f>CC87/CC85</f>
        <v>#DIV/0!</v>
      </c>
      <c r="CD86" s="982" t="e">
        <f t="shared" si="394"/>
        <v>#DIV/0!</v>
      </c>
      <c r="CE86" s="952" t="e">
        <f>CE87/CE85</f>
        <v>#DIV/0!</v>
      </c>
      <c r="CF86" s="980" t="e">
        <f>CF87/CF85</f>
        <v>#DIV/0!</v>
      </c>
      <c r="CG86" s="981" t="e">
        <f>CG87/CG85</f>
        <v>#DIV/0!</v>
      </c>
      <c r="CH86" s="982" t="e">
        <f t="shared" si="395"/>
        <v>#DIV/0!</v>
      </c>
      <c r="CI86" s="417" t="e">
        <f>CI87/CI85</f>
        <v>#DIV/0!</v>
      </c>
      <c r="CJ86" s="416" t="e">
        <f>CJ87/CJ85</f>
        <v>#DIV/0!</v>
      </c>
      <c r="CK86" s="405" t="e">
        <f>CK87/CK85</f>
        <v>#DIV/0!</v>
      </c>
      <c r="CL86" s="405" t="e">
        <f t="shared" si="397"/>
        <v>#DIV/0!</v>
      </c>
      <c r="CM86" s="405" t="e">
        <f>CK86-CJ86</f>
        <v>#DIV/0!</v>
      </c>
      <c r="CN86" s="417" t="e">
        <f>CN87/CN85</f>
        <v>#DIV/0!</v>
      </c>
      <c r="CO86" s="419" t="e">
        <f>CO87/CO85</f>
        <v>#DIV/0!</v>
      </c>
      <c r="CP86" s="409" t="e">
        <f>CP87/CP85</f>
        <v>#DIV/0!</v>
      </c>
      <c r="CQ86" s="409" t="e">
        <f t="shared" si="398"/>
        <v>#DIV/0!</v>
      </c>
      <c r="CR86" s="409" t="e">
        <f>CP86-CO86</f>
        <v>#DIV/0!</v>
      </c>
      <c r="CS86" s="356"/>
      <c r="CT86" s="357"/>
    </row>
    <row r="87" spans="1:101" ht="20.100000000000001" customHeight="1">
      <c r="A87" s="125"/>
      <c r="B87" s="125"/>
      <c r="C87" s="286"/>
      <c r="D87" s="840" t="s">
        <v>38</v>
      </c>
      <c r="E87" s="489"/>
      <c r="F87" s="269">
        <v>57000</v>
      </c>
      <c r="G87" s="421">
        <v>69496</v>
      </c>
      <c r="H87" s="780">
        <v>69496</v>
      </c>
      <c r="I87" s="425">
        <f t="shared" si="399"/>
        <v>0</v>
      </c>
      <c r="J87" s="269">
        <v>57000</v>
      </c>
      <c r="K87" s="421">
        <v>107963</v>
      </c>
      <c r="L87" s="780">
        <v>107963</v>
      </c>
      <c r="M87" s="425">
        <f t="shared" si="400"/>
        <v>0</v>
      </c>
      <c r="N87" s="269">
        <v>57000</v>
      </c>
      <c r="O87" s="421">
        <v>101437</v>
      </c>
      <c r="P87" s="780">
        <v>101437</v>
      </c>
      <c r="Q87" s="425">
        <f t="shared" si="401"/>
        <v>0</v>
      </c>
      <c r="R87" s="426">
        <f>F87+J87+N87</f>
        <v>171000</v>
      </c>
      <c r="S87" s="427">
        <f>87260*3</f>
        <v>261780</v>
      </c>
      <c r="T87" s="131">
        <f>H87+K87+O87</f>
        <v>278896</v>
      </c>
      <c r="U87" s="133">
        <f t="shared" ref="U87:U89" si="408">H87+L87+P87</f>
        <v>278896</v>
      </c>
      <c r="V87" s="129">
        <f t="shared" si="402"/>
        <v>107896</v>
      </c>
      <c r="W87" s="128">
        <f t="shared" si="374"/>
        <v>17116</v>
      </c>
      <c r="X87" s="55">
        <f t="shared" si="403"/>
        <v>0</v>
      </c>
      <c r="Y87" s="269">
        <v>68333</v>
      </c>
      <c r="Z87" s="780">
        <v>92499</v>
      </c>
      <c r="AA87" s="780">
        <v>92499</v>
      </c>
      <c r="AB87" s="425">
        <f t="shared" si="404"/>
        <v>0</v>
      </c>
      <c r="AC87" s="269">
        <v>68333</v>
      </c>
      <c r="AD87" s="421">
        <v>75463.600000000006</v>
      </c>
      <c r="AE87" s="780">
        <v>75463.600000000006</v>
      </c>
      <c r="AF87" s="425">
        <f t="shared" si="405"/>
        <v>0</v>
      </c>
      <c r="AG87" s="269">
        <v>68333</v>
      </c>
      <c r="AH87" s="421">
        <v>80000</v>
      </c>
      <c r="AI87" s="422"/>
      <c r="AJ87" s="425">
        <f t="shared" si="384"/>
        <v>-80000</v>
      </c>
      <c r="AK87" s="130">
        <f>Y87+AC87+AG87</f>
        <v>204999</v>
      </c>
      <c r="AL87" s="427">
        <f>87260*3</f>
        <v>261780</v>
      </c>
      <c r="AM87" s="131">
        <f t="shared" ref="AM87:AN89" si="409">Z87+AD87+AH87</f>
        <v>247962.6</v>
      </c>
      <c r="AN87" s="133">
        <f t="shared" si="409"/>
        <v>167962.6</v>
      </c>
      <c r="AO87" s="134">
        <f t="shared" si="385"/>
        <v>-37036.399999999994</v>
      </c>
      <c r="AP87" s="128">
        <f t="shared" si="377"/>
        <v>-93817.4</v>
      </c>
      <c r="AQ87" s="55">
        <f>AN87-AM87</f>
        <v>-80000</v>
      </c>
      <c r="AR87" s="130">
        <f>SUM(R87,AK87)</f>
        <v>375999</v>
      </c>
      <c r="AS87" s="329">
        <f>AL87+S87</f>
        <v>523560</v>
      </c>
      <c r="AT87" s="140">
        <f>T87+AM87</f>
        <v>526858.6</v>
      </c>
      <c r="AU87" s="169">
        <f>SUM(U87,AN87)</f>
        <v>446858.6</v>
      </c>
      <c r="AV87" s="170">
        <f t="shared" si="386"/>
        <v>70859.599999999977</v>
      </c>
      <c r="AW87" s="128">
        <f t="shared" si="378"/>
        <v>-76701.400000000023</v>
      </c>
      <c r="AX87" s="369">
        <f>AU87-AT87</f>
        <v>-80000</v>
      </c>
      <c r="AY87" s="137"/>
      <c r="AZ87" s="138"/>
      <c r="BA87" s="138"/>
      <c r="BF87" s="953"/>
      <c r="BG87" s="421"/>
      <c r="BH87" s="424"/>
      <c r="BI87" s="423">
        <f t="shared" si="387"/>
        <v>0</v>
      </c>
      <c r="BJ87" s="953"/>
      <c r="BK87" s="421"/>
      <c r="BL87" s="424"/>
      <c r="BM87" s="425">
        <f t="shared" si="388"/>
        <v>0</v>
      </c>
      <c r="BN87" s="953"/>
      <c r="BO87" s="421"/>
      <c r="BP87" s="424"/>
      <c r="BQ87" s="423">
        <f t="shared" si="389"/>
        <v>0</v>
      </c>
      <c r="BR87" s="130">
        <f t="shared" ref="BR87:BT89" si="410">BF87+BJ87+BN87</f>
        <v>0</v>
      </c>
      <c r="BS87" s="131">
        <f t="shared" si="410"/>
        <v>0</v>
      </c>
      <c r="BT87" s="133">
        <f t="shared" si="410"/>
        <v>0</v>
      </c>
      <c r="BU87" s="129">
        <f t="shared" si="391"/>
        <v>0</v>
      </c>
      <c r="BV87" s="55">
        <f t="shared" si="392"/>
        <v>0</v>
      </c>
      <c r="BW87" s="953"/>
      <c r="BX87" s="983"/>
      <c r="BY87" s="984"/>
      <c r="BZ87" s="985">
        <f t="shared" si="393"/>
        <v>0</v>
      </c>
      <c r="CA87" s="953"/>
      <c r="CB87" s="983"/>
      <c r="CC87" s="984"/>
      <c r="CD87" s="985">
        <f t="shared" si="394"/>
        <v>0</v>
      </c>
      <c r="CE87" s="953"/>
      <c r="CF87" s="983"/>
      <c r="CG87" s="984"/>
      <c r="CH87" s="985">
        <f t="shared" si="395"/>
        <v>0</v>
      </c>
      <c r="CI87" s="130">
        <f t="shared" ref="CI87:CK89" si="411">BW87+CA87+CE87</f>
        <v>0</v>
      </c>
      <c r="CJ87" s="131">
        <f t="shared" si="411"/>
        <v>0</v>
      </c>
      <c r="CK87" s="133">
        <f t="shared" si="411"/>
        <v>0</v>
      </c>
      <c r="CL87" s="134">
        <f t="shared" si="397"/>
        <v>0</v>
      </c>
      <c r="CM87" s="55">
        <f>CK87-CJ87</f>
        <v>0</v>
      </c>
      <c r="CN87" s="130">
        <f>SUM(BR87,CI87)</f>
        <v>0</v>
      </c>
      <c r="CO87" s="140">
        <f>BS87+CJ87</f>
        <v>0</v>
      </c>
      <c r="CP87" s="169">
        <f>SUM(BT87,CK87)</f>
        <v>0</v>
      </c>
      <c r="CQ87" s="170">
        <f t="shared" si="398"/>
        <v>0</v>
      </c>
      <c r="CR87" s="369">
        <f>CP87-CO87</f>
        <v>0</v>
      </c>
      <c r="CS87" s="137"/>
      <c r="CT87" s="138"/>
    </row>
    <row r="88" spans="1:101" s="444" customFormat="1" ht="20.100000000000001" hidden="1" customHeight="1">
      <c r="A88" s="429"/>
      <c r="B88" s="429"/>
      <c r="C88" s="430"/>
      <c r="D88" s="805" t="s">
        <v>52</v>
      </c>
      <c r="E88" s="806"/>
      <c r="F88" s="431"/>
      <c r="G88" s="432"/>
      <c r="H88" s="781"/>
      <c r="I88" s="434">
        <f t="shared" si="399"/>
        <v>0</v>
      </c>
      <c r="J88" s="431"/>
      <c r="K88" s="432"/>
      <c r="L88" s="781"/>
      <c r="M88" s="434">
        <f t="shared" si="400"/>
        <v>0</v>
      </c>
      <c r="N88" s="431"/>
      <c r="O88" s="432"/>
      <c r="P88" s="781"/>
      <c r="Q88" s="434">
        <f t="shared" si="401"/>
        <v>0</v>
      </c>
      <c r="R88" s="436">
        <f>F88+J88+N88</f>
        <v>0</v>
      </c>
      <c r="S88" s="437"/>
      <c r="T88" s="131">
        <f>H88+K88+O88</f>
        <v>0</v>
      </c>
      <c r="U88" s="438">
        <f t="shared" si="408"/>
        <v>0</v>
      </c>
      <c r="V88" s="232">
        <f t="shared" si="402"/>
        <v>0</v>
      </c>
      <c r="W88" s="233">
        <f t="shared" si="374"/>
        <v>0</v>
      </c>
      <c r="X88" s="234">
        <f t="shared" si="403"/>
        <v>0</v>
      </c>
      <c r="Y88" s="431"/>
      <c r="Z88" s="781"/>
      <c r="AA88" s="781"/>
      <c r="AB88" s="434">
        <f t="shared" si="404"/>
        <v>0</v>
      </c>
      <c r="AC88" s="431"/>
      <c r="AD88" s="432"/>
      <c r="AE88" s="781"/>
      <c r="AF88" s="434">
        <f t="shared" si="405"/>
        <v>0</v>
      </c>
      <c r="AG88" s="431"/>
      <c r="AH88" s="432"/>
      <c r="AI88" s="433"/>
      <c r="AJ88" s="434">
        <f t="shared" si="384"/>
        <v>0</v>
      </c>
      <c r="AK88" s="439">
        <f>Y88+AC88+AG88</f>
        <v>0</v>
      </c>
      <c r="AL88" s="437"/>
      <c r="AM88" s="131">
        <f t="shared" si="409"/>
        <v>0</v>
      </c>
      <c r="AN88" s="438">
        <f t="shared" si="409"/>
        <v>0</v>
      </c>
      <c r="AO88" s="235">
        <f t="shared" si="385"/>
        <v>0</v>
      </c>
      <c r="AP88" s="233">
        <f t="shared" si="377"/>
        <v>0</v>
      </c>
      <c r="AQ88" s="234">
        <f>AN88-AM88</f>
        <v>0</v>
      </c>
      <c r="AR88" s="130">
        <f>SUM(R88,AK88)</f>
        <v>0</v>
      </c>
      <c r="AS88" s="440"/>
      <c r="AT88" s="441">
        <f>T88+AM88</f>
        <v>0</v>
      </c>
      <c r="AU88" s="441">
        <f>U88+AN88</f>
        <v>0</v>
      </c>
      <c r="AV88" s="335">
        <f t="shared" si="386"/>
        <v>0</v>
      </c>
      <c r="AW88" s="233">
        <f t="shared" si="378"/>
        <v>0</v>
      </c>
      <c r="AX88" s="379">
        <f>AU88-AT88</f>
        <v>0</v>
      </c>
      <c r="AY88" s="442"/>
      <c r="AZ88" s="443"/>
      <c r="BA88" s="443"/>
      <c r="BF88" s="954"/>
      <c r="BG88" s="432"/>
      <c r="BH88" s="435"/>
      <c r="BI88" s="434">
        <f t="shared" si="387"/>
        <v>0</v>
      </c>
      <c r="BJ88" s="954"/>
      <c r="BK88" s="432"/>
      <c r="BL88" s="435"/>
      <c r="BM88" s="434">
        <f t="shared" si="388"/>
        <v>0</v>
      </c>
      <c r="BN88" s="954"/>
      <c r="BO88" s="432"/>
      <c r="BP88" s="435"/>
      <c r="BQ88" s="434">
        <f t="shared" si="389"/>
        <v>0</v>
      </c>
      <c r="BR88" s="439">
        <f t="shared" si="410"/>
        <v>0</v>
      </c>
      <c r="BS88" s="131">
        <f t="shared" si="410"/>
        <v>0</v>
      </c>
      <c r="BT88" s="438">
        <f t="shared" si="410"/>
        <v>0</v>
      </c>
      <c r="BU88" s="232">
        <f t="shared" si="391"/>
        <v>0</v>
      </c>
      <c r="BV88" s="234">
        <f t="shared" si="392"/>
        <v>0</v>
      </c>
      <c r="BW88" s="954"/>
      <c r="BX88" s="986"/>
      <c r="BY88" s="987"/>
      <c r="BZ88" s="988">
        <f t="shared" si="393"/>
        <v>0</v>
      </c>
      <c r="CA88" s="954"/>
      <c r="CB88" s="986"/>
      <c r="CC88" s="987"/>
      <c r="CD88" s="988">
        <f t="shared" si="394"/>
        <v>0</v>
      </c>
      <c r="CE88" s="954"/>
      <c r="CF88" s="986"/>
      <c r="CG88" s="987"/>
      <c r="CH88" s="988">
        <f t="shared" si="395"/>
        <v>0</v>
      </c>
      <c r="CI88" s="439">
        <f t="shared" si="411"/>
        <v>0</v>
      </c>
      <c r="CJ88" s="131">
        <f t="shared" si="411"/>
        <v>0</v>
      </c>
      <c r="CK88" s="438">
        <f t="shared" si="411"/>
        <v>0</v>
      </c>
      <c r="CL88" s="235">
        <f t="shared" si="397"/>
        <v>0</v>
      </c>
      <c r="CM88" s="234">
        <f>CK88-CJ88</f>
        <v>0</v>
      </c>
      <c r="CN88" s="130">
        <f>SUM(BR88,CI88)</f>
        <v>0</v>
      </c>
      <c r="CO88" s="441">
        <f>BS88+CJ88</f>
        <v>0</v>
      </c>
      <c r="CP88" s="441">
        <f>BT88+CK88</f>
        <v>0</v>
      </c>
      <c r="CQ88" s="335">
        <f t="shared" si="398"/>
        <v>0</v>
      </c>
      <c r="CR88" s="379">
        <f>CP88-CO88</f>
        <v>0</v>
      </c>
      <c r="CS88" s="442"/>
      <c r="CT88" s="443"/>
    </row>
    <row r="89" spans="1:101" s="358" customFormat="1" ht="20.100000000000001" customHeight="1">
      <c r="A89" s="336"/>
      <c r="B89" s="911" t="s">
        <v>48</v>
      </c>
      <c r="C89" s="912"/>
      <c r="D89" s="912"/>
      <c r="E89" s="803"/>
      <c r="F89" s="338">
        <f>F82+F85</f>
        <v>617</v>
      </c>
      <c r="G89" s="397">
        <f>G82+G85</f>
        <v>911</v>
      </c>
      <c r="H89" s="778">
        <f>H82+H85</f>
        <v>911</v>
      </c>
      <c r="I89" s="399">
        <f>H89-G89</f>
        <v>0</v>
      </c>
      <c r="J89" s="338">
        <f>J82+J85</f>
        <v>617</v>
      </c>
      <c r="K89" s="397">
        <f>K82+K85</f>
        <v>870</v>
      </c>
      <c r="L89" s="778">
        <f>L82+L85</f>
        <v>870</v>
      </c>
      <c r="M89" s="399">
        <f>L89-K89</f>
        <v>0</v>
      </c>
      <c r="N89" s="338">
        <f>N82+N85</f>
        <v>617</v>
      </c>
      <c r="O89" s="397">
        <f>O82+O85</f>
        <v>1150</v>
      </c>
      <c r="P89" s="778">
        <f>P82+P85</f>
        <v>1150</v>
      </c>
      <c r="Q89" s="399">
        <f>P89-O89</f>
        <v>0</v>
      </c>
      <c r="R89" s="401">
        <f>F89+J89+N89</f>
        <v>1851</v>
      </c>
      <c r="S89" s="402">
        <f>S82+S85</f>
        <v>2700</v>
      </c>
      <c r="T89" s="403">
        <f>H89+K89+O89</f>
        <v>2931</v>
      </c>
      <c r="U89" s="445">
        <f t="shared" si="408"/>
        <v>2931</v>
      </c>
      <c r="V89" s="446">
        <f t="shared" si="402"/>
        <v>1080</v>
      </c>
      <c r="W89" s="447">
        <f t="shared" si="374"/>
        <v>231</v>
      </c>
      <c r="X89" s="448">
        <f t="shared" si="403"/>
        <v>0</v>
      </c>
      <c r="Y89" s="338">
        <f>Y82+Y85</f>
        <v>750</v>
      </c>
      <c r="Z89" s="778">
        <f>Z82+Z85</f>
        <v>959</v>
      </c>
      <c r="AA89" s="778">
        <f>AA82+AA85</f>
        <v>959</v>
      </c>
      <c r="AB89" s="399">
        <f t="shared" si="404"/>
        <v>0</v>
      </c>
      <c r="AC89" s="338">
        <f>AC82+AC85</f>
        <v>750</v>
      </c>
      <c r="AD89" s="397">
        <f>AD82+AD85</f>
        <v>822</v>
      </c>
      <c r="AE89" s="778">
        <f>AE82+AE85</f>
        <v>822</v>
      </c>
      <c r="AF89" s="399">
        <f>AE89-AD89</f>
        <v>0</v>
      </c>
      <c r="AG89" s="338">
        <f>AG82+AG85</f>
        <v>750</v>
      </c>
      <c r="AH89" s="397">
        <f>AH82+AH85</f>
        <v>900</v>
      </c>
      <c r="AI89" s="398">
        <f>AI82+AI85</f>
        <v>0</v>
      </c>
      <c r="AJ89" s="399">
        <f t="shared" si="384"/>
        <v>-900</v>
      </c>
      <c r="AK89" s="406">
        <f>Y89+AC89+AG89</f>
        <v>2250</v>
      </c>
      <c r="AL89" s="402">
        <f>AL82+AL85</f>
        <v>2700</v>
      </c>
      <c r="AM89" s="407">
        <f t="shared" si="409"/>
        <v>2681</v>
      </c>
      <c r="AN89" s="445">
        <f t="shared" si="409"/>
        <v>1781</v>
      </c>
      <c r="AO89" s="449">
        <f t="shared" si="385"/>
        <v>-469</v>
      </c>
      <c r="AP89" s="447">
        <f t="shared" si="377"/>
        <v>-919</v>
      </c>
      <c r="AQ89" s="448">
        <f>AN89-AM89</f>
        <v>-900</v>
      </c>
      <c r="AR89" s="406">
        <f>SUM(R89,AK89)</f>
        <v>4101</v>
      </c>
      <c r="AS89" s="445">
        <f>AS82+AS85</f>
        <v>5400</v>
      </c>
      <c r="AT89" s="450">
        <f>T89+AM89</f>
        <v>5612</v>
      </c>
      <c r="AU89" s="451">
        <f>SUM(U89,AN89)</f>
        <v>4712</v>
      </c>
      <c r="AV89" s="452">
        <f t="shared" si="386"/>
        <v>611</v>
      </c>
      <c r="AW89" s="447">
        <f t="shared" si="378"/>
        <v>-688</v>
      </c>
      <c r="AX89" s="453">
        <f>AU89-AT89</f>
        <v>-900</v>
      </c>
      <c r="AY89" s="356"/>
      <c r="AZ89" s="357"/>
      <c r="BA89" s="357"/>
      <c r="BF89" s="948">
        <f>BF82+BF85</f>
        <v>0</v>
      </c>
      <c r="BG89" s="397">
        <f>BG82+BG85</f>
        <v>0</v>
      </c>
      <c r="BH89" s="400">
        <f>BH82+BH85</f>
        <v>0</v>
      </c>
      <c r="BI89" s="399">
        <f>BH89-BG89</f>
        <v>0</v>
      </c>
      <c r="BJ89" s="948">
        <f>BJ82+BJ85</f>
        <v>0</v>
      </c>
      <c r="BK89" s="397">
        <f>BK82+BK85</f>
        <v>0</v>
      </c>
      <c r="BL89" s="400">
        <f>BL82+BL85</f>
        <v>0</v>
      </c>
      <c r="BM89" s="399">
        <f>BL89-BK89</f>
        <v>0</v>
      </c>
      <c r="BN89" s="948">
        <f>BN82+BN85</f>
        <v>0</v>
      </c>
      <c r="BO89" s="397">
        <f>BO82+BO85</f>
        <v>0</v>
      </c>
      <c r="BP89" s="400">
        <f>BP82+BP85</f>
        <v>0</v>
      </c>
      <c r="BQ89" s="399">
        <f>BP89-BO89</f>
        <v>0</v>
      </c>
      <c r="BR89" s="406">
        <f t="shared" si="410"/>
        <v>0</v>
      </c>
      <c r="BS89" s="407">
        <f t="shared" si="410"/>
        <v>0</v>
      </c>
      <c r="BT89" s="445">
        <f t="shared" si="410"/>
        <v>0</v>
      </c>
      <c r="BU89" s="446">
        <f t="shared" si="391"/>
        <v>0</v>
      </c>
      <c r="BV89" s="448">
        <f t="shared" si="392"/>
        <v>0</v>
      </c>
      <c r="BW89" s="948">
        <f>BW82+BW85</f>
        <v>0</v>
      </c>
      <c r="BX89" s="977">
        <f>BX82+BX85</f>
        <v>0</v>
      </c>
      <c r="BY89" s="978">
        <f>BY82+BY85</f>
        <v>0</v>
      </c>
      <c r="BZ89" s="979">
        <f t="shared" si="393"/>
        <v>0</v>
      </c>
      <c r="CA89" s="948">
        <f>CA82+CA85</f>
        <v>0</v>
      </c>
      <c r="CB89" s="977">
        <f>CB82+CB85</f>
        <v>0</v>
      </c>
      <c r="CC89" s="978">
        <f>CC82+CC85</f>
        <v>0</v>
      </c>
      <c r="CD89" s="979">
        <f>CC89-CB89</f>
        <v>0</v>
      </c>
      <c r="CE89" s="948">
        <f>CE82+CE85</f>
        <v>0</v>
      </c>
      <c r="CF89" s="977">
        <f>CF82+CF85</f>
        <v>0</v>
      </c>
      <c r="CG89" s="978">
        <f>CG82+CG85</f>
        <v>0</v>
      </c>
      <c r="CH89" s="979">
        <f t="shared" si="395"/>
        <v>0</v>
      </c>
      <c r="CI89" s="406">
        <f t="shared" si="411"/>
        <v>0</v>
      </c>
      <c r="CJ89" s="407">
        <f t="shared" si="411"/>
        <v>0</v>
      </c>
      <c r="CK89" s="445">
        <f t="shared" si="411"/>
        <v>0</v>
      </c>
      <c r="CL89" s="449">
        <f t="shared" si="397"/>
        <v>0</v>
      </c>
      <c r="CM89" s="448">
        <f>CK89-CJ89</f>
        <v>0</v>
      </c>
      <c r="CN89" s="406">
        <f>SUM(BR89,CI89)</f>
        <v>0</v>
      </c>
      <c r="CO89" s="450">
        <f>BS89+CJ89</f>
        <v>0</v>
      </c>
      <c r="CP89" s="451">
        <f>SUM(BT89,CK89)</f>
        <v>0</v>
      </c>
      <c r="CQ89" s="452">
        <f t="shared" si="398"/>
        <v>0</v>
      </c>
      <c r="CR89" s="453">
        <f>CP89-CO89</f>
        <v>0</v>
      </c>
      <c r="CS89" s="356"/>
      <c r="CT89" s="357"/>
    </row>
    <row r="90" spans="1:101" s="358" customFormat="1" ht="20.100000000000001" customHeight="1">
      <c r="A90" s="336"/>
      <c r="B90" s="395" t="s">
        <v>86</v>
      </c>
      <c r="C90" s="454"/>
      <c r="D90" s="802"/>
      <c r="E90" s="803"/>
      <c r="F90" s="343">
        <f>F92/F89</f>
        <v>164.64019448946516</v>
      </c>
      <c r="G90" s="410">
        <f>G92/G89</f>
        <v>156.0702524698134</v>
      </c>
      <c r="H90" s="779">
        <f>H92/H89</f>
        <v>156.0702524698134</v>
      </c>
      <c r="I90" s="412">
        <f>H90-G90</f>
        <v>0</v>
      </c>
      <c r="J90" s="343">
        <f>J92/J89</f>
        <v>164.64019448946516</v>
      </c>
      <c r="K90" s="410">
        <f>K92/K89</f>
        <v>180.85862068965517</v>
      </c>
      <c r="L90" s="779">
        <f>L92/L89</f>
        <v>180.85862068965517</v>
      </c>
      <c r="M90" s="412">
        <f>L90-K90</f>
        <v>0</v>
      </c>
      <c r="N90" s="343">
        <f>N92/N89</f>
        <v>164.64019448946516</v>
      </c>
      <c r="O90" s="410">
        <f>O92/O89</f>
        <v>152.6</v>
      </c>
      <c r="P90" s="779">
        <f>P92/P89</f>
        <v>152.6</v>
      </c>
      <c r="Q90" s="412">
        <f>P90-O90</f>
        <v>0</v>
      </c>
      <c r="R90" s="414">
        <f>R92/R89</f>
        <v>164.64019448946516</v>
      </c>
      <c r="S90" s="415">
        <f>S92/S89</f>
        <v>146.49222222222221</v>
      </c>
      <c r="T90" s="416">
        <f>T92/T89</f>
        <v>162.06653019447288</v>
      </c>
      <c r="U90" s="405">
        <f>U92/U89</f>
        <v>162.06653019447288</v>
      </c>
      <c r="V90" s="405">
        <f t="shared" si="402"/>
        <v>-2.5736642949922839</v>
      </c>
      <c r="W90" s="405">
        <f t="shared" si="374"/>
        <v>15.574307972250665</v>
      </c>
      <c r="X90" s="405">
        <f t="shared" si="403"/>
        <v>0</v>
      </c>
      <c r="Y90" s="343">
        <f>Y92/Y89</f>
        <v>150.55466666666666</v>
      </c>
      <c r="Z90" s="779">
        <f>Z92/Z89</f>
        <v>158.52241918665277</v>
      </c>
      <c r="AA90" s="779">
        <f>AA92/AA89</f>
        <v>158.52241918665277</v>
      </c>
      <c r="AB90" s="412">
        <f t="shared" si="404"/>
        <v>0</v>
      </c>
      <c r="AC90" s="343">
        <f>AC92/AC89</f>
        <v>150.55466666666666</v>
      </c>
      <c r="AD90" s="410">
        <f>AD92/AD89</f>
        <v>158.43929440389294</v>
      </c>
      <c r="AE90" s="779">
        <f>AE92/AE89</f>
        <v>158.43929440389294</v>
      </c>
      <c r="AF90" s="412">
        <f>AE90-AD90</f>
        <v>0</v>
      </c>
      <c r="AG90" s="343">
        <f>AG92/AG89</f>
        <v>150.55466666666666</v>
      </c>
      <c r="AH90" s="410">
        <f>AH92/AH89</f>
        <v>150</v>
      </c>
      <c r="AI90" s="411" t="e">
        <f>AI92/AI89</f>
        <v>#DIV/0!</v>
      </c>
      <c r="AJ90" s="412" t="e">
        <f t="shared" si="384"/>
        <v>#DIV/0!</v>
      </c>
      <c r="AK90" s="417">
        <f>AK92/AK89</f>
        <v>150.55466666666666</v>
      </c>
      <c r="AL90" s="415">
        <f>AL92/AL89</f>
        <v>146.49222222222221</v>
      </c>
      <c r="AM90" s="416">
        <f>AM92/AM89</f>
        <v>155.63599403207758</v>
      </c>
      <c r="AN90" s="405">
        <f>AN92/AN89</f>
        <v>158.48405390230207</v>
      </c>
      <c r="AO90" s="405">
        <f t="shared" si="385"/>
        <v>7.9293872356354029</v>
      </c>
      <c r="AP90" s="405">
        <f t="shared" si="377"/>
        <v>11.991831680079855</v>
      </c>
      <c r="AQ90" s="405">
        <f>AN90-AM90</f>
        <v>2.848059870224489</v>
      </c>
      <c r="AR90" s="417">
        <f>AR92/AR89</f>
        <v>156.91221653255303</v>
      </c>
      <c r="AS90" s="418">
        <f>AS92/AS89</f>
        <v>146.49222222222221</v>
      </c>
      <c r="AT90" s="419">
        <f>AT92/AT89</f>
        <v>158.9944939415538</v>
      </c>
      <c r="AU90" s="409">
        <f>AU92/AU89</f>
        <v>160.71245755517828</v>
      </c>
      <c r="AV90" s="409">
        <f t="shared" si="386"/>
        <v>3.8002410226252437</v>
      </c>
      <c r="AW90" s="405">
        <f t="shared" si="378"/>
        <v>14.220235332956065</v>
      </c>
      <c r="AX90" s="409">
        <f>AU90-AT90</f>
        <v>1.7179636136244767</v>
      </c>
      <c r="AY90" s="356"/>
      <c r="AZ90" s="357"/>
      <c r="BA90" s="357"/>
      <c r="BF90" s="952" t="e">
        <f>BF92/BF89</f>
        <v>#DIV/0!</v>
      </c>
      <c r="BG90" s="410" t="e">
        <f>BG92/BG89</f>
        <v>#DIV/0!</v>
      </c>
      <c r="BH90" s="413" t="e">
        <f>BH92/BH89</f>
        <v>#DIV/0!</v>
      </c>
      <c r="BI90" s="412" t="e">
        <f>BH90-BG90</f>
        <v>#DIV/0!</v>
      </c>
      <c r="BJ90" s="952" t="e">
        <f>BJ92/BJ89</f>
        <v>#DIV/0!</v>
      </c>
      <c r="BK90" s="410" t="e">
        <f>BK92/BK89</f>
        <v>#DIV/0!</v>
      </c>
      <c r="BL90" s="413" t="e">
        <f>BL92/BL89</f>
        <v>#DIV/0!</v>
      </c>
      <c r="BM90" s="412" t="e">
        <f>BL90-BK90</f>
        <v>#DIV/0!</v>
      </c>
      <c r="BN90" s="952" t="e">
        <f>BN92/BN89</f>
        <v>#DIV/0!</v>
      </c>
      <c r="BO90" s="410" t="e">
        <f>BO92/BO89</f>
        <v>#DIV/0!</v>
      </c>
      <c r="BP90" s="413" t="e">
        <f>BP92/BP89</f>
        <v>#DIV/0!</v>
      </c>
      <c r="BQ90" s="455" t="e">
        <f>BP90-BO90</f>
        <v>#DIV/0!</v>
      </c>
      <c r="BR90" s="417" t="e">
        <f>BR92/BR89</f>
        <v>#DIV/0!</v>
      </c>
      <c r="BS90" s="416" t="e">
        <f>BS92/BS89</f>
        <v>#DIV/0!</v>
      </c>
      <c r="BT90" s="405" t="e">
        <f>BT92/BT89</f>
        <v>#DIV/0!</v>
      </c>
      <c r="BU90" s="405" t="e">
        <f t="shared" si="391"/>
        <v>#DIV/0!</v>
      </c>
      <c r="BV90" s="405" t="e">
        <f t="shared" si="392"/>
        <v>#DIV/0!</v>
      </c>
      <c r="BW90" s="952" t="e">
        <f>BW92/BW89</f>
        <v>#DIV/0!</v>
      </c>
      <c r="BX90" s="980" t="e">
        <f>BX92/BX89</f>
        <v>#DIV/0!</v>
      </c>
      <c r="BY90" s="981" t="e">
        <f>BY92/BY89</f>
        <v>#DIV/0!</v>
      </c>
      <c r="BZ90" s="989" t="e">
        <f t="shared" si="393"/>
        <v>#DIV/0!</v>
      </c>
      <c r="CA90" s="952" t="e">
        <f>CA92/CA89</f>
        <v>#DIV/0!</v>
      </c>
      <c r="CB90" s="980" t="e">
        <f>CB92/CB89</f>
        <v>#DIV/0!</v>
      </c>
      <c r="CC90" s="981" t="e">
        <f>CC92/CC89</f>
        <v>#DIV/0!</v>
      </c>
      <c r="CD90" s="982" t="e">
        <f>CC90-CB90</f>
        <v>#DIV/0!</v>
      </c>
      <c r="CE90" s="952" t="e">
        <f>CE92/CE89</f>
        <v>#DIV/0!</v>
      </c>
      <c r="CF90" s="980" t="e">
        <f>CF92/CF89</f>
        <v>#DIV/0!</v>
      </c>
      <c r="CG90" s="981" t="e">
        <f>CG92/CG89</f>
        <v>#DIV/0!</v>
      </c>
      <c r="CH90" s="982" t="e">
        <f t="shared" si="395"/>
        <v>#DIV/0!</v>
      </c>
      <c r="CI90" s="417" t="e">
        <f>CI92/CI89</f>
        <v>#DIV/0!</v>
      </c>
      <c r="CJ90" s="416" t="e">
        <f>CJ92/CJ89</f>
        <v>#DIV/0!</v>
      </c>
      <c r="CK90" s="405" t="e">
        <f>CK92/CK89</f>
        <v>#DIV/0!</v>
      </c>
      <c r="CL90" s="405" t="e">
        <f t="shared" si="397"/>
        <v>#DIV/0!</v>
      </c>
      <c r="CM90" s="405" t="e">
        <f>CK90-CJ90</f>
        <v>#DIV/0!</v>
      </c>
      <c r="CN90" s="417" t="e">
        <f>CN92/CN89</f>
        <v>#DIV/0!</v>
      </c>
      <c r="CO90" s="419" t="e">
        <f>CO92/CO89</f>
        <v>#DIV/0!</v>
      </c>
      <c r="CP90" s="409" t="e">
        <f>CP92/CP89</f>
        <v>#DIV/0!</v>
      </c>
      <c r="CQ90" s="409" t="e">
        <f t="shared" si="398"/>
        <v>#DIV/0!</v>
      </c>
      <c r="CR90" s="409" t="e">
        <f>CP90-CO90</f>
        <v>#DIV/0!</v>
      </c>
      <c r="CS90" s="356"/>
      <c r="CT90" s="357"/>
    </row>
    <row r="91" spans="1:101" ht="20.100000000000001" customHeight="1">
      <c r="A91" s="125"/>
      <c r="B91" s="125" t="s">
        <v>5</v>
      </c>
      <c r="C91" s="192"/>
      <c r="D91" s="192"/>
      <c r="E91" s="198"/>
      <c r="F91" s="381"/>
      <c r="G91" s="382"/>
      <c r="H91" s="776"/>
      <c r="I91" s="384">
        <f>H92/G92</f>
        <v>1</v>
      </c>
      <c r="J91" s="381"/>
      <c r="K91" s="382"/>
      <c r="L91" s="776"/>
      <c r="M91" s="384">
        <f>L92/K92</f>
        <v>1</v>
      </c>
      <c r="N91" s="381"/>
      <c r="O91" s="382"/>
      <c r="P91" s="776"/>
      <c r="Q91" s="384">
        <f>P92/O92</f>
        <v>1</v>
      </c>
      <c r="R91" s="386"/>
      <c r="S91" s="387"/>
      <c r="T91" s="388"/>
      <c r="U91" s="100"/>
      <c r="V91" s="346">
        <f>U92/R92</f>
        <v>1.5587155331108551</v>
      </c>
      <c r="W91" s="161">
        <f>U92/S92</f>
        <v>1.2009663008274993</v>
      </c>
      <c r="X91" s="80">
        <f>U92/T92</f>
        <v>1</v>
      </c>
      <c r="Y91" s="381"/>
      <c r="Z91" s="776"/>
      <c r="AA91" s="776"/>
      <c r="AB91" s="384">
        <f>AA92/Z92</f>
        <v>1</v>
      </c>
      <c r="AC91" s="381"/>
      <c r="AD91" s="382"/>
      <c r="AE91" s="776"/>
      <c r="AF91" s="389">
        <f>AE92/AD92</f>
        <v>1</v>
      </c>
      <c r="AG91" s="381"/>
      <c r="AH91" s="382"/>
      <c r="AI91" s="383"/>
      <c r="AJ91" s="389">
        <f>AI92/AH92</f>
        <v>0</v>
      </c>
      <c r="AK91" s="292"/>
      <c r="AL91" s="387"/>
      <c r="AM91" s="388"/>
      <c r="AN91" s="100"/>
      <c r="AO91" s="350">
        <f>AN92/AK92</f>
        <v>0.8332450671295476</v>
      </c>
      <c r="AP91" s="161">
        <f>AN92/AL92</f>
        <v>0.71362681371024617</v>
      </c>
      <c r="AQ91" s="260">
        <f>AN92/AM92</f>
        <v>0.67646079747380594</v>
      </c>
      <c r="AR91" s="206"/>
      <c r="AS91" s="390"/>
      <c r="AT91" s="211"/>
      <c r="AU91" s="162"/>
      <c r="AV91" s="94">
        <f>AU92/AR92</f>
        <v>1.1768152765280957</v>
      </c>
      <c r="AW91" s="161">
        <f>AU92/AS92</f>
        <v>0.95729655726887275</v>
      </c>
      <c r="AX91" s="391">
        <f>AU92/AT92</f>
        <v>0.84870170936808753</v>
      </c>
      <c r="AY91" s="137"/>
      <c r="AZ91" s="138"/>
      <c r="BA91" s="5"/>
      <c r="BF91" s="951"/>
      <c r="BG91" s="382"/>
      <c r="BH91" s="385"/>
      <c r="BI91" s="384" t="e">
        <f>BH92/BG92</f>
        <v>#DIV/0!</v>
      </c>
      <c r="BJ91" s="951"/>
      <c r="BK91" s="382"/>
      <c r="BL91" s="385"/>
      <c r="BM91" s="384" t="e">
        <f>BL92/BK92</f>
        <v>#DIV/0!</v>
      </c>
      <c r="BN91" s="951"/>
      <c r="BO91" s="382"/>
      <c r="BP91" s="385"/>
      <c r="BQ91" s="384" t="e">
        <f>BP92/BO92</f>
        <v>#DIV/0!</v>
      </c>
      <c r="BR91" s="292"/>
      <c r="BS91" s="388"/>
      <c r="BT91" s="100"/>
      <c r="BU91" s="346" t="e">
        <f>BT92/BR92</f>
        <v>#DIV/0!</v>
      </c>
      <c r="BV91" s="80" t="e">
        <f>BT92/BS92</f>
        <v>#DIV/0!</v>
      </c>
      <c r="BW91" s="951"/>
      <c r="BX91" s="973"/>
      <c r="BY91" s="974"/>
      <c r="BZ91" s="990" t="e">
        <f>BY92/BX92</f>
        <v>#DIV/0!</v>
      </c>
      <c r="CA91" s="951"/>
      <c r="CB91" s="973"/>
      <c r="CC91" s="974"/>
      <c r="CD91" s="1004" t="e">
        <f>CC92/CB92</f>
        <v>#DIV/0!</v>
      </c>
      <c r="CE91" s="951"/>
      <c r="CF91" s="973"/>
      <c r="CG91" s="974"/>
      <c r="CH91" s="1004" t="e">
        <f>CG92/CF92</f>
        <v>#DIV/0!</v>
      </c>
      <c r="CI91" s="292"/>
      <c r="CJ91" s="388"/>
      <c r="CK91" s="100"/>
      <c r="CL91" s="350" t="e">
        <f>CK92/CI92</f>
        <v>#DIV/0!</v>
      </c>
      <c r="CM91" s="260" t="e">
        <f>CK92/CJ92</f>
        <v>#DIV/0!</v>
      </c>
      <c r="CN91" s="206"/>
      <c r="CO91" s="211"/>
      <c r="CP91" s="162"/>
      <c r="CQ91" s="94" t="e">
        <f>CP92/CN92</f>
        <v>#DIV/0!</v>
      </c>
      <c r="CR91" s="391" t="e">
        <f>CP92/CO92</f>
        <v>#DIV/0!</v>
      </c>
      <c r="CS91" s="137"/>
      <c r="CT91" s="5"/>
    </row>
    <row r="92" spans="1:101" s="266" customFormat="1" ht="20.100000000000001" customHeight="1">
      <c r="A92" s="186"/>
      <c r="B92" s="104" t="s">
        <v>14</v>
      </c>
      <c r="C92" s="105"/>
      <c r="D92" s="361"/>
      <c r="E92" s="187"/>
      <c r="F92" s="362">
        <f>F84+F87+F88</f>
        <v>101583</v>
      </c>
      <c r="G92" s="456">
        <f>G84+G87+G88</f>
        <v>142180</v>
      </c>
      <c r="H92" s="774">
        <f>H84+H87+H88</f>
        <v>142180</v>
      </c>
      <c r="I92" s="365">
        <f>H92-G92</f>
        <v>0</v>
      </c>
      <c r="J92" s="362">
        <f>J84+J87+J88</f>
        <v>101583</v>
      </c>
      <c r="K92" s="456">
        <f>K84+K87+K88</f>
        <v>157347</v>
      </c>
      <c r="L92" s="774">
        <f>L84+L87+L88</f>
        <v>157347</v>
      </c>
      <c r="M92" s="365">
        <f>L92-K92</f>
        <v>0</v>
      </c>
      <c r="N92" s="362">
        <f>N84+N87+N88</f>
        <v>101583</v>
      </c>
      <c r="O92" s="456">
        <f>O84+O87+O88</f>
        <v>175490</v>
      </c>
      <c r="P92" s="774">
        <f>P84+P87+P88</f>
        <v>175490</v>
      </c>
      <c r="Q92" s="365">
        <f>P92-O92</f>
        <v>0</v>
      </c>
      <c r="R92" s="367">
        <f>F92+J92+N92</f>
        <v>304749</v>
      </c>
      <c r="S92" s="368">
        <f>S84+S87+S88</f>
        <v>395529</v>
      </c>
      <c r="T92" s="112">
        <f>H92+K92+O92</f>
        <v>475017</v>
      </c>
      <c r="U92" s="114">
        <f t="shared" ref="U92:U94" si="412">H92+L92+P92</f>
        <v>475017</v>
      </c>
      <c r="V92" s="110">
        <f>U92-R92</f>
        <v>170268</v>
      </c>
      <c r="W92" s="108">
        <f t="shared" si="374"/>
        <v>79488</v>
      </c>
      <c r="X92" s="117">
        <f>U92-T92</f>
        <v>0</v>
      </c>
      <c r="Y92" s="362">
        <f>Y84+Y87+Y88</f>
        <v>112916</v>
      </c>
      <c r="Z92" s="774">
        <f>Z84+Z87+Z88</f>
        <v>152023</v>
      </c>
      <c r="AA92" s="774">
        <f>AA84+AA87+AA88</f>
        <v>152023</v>
      </c>
      <c r="AB92" s="365">
        <f t="shared" ref="AB92:AB99" si="413">AA92-Z92</f>
        <v>0</v>
      </c>
      <c r="AC92" s="362">
        <f>AC84+AC87+AC88</f>
        <v>112916</v>
      </c>
      <c r="AD92" s="456">
        <f>AD84+AD87+AD88</f>
        <v>130237.1</v>
      </c>
      <c r="AE92" s="774">
        <f>AE84+AE87+AE88</f>
        <v>130237.1</v>
      </c>
      <c r="AF92" s="365">
        <f t="shared" ref="AF92:AF97" si="414">AE92-AD92</f>
        <v>0</v>
      </c>
      <c r="AG92" s="362">
        <f>AG84+AG87+AG88</f>
        <v>112916</v>
      </c>
      <c r="AH92" s="456">
        <f>AH84+AH87+AH88</f>
        <v>135000</v>
      </c>
      <c r="AI92" s="364">
        <f>AI84+AI87+AI88</f>
        <v>0</v>
      </c>
      <c r="AJ92" s="365">
        <f>AI92-AH92</f>
        <v>-135000</v>
      </c>
      <c r="AK92" s="111">
        <f>Y92+AC92+AG92</f>
        <v>338748</v>
      </c>
      <c r="AL92" s="368">
        <f>AL84+AL87+AL88</f>
        <v>395529</v>
      </c>
      <c r="AM92" s="112">
        <f t="shared" ref="AM92:AN94" si="415">Z92+AD92+AH92</f>
        <v>417260.1</v>
      </c>
      <c r="AN92" s="114">
        <f t="shared" si="415"/>
        <v>282260.09999999998</v>
      </c>
      <c r="AO92" s="188">
        <f>AN92-AK92</f>
        <v>-56487.900000000023</v>
      </c>
      <c r="AP92" s="108">
        <f t="shared" si="377"/>
        <v>-113268.90000000002</v>
      </c>
      <c r="AQ92" s="55">
        <f>AN92-AM92</f>
        <v>-135000</v>
      </c>
      <c r="AR92" s="130">
        <f>SUM(R92,AK92)</f>
        <v>643497</v>
      </c>
      <c r="AS92" s="132">
        <f>AS84+AS87+AS88</f>
        <v>791058</v>
      </c>
      <c r="AT92" s="140">
        <f>T92+AM92</f>
        <v>892277.1</v>
      </c>
      <c r="AU92" s="120">
        <f>SUM(U92,AN92)</f>
        <v>757277.1</v>
      </c>
      <c r="AV92" s="190">
        <f>AU92-AR92</f>
        <v>113780.09999999998</v>
      </c>
      <c r="AW92" s="108">
        <f t="shared" si="378"/>
        <v>-33780.900000000023</v>
      </c>
      <c r="AX92" s="369">
        <f>AU92-AT92</f>
        <v>-135000</v>
      </c>
      <c r="AY92" s="137">
        <f>AR92/6</f>
        <v>107249.5</v>
      </c>
      <c r="AZ92" s="97">
        <f>AS92/6</f>
        <v>131843</v>
      </c>
      <c r="BA92" s="138">
        <f>AU92/6</f>
        <v>126212.84999999999</v>
      </c>
      <c r="BB92" s="370">
        <f>BA92/AY92</f>
        <v>1.1768152765280957</v>
      </c>
      <c r="BC92" s="6">
        <f>BA92-AY92</f>
        <v>18963.349999999991</v>
      </c>
      <c r="BD92" s="98">
        <f>BA92-AZ92</f>
        <v>-5630.1500000000087</v>
      </c>
      <c r="BE92" s="6">
        <f>AX92/6</f>
        <v>-22500</v>
      </c>
      <c r="BF92" s="949">
        <f>BF84+BF87+BF88</f>
        <v>0</v>
      </c>
      <c r="BG92" s="456">
        <f>BG84+BG87+BG88</f>
        <v>0</v>
      </c>
      <c r="BH92" s="366">
        <f>BH84+BH87+BH88</f>
        <v>0</v>
      </c>
      <c r="BI92" s="365">
        <f>BH92-BG92</f>
        <v>0</v>
      </c>
      <c r="BJ92" s="949">
        <f>BJ84+BJ87+BJ88</f>
        <v>0</v>
      </c>
      <c r="BK92" s="456">
        <f>BK84+BK87+BK88</f>
        <v>0</v>
      </c>
      <c r="BL92" s="366">
        <f>BL84+BL87+BL88</f>
        <v>0</v>
      </c>
      <c r="BM92" s="365">
        <f>BL92-BK92</f>
        <v>0</v>
      </c>
      <c r="BN92" s="949">
        <f>BN84+BN87+BN88</f>
        <v>0</v>
      </c>
      <c r="BO92" s="456">
        <f>BO84+BO87+BO88</f>
        <v>0</v>
      </c>
      <c r="BP92" s="366">
        <f>BP84+BP87+BP88</f>
        <v>0</v>
      </c>
      <c r="BQ92" s="365">
        <f>BP92-BO92</f>
        <v>0</v>
      </c>
      <c r="BR92" s="111">
        <f t="shared" ref="BR92:BT94" si="416">BF92+BJ92+BN92</f>
        <v>0</v>
      </c>
      <c r="BS92" s="112">
        <f t="shared" si="416"/>
        <v>0</v>
      </c>
      <c r="BT92" s="114">
        <f t="shared" si="416"/>
        <v>0</v>
      </c>
      <c r="BU92" s="110">
        <f>BT92-BR92</f>
        <v>0</v>
      </c>
      <c r="BV92" s="117">
        <f>BT92-BS92</f>
        <v>0</v>
      </c>
      <c r="BW92" s="949">
        <f>BW84+BW87+BW88</f>
        <v>0</v>
      </c>
      <c r="BX92" s="991">
        <f>BX84+BX87+BX88</f>
        <v>0</v>
      </c>
      <c r="BY92" s="968">
        <f>BY84+BY87+BY88</f>
        <v>0</v>
      </c>
      <c r="BZ92" s="969">
        <f t="shared" ref="BZ92:BZ97" si="417">BY92-BX92</f>
        <v>0</v>
      </c>
      <c r="CA92" s="949">
        <f>CA84+CA87+CA88</f>
        <v>0</v>
      </c>
      <c r="CB92" s="991">
        <f>CB84+CB87+CB88</f>
        <v>0</v>
      </c>
      <c r="CC92" s="968">
        <f>CC84+CC87+CC88</f>
        <v>0</v>
      </c>
      <c r="CD92" s="969">
        <f t="shared" ref="CD92:CD97" si="418">CC92-CB92</f>
        <v>0</v>
      </c>
      <c r="CE92" s="949">
        <f>CE84+CE87+CE88</f>
        <v>0</v>
      </c>
      <c r="CF92" s="991">
        <f>CF84+CF87+CF88</f>
        <v>0</v>
      </c>
      <c r="CG92" s="968">
        <f>CG84+CG87+CG88</f>
        <v>0</v>
      </c>
      <c r="CH92" s="969">
        <f>CG92-CF92</f>
        <v>0</v>
      </c>
      <c r="CI92" s="111">
        <f t="shared" ref="CI92:CK94" si="419">BW92+CA92+CE92</f>
        <v>0</v>
      </c>
      <c r="CJ92" s="112">
        <f t="shared" si="419"/>
        <v>0</v>
      </c>
      <c r="CK92" s="114">
        <f t="shared" si="419"/>
        <v>0</v>
      </c>
      <c r="CL92" s="188">
        <f>CK92-CI92</f>
        <v>0</v>
      </c>
      <c r="CM92" s="55">
        <f>CK92-CJ92</f>
        <v>0</v>
      </c>
      <c r="CN92" s="130">
        <f>SUM(BR92,CI92)</f>
        <v>0</v>
      </c>
      <c r="CO92" s="140">
        <f>BS92+CJ92</f>
        <v>0</v>
      </c>
      <c r="CP92" s="120">
        <f>SUM(BT92,CK92)</f>
        <v>0</v>
      </c>
      <c r="CQ92" s="190">
        <f>CP92-CN92</f>
        <v>0</v>
      </c>
      <c r="CR92" s="369">
        <f>CP92-CO92</f>
        <v>0</v>
      </c>
      <c r="CS92" s="137">
        <f>CN92/6</f>
        <v>0</v>
      </c>
      <c r="CT92" s="138">
        <f>CP92/6</f>
        <v>0</v>
      </c>
      <c r="CU92" s="370" t="e">
        <f>CT92/CS92</f>
        <v>#DIV/0!</v>
      </c>
      <c r="CV92" s="6">
        <f>CT92-CS92</f>
        <v>0</v>
      </c>
      <c r="CW92" s="6">
        <f>CR92/6</f>
        <v>0</v>
      </c>
    </row>
    <row r="93" spans="1:101" s="266" customFormat="1" ht="20.100000000000001" hidden="1" customHeight="1">
      <c r="A93" s="186"/>
      <c r="B93" s="457"/>
      <c r="C93" s="458"/>
      <c r="D93" s="851" t="s">
        <v>71</v>
      </c>
      <c r="E93" s="856"/>
      <c r="F93" s="338">
        <v>0</v>
      </c>
      <c r="G93" s="397"/>
      <c r="H93" s="778"/>
      <c r="I93" s="399">
        <f>H93-G93</f>
        <v>0</v>
      </c>
      <c r="J93" s="338"/>
      <c r="K93" s="397"/>
      <c r="L93" s="778"/>
      <c r="M93" s="399">
        <f>L93-K93</f>
        <v>0</v>
      </c>
      <c r="N93" s="338"/>
      <c r="O93" s="397"/>
      <c r="P93" s="778"/>
      <c r="Q93" s="399">
        <f>P93-O93</f>
        <v>0</v>
      </c>
      <c r="R93" s="401">
        <f>F93+J93+N93</f>
        <v>0</v>
      </c>
      <c r="S93" s="402">
        <v>0</v>
      </c>
      <c r="T93" s="459">
        <f>H93+K93+O93</f>
        <v>0</v>
      </c>
      <c r="U93" s="404">
        <f t="shared" si="412"/>
        <v>0</v>
      </c>
      <c r="V93" s="446">
        <f>U93-R93</f>
        <v>0</v>
      </c>
      <c r="W93" s="447">
        <f t="shared" si="374"/>
        <v>0</v>
      </c>
      <c r="X93" s="460">
        <f>U93-T93</f>
        <v>0</v>
      </c>
      <c r="Y93" s="338"/>
      <c r="Z93" s="778"/>
      <c r="AA93" s="778"/>
      <c r="AB93" s="399">
        <f t="shared" si="413"/>
        <v>0</v>
      </c>
      <c r="AC93" s="338"/>
      <c r="AD93" s="397"/>
      <c r="AE93" s="778"/>
      <c r="AF93" s="399">
        <f t="shared" si="414"/>
        <v>0</v>
      </c>
      <c r="AG93" s="338"/>
      <c r="AH93" s="397"/>
      <c r="AI93" s="398"/>
      <c r="AJ93" s="412">
        <f>AI93-AH93</f>
        <v>0</v>
      </c>
      <c r="AK93" s="417">
        <f>Y93+AC93+AG93</f>
        <v>0</v>
      </c>
      <c r="AL93" s="402">
        <v>0</v>
      </c>
      <c r="AM93" s="416">
        <f t="shared" si="415"/>
        <v>0</v>
      </c>
      <c r="AN93" s="405">
        <f t="shared" si="415"/>
        <v>0</v>
      </c>
      <c r="AO93" s="345">
        <f>AN93-AK93</f>
        <v>0</v>
      </c>
      <c r="AP93" s="447">
        <f t="shared" si="377"/>
        <v>0</v>
      </c>
      <c r="AQ93" s="461">
        <f>AN93-AM93</f>
        <v>0</v>
      </c>
      <c r="AR93" s="417">
        <f>SUM(R93,AK93)</f>
        <v>0</v>
      </c>
      <c r="AS93" s="445">
        <f>AL93+S93</f>
        <v>0</v>
      </c>
      <c r="AT93" s="408">
        <f>T93+AM93</f>
        <v>0</v>
      </c>
      <c r="AU93" s="462">
        <f>SUM(U93,AN93)</f>
        <v>0</v>
      </c>
      <c r="AV93" s="463">
        <f>AU93-AR93</f>
        <v>0</v>
      </c>
      <c r="AW93" s="447">
        <f t="shared" si="378"/>
        <v>0</v>
      </c>
      <c r="AX93" s="453">
        <f>AU93-AT93</f>
        <v>0</v>
      </c>
      <c r="AY93" s="137"/>
      <c r="AZ93" s="138"/>
      <c r="BA93" s="138"/>
      <c r="BF93" s="948"/>
      <c r="BG93" s="397"/>
      <c r="BH93" s="400"/>
      <c r="BI93" s="399">
        <f>BH93-BG93</f>
        <v>0</v>
      </c>
      <c r="BJ93" s="948"/>
      <c r="BK93" s="397"/>
      <c r="BL93" s="400"/>
      <c r="BM93" s="399">
        <f>BL93-BK93</f>
        <v>0</v>
      </c>
      <c r="BN93" s="948"/>
      <c r="BO93" s="397"/>
      <c r="BP93" s="400"/>
      <c r="BQ93" s="399">
        <f>BP93-BO93</f>
        <v>0</v>
      </c>
      <c r="BR93" s="406">
        <f t="shared" si="416"/>
        <v>0</v>
      </c>
      <c r="BS93" s="449">
        <f t="shared" si="416"/>
        <v>0</v>
      </c>
      <c r="BT93" s="404">
        <f t="shared" si="416"/>
        <v>0</v>
      </c>
      <c r="BU93" s="446">
        <f>BT93-BR93</f>
        <v>0</v>
      </c>
      <c r="BV93" s="460">
        <f>BT93-BS93</f>
        <v>0</v>
      </c>
      <c r="BW93" s="948"/>
      <c r="BX93" s="977"/>
      <c r="BY93" s="978"/>
      <c r="BZ93" s="979">
        <f t="shared" si="417"/>
        <v>0</v>
      </c>
      <c r="CA93" s="948"/>
      <c r="CB93" s="977"/>
      <c r="CC93" s="978"/>
      <c r="CD93" s="979">
        <f t="shared" si="418"/>
        <v>0</v>
      </c>
      <c r="CE93" s="948"/>
      <c r="CF93" s="977"/>
      <c r="CG93" s="978"/>
      <c r="CH93" s="982">
        <f>CG93-CF93</f>
        <v>0</v>
      </c>
      <c r="CI93" s="417">
        <f t="shared" si="419"/>
        <v>0</v>
      </c>
      <c r="CJ93" s="416">
        <f t="shared" si="419"/>
        <v>0</v>
      </c>
      <c r="CK93" s="405">
        <f t="shared" si="419"/>
        <v>0</v>
      </c>
      <c r="CL93" s="345">
        <f>CK93-CI93</f>
        <v>0</v>
      </c>
      <c r="CM93" s="461">
        <f>CK93-CJ93</f>
        <v>0</v>
      </c>
      <c r="CN93" s="417">
        <f>SUM(BR93,CI93)</f>
        <v>0</v>
      </c>
      <c r="CO93" s="408">
        <f>BS93+CJ93</f>
        <v>0</v>
      </c>
      <c r="CP93" s="462">
        <f>SUM(BT93,CK93)</f>
        <v>0</v>
      </c>
      <c r="CQ93" s="463">
        <f>CP93-CN93</f>
        <v>0</v>
      </c>
      <c r="CR93" s="453">
        <f>CP93-CO93</f>
        <v>0</v>
      </c>
      <c r="CS93" s="137"/>
      <c r="CT93" s="138"/>
    </row>
    <row r="94" spans="1:101" s="266" customFormat="1" ht="20.100000000000001" hidden="1" customHeight="1">
      <c r="A94" s="186"/>
      <c r="B94" s="186"/>
      <c r="C94" s="166"/>
      <c r="D94" s="852" t="s">
        <v>72</v>
      </c>
      <c r="E94" s="845"/>
      <c r="F94" s="269"/>
      <c r="G94" s="421"/>
      <c r="H94" s="780"/>
      <c r="I94" s="465">
        <f>H94-G94</f>
        <v>0</v>
      </c>
      <c r="J94" s="269"/>
      <c r="K94" s="421"/>
      <c r="L94" s="780"/>
      <c r="M94" s="465">
        <f>L94-K94</f>
        <v>0</v>
      </c>
      <c r="N94" s="269"/>
      <c r="O94" s="421"/>
      <c r="P94" s="780"/>
      <c r="Q94" s="465">
        <f>P94-O94</f>
        <v>0</v>
      </c>
      <c r="R94" s="426">
        <f>F94+J94+N94</f>
        <v>0</v>
      </c>
      <c r="S94" s="427">
        <v>0</v>
      </c>
      <c r="T94" s="134">
        <f>H94+K94+O94</f>
        <v>0</v>
      </c>
      <c r="U94" s="133">
        <f t="shared" si="412"/>
        <v>0</v>
      </c>
      <c r="V94" s="129">
        <f>U94-R94</f>
        <v>0</v>
      </c>
      <c r="W94" s="128">
        <f t="shared" si="374"/>
        <v>0</v>
      </c>
      <c r="X94" s="48">
        <f>U94-T94</f>
        <v>0</v>
      </c>
      <c r="Y94" s="269"/>
      <c r="Z94" s="780"/>
      <c r="AA94" s="780"/>
      <c r="AB94" s="465">
        <f t="shared" si="413"/>
        <v>0</v>
      </c>
      <c r="AC94" s="269"/>
      <c r="AD94" s="421"/>
      <c r="AE94" s="780"/>
      <c r="AF94" s="465">
        <f t="shared" si="414"/>
        <v>0</v>
      </c>
      <c r="AG94" s="269"/>
      <c r="AH94" s="421"/>
      <c r="AI94" s="422"/>
      <c r="AJ94" s="425">
        <f>AI94-AH94</f>
        <v>0</v>
      </c>
      <c r="AK94" s="130">
        <f>Y94+AC94+AG94</f>
        <v>0</v>
      </c>
      <c r="AL94" s="427">
        <v>0</v>
      </c>
      <c r="AM94" s="131">
        <f t="shared" si="415"/>
        <v>0</v>
      </c>
      <c r="AN94" s="133">
        <f t="shared" si="415"/>
        <v>0</v>
      </c>
      <c r="AO94" s="134">
        <f>AN94-AK94</f>
        <v>0</v>
      </c>
      <c r="AP94" s="128">
        <f t="shared" si="377"/>
        <v>0</v>
      </c>
      <c r="AQ94" s="55">
        <f>AN94-AM94</f>
        <v>0</v>
      </c>
      <c r="AR94" s="130">
        <f>SUM(R94,AK94)</f>
        <v>0</v>
      </c>
      <c r="AS94" s="329">
        <f>AL94+S94</f>
        <v>0</v>
      </c>
      <c r="AT94" s="140">
        <f>T94+AM94</f>
        <v>0</v>
      </c>
      <c r="AU94" s="120">
        <f>SUM(U94,AN94)</f>
        <v>0</v>
      </c>
      <c r="AV94" s="60">
        <f>AU94-AR94</f>
        <v>0</v>
      </c>
      <c r="AW94" s="128">
        <f t="shared" si="378"/>
        <v>0</v>
      </c>
      <c r="AX94" s="369">
        <f>AU94-AT94</f>
        <v>0</v>
      </c>
      <c r="AY94" s="137"/>
      <c r="AZ94" s="138"/>
      <c r="BA94" s="138"/>
      <c r="BF94" s="953"/>
      <c r="BG94" s="421"/>
      <c r="BH94" s="424"/>
      <c r="BI94" s="465">
        <f>BH94-BG94</f>
        <v>0</v>
      </c>
      <c r="BJ94" s="953"/>
      <c r="BK94" s="421"/>
      <c r="BL94" s="424"/>
      <c r="BM94" s="465">
        <f>BL94-BK94</f>
        <v>0</v>
      </c>
      <c r="BN94" s="953"/>
      <c r="BO94" s="421"/>
      <c r="BP94" s="424"/>
      <c r="BQ94" s="465">
        <f>BP94-BO94</f>
        <v>0</v>
      </c>
      <c r="BR94" s="130">
        <f t="shared" si="416"/>
        <v>0</v>
      </c>
      <c r="BS94" s="134">
        <f t="shared" si="416"/>
        <v>0</v>
      </c>
      <c r="BT94" s="133">
        <f t="shared" si="416"/>
        <v>0</v>
      </c>
      <c r="BU94" s="129">
        <f>BT94-BR94</f>
        <v>0</v>
      </c>
      <c r="BV94" s="48">
        <f>BT94-BS94</f>
        <v>0</v>
      </c>
      <c r="BW94" s="953"/>
      <c r="BX94" s="983"/>
      <c r="BY94" s="984"/>
      <c r="BZ94" s="992">
        <f t="shared" si="417"/>
        <v>0</v>
      </c>
      <c r="CA94" s="953"/>
      <c r="CB94" s="983"/>
      <c r="CC94" s="984"/>
      <c r="CD94" s="992">
        <f t="shared" si="418"/>
        <v>0</v>
      </c>
      <c r="CE94" s="953"/>
      <c r="CF94" s="983"/>
      <c r="CG94" s="984"/>
      <c r="CH94" s="985">
        <f>CG94-CF94</f>
        <v>0</v>
      </c>
      <c r="CI94" s="130">
        <f t="shared" si="419"/>
        <v>0</v>
      </c>
      <c r="CJ94" s="131">
        <f t="shared" si="419"/>
        <v>0</v>
      </c>
      <c r="CK94" s="133">
        <f t="shared" si="419"/>
        <v>0</v>
      </c>
      <c r="CL94" s="134">
        <f>CK94-CI94</f>
        <v>0</v>
      </c>
      <c r="CM94" s="55">
        <f>CK94-CJ94</f>
        <v>0</v>
      </c>
      <c r="CN94" s="130">
        <f>SUM(BR94,CI94)</f>
        <v>0</v>
      </c>
      <c r="CO94" s="140">
        <f>BS94+CJ94</f>
        <v>0</v>
      </c>
      <c r="CP94" s="120">
        <f>SUM(BT94,CK94)</f>
        <v>0</v>
      </c>
      <c r="CQ94" s="60">
        <f>CP94-CN94</f>
        <v>0</v>
      </c>
      <c r="CR94" s="369">
        <f>CP94-CO94</f>
        <v>0</v>
      </c>
      <c r="CS94" s="137"/>
      <c r="CT94" s="138"/>
    </row>
    <row r="95" spans="1:101" s="266" customFormat="1" ht="20.100000000000001" hidden="1" customHeight="1">
      <c r="A95" s="186"/>
      <c r="B95" s="186"/>
      <c r="C95" s="166"/>
      <c r="D95" s="66"/>
      <c r="E95" s="545"/>
      <c r="F95" s="338"/>
      <c r="G95" s="397"/>
      <c r="H95" s="778"/>
      <c r="I95" s="399"/>
      <c r="J95" s="338"/>
      <c r="K95" s="397"/>
      <c r="L95" s="778"/>
      <c r="M95" s="399"/>
      <c r="N95" s="338"/>
      <c r="O95" s="397"/>
      <c r="P95" s="778"/>
      <c r="Q95" s="399"/>
      <c r="R95" s="401"/>
      <c r="S95" s="402"/>
      <c r="T95" s="459"/>
      <c r="U95" s="404"/>
      <c r="V95" s="446"/>
      <c r="W95" s="447">
        <f t="shared" si="374"/>
        <v>0</v>
      </c>
      <c r="X95" s="460"/>
      <c r="Y95" s="338"/>
      <c r="Z95" s="778"/>
      <c r="AA95" s="778"/>
      <c r="AB95" s="399">
        <f t="shared" si="413"/>
        <v>0</v>
      </c>
      <c r="AC95" s="338"/>
      <c r="AD95" s="397"/>
      <c r="AE95" s="778"/>
      <c r="AF95" s="399">
        <f t="shared" si="414"/>
        <v>0</v>
      </c>
      <c r="AG95" s="338"/>
      <c r="AH95" s="397"/>
      <c r="AI95" s="398"/>
      <c r="AJ95" s="412"/>
      <c r="AK95" s="406"/>
      <c r="AL95" s="402"/>
      <c r="AM95" s="407"/>
      <c r="AN95" s="404"/>
      <c r="AO95" s="449"/>
      <c r="AP95" s="447">
        <f t="shared" si="377"/>
        <v>0</v>
      </c>
      <c r="AQ95" s="448"/>
      <c r="AR95" s="406"/>
      <c r="AS95" s="445"/>
      <c r="AT95" s="450"/>
      <c r="AU95" s="466"/>
      <c r="AV95" s="467"/>
      <c r="AW95" s="447">
        <f t="shared" si="378"/>
        <v>0</v>
      </c>
      <c r="AX95" s="468"/>
      <c r="AY95" s="137"/>
      <c r="AZ95" s="138"/>
      <c r="BA95" s="138"/>
      <c r="BF95" s="948"/>
      <c r="BG95" s="397"/>
      <c r="BH95" s="400"/>
      <c r="BI95" s="399"/>
      <c r="BJ95" s="948"/>
      <c r="BK95" s="397"/>
      <c r="BL95" s="400"/>
      <c r="BM95" s="399"/>
      <c r="BN95" s="948"/>
      <c r="BO95" s="397"/>
      <c r="BP95" s="400"/>
      <c r="BQ95" s="399"/>
      <c r="BR95" s="406"/>
      <c r="BS95" s="449"/>
      <c r="BT95" s="404"/>
      <c r="BU95" s="446"/>
      <c r="BV95" s="460"/>
      <c r="BW95" s="948"/>
      <c r="BX95" s="977"/>
      <c r="BY95" s="978"/>
      <c r="BZ95" s="979">
        <f t="shared" si="417"/>
        <v>0</v>
      </c>
      <c r="CA95" s="948"/>
      <c r="CB95" s="977"/>
      <c r="CC95" s="978"/>
      <c r="CD95" s="979">
        <f t="shared" si="418"/>
        <v>0</v>
      </c>
      <c r="CE95" s="948"/>
      <c r="CF95" s="977"/>
      <c r="CG95" s="978"/>
      <c r="CH95" s="982"/>
      <c r="CI95" s="406"/>
      <c r="CJ95" s="407"/>
      <c r="CK95" s="404"/>
      <c r="CL95" s="449"/>
      <c r="CM95" s="448"/>
      <c r="CN95" s="406"/>
      <c r="CO95" s="450"/>
      <c r="CP95" s="466"/>
      <c r="CQ95" s="467"/>
      <c r="CR95" s="468"/>
      <c r="CS95" s="137"/>
      <c r="CT95" s="138"/>
    </row>
    <row r="96" spans="1:101" s="266" customFormat="1" ht="20.100000000000001" hidden="1" customHeight="1">
      <c r="A96" s="186"/>
      <c r="B96" s="186"/>
      <c r="C96" s="166"/>
      <c r="D96" s="852" t="s">
        <v>123</v>
      </c>
      <c r="E96" s="845"/>
      <c r="F96" s="269"/>
      <c r="G96" s="469"/>
      <c r="H96" s="782"/>
      <c r="I96" s="465">
        <f>H96-G96</f>
        <v>0</v>
      </c>
      <c r="J96" s="269"/>
      <c r="K96" s="469"/>
      <c r="L96" s="782"/>
      <c r="M96" s="465">
        <f>L96-K96</f>
        <v>0</v>
      </c>
      <c r="N96" s="269"/>
      <c r="O96" s="469"/>
      <c r="P96" s="782"/>
      <c r="Q96" s="465">
        <f>P96-O96</f>
        <v>0</v>
      </c>
      <c r="R96" s="426">
        <f>F96+J96+N96</f>
        <v>0</v>
      </c>
      <c r="S96" s="427">
        <v>0</v>
      </c>
      <c r="T96" s="134">
        <f>H96+K96+O96</f>
        <v>0</v>
      </c>
      <c r="U96" s="133">
        <f>H96+L96+P96</f>
        <v>0</v>
      </c>
      <c r="V96" s="242">
        <f>U96-R96</f>
        <v>0</v>
      </c>
      <c r="W96" s="243">
        <f t="shared" si="374"/>
        <v>0</v>
      </c>
      <c r="X96" s="244">
        <f>U96-T96</f>
        <v>0</v>
      </c>
      <c r="Y96" s="269"/>
      <c r="Z96" s="782"/>
      <c r="AA96" s="782"/>
      <c r="AB96" s="465">
        <f t="shared" si="413"/>
        <v>0</v>
      </c>
      <c r="AC96" s="269"/>
      <c r="AD96" s="469"/>
      <c r="AE96" s="782"/>
      <c r="AF96" s="465">
        <f t="shared" si="414"/>
        <v>0</v>
      </c>
      <c r="AG96" s="269"/>
      <c r="AH96" s="469"/>
      <c r="AI96" s="470"/>
      <c r="AJ96" s="425">
        <f>AI96-AH96</f>
        <v>0</v>
      </c>
      <c r="AK96" s="130">
        <f>Y96+AC96+AG96</f>
        <v>0</v>
      </c>
      <c r="AL96" s="427">
        <v>0</v>
      </c>
      <c r="AM96" s="131">
        <f>Z96+AD96+AH96</f>
        <v>0</v>
      </c>
      <c r="AN96" s="133">
        <f>AA96+AE96+AI96</f>
        <v>0</v>
      </c>
      <c r="AO96" s="134">
        <f>AN96-AK96</f>
        <v>0</v>
      </c>
      <c r="AP96" s="243">
        <f t="shared" si="377"/>
        <v>0</v>
      </c>
      <c r="AQ96" s="55">
        <f>AN96-AM96</f>
        <v>0</v>
      </c>
      <c r="AR96" s="130">
        <f>SUM(R96,AK96)</f>
        <v>0</v>
      </c>
      <c r="AS96" s="132">
        <f>AL96+S96</f>
        <v>0</v>
      </c>
      <c r="AT96" s="140">
        <f>T96+AM96</f>
        <v>0</v>
      </c>
      <c r="AU96" s="120">
        <f>SUM(U96,AN96)</f>
        <v>0</v>
      </c>
      <c r="AV96" s="60">
        <f>AU96-AR96</f>
        <v>0</v>
      </c>
      <c r="AW96" s="243">
        <f t="shared" si="378"/>
        <v>0</v>
      </c>
      <c r="AX96" s="369">
        <f>AU96-AT96</f>
        <v>0</v>
      </c>
      <c r="AY96" s="137">
        <f>AR96/6</f>
        <v>0</v>
      </c>
      <c r="AZ96" s="97">
        <f>AS96/6</f>
        <v>0</v>
      </c>
      <c r="BA96" s="138">
        <f>AU96/6</f>
        <v>0</v>
      </c>
      <c r="BB96" s="370" t="e">
        <f>BA96/AY96</f>
        <v>#DIV/0!</v>
      </c>
      <c r="BC96" s="6">
        <f>BA96-AY96</f>
        <v>0</v>
      </c>
      <c r="BD96" s="98">
        <f>BA96-AZ96</f>
        <v>0</v>
      </c>
      <c r="BE96" s="6">
        <f>AX96/6</f>
        <v>0</v>
      </c>
      <c r="BF96" s="953"/>
      <c r="BG96" s="469"/>
      <c r="BH96" s="471"/>
      <c r="BI96" s="465">
        <f>BH96-BG96</f>
        <v>0</v>
      </c>
      <c r="BJ96" s="953"/>
      <c r="BK96" s="469"/>
      <c r="BL96" s="471"/>
      <c r="BM96" s="465">
        <f>BL96-BK96</f>
        <v>0</v>
      </c>
      <c r="BN96" s="953"/>
      <c r="BO96" s="469"/>
      <c r="BP96" s="471"/>
      <c r="BQ96" s="465">
        <f>BP96-BO96</f>
        <v>0</v>
      </c>
      <c r="BR96" s="130">
        <f t="shared" ref="BR96:BT97" si="420">BF96+BJ96+BN96</f>
        <v>0</v>
      </c>
      <c r="BS96" s="134">
        <f t="shared" si="420"/>
        <v>0</v>
      </c>
      <c r="BT96" s="133">
        <f t="shared" si="420"/>
        <v>0</v>
      </c>
      <c r="BU96" s="242">
        <f>BT96-BR96</f>
        <v>0</v>
      </c>
      <c r="BV96" s="244">
        <f>BT96-BS96</f>
        <v>0</v>
      </c>
      <c r="BW96" s="953"/>
      <c r="BX96" s="993"/>
      <c r="BY96" s="994"/>
      <c r="BZ96" s="992">
        <f t="shared" si="417"/>
        <v>0</v>
      </c>
      <c r="CA96" s="953"/>
      <c r="CB96" s="993"/>
      <c r="CC96" s="994"/>
      <c r="CD96" s="992">
        <f t="shared" si="418"/>
        <v>0</v>
      </c>
      <c r="CE96" s="953"/>
      <c r="CF96" s="993"/>
      <c r="CG96" s="994"/>
      <c r="CH96" s="985">
        <f>CG96-CF96</f>
        <v>0</v>
      </c>
      <c r="CI96" s="130">
        <f t="shared" ref="CI96:CK97" si="421">BW96+CA96+CE96</f>
        <v>0</v>
      </c>
      <c r="CJ96" s="131">
        <f t="shared" si="421"/>
        <v>0</v>
      </c>
      <c r="CK96" s="133">
        <f t="shared" si="421"/>
        <v>0</v>
      </c>
      <c r="CL96" s="134">
        <f>CK96-CI96</f>
        <v>0</v>
      </c>
      <c r="CM96" s="55">
        <f>CK96-CJ96</f>
        <v>0</v>
      </c>
      <c r="CN96" s="130">
        <f>SUM(BR96,CI96)</f>
        <v>0</v>
      </c>
      <c r="CO96" s="140">
        <f>BS96+CJ96</f>
        <v>0</v>
      </c>
      <c r="CP96" s="120">
        <f>SUM(BT96,CK96)</f>
        <v>0</v>
      </c>
      <c r="CQ96" s="60">
        <f>CP96-CN96</f>
        <v>0</v>
      </c>
      <c r="CR96" s="369">
        <f>CP96-CO96</f>
        <v>0</v>
      </c>
      <c r="CS96" s="137">
        <f>CN96/6</f>
        <v>0</v>
      </c>
      <c r="CT96" s="138">
        <f>CP96/6</f>
        <v>0</v>
      </c>
      <c r="CU96" s="370" t="e">
        <f>CT96/CS96</f>
        <v>#DIV/0!</v>
      </c>
      <c r="CV96" s="6">
        <f>CT96-CS96</f>
        <v>0</v>
      </c>
      <c r="CW96" s="6">
        <f>CR96/6</f>
        <v>0</v>
      </c>
    </row>
    <row r="97" spans="1:101" s="358" customFormat="1" ht="20.100000000000001" hidden="1" customHeight="1">
      <c r="A97" s="336"/>
      <c r="B97" s="336"/>
      <c r="C97" s="337"/>
      <c r="D97" s="836" t="s">
        <v>43</v>
      </c>
      <c r="E97" s="472"/>
      <c r="F97" s="338">
        <f>F93+F95</f>
        <v>0</v>
      </c>
      <c r="G97" s="397">
        <f>G93+G95</f>
        <v>0</v>
      </c>
      <c r="H97" s="778">
        <f>H93+H95</f>
        <v>0</v>
      </c>
      <c r="I97" s="399">
        <f>H97-G97</f>
        <v>0</v>
      </c>
      <c r="J97" s="338">
        <f>J93+J95</f>
        <v>0</v>
      </c>
      <c r="K97" s="397">
        <f>K93+K95</f>
        <v>0</v>
      </c>
      <c r="L97" s="778">
        <f>L93+L95</f>
        <v>0</v>
      </c>
      <c r="M97" s="399">
        <f>L97-K97</f>
        <v>0</v>
      </c>
      <c r="N97" s="338">
        <f>N93+N95</f>
        <v>0</v>
      </c>
      <c r="O97" s="397">
        <f>O93+O95</f>
        <v>0</v>
      </c>
      <c r="P97" s="778">
        <f>P93+P95</f>
        <v>0</v>
      </c>
      <c r="Q97" s="399">
        <f>P97-O97</f>
        <v>0</v>
      </c>
      <c r="R97" s="401">
        <f>F97+J97+N97</f>
        <v>0</v>
      </c>
      <c r="S97" s="402">
        <v>0</v>
      </c>
      <c r="T97" s="459">
        <f>H97+K97+O97</f>
        <v>0</v>
      </c>
      <c r="U97" s="404">
        <f>H97+L97+P97</f>
        <v>0</v>
      </c>
      <c r="V97" s="446">
        <f>U97-R97</f>
        <v>0</v>
      </c>
      <c r="W97" s="446">
        <f t="shared" si="374"/>
        <v>0</v>
      </c>
      <c r="X97" s="448">
        <f>U97-T97</f>
        <v>0</v>
      </c>
      <c r="Y97" s="338">
        <f>Y93+Y95</f>
        <v>0</v>
      </c>
      <c r="Z97" s="778">
        <f>Z93+Z95</f>
        <v>0</v>
      </c>
      <c r="AA97" s="778">
        <f>AA93+AA95</f>
        <v>0</v>
      </c>
      <c r="AB97" s="399">
        <f t="shared" si="413"/>
        <v>0</v>
      </c>
      <c r="AC97" s="338">
        <f>AC93+AC95</f>
        <v>0</v>
      </c>
      <c r="AD97" s="397">
        <f>AD93+AD95</f>
        <v>0</v>
      </c>
      <c r="AE97" s="778">
        <f>AE93+AE95</f>
        <v>0</v>
      </c>
      <c r="AF97" s="399">
        <f t="shared" si="414"/>
        <v>0</v>
      </c>
      <c r="AG97" s="338">
        <f>AG93+AG95</f>
        <v>0</v>
      </c>
      <c r="AH97" s="397">
        <f>AH93+AH95</f>
        <v>0</v>
      </c>
      <c r="AI97" s="398">
        <f>AI93+AI95</f>
        <v>0</v>
      </c>
      <c r="AJ97" s="399">
        <f>AI97-AH97</f>
        <v>0</v>
      </c>
      <c r="AK97" s="406">
        <f>Y97+AC97+AG97</f>
        <v>0</v>
      </c>
      <c r="AL97" s="402">
        <v>0</v>
      </c>
      <c r="AM97" s="407">
        <f>Z97+AD97+AH97</f>
        <v>0</v>
      </c>
      <c r="AN97" s="445">
        <f>AA97+AE97+AI97</f>
        <v>0</v>
      </c>
      <c r="AO97" s="449">
        <f>AN97-AK97</f>
        <v>0</v>
      </c>
      <c r="AP97" s="446">
        <f t="shared" si="377"/>
        <v>0</v>
      </c>
      <c r="AQ97" s="448">
        <f>AN97-AM97</f>
        <v>0</v>
      </c>
      <c r="AR97" s="406">
        <f>SUM(R97,AK97)</f>
        <v>0</v>
      </c>
      <c r="AS97" s="445">
        <f>AS93+AS95</f>
        <v>0</v>
      </c>
      <c r="AT97" s="450">
        <f>T97+AM97</f>
        <v>0</v>
      </c>
      <c r="AU97" s="474">
        <f>SUM(U97,AN97)</f>
        <v>0</v>
      </c>
      <c r="AV97" s="452">
        <f>AU97-AR97</f>
        <v>0</v>
      </c>
      <c r="AW97" s="446">
        <f t="shared" si="378"/>
        <v>0</v>
      </c>
      <c r="AX97" s="468">
        <f>AU97-AT97</f>
        <v>0</v>
      </c>
      <c r="AY97" s="356"/>
      <c r="AZ97" s="357"/>
      <c r="BA97" s="357"/>
      <c r="BF97" s="948">
        <f>BF93+BF95</f>
        <v>0</v>
      </c>
      <c r="BG97" s="397">
        <f>BG93+BG95</f>
        <v>0</v>
      </c>
      <c r="BH97" s="400">
        <f>BH93+BH95</f>
        <v>0</v>
      </c>
      <c r="BI97" s="399">
        <f>BH97-BG97</f>
        <v>0</v>
      </c>
      <c r="BJ97" s="948">
        <f>BJ93+BJ95</f>
        <v>0</v>
      </c>
      <c r="BK97" s="397">
        <f>BK93+BK95</f>
        <v>0</v>
      </c>
      <c r="BL97" s="400">
        <f>BL93+BL95</f>
        <v>0</v>
      </c>
      <c r="BM97" s="399">
        <f>BL97-BK97</f>
        <v>0</v>
      </c>
      <c r="BN97" s="948">
        <f>BN93+BN95</f>
        <v>0</v>
      </c>
      <c r="BO97" s="397">
        <f>BO93+BO95</f>
        <v>0</v>
      </c>
      <c r="BP97" s="400">
        <f>BP93+BP95</f>
        <v>0</v>
      </c>
      <c r="BQ97" s="473">
        <f>BP97-BO97</f>
        <v>0</v>
      </c>
      <c r="BR97" s="406">
        <f t="shared" si="420"/>
        <v>0</v>
      </c>
      <c r="BS97" s="449">
        <f t="shared" si="420"/>
        <v>0</v>
      </c>
      <c r="BT97" s="404">
        <f t="shared" si="420"/>
        <v>0</v>
      </c>
      <c r="BU97" s="446">
        <f>BT97-BR97</f>
        <v>0</v>
      </c>
      <c r="BV97" s="448">
        <f>BT97-BS97</f>
        <v>0</v>
      </c>
      <c r="BW97" s="948">
        <f>BW93+BW95</f>
        <v>0</v>
      </c>
      <c r="BX97" s="977">
        <f>BX93+BX95</f>
        <v>0</v>
      </c>
      <c r="BY97" s="978">
        <f>BY93+BY95</f>
        <v>0</v>
      </c>
      <c r="BZ97" s="995">
        <f t="shared" si="417"/>
        <v>0</v>
      </c>
      <c r="CA97" s="948">
        <f>CA93+CA95</f>
        <v>0</v>
      </c>
      <c r="CB97" s="977">
        <f>CB93+CB95</f>
        <v>0</v>
      </c>
      <c r="CC97" s="978">
        <f>CC93+CC95</f>
        <v>0</v>
      </c>
      <c r="CD97" s="979">
        <f t="shared" si="418"/>
        <v>0</v>
      </c>
      <c r="CE97" s="948">
        <f>CE93+CE95</f>
        <v>0</v>
      </c>
      <c r="CF97" s="977">
        <f>CF93+CF95</f>
        <v>0</v>
      </c>
      <c r="CG97" s="978">
        <f>CG93+CG95</f>
        <v>0</v>
      </c>
      <c r="CH97" s="979">
        <f>CG97-CF97</f>
        <v>0</v>
      </c>
      <c r="CI97" s="406">
        <f t="shared" si="421"/>
        <v>0</v>
      </c>
      <c r="CJ97" s="407">
        <f t="shared" si="421"/>
        <v>0</v>
      </c>
      <c r="CK97" s="445">
        <f t="shared" si="421"/>
        <v>0</v>
      </c>
      <c r="CL97" s="449">
        <f>CK97-CI97</f>
        <v>0</v>
      </c>
      <c r="CM97" s="448">
        <f>CK97-CJ97</f>
        <v>0</v>
      </c>
      <c r="CN97" s="406">
        <f>SUM(BR97,CI97)</f>
        <v>0</v>
      </c>
      <c r="CO97" s="450">
        <f>BS97+CJ97</f>
        <v>0</v>
      </c>
      <c r="CP97" s="474">
        <f>SUM(BT97,CK97)</f>
        <v>0</v>
      </c>
      <c r="CQ97" s="452">
        <f>CP97-CN97</f>
        <v>0</v>
      </c>
      <c r="CR97" s="468">
        <f>CP97-CO97</f>
        <v>0</v>
      </c>
      <c r="CS97" s="356"/>
      <c r="CT97" s="357"/>
    </row>
    <row r="98" spans="1:101" ht="20.100000000000001" customHeight="1">
      <c r="A98" s="125"/>
      <c r="B98" s="125" t="s">
        <v>5</v>
      </c>
      <c r="C98" s="192"/>
      <c r="D98" s="192"/>
      <c r="E98" s="198"/>
      <c r="F98" s="343"/>
      <c r="G98" s="475"/>
      <c r="H98" s="783"/>
      <c r="I98" s="384">
        <f>H99/G99</f>
        <v>1</v>
      </c>
      <c r="J98" s="343"/>
      <c r="K98" s="475"/>
      <c r="L98" s="783"/>
      <c r="M98" s="384" t="e">
        <f>L99/K99</f>
        <v>#DIV/0!</v>
      </c>
      <c r="N98" s="343"/>
      <c r="O98" s="475"/>
      <c r="P98" s="783"/>
      <c r="Q98" s="384">
        <f>P99/O99</f>
        <v>1</v>
      </c>
      <c r="R98" s="414"/>
      <c r="S98" s="415"/>
      <c r="T98" s="416"/>
      <c r="U98" s="100"/>
      <c r="V98" s="346" t="e">
        <f>U99/R99</f>
        <v>#DIV/0!</v>
      </c>
      <c r="W98" s="161" t="e">
        <f>U99/S99</f>
        <v>#DIV/0!</v>
      </c>
      <c r="X98" s="80">
        <f>U99/T99</f>
        <v>1</v>
      </c>
      <c r="Y98" s="343"/>
      <c r="Z98" s="783"/>
      <c r="AA98" s="783"/>
      <c r="AB98" s="384">
        <f>AA99/Z99</f>
        <v>1</v>
      </c>
      <c r="AC98" s="343"/>
      <c r="AD98" s="475"/>
      <c r="AE98" s="783"/>
      <c r="AF98" s="478" t="e">
        <f>AE99/AD99</f>
        <v>#DIV/0!</v>
      </c>
      <c r="AG98" s="343"/>
      <c r="AH98" s="475"/>
      <c r="AI98" s="476"/>
      <c r="AJ98" s="389">
        <f>AI99/AH99</f>
        <v>0</v>
      </c>
      <c r="AK98" s="292"/>
      <c r="AL98" s="415"/>
      <c r="AM98" s="388"/>
      <c r="AN98" s="196"/>
      <c r="AO98" s="350" t="e">
        <f>AN99/AK99</f>
        <v>#DIV/0!</v>
      </c>
      <c r="AP98" s="161" t="e">
        <f>AN99/AL99</f>
        <v>#DIV/0!</v>
      </c>
      <c r="AQ98" s="260">
        <f>AN99/AM99</f>
        <v>0.54130151034868546</v>
      </c>
      <c r="AR98" s="206"/>
      <c r="AS98" s="418"/>
      <c r="AT98" s="211"/>
      <c r="AU98" s="162"/>
      <c r="AV98" s="94" t="e">
        <f>AU99/AR99</f>
        <v>#DIV/0!</v>
      </c>
      <c r="AW98" s="161" t="e">
        <f>AU99/AS99</f>
        <v>#DIV/0!</v>
      </c>
      <c r="AX98" s="391">
        <f>AU99/AT99</f>
        <v>0.97975525252442131</v>
      </c>
      <c r="AY98" s="137"/>
      <c r="AZ98" s="138"/>
      <c r="BA98" s="5"/>
      <c r="BF98" s="952"/>
      <c r="BG98" s="475"/>
      <c r="BH98" s="477"/>
      <c r="BI98" s="384" t="e">
        <f>BH99/BG99</f>
        <v>#DIV/0!</v>
      </c>
      <c r="BJ98" s="952"/>
      <c r="BK98" s="475"/>
      <c r="BL98" s="477"/>
      <c r="BM98" s="384" t="e">
        <f>BL99/BK99</f>
        <v>#DIV/0!</v>
      </c>
      <c r="BN98" s="952"/>
      <c r="BO98" s="475"/>
      <c r="BP98" s="477"/>
      <c r="BQ98" s="384" t="e">
        <f>BP99/BO99</f>
        <v>#DIV/0!</v>
      </c>
      <c r="BR98" s="417"/>
      <c r="BS98" s="416"/>
      <c r="BT98" s="100"/>
      <c r="BU98" s="346" t="e">
        <f>BT99/BR99</f>
        <v>#DIV/0!</v>
      </c>
      <c r="BV98" s="80" t="e">
        <f>BT99/BS99</f>
        <v>#DIV/0!</v>
      </c>
      <c r="BW98" s="952"/>
      <c r="BX98" s="996"/>
      <c r="BY98" s="997"/>
      <c r="BZ98" s="990" t="e">
        <f>BY99/BX99</f>
        <v>#DIV/0!</v>
      </c>
      <c r="CA98" s="952"/>
      <c r="CB98" s="996"/>
      <c r="CC98" s="997"/>
      <c r="CD98" s="1005" t="e">
        <f>CC99/CB99</f>
        <v>#DIV/0!</v>
      </c>
      <c r="CE98" s="952"/>
      <c r="CF98" s="996"/>
      <c r="CG98" s="997"/>
      <c r="CH98" s="1004" t="e">
        <f>CG99/CF99</f>
        <v>#DIV/0!</v>
      </c>
      <c r="CI98" s="292"/>
      <c r="CJ98" s="388"/>
      <c r="CK98" s="196"/>
      <c r="CL98" s="350" t="e">
        <f>CK99/CI99</f>
        <v>#DIV/0!</v>
      </c>
      <c r="CM98" s="260" t="e">
        <f>CK99/CJ99</f>
        <v>#DIV/0!</v>
      </c>
      <c r="CN98" s="206"/>
      <c r="CO98" s="211"/>
      <c r="CP98" s="162"/>
      <c r="CQ98" s="94" t="e">
        <f>CP99/CN99</f>
        <v>#DIV/0!</v>
      </c>
      <c r="CR98" s="391" t="e">
        <f>CP99/CO99</f>
        <v>#DIV/0!</v>
      </c>
      <c r="CS98" s="137"/>
      <c r="CT98" s="5"/>
    </row>
    <row r="99" spans="1:101" s="97" customFormat="1" ht="20.100000000000001" customHeight="1">
      <c r="A99" s="186"/>
      <c r="B99" s="360" t="s">
        <v>8</v>
      </c>
      <c r="C99" s="361"/>
      <c r="D99" s="361"/>
      <c r="E99" s="187"/>
      <c r="F99" s="362">
        <f>F94+F96</f>
        <v>0</v>
      </c>
      <c r="G99" s="456">
        <v>5935</v>
      </c>
      <c r="H99" s="774">
        <v>5935</v>
      </c>
      <c r="I99" s="365"/>
      <c r="J99" s="362"/>
      <c r="K99" s="456">
        <f>K94+K96</f>
        <v>0</v>
      </c>
      <c r="L99" s="774">
        <f>L94+L96</f>
        <v>0</v>
      </c>
      <c r="M99" s="365"/>
      <c r="N99" s="362"/>
      <c r="O99" s="456">
        <v>5680</v>
      </c>
      <c r="P99" s="774">
        <v>5680</v>
      </c>
      <c r="Q99" s="365">
        <f>P99-O99</f>
        <v>0</v>
      </c>
      <c r="R99" s="426">
        <f>F99+J99+N99</f>
        <v>0</v>
      </c>
      <c r="S99" s="427">
        <v>0</v>
      </c>
      <c r="T99" s="134">
        <f>H99+K99+O99</f>
        <v>11615</v>
      </c>
      <c r="U99" s="133">
        <f>H99+L99+P99</f>
        <v>11615</v>
      </c>
      <c r="V99" s="129">
        <f>U99-R99</f>
        <v>11615</v>
      </c>
      <c r="W99" s="128">
        <f t="shared" si="374"/>
        <v>11615</v>
      </c>
      <c r="X99" s="117">
        <f>U99-T99</f>
        <v>0</v>
      </c>
      <c r="Y99" s="362"/>
      <c r="Z99" s="774">
        <v>290.3</v>
      </c>
      <c r="AA99" s="774">
        <v>290.3</v>
      </c>
      <c r="AB99" s="365">
        <f t="shared" si="413"/>
        <v>0</v>
      </c>
      <c r="AC99" s="362"/>
      <c r="AD99" s="456">
        <v>0</v>
      </c>
      <c r="AE99" s="774">
        <v>0</v>
      </c>
      <c r="AF99" s="365">
        <f t="shared" ref="AF99" si="422">AE99-AD99</f>
        <v>0</v>
      </c>
      <c r="AG99" s="362"/>
      <c r="AH99" s="392">
        <v>246</v>
      </c>
      <c r="AI99" s="364"/>
      <c r="AJ99" s="365">
        <f>AI99-AH99</f>
        <v>-246</v>
      </c>
      <c r="AK99" s="111">
        <f>Y99+AC99+AG99</f>
        <v>0</v>
      </c>
      <c r="AL99" s="427">
        <v>0</v>
      </c>
      <c r="AM99" s="112">
        <f>Z99+AD99+AH99</f>
        <v>536.29999999999995</v>
      </c>
      <c r="AN99" s="114">
        <f>AA99+AE99+AI99</f>
        <v>290.3</v>
      </c>
      <c r="AO99" s="188">
        <f>AN99-AK99</f>
        <v>290.3</v>
      </c>
      <c r="AP99" s="128">
        <f t="shared" si="377"/>
        <v>290.3</v>
      </c>
      <c r="AQ99" s="55">
        <f>AN99-AM99</f>
        <v>-245.99999999999994</v>
      </c>
      <c r="AR99" s="130">
        <f>SUM(R99,AK99)</f>
        <v>0</v>
      </c>
      <c r="AS99" s="132">
        <f>AL99+S99</f>
        <v>0</v>
      </c>
      <c r="AT99" s="140">
        <f>T99+AM99</f>
        <v>12151.3</v>
      </c>
      <c r="AU99" s="189">
        <f>SUM(U99,AN99)</f>
        <v>11905.3</v>
      </c>
      <c r="AV99" s="190">
        <f>AU99-AR99</f>
        <v>11905.3</v>
      </c>
      <c r="AW99" s="128">
        <f t="shared" si="378"/>
        <v>11905.3</v>
      </c>
      <c r="AX99" s="369">
        <f>AU99-AT99</f>
        <v>-246</v>
      </c>
      <c r="AY99" s="137">
        <f>AR99/6</f>
        <v>0</v>
      </c>
      <c r="AZ99" s="97">
        <f>AS99/6</f>
        <v>0</v>
      </c>
      <c r="BA99" s="138">
        <f>AU99/6</f>
        <v>1984.2166666666665</v>
      </c>
      <c r="BB99" s="370" t="e">
        <f>BA99/AY99</f>
        <v>#DIV/0!</v>
      </c>
      <c r="BC99" s="6">
        <f>BA99-AY99</f>
        <v>1984.2166666666665</v>
      </c>
      <c r="BD99" s="98">
        <f>BA99-AZ99</f>
        <v>1984.2166666666665</v>
      </c>
      <c r="BE99" s="6">
        <f>AX99/6</f>
        <v>-41</v>
      </c>
      <c r="BF99" s="949">
        <f>BF94+BF96</f>
        <v>0</v>
      </c>
      <c r="BG99" s="392">
        <f>BG94+BG96</f>
        <v>0</v>
      </c>
      <c r="BH99" s="394">
        <f>BH94+BH96</f>
        <v>0</v>
      </c>
      <c r="BI99" s="365">
        <f>BH99-BG99</f>
        <v>0</v>
      </c>
      <c r="BJ99" s="949">
        <f>BJ94+BJ96</f>
        <v>0</v>
      </c>
      <c r="BK99" s="392">
        <f>BK94+BK96</f>
        <v>0</v>
      </c>
      <c r="BL99" s="394">
        <f>BL94+BL96</f>
        <v>0</v>
      </c>
      <c r="BM99" s="365">
        <f>BL99-BK99</f>
        <v>0</v>
      </c>
      <c r="BN99" s="949">
        <f>BN94+BN96</f>
        <v>0</v>
      </c>
      <c r="BO99" s="392">
        <f>BO94+BO96</f>
        <v>0</v>
      </c>
      <c r="BP99" s="394">
        <f>BP94+BP96</f>
        <v>0</v>
      </c>
      <c r="BQ99" s="365">
        <f>BP99-BO99</f>
        <v>0</v>
      </c>
      <c r="BR99" s="111">
        <f>BF99+BJ99+BN99</f>
        <v>0</v>
      </c>
      <c r="BS99" s="108">
        <f>BG99+BK99+BO99</f>
        <v>0</v>
      </c>
      <c r="BT99" s="114">
        <f>BH99+BL99+BP99</f>
        <v>0</v>
      </c>
      <c r="BU99" s="110">
        <f>BT99-BR99</f>
        <v>0</v>
      </c>
      <c r="BV99" s="117">
        <f>BT99-BS99</f>
        <v>0</v>
      </c>
      <c r="BW99" s="949">
        <f t="shared" ref="BW99:CG99" si="423">BW94+BW96</f>
        <v>0</v>
      </c>
      <c r="BX99" s="975">
        <f t="shared" si="423"/>
        <v>0</v>
      </c>
      <c r="BY99" s="976">
        <f t="shared" si="423"/>
        <v>0</v>
      </c>
      <c r="BZ99" s="969">
        <f t="shared" si="423"/>
        <v>0</v>
      </c>
      <c r="CA99" s="949">
        <f t="shared" si="423"/>
        <v>0</v>
      </c>
      <c r="CB99" s="975">
        <f t="shared" si="423"/>
        <v>0</v>
      </c>
      <c r="CC99" s="976">
        <f t="shared" si="423"/>
        <v>0</v>
      </c>
      <c r="CD99" s="969">
        <f t="shared" si="423"/>
        <v>0</v>
      </c>
      <c r="CE99" s="949">
        <f t="shared" si="423"/>
        <v>0</v>
      </c>
      <c r="CF99" s="975">
        <f t="shared" si="423"/>
        <v>0</v>
      </c>
      <c r="CG99" s="976">
        <f t="shared" si="423"/>
        <v>0</v>
      </c>
      <c r="CH99" s="969">
        <f>CG99-CF99</f>
        <v>0</v>
      </c>
      <c r="CI99" s="111">
        <f>BW99+CA99+CE99</f>
        <v>0</v>
      </c>
      <c r="CJ99" s="112">
        <f>BX99+CB99+CF99</f>
        <v>0</v>
      </c>
      <c r="CK99" s="114">
        <f>BY99+CC99+CG99</f>
        <v>0</v>
      </c>
      <c r="CL99" s="188">
        <f>CK99-CI99</f>
        <v>0</v>
      </c>
      <c r="CM99" s="55">
        <f>CK99-CJ99</f>
        <v>0</v>
      </c>
      <c r="CN99" s="130">
        <f>SUM(BR99,CI99)</f>
        <v>0</v>
      </c>
      <c r="CO99" s="140">
        <f>BS99+CJ99</f>
        <v>0</v>
      </c>
      <c r="CP99" s="189">
        <f>SUM(BT99,CK99)</f>
        <v>0</v>
      </c>
      <c r="CQ99" s="190">
        <f>CP99-CN99</f>
        <v>0</v>
      </c>
      <c r="CR99" s="369">
        <f>CP99-CO99</f>
        <v>0</v>
      </c>
      <c r="CS99" s="137">
        <f>CN99/6</f>
        <v>0</v>
      </c>
      <c r="CT99" s="138">
        <f>CP99/6</f>
        <v>0</v>
      </c>
      <c r="CU99" s="370" t="e">
        <f>CT99/CS99</f>
        <v>#DIV/0!</v>
      </c>
      <c r="CV99" s="6">
        <f>CT99-CS99</f>
        <v>0</v>
      </c>
      <c r="CW99" s="6">
        <f>CR99/6</f>
        <v>0</v>
      </c>
    </row>
    <row r="100" spans="1:101" s="271" customFormat="1" ht="20.100000000000001" customHeight="1">
      <c r="A100" s="380"/>
      <c r="B100" s="480" t="s">
        <v>5</v>
      </c>
      <c r="C100" s="192"/>
      <c r="D100" s="192"/>
      <c r="E100" s="198"/>
      <c r="F100" s="274"/>
      <c r="G100" s="481"/>
      <c r="H100" s="784"/>
      <c r="I100" s="341">
        <f>H101/G101</f>
        <v>1</v>
      </c>
      <c r="J100" s="274"/>
      <c r="K100" s="481"/>
      <c r="L100" s="784"/>
      <c r="M100" s="341">
        <f>L101/K101</f>
        <v>1</v>
      </c>
      <c r="N100" s="274"/>
      <c r="O100" s="481"/>
      <c r="P100" s="784"/>
      <c r="Q100" s="341">
        <f>P101/O101</f>
        <v>1</v>
      </c>
      <c r="R100" s="274"/>
      <c r="S100" s="484"/>
      <c r="T100" s="485"/>
      <c r="U100" s="84"/>
      <c r="V100" s="346">
        <f>U101/R101</f>
        <v>1.4198839103869656</v>
      </c>
      <c r="W100" s="86">
        <f>U101/S101</f>
        <v>1.4198839103869656</v>
      </c>
      <c r="X100" s="80">
        <f>U101/T101</f>
        <v>1</v>
      </c>
      <c r="Y100" s="274"/>
      <c r="Z100" s="784"/>
      <c r="AA100" s="784"/>
      <c r="AB100" s="341">
        <f>AA101/Z101</f>
        <v>1</v>
      </c>
      <c r="AC100" s="274"/>
      <c r="AD100" s="481"/>
      <c r="AE100" s="784"/>
      <c r="AF100" s="348">
        <f>AE101/AD101</f>
        <v>1</v>
      </c>
      <c r="AG100" s="274"/>
      <c r="AH100" s="481"/>
      <c r="AI100" s="482"/>
      <c r="AJ100" s="348">
        <f>AI101/AH101</f>
        <v>0</v>
      </c>
      <c r="AK100" s="46"/>
      <c r="AL100" s="484"/>
      <c r="AM100" s="486"/>
      <c r="AN100" s="84"/>
      <c r="AO100" s="350">
        <f>AN101/AK101</f>
        <v>1.0288155560140293</v>
      </c>
      <c r="AP100" s="86">
        <f>AN101/AL101</f>
        <v>1.0288155560140293</v>
      </c>
      <c r="AQ100" s="205">
        <f>AN101/AM101</f>
        <v>0.75070261667411098</v>
      </c>
      <c r="AR100" s="487"/>
      <c r="AS100" s="199"/>
      <c r="AT100" s="488"/>
      <c r="AU100" s="162"/>
      <c r="AV100" s="355">
        <f>AU101/AR101</f>
        <v>1.2153179365421973</v>
      </c>
      <c r="AW100" s="86">
        <f>AU101/AS101</f>
        <v>1.2153179365421973</v>
      </c>
      <c r="AX100" s="208">
        <f>AU101/AT101</f>
        <v>0.87179820666129082</v>
      </c>
      <c r="AY100" s="137"/>
      <c r="AZ100" s="138"/>
      <c r="BA100" s="138"/>
      <c r="BF100" s="947"/>
      <c r="BG100" s="481"/>
      <c r="BH100" s="483"/>
      <c r="BI100" s="341" t="e">
        <f>BH101/BG101</f>
        <v>#DIV/0!</v>
      </c>
      <c r="BJ100" s="947"/>
      <c r="BK100" s="481"/>
      <c r="BL100" s="483"/>
      <c r="BM100" s="341" t="e">
        <f>BL101/BK101</f>
        <v>#DIV/0!</v>
      </c>
      <c r="BN100" s="947"/>
      <c r="BO100" s="481"/>
      <c r="BP100" s="483"/>
      <c r="BQ100" s="341" t="e">
        <f>BP101/BO101</f>
        <v>#DIV/0!</v>
      </c>
      <c r="BR100" s="46"/>
      <c r="BS100" s="486"/>
      <c r="BT100" s="84"/>
      <c r="BU100" s="346" t="e">
        <f>BT101/BR101</f>
        <v>#DIV/0!</v>
      </c>
      <c r="BV100" s="80" t="e">
        <f>BT101/BS101</f>
        <v>#DIV/0!</v>
      </c>
      <c r="BW100" s="947"/>
      <c r="BX100" s="998"/>
      <c r="BY100" s="999"/>
      <c r="BZ100" s="966" t="e">
        <f>BY101/BX101</f>
        <v>#DIV/0!</v>
      </c>
      <c r="CA100" s="947"/>
      <c r="CB100" s="998"/>
      <c r="CC100" s="999"/>
      <c r="CD100" s="1000" t="e">
        <f>CC101/CB101</f>
        <v>#DIV/0!</v>
      </c>
      <c r="CE100" s="947"/>
      <c r="CF100" s="998"/>
      <c r="CG100" s="999"/>
      <c r="CH100" s="1000" t="e">
        <f>CG101/CF101</f>
        <v>#DIV/0!</v>
      </c>
      <c r="CI100" s="46"/>
      <c r="CJ100" s="486"/>
      <c r="CK100" s="84"/>
      <c r="CL100" s="350" t="e">
        <f>CK101/CI101</f>
        <v>#DIV/0!</v>
      </c>
      <c r="CM100" s="205" t="e">
        <f>CK101/CJ101</f>
        <v>#DIV/0!</v>
      </c>
      <c r="CN100" s="487"/>
      <c r="CO100" s="488"/>
      <c r="CP100" s="162"/>
      <c r="CQ100" s="355" t="e">
        <f>CP101/CN101</f>
        <v>#DIV/0!</v>
      </c>
      <c r="CR100" s="208" t="e">
        <f>CP101/CO101</f>
        <v>#DIV/0!</v>
      </c>
      <c r="CS100" s="137"/>
      <c r="CT100" s="138"/>
    </row>
    <row r="101" spans="1:101" ht="19.5" customHeight="1">
      <c r="A101" s="380"/>
      <c r="B101" s="104" t="s">
        <v>96</v>
      </c>
      <c r="C101" s="105"/>
      <c r="D101" s="720"/>
      <c r="E101" s="489"/>
      <c r="F101" s="362">
        <v>1417</v>
      </c>
      <c r="G101" s="456">
        <v>2125.5</v>
      </c>
      <c r="H101" s="774">
        <v>2125.5</v>
      </c>
      <c r="I101" s="365">
        <f>H101-G101</f>
        <v>0</v>
      </c>
      <c r="J101" s="362">
        <v>1417</v>
      </c>
      <c r="K101" s="456">
        <v>2285.442</v>
      </c>
      <c r="L101" s="774">
        <v>2285.442</v>
      </c>
      <c r="M101" s="365">
        <f>L101-K101</f>
        <v>0</v>
      </c>
      <c r="N101" s="362">
        <v>1585</v>
      </c>
      <c r="O101" s="456">
        <v>1863.5250000000001</v>
      </c>
      <c r="P101" s="774">
        <v>1863.5250000000001</v>
      </c>
      <c r="Q101" s="365">
        <f>P101-O101</f>
        <v>0</v>
      </c>
      <c r="R101" s="367">
        <f>F101+J101+N101</f>
        <v>4419</v>
      </c>
      <c r="S101" s="368">
        <v>4419</v>
      </c>
      <c r="T101" s="112">
        <f>H101+K101+O101</f>
        <v>6274.4670000000006</v>
      </c>
      <c r="U101" s="114">
        <f>H101+L101+P101</f>
        <v>6274.4670000000006</v>
      </c>
      <c r="V101" s="110">
        <f>U101-R101</f>
        <v>1855.4670000000006</v>
      </c>
      <c r="W101" s="108">
        <f t="shared" si="374"/>
        <v>1855.4670000000006</v>
      </c>
      <c r="X101" s="117">
        <f>U101-T101</f>
        <v>0</v>
      </c>
      <c r="Y101" s="362">
        <v>1651</v>
      </c>
      <c r="Z101" s="774">
        <v>2075.5</v>
      </c>
      <c r="AA101" s="774">
        <v>2075.5</v>
      </c>
      <c r="AB101" s="365">
        <f>AA101-Z101</f>
        <v>0</v>
      </c>
      <c r="AC101" s="362">
        <v>1639</v>
      </c>
      <c r="AD101" s="456">
        <v>2911.1689999999999</v>
      </c>
      <c r="AE101" s="774">
        <v>2911.1689999999999</v>
      </c>
      <c r="AF101" s="365">
        <f>AE101-AD101</f>
        <v>0</v>
      </c>
      <c r="AG101" s="362">
        <v>1557</v>
      </c>
      <c r="AH101" s="456">
        <v>1656</v>
      </c>
      <c r="AI101" s="364"/>
      <c r="AJ101" s="365">
        <f>AI101-AH101</f>
        <v>-1656</v>
      </c>
      <c r="AK101" s="111">
        <f>Y101+AC101+AG101</f>
        <v>4847</v>
      </c>
      <c r="AL101" s="368">
        <v>4847</v>
      </c>
      <c r="AM101" s="112">
        <f>Z101+AD101+AH101</f>
        <v>6642.6689999999999</v>
      </c>
      <c r="AN101" s="114">
        <f>AA101+AE101+AI101</f>
        <v>4986.6689999999999</v>
      </c>
      <c r="AO101" s="188">
        <f>AN101-AK101</f>
        <v>139.66899999999987</v>
      </c>
      <c r="AP101" s="108">
        <f t="shared" si="377"/>
        <v>139.66899999999987</v>
      </c>
      <c r="AQ101" s="55">
        <f>AN101-AM101</f>
        <v>-1656</v>
      </c>
      <c r="AR101" s="135">
        <f>SUM(R101,AK101)</f>
        <v>9266</v>
      </c>
      <c r="AS101" s="132">
        <f>AL101+S101</f>
        <v>9266</v>
      </c>
      <c r="AT101" s="140">
        <f>T101+AM101</f>
        <v>12917.136</v>
      </c>
      <c r="AU101" s="120">
        <f>SUM(U101,AN101)</f>
        <v>11261.136</v>
      </c>
      <c r="AV101" s="190">
        <f>AU101-AR101</f>
        <v>1995.1360000000004</v>
      </c>
      <c r="AW101" s="108">
        <f t="shared" si="378"/>
        <v>1995.1360000000004</v>
      </c>
      <c r="AX101" s="369">
        <f>AU101-AT101</f>
        <v>-1656</v>
      </c>
      <c r="AY101" s="137">
        <f>AR101/6</f>
        <v>1544.3333333333333</v>
      </c>
      <c r="AZ101" s="97">
        <f>AS101/6</f>
        <v>1544.3333333333333</v>
      </c>
      <c r="BA101" s="138">
        <f>AU101/6</f>
        <v>1876.856</v>
      </c>
      <c r="BB101" s="490">
        <f>BA101/AY101</f>
        <v>1.2153179365421973</v>
      </c>
      <c r="BC101" s="6">
        <f>BA101-AY101</f>
        <v>332.52266666666674</v>
      </c>
      <c r="BD101" s="98">
        <f>BA101-AZ101</f>
        <v>332.52266666666674</v>
      </c>
      <c r="BE101" s="6">
        <f>AX101/6</f>
        <v>-276</v>
      </c>
      <c r="BF101" s="949"/>
      <c r="BG101" s="456"/>
      <c r="BH101" s="366"/>
      <c r="BI101" s="365">
        <f>BH101-BG101</f>
        <v>0</v>
      </c>
      <c r="BJ101" s="949"/>
      <c r="BK101" s="456"/>
      <c r="BL101" s="366"/>
      <c r="BM101" s="365">
        <f>BL101-BK101</f>
        <v>0</v>
      </c>
      <c r="BN101" s="949"/>
      <c r="BO101" s="456"/>
      <c r="BP101" s="366"/>
      <c r="BQ101" s="365">
        <f>BP101-BO101</f>
        <v>0</v>
      </c>
      <c r="BR101" s="111">
        <f>BF101+BJ101+BN101</f>
        <v>0</v>
      </c>
      <c r="BS101" s="112">
        <f>BG101+BK101+BO101</f>
        <v>0</v>
      </c>
      <c r="BT101" s="114">
        <f>BH101+BL101+BP101</f>
        <v>0</v>
      </c>
      <c r="BU101" s="110">
        <f>BT101-BR101</f>
        <v>0</v>
      </c>
      <c r="BV101" s="117">
        <f>BT101-BS101</f>
        <v>0</v>
      </c>
      <c r="BW101" s="949"/>
      <c r="BX101" s="991"/>
      <c r="BY101" s="968"/>
      <c r="BZ101" s="969">
        <f>BY101-BX101</f>
        <v>0</v>
      </c>
      <c r="CA101" s="949"/>
      <c r="CB101" s="991"/>
      <c r="CC101" s="968"/>
      <c r="CD101" s="969">
        <f>CC101-CB101</f>
        <v>0</v>
      </c>
      <c r="CE101" s="949"/>
      <c r="CF101" s="991"/>
      <c r="CG101" s="968"/>
      <c r="CH101" s="969">
        <f>CG101-CF101</f>
        <v>0</v>
      </c>
      <c r="CI101" s="111">
        <f>BW101+CA101+CE101</f>
        <v>0</v>
      </c>
      <c r="CJ101" s="112">
        <f>BX101+CB101+CF101</f>
        <v>0</v>
      </c>
      <c r="CK101" s="114">
        <f>BY101+CC101+CG101</f>
        <v>0</v>
      </c>
      <c r="CL101" s="188">
        <f>CK101-CI101</f>
        <v>0</v>
      </c>
      <c r="CM101" s="55">
        <f>CK101-CJ101</f>
        <v>0</v>
      </c>
      <c r="CN101" s="135">
        <f>SUM(BR101,CI101)</f>
        <v>0</v>
      </c>
      <c r="CO101" s="140">
        <f>BS101+CJ101</f>
        <v>0</v>
      </c>
      <c r="CP101" s="120">
        <f>SUM(BT101,CK101)</f>
        <v>0</v>
      </c>
      <c r="CQ101" s="190">
        <f>CP101-CN101</f>
        <v>0</v>
      </c>
      <c r="CR101" s="369">
        <f>CP101-CO101</f>
        <v>0</v>
      </c>
      <c r="CS101" s="137">
        <f>CN101/6</f>
        <v>0</v>
      </c>
      <c r="CT101" s="138">
        <f>CP101/6</f>
        <v>0</v>
      </c>
      <c r="CU101" s="490" t="e">
        <f>CT101/CS101</f>
        <v>#DIV/0!</v>
      </c>
      <c r="CV101" s="6">
        <f>CT101-CS101</f>
        <v>0</v>
      </c>
      <c r="CW101" s="6">
        <f>CR101/6</f>
        <v>0</v>
      </c>
    </row>
    <row r="102" spans="1:101" s="497" customFormat="1" ht="19.5" customHeight="1">
      <c r="A102" s="491"/>
      <c r="B102" s="336" t="s">
        <v>106</v>
      </c>
      <c r="C102" s="337"/>
      <c r="D102" s="337"/>
      <c r="E102" s="492"/>
      <c r="F102" s="343"/>
      <c r="G102" s="410">
        <v>1</v>
      </c>
      <c r="H102" s="785">
        <v>1</v>
      </c>
      <c r="I102" s="412"/>
      <c r="J102" s="343"/>
      <c r="K102" s="410"/>
      <c r="L102" s="779"/>
      <c r="M102" s="412"/>
      <c r="N102" s="343"/>
      <c r="O102" s="410"/>
      <c r="P102" s="779"/>
      <c r="Q102" s="412"/>
      <c r="R102" s="414"/>
      <c r="S102" s="415"/>
      <c r="T102" s="416"/>
      <c r="U102" s="405"/>
      <c r="V102" s="352"/>
      <c r="W102" s="446">
        <f t="shared" si="374"/>
        <v>0</v>
      </c>
      <c r="X102" s="461"/>
      <c r="Y102" s="343"/>
      <c r="Z102" s="779"/>
      <c r="AA102" s="779"/>
      <c r="AB102" s="412"/>
      <c r="AC102" s="343"/>
      <c r="AD102" s="410">
        <v>7</v>
      </c>
      <c r="AE102" s="779">
        <v>7</v>
      </c>
      <c r="AF102" s="412"/>
      <c r="AG102" s="343"/>
      <c r="AH102" s="410"/>
      <c r="AI102" s="411"/>
      <c r="AJ102" s="412"/>
      <c r="AK102" s="417"/>
      <c r="AL102" s="415"/>
      <c r="AM102" s="416"/>
      <c r="AN102" s="405"/>
      <c r="AO102" s="345"/>
      <c r="AP102" s="493">
        <f t="shared" si="377"/>
        <v>0</v>
      </c>
      <c r="AQ102" s="461"/>
      <c r="AR102" s="494"/>
      <c r="AS102" s="418"/>
      <c r="AT102" s="495"/>
      <c r="AU102" s="409"/>
      <c r="AV102" s="463"/>
      <c r="AW102" s="446">
        <f t="shared" si="378"/>
        <v>0</v>
      </c>
      <c r="AX102" s="453"/>
      <c r="AY102" s="356"/>
      <c r="AZ102" s="357"/>
      <c r="BA102" s="357"/>
      <c r="BB102" s="496"/>
      <c r="BF102" s="952"/>
      <c r="BG102" s="410"/>
      <c r="BH102" s="413"/>
      <c r="BI102" s="412"/>
      <c r="BJ102" s="952"/>
      <c r="BK102" s="410"/>
      <c r="BL102" s="413"/>
      <c r="BM102" s="412"/>
      <c r="BN102" s="952"/>
      <c r="BO102" s="410"/>
      <c r="BP102" s="413"/>
      <c r="BQ102" s="412"/>
      <c r="BR102" s="417"/>
      <c r="BS102" s="416"/>
      <c r="BT102" s="405"/>
      <c r="BU102" s="352"/>
      <c r="BV102" s="461"/>
      <c r="BW102" s="952"/>
      <c r="BX102" s="980"/>
      <c r="BY102" s="981"/>
      <c r="BZ102" s="982"/>
      <c r="CA102" s="952"/>
      <c r="CB102" s="980"/>
      <c r="CC102" s="981"/>
      <c r="CD102" s="982"/>
      <c r="CE102" s="952"/>
      <c r="CF102" s="980"/>
      <c r="CG102" s="981"/>
      <c r="CH102" s="982"/>
      <c r="CI102" s="417"/>
      <c r="CJ102" s="416"/>
      <c r="CK102" s="405"/>
      <c r="CL102" s="345"/>
      <c r="CM102" s="461"/>
      <c r="CN102" s="494"/>
      <c r="CO102" s="495"/>
      <c r="CP102" s="409"/>
      <c r="CQ102" s="463"/>
      <c r="CR102" s="453"/>
      <c r="CS102" s="356"/>
      <c r="CT102" s="357"/>
      <c r="CU102" s="496"/>
    </row>
    <row r="103" spans="1:101" s="271" customFormat="1" ht="20.100000000000001" customHeight="1">
      <c r="A103" s="380"/>
      <c r="B103" s="125" t="s">
        <v>5</v>
      </c>
      <c r="C103" s="192"/>
      <c r="D103" s="192"/>
      <c r="E103" s="198"/>
      <c r="F103" s="381"/>
      <c r="G103" s="382"/>
      <c r="H103" s="786"/>
      <c r="I103" s="384">
        <f>H104/G104</f>
        <v>1</v>
      </c>
      <c r="J103" s="381"/>
      <c r="K103" s="382"/>
      <c r="L103" s="776"/>
      <c r="M103" s="384">
        <f>L104/K104</f>
        <v>1</v>
      </c>
      <c r="N103" s="381"/>
      <c r="O103" s="382"/>
      <c r="P103" s="776"/>
      <c r="Q103" s="384" t="e">
        <f>P104/O104</f>
        <v>#DIV/0!</v>
      </c>
      <c r="R103" s="381"/>
      <c r="S103" s="498"/>
      <c r="T103" s="70"/>
      <c r="U103" s="100"/>
      <c r="V103" s="346" t="e">
        <f>U104/R104</f>
        <v>#DIV/0!</v>
      </c>
      <c r="W103" s="161" t="e">
        <f>U104/S104</f>
        <v>#DIV/0!</v>
      </c>
      <c r="X103" s="80">
        <f>U104/T104</f>
        <v>1</v>
      </c>
      <c r="Y103" s="381"/>
      <c r="Z103" s="776"/>
      <c r="AA103" s="776"/>
      <c r="AB103" s="384" t="e">
        <f>AA104/Z104</f>
        <v>#DIV/0!</v>
      </c>
      <c r="AC103" s="381"/>
      <c r="AD103" s="382"/>
      <c r="AE103" s="776"/>
      <c r="AF103" s="389">
        <f>AE104/AD104</f>
        <v>1</v>
      </c>
      <c r="AG103" s="381"/>
      <c r="AH103" s="382"/>
      <c r="AI103" s="383"/>
      <c r="AJ103" s="389">
        <f>AI104/AH104</f>
        <v>0</v>
      </c>
      <c r="AK103" s="69"/>
      <c r="AL103" s="498"/>
      <c r="AM103" s="70"/>
      <c r="AN103" s="100"/>
      <c r="AO103" s="350" t="e">
        <f>AN104/AK104</f>
        <v>#DIV/0!</v>
      </c>
      <c r="AP103" s="347">
        <f t="shared" si="377"/>
        <v>0</v>
      </c>
      <c r="AQ103" s="260">
        <f>AN104/AM104</f>
        <v>0.7</v>
      </c>
      <c r="AR103" s="240"/>
      <c r="AS103" s="242"/>
      <c r="AT103" s="488"/>
      <c r="AU103" s="162"/>
      <c r="AV103" s="94" t="e">
        <f>AU104/AR104</f>
        <v>#DIV/0!</v>
      </c>
      <c r="AW103" s="161" t="e">
        <f>AU104/AS104</f>
        <v>#DIV/0!</v>
      </c>
      <c r="AX103" s="391">
        <f>AU104/AT104</f>
        <v>0.80219780219780223</v>
      </c>
      <c r="AY103" s="137"/>
      <c r="AZ103" s="138"/>
      <c r="BA103" s="138"/>
      <c r="BF103" s="951"/>
      <c r="BG103" s="382"/>
      <c r="BH103" s="385"/>
      <c r="BI103" s="384" t="e">
        <f>BH104/BG104</f>
        <v>#DIV/0!</v>
      </c>
      <c r="BJ103" s="951"/>
      <c r="BK103" s="382"/>
      <c r="BL103" s="385"/>
      <c r="BM103" s="384" t="e">
        <f>BL104/BK104</f>
        <v>#DIV/0!</v>
      </c>
      <c r="BN103" s="951"/>
      <c r="BO103" s="382"/>
      <c r="BP103" s="385"/>
      <c r="BQ103" s="384" t="e">
        <f>BP104/BO104</f>
        <v>#DIV/0!</v>
      </c>
      <c r="BR103" s="69"/>
      <c r="BS103" s="70"/>
      <c r="BT103" s="100"/>
      <c r="BU103" s="346" t="e">
        <f>BT104/BR104</f>
        <v>#DIV/0!</v>
      </c>
      <c r="BV103" s="80" t="e">
        <f>BT104/BS104</f>
        <v>#DIV/0!</v>
      </c>
      <c r="BW103" s="951"/>
      <c r="BX103" s="973"/>
      <c r="BY103" s="974"/>
      <c r="BZ103" s="990" t="e">
        <f>BY104/BX104</f>
        <v>#DIV/0!</v>
      </c>
      <c r="CA103" s="951"/>
      <c r="CB103" s="973"/>
      <c r="CC103" s="974"/>
      <c r="CD103" s="1004" t="e">
        <f>CC104/CB104</f>
        <v>#DIV/0!</v>
      </c>
      <c r="CE103" s="951"/>
      <c r="CF103" s="973"/>
      <c r="CG103" s="974"/>
      <c r="CH103" s="1004" t="e">
        <f>CG104/CF104</f>
        <v>#DIV/0!</v>
      </c>
      <c r="CI103" s="69"/>
      <c r="CJ103" s="70"/>
      <c r="CK103" s="100"/>
      <c r="CL103" s="350" t="e">
        <f>CK104/CI104</f>
        <v>#DIV/0!</v>
      </c>
      <c r="CM103" s="260" t="e">
        <f>CK104/CJ104</f>
        <v>#DIV/0!</v>
      </c>
      <c r="CN103" s="240"/>
      <c r="CO103" s="488"/>
      <c r="CP103" s="162"/>
      <c r="CQ103" s="94" t="e">
        <f>CP104/CN104</f>
        <v>#DIV/0!</v>
      </c>
      <c r="CR103" s="391" t="e">
        <f>CP104/CO104</f>
        <v>#DIV/0!</v>
      </c>
      <c r="CS103" s="137"/>
      <c r="CT103" s="138"/>
    </row>
    <row r="104" spans="1:101" ht="19.5" customHeight="1">
      <c r="A104" s="380"/>
      <c r="B104" s="104" t="s">
        <v>69</v>
      </c>
      <c r="C104" s="105"/>
      <c r="D104" s="720"/>
      <c r="E104" s="489"/>
      <c r="F104" s="362"/>
      <c r="G104" s="456">
        <v>140</v>
      </c>
      <c r="H104" s="787">
        <v>140</v>
      </c>
      <c r="I104" s="365">
        <f>H104-G104</f>
        <v>0</v>
      </c>
      <c r="J104" s="362"/>
      <c r="K104" s="456">
        <v>15</v>
      </c>
      <c r="L104" s="774">
        <v>15</v>
      </c>
      <c r="M104" s="365">
        <f>L104-K104</f>
        <v>0</v>
      </c>
      <c r="N104" s="362"/>
      <c r="O104" s="456">
        <v>0</v>
      </c>
      <c r="P104" s="774">
        <v>0</v>
      </c>
      <c r="Q104" s="365">
        <f>P104-O104</f>
        <v>0</v>
      </c>
      <c r="R104" s="367">
        <f>F104+J104+N104</f>
        <v>0</v>
      </c>
      <c r="S104" s="368">
        <v>0</v>
      </c>
      <c r="T104" s="112">
        <f>H104+K104+O104</f>
        <v>155</v>
      </c>
      <c r="U104" s="114">
        <f>H104+L104+P104</f>
        <v>155</v>
      </c>
      <c r="V104" s="110">
        <f>U104-R104</f>
        <v>155</v>
      </c>
      <c r="W104" s="108">
        <f t="shared" si="374"/>
        <v>155</v>
      </c>
      <c r="X104" s="117">
        <f>U104-T104</f>
        <v>0</v>
      </c>
      <c r="Y104" s="362"/>
      <c r="Z104" s="774">
        <v>0</v>
      </c>
      <c r="AA104" s="774">
        <v>0</v>
      </c>
      <c r="AB104" s="365">
        <f>AA104-Z104</f>
        <v>0</v>
      </c>
      <c r="AC104" s="362"/>
      <c r="AD104" s="456">
        <v>210</v>
      </c>
      <c r="AE104" s="774">
        <v>210</v>
      </c>
      <c r="AF104" s="365">
        <f>AE104-AD104</f>
        <v>0</v>
      </c>
      <c r="AG104" s="362"/>
      <c r="AH104" s="456">
        <v>90</v>
      </c>
      <c r="AI104" s="364"/>
      <c r="AJ104" s="365">
        <f>AI104-AH104</f>
        <v>-90</v>
      </c>
      <c r="AK104" s="111">
        <f>Y104+AC104+AG104</f>
        <v>0</v>
      </c>
      <c r="AL104" s="368">
        <v>0</v>
      </c>
      <c r="AM104" s="112">
        <f>Z104+AD104+AH104</f>
        <v>300</v>
      </c>
      <c r="AN104" s="114">
        <f>AA104+AE104+AI104</f>
        <v>210</v>
      </c>
      <c r="AO104" s="188">
        <f>AN104-AK104</f>
        <v>210</v>
      </c>
      <c r="AP104" s="108">
        <f t="shared" si="377"/>
        <v>210</v>
      </c>
      <c r="AQ104" s="55">
        <f>AN104-AM104</f>
        <v>-90</v>
      </c>
      <c r="AR104" s="135">
        <f>SUM(R104,AK104)</f>
        <v>0</v>
      </c>
      <c r="AS104" s="132">
        <f>AL104+S104</f>
        <v>0</v>
      </c>
      <c r="AT104" s="140">
        <f>T104+AM104</f>
        <v>455</v>
      </c>
      <c r="AU104" s="120">
        <f>SUM(U104,AN104)</f>
        <v>365</v>
      </c>
      <c r="AV104" s="190">
        <f>AU104-AR104</f>
        <v>365</v>
      </c>
      <c r="AW104" s="108">
        <f t="shared" si="378"/>
        <v>365</v>
      </c>
      <c r="AX104" s="369">
        <f>AU104-AT104</f>
        <v>-90</v>
      </c>
      <c r="AY104" s="137">
        <f>AR104/6</f>
        <v>0</v>
      </c>
      <c r="AZ104" s="97">
        <f>AS104/6</f>
        <v>0</v>
      </c>
      <c r="BA104" s="138">
        <f>AU104/6</f>
        <v>60.833333333333336</v>
      </c>
      <c r="BB104" s="490" t="e">
        <f>BA104/AY104</f>
        <v>#DIV/0!</v>
      </c>
      <c r="BC104" s="6">
        <f>BA104-AY104</f>
        <v>60.833333333333336</v>
      </c>
      <c r="BD104" s="98">
        <f>BA104-AZ104</f>
        <v>60.833333333333336</v>
      </c>
      <c r="BE104" s="6">
        <f>AX104/6</f>
        <v>-15</v>
      </c>
      <c r="BF104" s="949"/>
      <c r="BG104" s="456"/>
      <c r="BH104" s="366"/>
      <c r="BI104" s="365">
        <f>BH104-BG104</f>
        <v>0</v>
      </c>
      <c r="BJ104" s="949"/>
      <c r="BK104" s="456"/>
      <c r="BL104" s="366"/>
      <c r="BM104" s="365">
        <f>BL104-BK104</f>
        <v>0</v>
      </c>
      <c r="BN104" s="949"/>
      <c r="BO104" s="456"/>
      <c r="BP104" s="366"/>
      <c r="BQ104" s="365">
        <f>BP104-BO104</f>
        <v>0</v>
      </c>
      <c r="BR104" s="111">
        <f>BF104+BJ104+BN104</f>
        <v>0</v>
      </c>
      <c r="BS104" s="112">
        <f>BG104+BK104+BO104</f>
        <v>0</v>
      </c>
      <c r="BT104" s="114">
        <f>BH104+BL104+BP104</f>
        <v>0</v>
      </c>
      <c r="BU104" s="110">
        <f>BT104-BR104</f>
        <v>0</v>
      </c>
      <c r="BV104" s="117">
        <f>BT104-BS104</f>
        <v>0</v>
      </c>
      <c r="BW104" s="949"/>
      <c r="BX104" s="991"/>
      <c r="BY104" s="968"/>
      <c r="BZ104" s="969">
        <f>BY104-BX104</f>
        <v>0</v>
      </c>
      <c r="CA104" s="949"/>
      <c r="CB104" s="991"/>
      <c r="CC104" s="968"/>
      <c r="CD104" s="969">
        <f>CC104-CB104</f>
        <v>0</v>
      </c>
      <c r="CE104" s="949"/>
      <c r="CF104" s="991"/>
      <c r="CG104" s="968"/>
      <c r="CH104" s="969">
        <f>CG104-CF104</f>
        <v>0</v>
      </c>
      <c r="CI104" s="111">
        <f>BW104+CA104+CE104</f>
        <v>0</v>
      </c>
      <c r="CJ104" s="112">
        <f>BX104+CB104+CF104</f>
        <v>0</v>
      </c>
      <c r="CK104" s="114">
        <f>BY104+CC104+CG104</f>
        <v>0</v>
      </c>
      <c r="CL104" s="188">
        <f>CK104-CI104</f>
        <v>0</v>
      </c>
      <c r="CM104" s="55">
        <f>CK104-CJ104</f>
        <v>0</v>
      </c>
      <c r="CN104" s="135">
        <f>SUM(BR104,CI104)</f>
        <v>0</v>
      </c>
      <c r="CO104" s="140">
        <f>BS104+CJ104</f>
        <v>0</v>
      </c>
      <c r="CP104" s="120">
        <f>SUM(BT104,CK104)</f>
        <v>0</v>
      </c>
      <c r="CQ104" s="190">
        <f>CP104-CN104</f>
        <v>0</v>
      </c>
      <c r="CR104" s="369">
        <f>CP104-CO104</f>
        <v>0</v>
      </c>
      <c r="CS104" s="137">
        <f>CN104/6</f>
        <v>0</v>
      </c>
      <c r="CT104" s="138">
        <f>CP104/6</f>
        <v>0</v>
      </c>
      <c r="CU104" s="490" t="e">
        <f>CT104/CS104</f>
        <v>#DIV/0!</v>
      </c>
      <c r="CV104" s="6">
        <f>CT104-CS104</f>
        <v>0</v>
      </c>
      <c r="CW104" s="6">
        <f>CR104/6</f>
        <v>0</v>
      </c>
    </row>
    <row r="105" spans="1:101" s="271" customFormat="1" ht="19.5" customHeight="1">
      <c r="A105" s="380"/>
      <c r="B105" s="480" t="s">
        <v>5</v>
      </c>
      <c r="C105" s="192"/>
      <c r="D105" s="192"/>
      <c r="E105" s="198"/>
      <c r="F105" s="499"/>
      <c r="G105" s="481"/>
      <c r="H105" s="784"/>
      <c r="I105" s="341">
        <f>H106/G106</f>
        <v>1</v>
      </c>
      <c r="J105" s="274"/>
      <c r="K105" s="481"/>
      <c r="L105" s="784"/>
      <c r="M105" s="341">
        <f>L106/K106</f>
        <v>1</v>
      </c>
      <c r="N105" s="274"/>
      <c r="O105" s="481"/>
      <c r="P105" s="784"/>
      <c r="Q105" s="341">
        <f>P106/O106</f>
        <v>1</v>
      </c>
      <c r="R105" s="274"/>
      <c r="S105" s="484"/>
      <c r="T105" s="485"/>
      <c r="U105" s="84"/>
      <c r="V105" s="346">
        <f>U106/R106</f>
        <v>2.8417508417508417</v>
      </c>
      <c r="W105" s="86">
        <f>U106/S106</f>
        <v>2.8417508417508417</v>
      </c>
      <c r="X105" s="80">
        <f>U106/T106</f>
        <v>1</v>
      </c>
      <c r="Y105" s="274"/>
      <c r="Z105" s="784"/>
      <c r="AA105" s="784"/>
      <c r="AB105" s="341" t="e">
        <f>AA106/Z106</f>
        <v>#DIV/0!</v>
      </c>
      <c r="AC105" s="274"/>
      <c r="AD105" s="481"/>
      <c r="AE105" s="784"/>
      <c r="AF105" s="348">
        <f>AE106/AD106</f>
        <v>1</v>
      </c>
      <c r="AG105" s="274"/>
      <c r="AH105" s="481"/>
      <c r="AI105" s="482"/>
      <c r="AJ105" s="348">
        <f>AI106/AH106</f>
        <v>0</v>
      </c>
      <c r="AK105" s="46"/>
      <c r="AL105" s="484"/>
      <c r="AM105" s="486"/>
      <c r="AN105" s="84"/>
      <c r="AO105" s="350">
        <f>AN106/AK106</f>
        <v>1.768888888888889</v>
      </c>
      <c r="AP105" s="86">
        <f>AN106/AL106</f>
        <v>1.768888888888889</v>
      </c>
      <c r="AQ105" s="205">
        <f>AN106/AM106</f>
        <v>0.15030211480362538</v>
      </c>
      <c r="AR105" s="487"/>
      <c r="AS105" s="199"/>
      <c r="AT105" s="488"/>
      <c r="AU105" s="162"/>
      <c r="AV105" s="355">
        <f>AU106/AR106</f>
        <v>2.1954484605087017</v>
      </c>
      <c r="AW105" s="86">
        <f>AU106/AS106</f>
        <v>2.1954484605087017</v>
      </c>
      <c r="AX105" s="208">
        <f>AU106/AT106</f>
        <v>0.26710097719869708</v>
      </c>
      <c r="AY105" s="137"/>
      <c r="AZ105" s="138"/>
      <c r="BA105" s="138"/>
      <c r="BF105" s="947"/>
      <c r="BG105" s="481"/>
      <c r="BH105" s="483"/>
      <c r="BI105" s="341" t="e">
        <f>BH106/BG106</f>
        <v>#DIV/0!</v>
      </c>
      <c r="BJ105" s="947"/>
      <c r="BK105" s="481"/>
      <c r="BL105" s="483"/>
      <c r="BM105" s="341" t="e">
        <f>BL106/BK106</f>
        <v>#DIV/0!</v>
      </c>
      <c r="BN105" s="947"/>
      <c r="BO105" s="481"/>
      <c r="BP105" s="483"/>
      <c r="BQ105" s="348" t="e">
        <f>BP106/BO106</f>
        <v>#DIV/0!</v>
      </c>
      <c r="BR105" s="46"/>
      <c r="BS105" s="486"/>
      <c r="BT105" s="84"/>
      <c r="BU105" s="346" t="e">
        <f>BT106/BR106</f>
        <v>#DIV/0!</v>
      </c>
      <c r="BV105" s="80" t="e">
        <f>BT106/BS106</f>
        <v>#DIV/0!</v>
      </c>
      <c r="BW105" s="947"/>
      <c r="BX105" s="998"/>
      <c r="BY105" s="999"/>
      <c r="BZ105" s="1000" t="e">
        <f>BY106/BX106</f>
        <v>#DIV/0!</v>
      </c>
      <c r="CA105" s="947"/>
      <c r="CB105" s="998"/>
      <c r="CC105" s="999"/>
      <c r="CD105" s="1000" t="e">
        <f>CC106/CB106</f>
        <v>#DIV/0!</v>
      </c>
      <c r="CE105" s="947"/>
      <c r="CF105" s="998"/>
      <c r="CG105" s="999"/>
      <c r="CH105" s="1000" t="e">
        <f>CG106/CF106</f>
        <v>#DIV/0!</v>
      </c>
      <c r="CI105" s="46"/>
      <c r="CJ105" s="486"/>
      <c r="CK105" s="84"/>
      <c r="CL105" s="350" t="e">
        <f>CK106/CI106</f>
        <v>#DIV/0!</v>
      </c>
      <c r="CM105" s="205" t="e">
        <f>CK106/CJ106</f>
        <v>#DIV/0!</v>
      </c>
      <c r="CN105" s="487"/>
      <c r="CO105" s="488"/>
      <c r="CP105" s="162"/>
      <c r="CQ105" s="355" t="e">
        <f>CP106/CN106</f>
        <v>#DIV/0!</v>
      </c>
      <c r="CR105" s="208" t="e">
        <f>CP106/CO106</f>
        <v>#DIV/0!</v>
      </c>
      <c r="CS105" s="137"/>
      <c r="CT105" s="138"/>
    </row>
    <row r="106" spans="1:101" ht="19.5" customHeight="1">
      <c r="A106" s="380"/>
      <c r="B106" s="104" t="s">
        <v>121</v>
      </c>
      <c r="C106" s="105"/>
      <c r="D106" s="720"/>
      <c r="E106" s="489"/>
      <c r="F106" s="362">
        <v>99</v>
      </c>
      <c r="G106" s="456">
        <v>194</v>
      </c>
      <c r="H106" s="774">
        <v>194</v>
      </c>
      <c r="I106" s="365">
        <f>H106-G106</f>
        <v>0</v>
      </c>
      <c r="J106" s="362">
        <v>99</v>
      </c>
      <c r="K106" s="456">
        <v>387.5</v>
      </c>
      <c r="L106" s="774">
        <v>387.5</v>
      </c>
      <c r="M106" s="365">
        <f>L106-K106</f>
        <v>0</v>
      </c>
      <c r="N106" s="362">
        <v>99</v>
      </c>
      <c r="O106" s="456">
        <v>262.5</v>
      </c>
      <c r="P106" s="774">
        <v>262.5</v>
      </c>
      <c r="Q106" s="365">
        <f>P106-O106</f>
        <v>0</v>
      </c>
      <c r="R106" s="367">
        <f>F106+J106+N106</f>
        <v>297</v>
      </c>
      <c r="S106" s="368">
        <v>297</v>
      </c>
      <c r="T106" s="112">
        <f>H106+K106+O106</f>
        <v>844</v>
      </c>
      <c r="U106" s="114">
        <f>H106+L106+P106</f>
        <v>844</v>
      </c>
      <c r="V106" s="110">
        <f>U106-R106</f>
        <v>547</v>
      </c>
      <c r="W106" s="108">
        <f t="shared" si="374"/>
        <v>547</v>
      </c>
      <c r="X106" s="117">
        <f>U106-T106</f>
        <v>0</v>
      </c>
      <c r="Y106" s="362">
        <v>150</v>
      </c>
      <c r="Z106" s="774">
        <v>0</v>
      </c>
      <c r="AA106" s="774">
        <v>0</v>
      </c>
      <c r="AB106" s="365">
        <f>AA106-Z106</f>
        <v>0</v>
      </c>
      <c r="AC106" s="362">
        <v>150</v>
      </c>
      <c r="AD106" s="456">
        <v>796</v>
      </c>
      <c r="AE106" s="774">
        <v>796</v>
      </c>
      <c r="AF106" s="365">
        <f>AE106-AD106</f>
        <v>0</v>
      </c>
      <c r="AG106" s="362">
        <v>150</v>
      </c>
      <c r="AH106" s="456">
        <v>4500</v>
      </c>
      <c r="AI106" s="364"/>
      <c r="AJ106" s="365">
        <f>AI106-AH106</f>
        <v>-4500</v>
      </c>
      <c r="AK106" s="111">
        <f>Y106+AC106+AG106</f>
        <v>450</v>
      </c>
      <c r="AL106" s="368">
        <v>450</v>
      </c>
      <c r="AM106" s="112">
        <f>Z106+AD106+AH106</f>
        <v>5296</v>
      </c>
      <c r="AN106" s="114">
        <f>AA106+AE106+AI106</f>
        <v>796</v>
      </c>
      <c r="AO106" s="188">
        <f>AN106-AK106</f>
        <v>346</v>
      </c>
      <c r="AP106" s="108">
        <f t="shared" si="377"/>
        <v>346</v>
      </c>
      <c r="AQ106" s="55">
        <f>AN106-AM106</f>
        <v>-4500</v>
      </c>
      <c r="AR106" s="135">
        <f>SUM(R106,AK106)</f>
        <v>747</v>
      </c>
      <c r="AS106" s="132">
        <f>AL106+S106</f>
        <v>747</v>
      </c>
      <c r="AT106" s="140">
        <f>T106+AM106</f>
        <v>6140</v>
      </c>
      <c r="AU106" s="120">
        <f>SUM(U106,AN106)</f>
        <v>1640</v>
      </c>
      <c r="AV106" s="190">
        <f>AU106-AR106</f>
        <v>893</v>
      </c>
      <c r="AW106" s="108">
        <f t="shared" si="378"/>
        <v>893</v>
      </c>
      <c r="AX106" s="369">
        <f>AU106-AT106</f>
        <v>-4500</v>
      </c>
      <c r="AY106" s="137">
        <f>AR106/6</f>
        <v>124.5</v>
      </c>
      <c r="AZ106" s="97">
        <f>AS106/6</f>
        <v>124.5</v>
      </c>
      <c r="BA106" s="138">
        <f>AU106/6</f>
        <v>273.33333333333331</v>
      </c>
      <c r="BB106" s="490">
        <f>BA106/AY106</f>
        <v>2.1954484605087012</v>
      </c>
      <c r="BC106" s="6">
        <f>BA106-AY106</f>
        <v>148.83333333333331</v>
      </c>
      <c r="BD106" s="98">
        <f>BA106-AZ106</f>
        <v>148.83333333333331</v>
      </c>
      <c r="BE106" s="6">
        <f>AX106/6</f>
        <v>-750</v>
      </c>
      <c r="BF106" s="949"/>
      <c r="BG106" s="456"/>
      <c r="BH106" s="366"/>
      <c r="BI106" s="365">
        <f>BH106-BG106</f>
        <v>0</v>
      </c>
      <c r="BJ106" s="949"/>
      <c r="BK106" s="456"/>
      <c r="BL106" s="366"/>
      <c r="BM106" s="365">
        <f>BL106-BK106</f>
        <v>0</v>
      </c>
      <c r="BN106" s="949"/>
      <c r="BO106" s="456"/>
      <c r="BP106" s="366"/>
      <c r="BQ106" s="365">
        <f>BP106-BO106</f>
        <v>0</v>
      </c>
      <c r="BR106" s="111">
        <f>BF106+BJ106+BN106</f>
        <v>0</v>
      </c>
      <c r="BS106" s="112">
        <f>BG106+BK106+BO106</f>
        <v>0</v>
      </c>
      <c r="BT106" s="114">
        <f>BH106+BL106+BP106</f>
        <v>0</v>
      </c>
      <c r="BU106" s="110">
        <f>BT106-BR106</f>
        <v>0</v>
      </c>
      <c r="BV106" s="117">
        <f>BT106-BS106</f>
        <v>0</v>
      </c>
      <c r="BW106" s="949"/>
      <c r="BX106" s="991"/>
      <c r="BY106" s="968"/>
      <c r="BZ106" s="969">
        <f>BY106-BX106</f>
        <v>0</v>
      </c>
      <c r="CA106" s="949"/>
      <c r="CB106" s="991"/>
      <c r="CC106" s="968"/>
      <c r="CD106" s="969">
        <f>CC106-CB106</f>
        <v>0</v>
      </c>
      <c r="CE106" s="949"/>
      <c r="CF106" s="991"/>
      <c r="CG106" s="968"/>
      <c r="CH106" s="969">
        <f>CG106-CF106</f>
        <v>0</v>
      </c>
      <c r="CI106" s="111">
        <f>BW106+CA106+CE106</f>
        <v>0</v>
      </c>
      <c r="CJ106" s="112">
        <f>BX106+CB106+CF106</f>
        <v>0</v>
      </c>
      <c r="CK106" s="114">
        <f>BY106+CC106+CG106</f>
        <v>0</v>
      </c>
      <c r="CL106" s="188">
        <f>CK106-CI106</f>
        <v>0</v>
      </c>
      <c r="CM106" s="55">
        <f>CK106-CJ106</f>
        <v>0</v>
      </c>
      <c r="CN106" s="135">
        <f>SUM(BR106,CI106)</f>
        <v>0</v>
      </c>
      <c r="CO106" s="140">
        <f>BS106+CJ106</f>
        <v>0</v>
      </c>
      <c r="CP106" s="120">
        <f>SUM(BT106,CK106)</f>
        <v>0</v>
      </c>
      <c r="CQ106" s="190">
        <f>CP106-CN106</f>
        <v>0</v>
      </c>
      <c r="CR106" s="369">
        <f>CP106-CO106</f>
        <v>0</v>
      </c>
      <c r="CS106" s="137">
        <f>CN106/6</f>
        <v>0</v>
      </c>
      <c r="CT106" s="138">
        <f>CP106/6</f>
        <v>0</v>
      </c>
      <c r="CU106" s="490" t="e">
        <f>CT106/CS106</f>
        <v>#DIV/0!</v>
      </c>
      <c r="CV106" s="6">
        <f>CT106-CS106</f>
        <v>0</v>
      </c>
      <c r="CW106" s="6">
        <f>CR106/6</f>
        <v>0</v>
      </c>
    </row>
    <row r="107" spans="1:101" s="271" customFormat="1" ht="20.100000000000001" customHeight="1">
      <c r="A107" s="125" t="s">
        <v>1</v>
      </c>
      <c r="B107" s="192"/>
      <c r="C107" s="192"/>
      <c r="D107" s="192"/>
      <c r="E107" s="198"/>
      <c r="F107" s="381"/>
      <c r="G107" s="382"/>
      <c r="H107" s="776"/>
      <c r="I107" s="384">
        <f>H108/G108</f>
        <v>1</v>
      </c>
      <c r="J107" s="381"/>
      <c r="K107" s="382"/>
      <c r="L107" s="776"/>
      <c r="M107" s="384">
        <f>L108/K108</f>
        <v>1</v>
      </c>
      <c r="N107" s="381"/>
      <c r="O107" s="382"/>
      <c r="P107" s="776"/>
      <c r="Q107" s="384">
        <f>P108/O108</f>
        <v>1</v>
      </c>
      <c r="R107" s="386"/>
      <c r="S107" s="387"/>
      <c r="T107" s="388"/>
      <c r="U107" s="196"/>
      <c r="V107" s="346">
        <f>U108/R108</f>
        <v>1.4853022580195197</v>
      </c>
      <c r="W107" s="86">
        <f>U108/S108</f>
        <v>1.2948641962123251</v>
      </c>
      <c r="X107" s="80">
        <f>U108/T108</f>
        <v>1</v>
      </c>
      <c r="Y107" s="381"/>
      <c r="Z107" s="776"/>
      <c r="AA107" s="776"/>
      <c r="AB107" s="384">
        <f>AA108/Z108</f>
        <v>1</v>
      </c>
      <c r="AC107" s="381"/>
      <c r="AD107" s="382"/>
      <c r="AE107" s="776"/>
      <c r="AF107" s="389">
        <f>AE108/AD108</f>
        <v>1</v>
      </c>
      <c r="AG107" s="381"/>
      <c r="AH107" s="382"/>
      <c r="AI107" s="383"/>
      <c r="AJ107" s="389">
        <f>AI108/AH108</f>
        <v>0</v>
      </c>
      <c r="AK107" s="292"/>
      <c r="AL107" s="387"/>
      <c r="AM107" s="388"/>
      <c r="AN107" s="196"/>
      <c r="AO107" s="350">
        <f>AN108/AK108</f>
        <v>0.88813524998000848</v>
      </c>
      <c r="AP107" s="86">
        <f>AN108/AL108</f>
        <v>0.82159927041685743</v>
      </c>
      <c r="AQ107" s="260">
        <f>AN108/AM108</f>
        <v>0.69756694910584383</v>
      </c>
      <c r="AR107" s="206"/>
      <c r="AS107" s="390"/>
      <c r="AT107" s="211"/>
      <c r="AU107" s="162"/>
      <c r="AV107" s="355">
        <f>AU108/AR108</f>
        <v>1.1943047907358422</v>
      </c>
      <c r="AW107" s="86">
        <f>AU108/AS108</f>
        <v>1.0712529501276999</v>
      </c>
      <c r="AX107" s="208">
        <f>AU108/AT108</f>
        <v>0.86422291818040287</v>
      </c>
      <c r="AY107" s="137"/>
      <c r="AZ107" s="138"/>
      <c r="BA107" s="138"/>
      <c r="BF107" s="951"/>
      <c r="BG107" s="382"/>
      <c r="BH107" s="385"/>
      <c r="BI107" s="384" t="e">
        <f>BH108/BG108</f>
        <v>#DIV/0!</v>
      </c>
      <c r="BJ107" s="951"/>
      <c r="BK107" s="382"/>
      <c r="BL107" s="385"/>
      <c r="BM107" s="384" t="e">
        <f>BL108/BK108</f>
        <v>#DIV/0!</v>
      </c>
      <c r="BN107" s="951"/>
      <c r="BO107" s="382"/>
      <c r="BP107" s="385"/>
      <c r="BQ107" s="341" t="e">
        <f>BP108/BO108</f>
        <v>#DIV/0!</v>
      </c>
      <c r="BR107" s="292"/>
      <c r="BS107" s="388"/>
      <c r="BT107" s="196"/>
      <c r="BU107" s="346" t="e">
        <f>BT108/BR108</f>
        <v>#DIV/0!</v>
      </c>
      <c r="BV107" s="80" t="e">
        <f>BT108/BS108</f>
        <v>#DIV/0!</v>
      </c>
      <c r="BW107" s="951"/>
      <c r="BX107" s="973"/>
      <c r="BY107" s="974"/>
      <c r="BZ107" s="966" t="e">
        <f>BY108/BX108</f>
        <v>#DIV/0!</v>
      </c>
      <c r="CA107" s="951"/>
      <c r="CB107" s="973"/>
      <c r="CC107" s="974"/>
      <c r="CD107" s="1004" t="e">
        <f>CC108/CB108</f>
        <v>#DIV/0!</v>
      </c>
      <c r="CE107" s="951"/>
      <c r="CF107" s="973"/>
      <c r="CG107" s="974"/>
      <c r="CH107" s="1004" t="e">
        <f>CG108/CF108</f>
        <v>#DIV/0!</v>
      </c>
      <c r="CI107" s="292"/>
      <c r="CJ107" s="388"/>
      <c r="CK107" s="196"/>
      <c r="CL107" s="350" t="e">
        <f>CK108/CI108</f>
        <v>#DIV/0!</v>
      </c>
      <c r="CM107" s="260" t="e">
        <f>CK108/CJ108</f>
        <v>#DIV/0!</v>
      </c>
      <c r="CN107" s="206"/>
      <c r="CO107" s="211"/>
      <c r="CP107" s="162"/>
      <c r="CQ107" s="355" t="e">
        <f>CP108/CN108</f>
        <v>#DIV/0!</v>
      </c>
      <c r="CR107" s="208" t="e">
        <f>CP108/CO108</f>
        <v>#DIV/0!</v>
      </c>
      <c r="CS107" s="137"/>
      <c r="CT107" s="138"/>
    </row>
    <row r="108" spans="1:101" s="98" customFormat="1" ht="20.100000000000001" customHeight="1" thickBot="1">
      <c r="A108" s="104" t="s">
        <v>47</v>
      </c>
      <c r="B108" s="105"/>
      <c r="C108" s="105"/>
      <c r="D108" s="361"/>
      <c r="E108" s="187"/>
      <c r="F108" s="500">
        <f>F77+F81+F92+F99+F101+F104+F106</f>
        <v>353899</v>
      </c>
      <c r="G108" s="501">
        <f>G77+G81+G92+G99+G101+G104+G106</f>
        <v>525214.804</v>
      </c>
      <c r="H108" s="788">
        <f>H77+H81+H92+H99+H101+H104+H106</f>
        <v>525214.804</v>
      </c>
      <c r="I108" s="503">
        <f>H108-G108</f>
        <v>0</v>
      </c>
      <c r="J108" s="500">
        <f>J77+J81+J92+J99+J101+J104+J106</f>
        <v>381799</v>
      </c>
      <c r="K108" s="501">
        <f>K77+K81+K92+K99+K101+K104+K106</f>
        <v>560804.19836000004</v>
      </c>
      <c r="L108" s="788">
        <f>L77+L81+L92+L99+L101+L104+L106</f>
        <v>560804.19836000004</v>
      </c>
      <c r="M108" s="503">
        <f>L108-K108</f>
        <v>0</v>
      </c>
      <c r="N108" s="500">
        <f>N77+N81+N92+N99+N101+N104+N106</f>
        <v>382667</v>
      </c>
      <c r="O108" s="501">
        <f>O77+O81+O92+O99+O101+O104+O106</f>
        <v>575091.05743000004</v>
      </c>
      <c r="P108" s="788">
        <f>P77+P81+P92+P99+P101+P104+P106</f>
        <v>575091.05743000004</v>
      </c>
      <c r="Q108" s="503">
        <f>P108-O108</f>
        <v>0</v>
      </c>
      <c r="R108" s="500">
        <f>R77+R81+R92+R99+R101+R104+R106</f>
        <v>1118365</v>
      </c>
      <c r="S108" s="505">
        <f>S77+S81+S92+S99+S101+S104+S106</f>
        <v>1282845</v>
      </c>
      <c r="T108" s="506">
        <f>T77+T81+T92+T99+T101+T104+T106</f>
        <v>1661110.0597900001</v>
      </c>
      <c r="U108" s="215">
        <f>U77+U81+U92+U99+U101+U104+U106</f>
        <v>1661110.0597900001</v>
      </c>
      <c r="V108" s="215">
        <f>U108-R108</f>
        <v>542745.05979000009</v>
      </c>
      <c r="W108" s="213">
        <f>U108-S108</f>
        <v>378265.05979000009</v>
      </c>
      <c r="X108" s="218">
        <f>U108-T108</f>
        <v>0</v>
      </c>
      <c r="Y108" s="500">
        <f>Y77+Y81+Y92+Y99+Y101+Y104+Y106</f>
        <v>364117</v>
      </c>
      <c r="Z108" s="788">
        <f>Z77+Z81+Z92+Z99+Z101+Z104+Z106</f>
        <v>516422.386</v>
      </c>
      <c r="AA108" s="788">
        <f>AA77+AA81+AA92+AA99+AA101+AA104+AA106</f>
        <v>516422.386</v>
      </c>
      <c r="AB108" s="503">
        <f>AB77+AB81+AB92+AB99+AB101+AB104+AB106</f>
        <v>0</v>
      </c>
      <c r="AC108" s="500">
        <f t="shared" ref="AC108:BA108" si="424">AC77+AC81+AC92+AC99+AC101+AC104+AC106</f>
        <v>361205</v>
      </c>
      <c r="AD108" s="501">
        <f t="shared" ref="AD108" si="425">AD77+AD81+AD92+AD99+AD101+AD104+AD106</f>
        <v>427616.53729000001</v>
      </c>
      <c r="AE108" s="788">
        <f t="shared" si="424"/>
        <v>427616.53729000001</v>
      </c>
      <c r="AF108" s="503">
        <f>AF77+AF81+AF92+AF99+AF101+AF104+AF106</f>
        <v>0</v>
      </c>
      <c r="AG108" s="500">
        <f t="shared" si="424"/>
        <v>337623</v>
      </c>
      <c r="AH108" s="501">
        <f t="shared" ref="AH108" si="426">AH77+AH81+AH92+AH99+AH101+AH104+AH106</f>
        <v>409292</v>
      </c>
      <c r="AI108" s="502">
        <f t="shared" si="424"/>
        <v>0</v>
      </c>
      <c r="AJ108" s="503">
        <f t="shared" si="424"/>
        <v>-409292</v>
      </c>
      <c r="AK108" s="212">
        <f t="shared" si="424"/>
        <v>1062945</v>
      </c>
      <c r="AL108" s="505">
        <f>AL77+AL81+AL92+AL99+AL101+AL104+AL106</f>
        <v>1149026</v>
      </c>
      <c r="AM108" s="217">
        <f>AM77+AM81+AM92+AM99+AM101+AM104+AM106</f>
        <v>1353330.9232900001</v>
      </c>
      <c r="AN108" s="215">
        <f>AN77+AN81+AN92+AN99+AN101+AN104+AN106</f>
        <v>944038.92329000006</v>
      </c>
      <c r="AO108" s="217">
        <f t="shared" si="424"/>
        <v>-118906.07670999998</v>
      </c>
      <c r="AP108" s="213">
        <f>AN108-AL108</f>
        <v>-204987.07670999994</v>
      </c>
      <c r="AQ108" s="507">
        <f t="shared" si="424"/>
        <v>-409292</v>
      </c>
      <c r="AR108" s="508">
        <f t="shared" si="424"/>
        <v>2181310</v>
      </c>
      <c r="AS108" s="215">
        <f>AS77+AS81+AS92+AS99+AS101+AS104+AS106</f>
        <v>2431871</v>
      </c>
      <c r="AT108" s="509">
        <f t="shared" si="424"/>
        <v>3014440.9830799997</v>
      </c>
      <c r="AU108" s="298">
        <f t="shared" si="424"/>
        <v>2605148.9830799997</v>
      </c>
      <c r="AV108" s="219">
        <f t="shared" si="424"/>
        <v>423838.98308000009</v>
      </c>
      <c r="AW108" s="213">
        <f>AU108-AS108</f>
        <v>173277.98307999969</v>
      </c>
      <c r="AX108" s="510">
        <f t="shared" si="424"/>
        <v>-409291.99999999994</v>
      </c>
      <c r="AY108" s="137">
        <f t="shared" si="424"/>
        <v>363551.66666666669</v>
      </c>
      <c r="AZ108" s="97">
        <f>AS108/6</f>
        <v>405311.83333333331</v>
      </c>
      <c r="BA108" s="138">
        <f t="shared" si="424"/>
        <v>434191.49718000001</v>
      </c>
      <c r="BB108" s="370">
        <f>BA108/AY108</f>
        <v>1.1943047907358422</v>
      </c>
      <c r="BC108" s="6">
        <f>BA108-AY108</f>
        <v>70639.83051333332</v>
      </c>
      <c r="BD108" s="98">
        <f>BA108-AZ108</f>
        <v>28879.663846666692</v>
      </c>
      <c r="BE108" s="6">
        <f>AX108/6</f>
        <v>-68215.333333333328</v>
      </c>
      <c r="BF108" s="955">
        <f>BF77+BF81+BF92+BF99+BF101+BF104+BF106</f>
        <v>0</v>
      </c>
      <c r="BG108" s="501">
        <f>BG77+BG81+BG92+BG99+BG101+BG104+BG106</f>
        <v>0</v>
      </c>
      <c r="BH108" s="504">
        <f>BH77+BH81+BH92+BH99+BH101+BH104+BH106</f>
        <v>0</v>
      </c>
      <c r="BI108" s="503">
        <f>BH108-BG108</f>
        <v>0</v>
      </c>
      <c r="BJ108" s="955">
        <f>BJ77+BJ81+BJ92+BJ99+BJ101+BJ104+BJ106</f>
        <v>0</v>
      </c>
      <c r="BK108" s="501">
        <f>BK77+BK81+BK92+BK99+BK101+BK104+BK106</f>
        <v>0</v>
      </c>
      <c r="BL108" s="504">
        <f>BL77+BL81+BL92+BL99+BL101+BL104+BL106</f>
        <v>0</v>
      </c>
      <c r="BM108" s="503">
        <f>BL108-BK108</f>
        <v>0</v>
      </c>
      <c r="BN108" s="955">
        <f>BN77+BN81+BN92+BN99+BN101+BN104+BN106</f>
        <v>0</v>
      </c>
      <c r="BO108" s="501">
        <f>BO77+BO81+BO92+BO99+BO101+BO104+BO106</f>
        <v>0</v>
      </c>
      <c r="BP108" s="504">
        <f>BP77+BP81+BP92+BP99+BP101+BP104+BP106</f>
        <v>0</v>
      </c>
      <c r="BQ108" s="503">
        <f>BP108-BO108</f>
        <v>0</v>
      </c>
      <c r="BR108" s="212">
        <f>BR77+BR81+BR92+BR99+BR101+BR104+BR106</f>
        <v>0</v>
      </c>
      <c r="BS108" s="215">
        <f>BS77+BS81+BS92+BS99+BS101+BS104+BS106</f>
        <v>0</v>
      </c>
      <c r="BT108" s="215">
        <f>BT77+BT81+BT92+BT99+BT101+BT104+BT106</f>
        <v>0</v>
      </c>
      <c r="BU108" s="215">
        <f>BT108-BR108</f>
        <v>0</v>
      </c>
      <c r="BV108" s="218">
        <f>BT108-BS108</f>
        <v>0</v>
      </c>
      <c r="BW108" s="955">
        <f t="shared" ref="BW108:CT108" si="427">BW77+BW81+BW92+BW99+BW101+BW104+BW106</f>
        <v>0</v>
      </c>
      <c r="BX108" s="1001">
        <f t="shared" si="427"/>
        <v>0</v>
      </c>
      <c r="BY108" s="1002">
        <f t="shared" si="427"/>
        <v>0</v>
      </c>
      <c r="BZ108" s="1003">
        <f t="shared" si="427"/>
        <v>0</v>
      </c>
      <c r="CA108" s="955">
        <f t="shared" si="427"/>
        <v>0</v>
      </c>
      <c r="CB108" s="1001">
        <f t="shared" si="427"/>
        <v>0</v>
      </c>
      <c r="CC108" s="1002">
        <f t="shared" si="427"/>
        <v>0</v>
      </c>
      <c r="CD108" s="1003">
        <f t="shared" si="427"/>
        <v>0</v>
      </c>
      <c r="CE108" s="955">
        <f t="shared" si="427"/>
        <v>0</v>
      </c>
      <c r="CF108" s="1001">
        <f t="shared" si="427"/>
        <v>0</v>
      </c>
      <c r="CG108" s="1002">
        <f t="shared" si="427"/>
        <v>0</v>
      </c>
      <c r="CH108" s="1003">
        <f t="shared" si="427"/>
        <v>0</v>
      </c>
      <c r="CI108" s="212">
        <f t="shared" si="427"/>
        <v>0</v>
      </c>
      <c r="CJ108" s="217">
        <f t="shared" si="427"/>
        <v>0</v>
      </c>
      <c r="CK108" s="215">
        <f t="shared" si="427"/>
        <v>0</v>
      </c>
      <c r="CL108" s="217">
        <f t="shared" si="427"/>
        <v>0</v>
      </c>
      <c r="CM108" s="507">
        <f t="shared" si="427"/>
        <v>0</v>
      </c>
      <c r="CN108" s="508">
        <f t="shared" si="427"/>
        <v>0</v>
      </c>
      <c r="CO108" s="509">
        <f t="shared" si="427"/>
        <v>0</v>
      </c>
      <c r="CP108" s="298">
        <f t="shared" si="427"/>
        <v>0</v>
      </c>
      <c r="CQ108" s="219">
        <f t="shared" si="427"/>
        <v>0</v>
      </c>
      <c r="CR108" s="510">
        <f t="shared" si="427"/>
        <v>0</v>
      </c>
      <c r="CS108" s="137">
        <f t="shared" si="427"/>
        <v>0</v>
      </c>
      <c r="CT108" s="138">
        <f t="shared" si="427"/>
        <v>0</v>
      </c>
      <c r="CU108" s="370" t="e">
        <f>CT108/CS108</f>
        <v>#DIV/0!</v>
      </c>
      <c r="CV108" s="6">
        <f>CT108-CS108</f>
        <v>0</v>
      </c>
      <c r="CW108" s="6">
        <f>CR108/6</f>
        <v>0</v>
      </c>
    </row>
    <row r="109" spans="1:101" ht="12.75" customHeight="1">
      <c r="I109" s="2"/>
      <c r="M109" s="2"/>
      <c r="Q109" s="2"/>
      <c r="R109" s="10">
        <f>R108/3</f>
        <v>372788.33333333331</v>
      </c>
      <c r="S109" s="10"/>
      <c r="T109" s="10">
        <f>T108/3</f>
        <v>553703.35326333332</v>
      </c>
      <c r="U109" s="10">
        <f>U108/3</f>
        <v>553703.35326333332</v>
      </c>
      <c r="V109" s="10">
        <f>V108/3</f>
        <v>180915.01993000004</v>
      </c>
      <c r="W109" s="10"/>
      <c r="X109" s="10">
        <f>X108/3</f>
        <v>0</v>
      </c>
      <c r="AB109" s="2"/>
      <c r="AK109" s="10">
        <f>AK108/3</f>
        <v>354315</v>
      </c>
      <c r="AL109" s="10">
        <f>AL108/3</f>
        <v>383008.66666666669</v>
      </c>
      <c r="AM109" s="10">
        <f>AM108/3</f>
        <v>451110.30776333337</v>
      </c>
      <c r="AN109" s="10">
        <f>AN108/3</f>
        <v>314679.64109666669</v>
      </c>
      <c r="AO109" s="10"/>
      <c r="AP109" s="10"/>
      <c r="AR109" s="10">
        <f>AR108/6</f>
        <v>363551.66666666669</v>
      </c>
      <c r="AS109" s="221">
        <f>AS108/6</f>
        <v>405311.83333333331</v>
      </c>
      <c r="AT109" s="10">
        <f>AT108/6</f>
        <v>502406.83051333326</v>
      </c>
      <c r="AU109" s="10">
        <f>AU108/6</f>
        <v>434191.49717999995</v>
      </c>
      <c r="AW109" s="10"/>
      <c r="AY109" s="5"/>
      <c r="AZ109" s="5"/>
      <c r="BA109" s="5"/>
      <c r="BM109" s="2"/>
      <c r="BR109" s="10">
        <f>BR108/3</f>
        <v>0</v>
      </c>
      <c r="BS109" s="10">
        <f>BS108/3</f>
        <v>0</v>
      </c>
      <c r="BT109" s="10">
        <f>BT108/3</f>
        <v>0</v>
      </c>
      <c r="BU109" s="10">
        <f>BU108/3</f>
        <v>0</v>
      </c>
      <c r="BV109" s="10">
        <f>BV108/3</f>
        <v>0</v>
      </c>
      <c r="CG109" s="2"/>
      <c r="CI109" s="10">
        <f>CI108/3</f>
        <v>0</v>
      </c>
      <c r="CJ109" s="10">
        <f>CJ108/3</f>
        <v>0</v>
      </c>
      <c r="CK109" s="10">
        <f>CK108/3</f>
        <v>0</v>
      </c>
      <c r="CL109" s="10"/>
      <c r="CN109" s="10">
        <f>CN108/6</f>
        <v>0</v>
      </c>
      <c r="CO109" s="10">
        <f>CO108/6</f>
        <v>0</v>
      </c>
      <c r="CP109" s="10">
        <f>CP108/6</f>
        <v>0</v>
      </c>
      <c r="CS109" s="5"/>
      <c r="CT109" s="5"/>
    </row>
    <row r="110" spans="1:101" ht="24.75" thickBot="1">
      <c r="A110" s="304" t="s">
        <v>4</v>
      </c>
      <c r="B110" s="305"/>
      <c r="C110" s="305"/>
      <c r="D110" s="306"/>
      <c r="E110" s="306"/>
      <c r="G110" s="307"/>
      <c r="H110" s="307"/>
      <c r="I110" s="307"/>
      <c r="K110" s="307"/>
      <c r="L110" s="307"/>
      <c r="M110" s="307"/>
      <c r="O110" s="307"/>
      <c r="P110" s="307"/>
      <c r="Q110" s="307"/>
      <c r="R110" s="9"/>
      <c r="S110" s="9"/>
      <c r="T110" s="9"/>
      <c r="U110" s="241"/>
      <c r="V110" s="241"/>
      <c r="W110" s="241"/>
      <c r="X110" s="307"/>
      <c r="Z110" s="307"/>
      <c r="AA110" s="307"/>
      <c r="AB110" s="307"/>
      <c r="AD110" s="307"/>
      <c r="AE110" s="307"/>
      <c r="AF110" s="307"/>
      <c r="AH110" s="307"/>
      <c r="AI110" s="307"/>
      <c r="AJ110" s="307"/>
      <c r="AK110" s="9"/>
      <c r="AL110" s="9"/>
      <c r="AM110" s="9"/>
      <c r="AN110" s="241"/>
      <c r="AO110" s="241"/>
      <c r="AP110" s="241"/>
      <c r="AQ110" s="307"/>
      <c r="AR110" s="8"/>
      <c r="AS110" s="8"/>
      <c r="AU110" s="12"/>
      <c r="AV110" s="309"/>
      <c r="AW110" s="241"/>
      <c r="AX110" s="14" t="s">
        <v>62</v>
      </c>
      <c r="AY110" s="5"/>
      <c r="AZ110" s="5"/>
      <c r="BG110" s="307"/>
      <c r="BH110" s="307"/>
      <c r="BI110" s="308"/>
      <c r="BK110" s="307"/>
      <c r="BL110" s="307"/>
      <c r="BM110" s="307"/>
      <c r="BO110" s="307"/>
      <c r="BP110" s="307"/>
      <c r="BQ110" s="308"/>
      <c r="BR110" s="9"/>
      <c r="BS110" s="9"/>
      <c r="BT110" s="241"/>
      <c r="BU110" s="241"/>
      <c r="BV110" s="307"/>
      <c r="BX110" s="307"/>
      <c r="BY110" s="307"/>
      <c r="BZ110" s="308"/>
      <c r="CB110" s="308"/>
      <c r="CC110" s="307"/>
      <c r="CD110" s="308"/>
      <c r="CF110" s="308"/>
      <c r="CG110" s="307"/>
      <c r="CH110" s="308"/>
      <c r="CI110" s="9"/>
      <c r="CJ110" s="9"/>
      <c r="CK110" s="241"/>
      <c r="CL110" s="241"/>
      <c r="CM110" s="307"/>
      <c r="CN110" s="8"/>
      <c r="CP110" s="12"/>
      <c r="CQ110" s="309"/>
      <c r="CR110" s="14" t="s">
        <v>62</v>
      </c>
      <c r="CS110" s="5"/>
    </row>
    <row r="111" spans="1:101" s="20" customFormat="1" ht="20.100000000000001" customHeight="1" thickBot="1">
      <c r="A111" s="15"/>
      <c r="B111" s="16"/>
      <c r="C111" s="16"/>
      <c r="D111" s="838"/>
      <c r="E111" s="17"/>
      <c r="F111" s="901" t="str">
        <f>F3</f>
        <v>17/3</v>
      </c>
      <c r="G111" s="902"/>
      <c r="H111" s="902"/>
      <c r="I111" s="903">
        <v>0</v>
      </c>
      <c r="J111" s="901" t="str">
        <f>J3</f>
        <v>17/4</v>
      </c>
      <c r="K111" s="904"/>
      <c r="L111" s="902"/>
      <c r="M111" s="903">
        <v>0</v>
      </c>
      <c r="N111" s="901" t="str">
        <f>N3</f>
        <v>17/5</v>
      </c>
      <c r="O111" s="904"/>
      <c r="P111" s="902"/>
      <c r="Q111" s="903">
        <v>0</v>
      </c>
      <c r="R111" s="901" t="str">
        <f>R3</f>
        <v>17/3-17/5累計</v>
      </c>
      <c r="S111" s="904"/>
      <c r="T111" s="904"/>
      <c r="U111" s="902"/>
      <c r="V111" s="904"/>
      <c r="W111" s="904"/>
      <c r="X111" s="903"/>
      <c r="Y111" s="901" t="str">
        <f>Y3</f>
        <v>17/6</v>
      </c>
      <c r="Z111" s="904"/>
      <c r="AA111" s="902"/>
      <c r="AB111" s="903">
        <v>0</v>
      </c>
      <c r="AC111" s="901" t="str">
        <f>AC3</f>
        <v>17/7</v>
      </c>
      <c r="AD111" s="904"/>
      <c r="AE111" s="902"/>
      <c r="AF111" s="903">
        <v>0</v>
      </c>
      <c r="AG111" s="901" t="str">
        <f>AG3</f>
        <v>17/8</v>
      </c>
      <c r="AH111" s="904"/>
      <c r="AI111" s="904"/>
      <c r="AJ111" s="903">
        <v>0</v>
      </c>
      <c r="AK111" s="901" t="str">
        <f>AK3</f>
        <v>17/6-17/8累計</v>
      </c>
      <c r="AL111" s="904"/>
      <c r="AM111" s="904"/>
      <c r="AN111" s="902"/>
      <c r="AO111" s="904"/>
      <c r="AP111" s="904"/>
      <c r="AQ111" s="903"/>
      <c r="AR111" s="905" t="str">
        <f>AR3</f>
        <v>17/上(17/3-17/8)累計</v>
      </c>
      <c r="AS111" s="906"/>
      <c r="AT111" s="906"/>
      <c r="AU111" s="906"/>
      <c r="AV111" s="906"/>
      <c r="AW111" s="906"/>
      <c r="AX111" s="907"/>
      <c r="AY111" s="18"/>
      <c r="AZ111" s="763"/>
      <c r="BA111" s="19"/>
      <c r="BF111" s="901" t="str">
        <f>BF3</f>
        <v>17/9</v>
      </c>
      <c r="BG111" s="902"/>
      <c r="BH111" s="902"/>
      <c r="BI111" s="903">
        <v>0</v>
      </c>
      <c r="BJ111" s="901" t="str">
        <f>BJ3</f>
        <v>17/10</v>
      </c>
      <c r="BK111" s="904"/>
      <c r="BL111" s="902"/>
      <c r="BM111" s="903">
        <v>0</v>
      </c>
      <c r="BN111" s="901" t="str">
        <f>BN3</f>
        <v>17/11</v>
      </c>
      <c r="BO111" s="904"/>
      <c r="BP111" s="902"/>
      <c r="BQ111" s="903">
        <v>0</v>
      </c>
      <c r="BR111" s="901" t="str">
        <f>BR3</f>
        <v>17/9-17/11累計</v>
      </c>
      <c r="BS111" s="904"/>
      <c r="BT111" s="902"/>
      <c r="BU111" s="904"/>
      <c r="BV111" s="903"/>
      <c r="BW111" s="901" t="str">
        <f>BW3</f>
        <v>17/6</v>
      </c>
      <c r="BX111" s="904"/>
      <c r="BY111" s="902"/>
      <c r="BZ111" s="903">
        <v>0</v>
      </c>
      <c r="CA111" s="901" t="str">
        <f>CA3</f>
        <v>17/7</v>
      </c>
      <c r="CB111" s="904"/>
      <c r="CC111" s="902"/>
      <c r="CD111" s="903">
        <v>0</v>
      </c>
      <c r="CE111" s="901" t="str">
        <f>CE3</f>
        <v>17/8</v>
      </c>
      <c r="CF111" s="904"/>
      <c r="CG111" s="902"/>
      <c r="CH111" s="903">
        <v>0</v>
      </c>
      <c r="CI111" s="901" t="str">
        <f>CI3</f>
        <v>17/6-17/8累計</v>
      </c>
      <c r="CJ111" s="904"/>
      <c r="CK111" s="902"/>
      <c r="CL111" s="904"/>
      <c r="CM111" s="903"/>
      <c r="CN111" s="905" t="str">
        <f>CN3</f>
        <v>16/上(16/3-16/8)累計</v>
      </c>
      <c r="CO111" s="906"/>
      <c r="CP111" s="906"/>
      <c r="CQ111" s="906"/>
      <c r="CR111" s="907"/>
      <c r="CS111" s="18"/>
      <c r="CT111" s="19"/>
    </row>
    <row r="112" spans="1:101" s="64" customFormat="1" ht="20.100000000000001" customHeight="1" thickTop="1">
      <c r="A112" s="21"/>
      <c r="B112" s="22"/>
      <c r="C112" s="22"/>
      <c r="D112" s="22"/>
      <c r="E112" s="23"/>
      <c r="F112" s="511" t="s">
        <v>0</v>
      </c>
      <c r="G112" s="311" t="str">
        <f>G4</f>
        <v>実績</v>
      </c>
      <c r="H112" s="770" t="str">
        <f>H4</f>
        <v>実績</v>
      </c>
      <c r="I112" s="513" t="s">
        <v>18</v>
      </c>
      <c r="J112" s="511" t="s">
        <v>0</v>
      </c>
      <c r="K112" s="311" t="str">
        <f>K4</f>
        <v>実績</v>
      </c>
      <c r="L112" s="770" t="str">
        <f>L4</f>
        <v>実績</v>
      </c>
      <c r="M112" s="513" t="s">
        <v>18</v>
      </c>
      <c r="N112" s="511" t="s">
        <v>0</v>
      </c>
      <c r="O112" s="311" t="str">
        <f>O4</f>
        <v>前回計画</v>
      </c>
      <c r="P112" s="770" t="str">
        <f>P4</f>
        <v>実績</v>
      </c>
      <c r="Q112" s="513" t="s">
        <v>18</v>
      </c>
      <c r="R112" s="316" t="s">
        <v>0</v>
      </c>
      <c r="S112" s="317" t="str">
        <f>S4</f>
        <v>目標</v>
      </c>
      <c r="T112" s="34" t="str">
        <f>T35</f>
        <v>前回見通</v>
      </c>
      <c r="U112" s="31" t="str">
        <f>U71</f>
        <v>実績</v>
      </c>
      <c r="V112" s="30" t="s">
        <v>93</v>
      </c>
      <c r="W112" s="32" t="str">
        <f>W4</f>
        <v>目標差異</v>
      </c>
      <c r="X112" s="27" t="s">
        <v>94</v>
      </c>
      <c r="Y112" s="511" t="s">
        <v>0</v>
      </c>
      <c r="Z112" s="770" t="s">
        <v>142</v>
      </c>
      <c r="AA112" s="770" t="s">
        <v>145</v>
      </c>
      <c r="AB112" s="513" t="s">
        <v>18</v>
      </c>
      <c r="AC112" s="511" t="s">
        <v>0</v>
      </c>
      <c r="AD112" s="311" t="str">
        <f>AD4</f>
        <v>今回計画</v>
      </c>
      <c r="AE112" s="770" t="str">
        <f>AE4</f>
        <v>実績</v>
      </c>
      <c r="AF112" s="513" t="s">
        <v>18</v>
      </c>
      <c r="AG112" s="511" t="s">
        <v>0</v>
      </c>
      <c r="AH112" s="944" t="str">
        <f>AH4</f>
        <v>前回計画</v>
      </c>
      <c r="AI112" s="770" t="str">
        <f>AI4</f>
        <v>実績</v>
      </c>
      <c r="AJ112" s="513" t="s">
        <v>18</v>
      </c>
      <c r="AK112" s="28" t="s">
        <v>0</v>
      </c>
      <c r="AL112" s="317" t="str">
        <f>AL4</f>
        <v>目標</v>
      </c>
      <c r="AM112" s="34" t="str">
        <f>AM35</f>
        <v>前回見通</v>
      </c>
      <c r="AN112" s="31" t="str">
        <f>AN71</f>
        <v>今回見通</v>
      </c>
      <c r="AO112" s="34" t="s">
        <v>93</v>
      </c>
      <c r="AP112" s="32" t="str">
        <f>AP4</f>
        <v>目標差異</v>
      </c>
      <c r="AQ112" s="27" t="s">
        <v>94</v>
      </c>
      <c r="AR112" s="35" t="s">
        <v>0</v>
      </c>
      <c r="AS112" s="25" t="str">
        <f>AS4</f>
        <v>目標</v>
      </c>
      <c r="AT112" s="227" t="str">
        <f>AT35</f>
        <v>前回見通</v>
      </c>
      <c r="AU112" s="37" t="str">
        <f>AU4</f>
        <v>今回見通</v>
      </c>
      <c r="AV112" s="38" t="s">
        <v>42</v>
      </c>
      <c r="AW112" s="32" t="str">
        <f>AW4</f>
        <v>目標差異</v>
      </c>
      <c r="AX112" s="39" t="s">
        <v>41</v>
      </c>
      <c r="AY112" s="40" t="s">
        <v>20</v>
      </c>
      <c r="AZ112" s="764" t="str">
        <f>AZ4</f>
        <v>目標平均</v>
      </c>
      <c r="BA112" s="319" t="str">
        <f>BA4</f>
        <v>見通し平均</v>
      </c>
      <c r="BC112" s="6" t="s">
        <v>76</v>
      </c>
      <c r="BD112" s="6" t="str">
        <f>BD4</f>
        <v>月目標差</v>
      </c>
      <c r="BE112" s="6" t="s">
        <v>77</v>
      </c>
      <c r="BF112" s="1006" t="s">
        <v>0</v>
      </c>
      <c r="BG112" s="311" t="str">
        <f>BG4</f>
        <v>前回計画</v>
      </c>
      <c r="BH112" s="314" t="str">
        <f>BH4</f>
        <v>今回計画</v>
      </c>
      <c r="BI112" s="512" t="s">
        <v>18</v>
      </c>
      <c r="BJ112" s="1006" t="s">
        <v>0</v>
      </c>
      <c r="BK112" s="311" t="str">
        <f>BK4</f>
        <v>前回計画</v>
      </c>
      <c r="BL112" s="314" t="str">
        <f>BL4</f>
        <v>今回計画</v>
      </c>
      <c r="BM112" s="513" t="s">
        <v>18</v>
      </c>
      <c r="BN112" s="1006" t="s">
        <v>0</v>
      </c>
      <c r="BO112" s="311" t="str">
        <f>BO4</f>
        <v>前回計画</v>
      </c>
      <c r="BP112" s="314" t="str">
        <f>BP4</f>
        <v>今回計画</v>
      </c>
      <c r="BQ112" s="512" t="s">
        <v>18</v>
      </c>
      <c r="BR112" s="28" t="s">
        <v>0</v>
      </c>
      <c r="BS112" s="34" t="str">
        <f>BS35</f>
        <v>前回見通</v>
      </c>
      <c r="BT112" s="31" t="str">
        <f>BT71</f>
        <v>実績</v>
      </c>
      <c r="BU112" s="30" t="s">
        <v>93</v>
      </c>
      <c r="BV112" s="27" t="s">
        <v>94</v>
      </c>
      <c r="BW112" s="1006" t="s">
        <v>0</v>
      </c>
      <c r="BX112" s="311" t="str">
        <f>BX4</f>
        <v>前回計画</v>
      </c>
      <c r="BY112" s="314" t="str">
        <f>BY4</f>
        <v>今回計画</v>
      </c>
      <c r="BZ112" s="512" t="s">
        <v>18</v>
      </c>
      <c r="CA112" s="1006" t="s">
        <v>0</v>
      </c>
      <c r="CB112" s="311" t="str">
        <f>CB4</f>
        <v>前回計画</v>
      </c>
      <c r="CC112" s="314" t="str">
        <f>CC4</f>
        <v>今回計画</v>
      </c>
      <c r="CD112" s="512" t="s">
        <v>18</v>
      </c>
      <c r="CE112" s="1006" t="s">
        <v>0</v>
      </c>
      <c r="CF112" s="311" t="str">
        <f>CF4</f>
        <v>前回計画</v>
      </c>
      <c r="CG112" s="314" t="str">
        <f>CG4</f>
        <v>今回計画</v>
      </c>
      <c r="CH112" s="512" t="s">
        <v>18</v>
      </c>
      <c r="CI112" s="28" t="s">
        <v>0</v>
      </c>
      <c r="CJ112" s="34" t="str">
        <f>CJ35</f>
        <v>前回見通</v>
      </c>
      <c r="CK112" s="31" t="str">
        <f>CK71</f>
        <v>今回見通</v>
      </c>
      <c r="CL112" s="34" t="s">
        <v>93</v>
      </c>
      <c r="CM112" s="27" t="s">
        <v>94</v>
      </c>
      <c r="CN112" s="35" t="s">
        <v>0</v>
      </c>
      <c r="CO112" s="227" t="str">
        <f>CO35</f>
        <v>前回見通</v>
      </c>
      <c r="CP112" s="37" t="str">
        <f>CP4</f>
        <v>今回見通</v>
      </c>
      <c r="CQ112" s="38" t="s">
        <v>42</v>
      </c>
      <c r="CR112" s="39" t="s">
        <v>41</v>
      </c>
      <c r="CS112" s="40" t="s">
        <v>20</v>
      </c>
      <c r="CT112" s="319" t="str">
        <f>CT4</f>
        <v>見通し平均</v>
      </c>
      <c r="CV112" s="6" t="s">
        <v>76</v>
      </c>
      <c r="CW112" s="6" t="s">
        <v>77</v>
      </c>
    </row>
    <row r="113" spans="1:101" s="444" customFormat="1" ht="20.100000000000001" customHeight="1">
      <c r="A113" s="429"/>
      <c r="B113" s="514"/>
      <c r="C113" s="913" t="s">
        <v>58</v>
      </c>
      <c r="D113" s="920"/>
      <c r="E113" s="250"/>
      <c r="F113" s="320">
        <v>7000</v>
      </c>
      <c r="G113" s="515">
        <v>9038.8042800000003</v>
      </c>
      <c r="H113" s="790">
        <v>9038.8042800000003</v>
      </c>
      <c r="I113" s="516">
        <f t="shared" ref="I113:I118" si="428">H113-G113</f>
        <v>0</v>
      </c>
      <c r="J113" s="320">
        <v>7700</v>
      </c>
      <c r="K113" s="515">
        <v>8682.0437099999999</v>
      </c>
      <c r="L113" s="790">
        <v>8682.0437099999999</v>
      </c>
      <c r="M113" s="516">
        <f t="shared" ref="M113:M118" si="429">L113-K113</f>
        <v>0</v>
      </c>
      <c r="N113" s="320">
        <v>8400</v>
      </c>
      <c r="O113" s="515">
        <v>12571.53</v>
      </c>
      <c r="P113" s="790">
        <v>12571.53</v>
      </c>
      <c r="Q113" s="516">
        <f t="shared" ref="Q113:Q118" si="430">P113-O113</f>
        <v>0</v>
      </c>
      <c r="R113" s="273">
        <f t="shared" ref="R113:R118" si="431">F113+J113+N113</f>
        <v>23100</v>
      </c>
      <c r="S113" s="518">
        <v>23100</v>
      </c>
      <c r="T113" s="146">
        <f t="shared" ref="T113:T118" si="432">H113+K113+O113</f>
        <v>30292.377990000001</v>
      </c>
      <c r="U113" s="47">
        <f t="shared" ref="U113:U118" si="433">H113+L113+P113</f>
        <v>30292.377990000001</v>
      </c>
      <c r="V113" s="47">
        <f t="shared" ref="V113:V118" si="434">U113-R113</f>
        <v>7192.3779900000009</v>
      </c>
      <c r="W113" s="49">
        <f>U113-S113</f>
        <v>7192.3779900000009</v>
      </c>
      <c r="X113" s="275">
        <f t="shared" ref="X113:X118" si="435">U113-T113</f>
        <v>0</v>
      </c>
      <c r="Y113" s="320">
        <v>8400</v>
      </c>
      <c r="Z113" s="790">
        <v>9968.9356000000007</v>
      </c>
      <c r="AA113" s="790">
        <v>9968.9356000000007</v>
      </c>
      <c r="AB113" s="516">
        <f t="shared" ref="AB113:AB118" si="436">AA113-Z113</f>
        <v>0</v>
      </c>
      <c r="AC113" s="320">
        <v>8400</v>
      </c>
      <c r="AD113" s="515">
        <v>8983.1579199999978</v>
      </c>
      <c r="AE113" s="790">
        <v>8983.1579199999978</v>
      </c>
      <c r="AF113" s="516">
        <f t="shared" ref="AF113:AF118" si="437">AE113-AD113</f>
        <v>0</v>
      </c>
      <c r="AG113" s="320">
        <v>7800</v>
      </c>
      <c r="AH113" s="515">
        <v>6800</v>
      </c>
      <c r="AI113" s="869"/>
      <c r="AJ113" s="516">
        <f t="shared" ref="AJ113:AJ118" si="438">AI113-AH113</f>
        <v>-6800</v>
      </c>
      <c r="AK113" s="72">
        <f t="shared" ref="AK113:AK118" si="439">Y113+AC113+AG113</f>
        <v>24600</v>
      </c>
      <c r="AL113" s="518">
        <v>24600</v>
      </c>
      <c r="AM113" s="146">
        <f t="shared" ref="AM113:AN118" si="440">Z113+AD113+AH113</f>
        <v>25752.093519999999</v>
      </c>
      <c r="AN113" s="47">
        <f t="shared" si="440"/>
        <v>18952.093519999999</v>
      </c>
      <c r="AO113" s="146">
        <f t="shared" ref="AO113:AO118" si="441">AN113-AK113</f>
        <v>-5647.9064800000015</v>
      </c>
      <c r="AP113" s="49">
        <f>AN113-AL113</f>
        <v>-5647.9064800000015</v>
      </c>
      <c r="AQ113" s="275">
        <f t="shared" ref="AQ113:AQ118" si="442">AN113-AM113</f>
        <v>-6800</v>
      </c>
      <c r="AR113" s="72">
        <f t="shared" ref="AR113:AR118" si="443">SUM(R113,AK113)</f>
        <v>47700</v>
      </c>
      <c r="AS113" s="47">
        <f>AL113+S113</f>
        <v>47700</v>
      </c>
      <c r="AT113" s="519">
        <f t="shared" ref="AT113:AT118" si="444">T113+AM113</f>
        <v>56044.471510000003</v>
      </c>
      <c r="AU113" s="334">
        <f t="shared" ref="AU113:AU118" si="445">SUM(U113,AN113)</f>
        <v>49244.471510000003</v>
      </c>
      <c r="AV113" s="195">
        <f t="shared" ref="AV113:AV118" si="446">AU113-AR113</f>
        <v>1544.471510000003</v>
      </c>
      <c r="AW113" s="49">
        <f>AU113-AS113</f>
        <v>1544.471510000003</v>
      </c>
      <c r="AX113" s="237">
        <f t="shared" ref="AX113:AX118" si="447">AU113-AT113</f>
        <v>-6800</v>
      </c>
      <c r="AY113" s="520"/>
      <c r="AZ113" s="521"/>
      <c r="BA113" s="521"/>
      <c r="BF113" s="946"/>
      <c r="BG113" s="515"/>
      <c r="BH113" s="517"/>
      <c r="BI113" s="516">
        <f t="shared" ref="BI113:BI118" si="448">BH113-BG113</f>
        <v>0</v>
      </c>
      <c r="BJ113" s="946"/>
      <c r="BK113" s="515"/>
      <c r="BL113" s="517"/>
      <c r="BM113" s="516">
        <f t="shared" ref="BM113:BM118" si="449">BL113-BK113</f>
        <v>0</v>
      </c>
      <c r="BN113" s="946"/>
      <c r="BO113" s="515"/>
      <c r="BP113" s="517"/>
      <c r="BQ113" s="516">
        <f t="shared" ref="BQ113:BQ118" si="450">BP113-BO113</f>
        <v>0</v>
      </c>
      <c r="BR113" s="72">
        <f t="shared" ref="BR113:BT118" si="451">BF113+BJ113+BN113</f>
        <v>0</v>
      </c>
      <c r="BS113" s="146">
        <f t="shared" si="451"/>
        <v>0</v>
      </c>
      <c r="BT113" s="47">
        <f t="shared" si="451"/>
        <v>0</v>
      </c>
      <c r="BU113" s="47">
        <f t="shared" ref="BU113:BU118" si="452">BT113-BR113</f>
        <v>0</v>
      </c>
      <c r="BV113" s="275">
        <f t="shared" ref="BV113:BV118" si="453">BT113-BS113</f>
        <v>0</v>
      </c>
      <c r="BW113" s="946"/>
      <c r="BX113" s="515"/>
      <c r="BY113" s="517"/>
      <c r="BZ113" s="516">
        <f>BY113-BX113</f>
        <v>0</v>
      </c>
      <c r="CA113" s="946"/>
      <c r="CB113" s="515"/>
      <c r="CC113" s="517"/>
      <c r="CD113" s="516">
        <f>CC113-CB113</f>
        <v>0</v>
      </c>
      <c r="CE113" s="946"/>
      <c r="CF113" s="515"/>
      <c r="CG113" s="517"/>
      <c r="CH113" s="516">
        <f>CG113-CF113</f>
        <v>0</v>
      </c>
      <c r="CI113" s="72">
        <f t="shared" ref="CI113:CK118" si="454">BW113+CA113+CE113</f>
        <v>0</v>
      </c>
      <c r="CJ113" s="146">
        <f t="shared" si="454"/>
        <v>0</v>
      </c>
      <c r="CK113" s="47">
        <f t="shared" si="454"/>
        <v>0</v>
      </c>
      <c r="CL113" s="146">
        <f t="shared" ref="CL113:CL118" si="455">CK113-CI113</f>
        <v>0</v>
      </c>
      <c r="CM113" s="275">
        <f t="shared" ref="CM113:CM118" si="456">CK113-CJ113</f>
        <v>0</v>
      </c>
      <c r="CN113" s="72">
        <f t="shared" ref="CN113:CN118" si="457">SUM(BR113,CI113)</f>
        <v>0</v>
      </c>
      <c r="CO113" s="519">
        <f t="shared" ref="CO113:CO118" si="458">BS113+CJ113</f>
        <v>0</v>
      </c>
      <c r="CP113" s="334">
        <f t="shared" ref="CP113:CP118" si="459">SUM(BT113,CK113)</f>
        <v>0</v>
      </c>
      <c r="CQ113" s="195">
        <f t="shared" ref="CQ113:CQ118" si="460">CP113-CN113</f>
        <v>0</v>
      </c>
      <c r="CR113" s="237">
        <f t="shared" ref="CR113:CR118" si="461">CP113-CO113</f>
        <v>0</v>
      </c>
      <c r="CS113" s="520"/>
      <c r="CT113" s="521"/>
    </row>
    <row r="114" spans="1:101" s="5" customFormat="1" ht="20.100000000000001" customHeight="1">
      <c r="A114" s="66"/>
      <c r="B114" s="67"/>
      <c r="C114" s="66"/>
      <c r="D114" s="800" t="s">
        <v>57</v>
      </c>
      <c r="E114" s="853"/>
      <c r="F114" s="274">
        <v>400</v>
      </c>
      <c r="G114" s="332">
        <v>505.40499999999997</v>
      </c>
      <c r="H114" s="772">
        <v>505.40499999999997</v>
      </c>
      <c r="I114" s="516">
        <f t="shared" si="428"/>
        <v>0</v>
      </c>
      <c r="J114" s="274">
        <v>400</v>
      </c>
      <c r="K114" s="332">
        <v>139.19071</v>
      </c>
      <c r="L114" s="772">
        <v>139.19071</v>
      </c>
      <c r="M114" s="516">
        <f t="shared" si="429"/>
        <v>0</v>
      </c>
      <c r="N114" s="274">
        <v>400</v>
      </c>
      <c r="O114" s="332">
        <v>305.61458999999996</v>
      </c>
      <c r="P114" s="772">
        <v>305.61458999999996</v>
      </c>
      <c r="Q114" s="516">
        <f t="shared" si="430"/>
        <v>0</v>
      </c>
      <c r="R114" s="273">
        <f t="shared" si="431"/>
        <v>1200</v>
      </c>
      <c r="S114" s="518">
        <v>1200</v>
      </c>
      <c r="T114" s="146">
        <f t="shared" si="432"/>
        <v>950.21029999999996</v>
      </c>
      <c r="U114" s="47">
        <f t="shared" si="433"/>
        <v>950.21029999999996</v>
      </c>
      <c r="V114" s="47">
        <f t="shared" si="434"/>
        <v>-249.78970000000004</v>
      </c>
      <c r="W114" s="49">
        <f t="shared" ref="W114:W154" si="462">U114-S114</f>
        <v>-249.78970000000004</v>
      </c>
      <c r="X114" s="275">
        <f t="shared" si="435"/>
        <v>0</v>
      </c>
      <c r="Y114" s="274">
        <v>500</v>
      </c>
      <c r="Z114" s="772">
        <v>240.86223999999999</v>
      </c>
      <c r="AA114" s="772">
        <v>240.86223999999999</v>
      </c>
      <c r="AB114" s="516">
        <f t="shared" si="436"/>
        <v>0</v>
      </c>
      <c r="AC114" s="274">
        <v>500</v>
      </c>
      <c r="AD114" s="332">
        <v>300.52224000000001</v>
      </c>
      <c r="AE114" s="772">
        <v>300.52224000000001</v>
      </c>
      <c r="AF114" s="516">
        <f t="shared" si="437"/>
        <v>0</v>
      </c>
      <c r="AG114" s="274">
        <v>500</v>
      </c>
      <c r="AH114" s="332">
        <v>250</v>
      </c>
      <c r="AI114" s="870"/>
      <c r="AJ114" s="516">
        <f t="shared" si="438"/>
        <v>-250</v>
      </c>
      <c r="AK114" s="72">
        <f t="shared" si="439"/>
        <v>1500</v>
      </c>
      <c r="AL114" s="518">
        <v>1500</v>
      </c>
      <c r="AM114" s="146">
        <f t="shared" si="440"/>
        <v>791.38447999999994</v>
      </c>
      <c r="AN114" s="47">
        <f t="shared" si="440"/>
        <v>541.38447999999994</v>
      </c>
      <c r="AO114" s="146">
        <f t="shared" si="441"/>
        <v>-958.61552000000006</v>
      </c>
      <c r="AP114" s="49">
        <f t="shared" ref="AP114:AP154" si="463">AN114-AL114</f>
        <v>-958.61552000000006</v>
      </c>
      <c r="AQ114" s="275">
        <f t="shared" si="442"/>
        <v>-250</v>
      </c>
      <c r="AR114" s="72">
        <f t="shared" si="443"/>
        <v>2700</v>
      </c>
      <c r="AS114" s="47">
        <f>AL114+S114</f>
        <v>2700</v>
      </c>
      <c r="AT114" s="519">
        <f t="shared" si="444"/>
        <v>1741.5947799999999</v>
      </c>
      <c r="AU114" s="334">
        <f t="shared" si="445"/>
        <v>1491.5947799999999</v>
      </c>
      <c r="AV114" s="195">
        <f t="shared" si="446"/>
        <v>-1208.4052200000001</v>
      </c>
      <c r="AW114" s="49">
        <f t="shared" ref="AW114:AW154" si="464">AU114-AS114</f>
        <v>-1208.4052200000001</v>
      </c>
      <c r="AX114" s="237">
        <f t="shared" si="447"/>
        <v>-250</v>
      </c>
      <c r="AY114" s="74"/>
      <c r="AZ114" s="75"/>
      <c r="BA114" s="75"/>
      <c r="BF114" s="947"/>
      <c r="BG114" s="332"/>
      <c r="BH114" s="333"/>
      <c r="BI114" s="516">
        <f t="shared" si="448"/>
        <v>0</v>
      </c>
      <c r="BJ114" s="947"/>
      <c r="BK114" s="332"/>
      <c r="BL114" s="333"/>
      <c r="BM114" s="516">
        <f t="shared" si="449"/>
        <v>0</v>
      </c>
      <c r="BN114" s="947"/>
      <c r="BO114" s="332"/>
      <c r="BP114" s="333"/>
      <c r="BQ114" s="516">
        <f t="shared" si="450"/>
        <v>0</v>
      </c>
      <c r="BR114" s="72">
        <f t="shared" si="451"/>
        <v>0</v>
      </c>
      <c r="BS114" s="146">
        <f t="shared" si="451"/>
        <v>0</v>
      </c>
      <c r="BT114" s="47">
        <f t="shared" si="451"/>
        <v>0</v>
      </c>
      <c r="BU114" s="47">
        <f t="shared" si="452"/>
        <v>0</v>
      </c>
      <c r="BV114" s="275">
        <f t="shared" si="453"/>
        <v>0</v>
      </c>
      <c r="BW114" s="947"/>
      <c r="BX114" s="332"/>
      <c r="BY114" s="333"/>
      <c r="BZ114" s="516">
        <f>BY114-BX114</f>
        <v>0</v>
      </c>
      <c r="CA114" s="947"/>
      <c r="CB114" s="332"/>
      <c r="CC114" s="333"/>
      <c r="CD114" s="516">
        <f>CC114-CB114</f>
        <v>0</v>
      </c>
      <c r="CE114" s="947"/>
      <c r="CF114" s="332"/>
      <c r="CG114" s="333"/>
      <c r="CH114" s="516">
        <f>CG114-CF114</f>
        <v>0</v>
      </c>
      <c r="CI114" s="72">
        <f t="shared" si="454"/>
        <v>0</v>
      </c>
      <c r="CJ114" s="146">
        <f t="shared" si="454"/>
        <v>0</v>
      </c>
      <c r="CK114" s="47">
        <f t="shared" si="454"/>
        <v>0</v>
      </c>
      <c r="CL114" s="146">
        <f t="shared" si="455"/>
        <v>0</v>
      </c>
      <c r="CM114" s="275">
        <f t="shared" si="456"/>
        <v>0</v>
      </c>
      <c r="CN114" s="72">
        <f t="shared" si="457"/>
        <v>0</v>
      </c>
      <c r="CO114" s="519">
        <f t="shared" si="458"/>
        <v>0</v>
      </c>
      <c r="CP114" s="334">
        <f t="shared" si="459"/>
        <v>0</v>
      </c>
      <c r="CQ114" s="195">
        <f t="shared" si="460"/>
        <v>0</v>
      </c>
      <c r="CR114" s="237">
        <f t="shared" si="461"/>
        <v>0</v>
      </c>
      <c r="CS114" s="74"/>
      <c r="CT114" s="75"/>
    </row>
    <row r="115" spans="1:101" s="5" customFormat="1" ht="20.100000000000001" customHeight="1">
      <c r="A115" s="66"/>
      <c r="B115" s="67"/>
      <c r="C115" s="66"/>
      <c r="D115" s="530"/>
      <c r="E115" s="853" t="s">
        <v>130</v>
      </c>
      <c r="F115" s="274">
        <v>5500</v>
      </c>
      <c r="G115" s="332"/>
      <c r="H115" s="772">
        <v>0</v>
      </c>
      <c r="I115" s="516">
        <f t="shared" si="428"/>
        <v>0</v>
      </c>
      <c r="J115" s="274">
        <v>9050</v>
      </c>
      <c r="K115" s="332">
        <v>63.347000000000001</v>
      </c>
      <c r="L115" s="772">
        <v>63.347000000000001</v>
      </c>
      <c r="M115" s="516">
        <f t="shared" si="429"/>
        <v>0</v>
      </c>
      <c r="N115" s="274">
        <v>9050</v>
      </c>
      <c r="O115" s="332">
        <v>1683.09</v>
      </c>
      <c r="P115" s="772">
        <v>1683.09</v>
      </c>
      <c r="Q115" s="516">
        <f t="shared" si="430"/>
        <v>0</v>
      </c>
      <c r="R115" s="273">
        <f t="shared" si="431"/>
        <v>23600</v>
      </c>
      <c r="S115" s="518">
        <v>31660</v>
      </c>
      <c r="T115" s="146">
        <f t="shared" si="432"/>
        <v>1746.4369999999999</v>
      </c>
      <c r="U115" s="47">
        <f t="shared" si="433"/>
        <v>1746.4369999999999</v>
      </c>
      <c r="V115" s="47">
        <f t="shared" si="434"/>
        <v>-21853.563000000002</v>
      </c>
      <c r="W115" s="49">
        <f t="shared" si="462"/>
        <v>-29913.563000000002</v>
      </c>
      <c r="X115" s="275">
        <f t="shared" si="435"/>
        <v>0</v>
      </c>
      <c r="Y115" s="274">
        <v>18100</v>
      </c>
      <c r="Z115" s="772">
        <v>4709.8739999999998</v>
      </c>
      <c r="AA115" s="772">
        <v>4709.8739999999998</v>
      </c>
      <c r="AB115" s="516">
        <f t="shared" si="436"/>
        <v>0</v>
      </c>
      <c r="AC115" s="274">
        <v>20800</v>
      </c>
      <c r="AD115" s="332">
        <v>6557.14</v>
      </c>
      <c r="AE115" s="772">
        <v>6557.14</v>
      </c>
      <c r="AF115" s="516">
        <f t="shared" si="437"/>
        <v>0</v>
      </c>
      <c r="AG115" s="274">
        <v>23700</v>
      </c>
      <c r="AH115" s="332">
        <v>12500</v>
      </c>
      <c r="AI115" s="870"/>
      <c r="AJ115" s="516">
        <f t="shared" si="438"/>
        <v>-12500</v>
      </c>
      <c r="AK115" s="72">
        <f t="shared" si="439"/>
        <v>62600</v>
      </c>
      <c r="AL115" s="518">
        <v>74000</v>
      </c>
      <c r="AM115" s="146">
        <f t="shared" si="440"/>
        <v>23767.013999999999</v>
      </c>
      <c r="AN115" s="47">
        <f t="shared" si="440"/>
        <v>11267.013999999999</v>
      </c>
      <c r="AO115" s="146">
        <f t="shared" si="441"/>
        <v>-51332.986000000004</v>
      </c>
      <c r="AP115" s="49">
        <f t="shared" si="463"/>
        <v>-62732.986000000004</v>
      </c>
      <c r="AQ115" s="275">
        <f t="shared" si="442"/>
        <v>-12500</v>
      </c>
      <c r="AR115" s="72">
        <f t="shared" si="443"/>
        <v>86200</v>
      </c>
      <c r="AS115" s="47">
        <f>AL115+S115</f>
        <v>105660</v>
      </c>
      <c r="AT115" s="519">
        <f t="shared" si="444"/>
        <v>25513.451000000001</v>
      </c>
      <c r="AU115" s="334">
        <f t="shared" si="445"/>
        <v>13013.450999999999</v>
      </c>
      <c r="AV115" s="195">
        <f t="shared" si="446"/>
        <v>-73186.548999999999</v>
      </c>
      <c r="AW115" s="49">
        <f t="shared" si="464"/>
        <v>-92646.548999999999</v>
      </c>
      <c r="AX115" s="237">
        <f t="shared" si="447"/>
        <v>-12500.000000000002</v>
      </c>
      <c r="AY115" s="74"/>
      <c r="AZ115" s="75"/>
      <c r="BA115" s="75"/>
      <c r="BF115" s="947"/>
      <c r="BG115" s="332"/>
      <c r="BH115" s="333"/>
      <c r="BI115" s="516">
        <f t="shared" si="448"/>
        <v>0</v>
      </c>
      <c r="BJ115" s="947"/>
      <c r="BK115" s="332"/>
      <c r="BL115" s="333"/>
      <c r="BM115" s="516">
        <f t="shared" si="449"/>
        <v>0</v>
      </c>
      <c r="BN115" s="947"/>
      <c r="BO115" s="332"/>
      <c r="BP115" s="333"/>
      <c r="BQ115" s="516">
        <f t="shared" si="450"/>
        <v>0</v>
      </c>
      <c r="BR115" s="72">
        <f t="shared" si="451"/>
        <v>0</v>
      </c>
      <c r="BS115" s="146">
        <f t="shared" si="451"/>
        <v>0</v>
      </c>
      <c r="BT115" s="47">
        <f t="shared" si="451"/>
        <v>0</v>
      </c>
      <c r="BU115" s="47">
        <f t="shared" si="452"/>
        <v>0</v>
      </c>
      <c r="BV115" s="275">
        <f t="shared" si="453"/>
        <v>0</v>
      </c>
      <c r="BW115" s="947"/>
      <c r="BX115" s="332"/>
      <c r="BY115" s="333"/>
      <c r="BZ115" s="516">
        <f>BY115-BX115</f>
        <v>0</v>
      </c>
      <c r="CA115" s="947"/>
      <c r="CB115" s="332"/>
      <c r="CC115" s="333"/>
      <c r="CD115" s="516">
        <f>CC115-CB115</f>
        <v>0</v>
      </c>
      <c r="CE115" s="947"/>
      <c r="CF115" s="332"/>
      <c r="CG115" s="333"/>
      <c r="CH115" s="516">
        <f>CG115-CF115</f>
        <v>0</v>
      </c>
      <c r="CI115" s="72">
        <f t="shared" si="454"/>
        <v>0</v>
      </c>
      <c r="CJ115" s="146">
        <f t="shared" si="454"/>
        <v>0</v>
      </c>
      <c r="CK115" s="47">
        <f t="shared" si="454"/>
        <v>0</v>
      </c>
      <c r="CL115" s="146">
        <f t="shared" si="455"/>
        <v>0</v>
      </c>
      <c r="CM115" s="275">
        <f t="shared" si="456"/>
        <v>0</v>
      </c>
      <c r="CN115" s="72">
        <f t="shared" si="457"/>
        <v>0</v>
      </c>
      <c r="CO115" s="519">
        <f t="shared" si="458"/>
        <v>0</v>
      </c>
      <c r="CP115" s="334">
        <f t="shared" si="459"/>
        <v>0</v>
      </c>
      <c r="CQ115" s="195">
        <f t="shared" si="460"/>
        <v>0</v>
      </c>
      <c r="CR115" s="237">
        <f t="shared" si="461"/>
        <v>0</v>
      </c>
      <c r="CS115" s="74"/>
      <c r="CT115" s="75"/>
    </row>
    <row r="116" spans="1:101" s="5" customFormat="1" ht="20.100000000000001" customHeight="1">
      <c r="A116" s="66"/>
      <c r="B116" s="67"/>
      <c r="C116" s="66"/>
      <c r="D116" s="530"/>
      <c r="E116" s="853" t="s">
        <v>127</v>
      </c>
      <c r="F116" s="274">
        <v>3860</v>
      </c>
      <c r="G116" s="332"/>
      <c r="H116" s="772">
        <v>0</v>
      </c>
      <c r="I116" s="516">
        <f t="shared" si="428"/>
        <v>0</v>
      </c>
      <c r="J116" s="274">
        <v>4650</v>
      </c>
      <c r="K116" s="332">
        <v>0</v>
      </c>
      <c r="L116" s="772">
        <v>0</v>
      </c>
      <c r="M116" s="516">
        <f t="shared" si="429"/>
        <v>0</v>
      </c>
      <c r="N116" s="274">
        <v>4650</v>
      </c>
      <c r="O116" s="332">
        <v>38.880000000000003</v>
      </c>
      <c r="P116" s="772">
        <v>38.880000000000003</v>
      </c>
      <c r="Q116" s="516">
        <f t="shared" si="430"/>
        <v>0</v>
      </c>
      <c r="R116" s="273">
        <f t="shared" si="431"/>
        <v>13160</v>
      </c>
      <c r="S116" s="518">
        <v>17200</v>
      </c>
      <c r="T116" s="146">
        <f t="shared" si="432"/>
        <v>38.880000000000003</v>
      </c>
      <c r="U116" s="47">
        <f t="shared" ref="U116" si="465">H116+L116+P116</f>
        <v>38.880000000000003</v>
      </c>
      <c r="V116" s="47">
        <f t="shared" si="434"/>
        <v>-13121.12</v>
      </c>
      <c r="W116" s="49">
        <f t="shared" ref="W116" si="466">U116-S116</f>
        <v>-17161.12</v>
      </c>
      <c r="X116" s="275">
        <f t="shared" si="435"/>
        <v>0</v>
      </c>
      <c r="Y116" s="274">
        <v>7600</v>
      </c>
      <c r="Z116" s="772">
        <v>604.62900000000002</v>
      </c>
      <c r="AA116" s="772">
        <v>604.62900000000002</v>
      </c>
      <c r="AB116" s="516">
        <f t="shared" si="436"/>
        <v>0</v>
      </c>
      <c r="AC116" s="274">
        <v>9200</v>
      </c>
      <c r="AD116" s="332">
        <v>517.923</v>
      </c>
      <c r="AE116" s="772">
        <v>517.923</v>
      </c>
      <c r="AF116" s="516">
        <f t="shared" si="437"/>
        <v>0</v>
      </c>
      <c r="AG116" s="274">
        <v>10780</v>
      </c>
      <c r="AH116" s="332">
        <v>4000</v>
      </c>
      <c r="AI116" s="870"/>
      <c r="AJ116" s="516">
        <f t="shared" si="438"/>
        <v>-4000</v>
      </c>
      <c r="AK116" s="72">
        <f t="shared" si="439"/>
        <v>27580</v>
      </c>
      <c r="AL116" s="518">
        <v>40000</v>
      </c>
      <c r="AM116" s="146">
        <f>Z116+AD116+AH116</f>
        <v>5122.5519999999997</v>
      </c>
      <c r="AN116" s="47">
        <f t="shared" ref="AN116" si="467">AA116+AE116+AI116</f>
        <v>1122.5520000000001</v>
      </c>
      <c r="AO116" s="146">
        <f t="shared" si="441"/>
        <v>-26457.448</v>
      </c>
      <c r="AP116" s="49">
        <f t="shared" ref="AP116" si="468">AN116-AL116</f>
        <v>-38877.447999999997</v>
      </c>
      <c r="AQ116" s="275">
        <f t="shared" si="442"/>
        <v>-3999.9999999999995</v>
      </c>
      <c r="AR116" s="72">
        <f t="shared" si="443"/>
        <v>40740</v>
      </c>
      <c r="AS116" s="47">
        <f>AL116+S116</f>
        <v>57200</v>
      </c>
      <c r="AT116" s="519">
        <f t="shared" si="444"/>
        <v>5161.4319999999998</v>
      </c>
      <c r="AU116" s="334">
        <f t="shared" si="445"/>
        <v>1161.4320000000002</v>
      </c>
      <c r="AV116" s="195">
        <f t="shared" si="446"/>
        <v>-39578.567999999999</v>
      </c>
      <c r="AW116" s="49">
        <f t="shared" ref="AW116" si="469">AU116-AS116</f>
        <v>-56038.567999999999</v>
      </c>
      <c r="AX116" s="237">
        <f t="shared" si="447"/>
        <v>-3999.9999999999995</v>
      </c>
      <c r="AY116" s="74"/>
      <c r="AZ116" s="75"/>
      <c r="BA116" s="75"/>
      <c r="BF116" s="947"/>
      <c r="BG116" s="332"/>
      <c r="BH116" s="333"/>
      <c r="BI116" s="516">
        <f t="shared" si="448"/>
        <v>0</v>
      </c>
      <c r="BJ116" s="947"/>
      <c r="BK116" s="332"/>
      <c r="BL116" s="333"/>
      <c r="BM116" s="516">
        <f t="shared" si="449"/>
        <v>0</v>
      </c>
      <c r="BN116" s="947"/>
      <c r="BO116" s="332"/>
      <c r="BP116" s="333"/>
      <c r="BQ116" s="516">
        <f t="shared" si="450"/>
        <v>0</v>
      </c>
      <c r="BR116" s="72">
        <f t="shared" ref="BR116" si="470">BF116+BJ116+BN116</f>
        <v>0</v>
      </c>
      <c r="BS116" s="146">
        <f t="shared" ref="BS116" si="471">BG116+BK116+BO116</f>
        <v>0</v>
      </c>
      <c r="BT116" s="47">
        <f t="shared" ref="BT116" si="472">BH116+BL116+BP116</f>
        <v>0</v>
      </c>
      <c r="BU116" s="47">
        <f t="shared" si="452"/>
        <v>0</v>
      </c>
      <c r="BV116" s="275">
        <f t="shared" si="453"/>
        <v>0</v>
      </c>
      <c r="BW116" s="947"/>
      <c r="BX116" s="332"/>
      <c r="BY116" s="333"/>
      <c r="BZ116" s="516">
        <f>BY116-BX116</f>
        <v>0</v>
      </c>
      <c r="CA116" s="947"/>
      <c r="CB116" s="332"/>
      <c r="CC116" s="333"/>
      <c r="CD116" s="516">
        <f>CC116-CB116</f>
        <v>0</v>
      </c>
      <c r="CE116" s="947"/>
      <c r="CF116" s="332"/>
      <c r="CG116" s="333"/>
      <c r="CH116" s="516">
        <f>CG116-CF116</f>
        <v>0</v>
      </c>
      <c r="CI116" s="72">
        <f t="shared" ref="CI116" si="473">BW116+CA116+CE116</f>
        <v>0</v>
      </c>
      <c r="CJ116" s="146">
        <f t="shared" ref="CJ116" si="474">BX116+CB116+CF116</f>
        <v>0</v>
      </c>
      <c r="CK116" s="47">
        <f t="shared" ref="CK116" si="475">BY116+CC116+CG116</f>
        <v>0</v>
      </c>
      <c r="CL116" s="146">
        <f t="shared" si="455"/>
        <v>0</v>
      </c>
      <c r="CM116" s="275">
        <f t="shared" si="456"/>
        <v>0</v>
      </c>
      <c r="CN116" s="72">
        <f t="shared" si="457"/>
        <v>0</v>
      </c>
      <c r="CO116" s="519">
        <f t="shared" si="458"/>
        <v>0</v>
      </c>
      <c r="CP116" s="334">
        <f t="shared" si="459"/>
        <v>0</v>
      </c>
      <c r="CQ116" s="195">
        <f t="shared" si="460"/>
        <v>0</v>
      </c>
      <c r="CR116" s="237">
        <f t="shared" si="461"/>
        <v>0</v>
      </c>
      <c r="CS116" s="74"/>
      <c r="CT116" s="75"/>
    </row>
    <row r="117" spans="1:101" s="5" customFormat="1" ht="20.100000000000001" customHeight="1">
      <c r="A117" s="66"/>
      <c r="B117" s="67"/>
      <c r="C117" s="66"/>
      <c r="D117" s="800" t="s">
        <v>30</v>
      </c>
      <c r="E117" s="857"/>
      <c r="F117" s="274">
        <v>63400</v>
      </c>
      <c r="G117" s="332">
        <v>72572.497560000003</v>
      </c>
      <c r="H117" s="772">
        <v>72572.497560000003</v>
      </c>
      <c r="I117" s="516">
        <f t="shared" si="428"/>
        <v>0</v>
      </c>
      <c r="J117" s="274">
        <v>70600</v>
      </c>
      <c r="K117" s="332">
        <v>83016</v>
      </c>
      <c r="L117" s="889">
        <v>83016</v>
      </c>
      <c r="M117" s="516">
        <f t="shared" si="429"/>
        <v>0</v>
      </c>
      <c r="N117" s="274">
        <v>70600</v>
      </c>
      <c r="O117" s="332">
        <v>83360.274640000003</v>
      </c>
      <c r="P117" s="889">
        <v>83360.274640000003</v>
      </c>
      <c r="Q117" s="516">
        <f t="shared" si="430"/>
        <v>0</v>
      </c>
      <c r="R117" s="273">
        <f t="shared" si="431"/>
        <v>204600</v>
      </c>
      <c r="S117" s="518">
        <v>222300</v>
      </c>
      <c r="T117" s="146">
        <f t="shared" si="432"/>
        <v>238948.77220000001</v>
      </c>
      <c r="U117" s="47">
        <f t="shared" si="433"/>
        <v>238948.77220000001</v>
      </c>
      <c r="V117" s="47">
        <f t="shared" si="434"/>
        <v>34348.772200000007</v>
      </c>
      <c r="W117" s="49">
        <f t="shared" si="462"/>
        <v>16648.772200000007</v>
      </c>
      <c r="X117" s="275">
        <f t="shared" si="435"/>
        <v>0</v>
      </c>
      <c r="Y117" s="274">
        <v>70500</v>
      </c>
      <c r="Z117" s="889">
        <v>82871.555439999982</v>
      </c>
      <c r="AA117" s="889">
        <v>82871.555439999982</v>
      </c>
      <c r="AB117" s="516">
        <f t="shared" si="436"/>
        <v>0</v>
      </c>
      <c r="AC117" s="274">
        <v>77600</v>
      </c>
      <c r="AD117" s="332">
        <v>80429.135149999987</v>
      </c>
      <c r="AE117" s="772">
        <v>80429.135149999987</v>
      </c>
      <c r="AF117" s="516">
        <f t="shared" si="437"/>
        <v>0</v>
      </c>
      <c r="AG117" s="274">
        <v>84700</v>
      </c>
      <c r="AH117" s="332">
        <v>84750</v>
      </c>
      <c r="AI117" s="870"/>
      <c r="AJ117" s="516">
        <f t="shared" si="438"/>
        <v>-84750</v>
      </c>
      <c r="AK117" s="72">
        <f t="shared" si="439"/>
        <v>232800</v>
      </c>
      <c r="AL117" s="518">
        <v>242100</v>
      </c>
      <c r="AM117" s="146">
        <f t="shared" si="440"/>
        <v>248050.69058999995</v>
      </c>
      <c r="AN117" s="47">
        <f t="shared" si="440"/>
        <v>163300.69058999995</v>
      </c>
      <c r="AO117" s="146">
        <f t="shared" si="441"/>
        <v>-69499.309410000045</v>
      </c>
      <c r="AP117" s="49">
        <f t="shared" si="463"/>
        <v>-78799.309410000045</v>
      </c>
      <c r="AQ117" s="275">
        <f t="shared" si="442"/>
        <v>-84750</v>
      </c>
      <c r="AR117" s="72">
        <f t="shared" si="443"/>
        <v>437400</v>
      </c>
      <c r="AS117" s="47">
        <f>AL117+S117</f>
        <v>464400</v>
      </c>
      <c r="AT117" s="519">
        <f t="shared" si="444"/>
        <v>486999.46278999996</v>
      </c>
      <c r="AU117" s="334">
        <f t="shared" si="445"/>
        <v>402249.46278999996</v>
      </c>
      <c r="AV117" s="195">
        <f t="shared" si="446"/>
        <v>-35150.537210000039</v>
      </c>
      <c r="AW117" s="49">
        <f t="shared" si="464"/>
        <v>-62150.537210000039</v>
      </c>
      <c r="AX117" s="237">
        <f t="shared" si="447"/>
        <v>-84750</v>
      </c>
      <c r="AY117" s="74"/>
      <c r="AZ117" s="75"/>
      <c r="BA117" s="75"/>
      <c r="BF117" s="947"/>
      <c r="BG117" s="332"/>
      <c r="BH117" s="333"/>
      <c r="BI117" s="516">
        <f t="shared" si="448"/>
        <v>0</v>
      </c>
      <c r="BJ117" s="947"/>
      <c r="BK117" s="332"/>
      <c r="BL117" s="333"/>
      <c r="BM117" s="516">
        <f t="shared" si="449"/>
        <v>0</v>
      </c>
      <c r="BN117" s="947"/>
      <c r="BO117" s="332"/>
      <c r="BP117" s="333"/>
      <c r="BQ117" s="516">
        <f t="shared" si="450"/>
        <v>0</v>
      </c>
      <c r="BR117" s="72">
        <f t="shared" si="451"/>
        <v>0</v>
      </c>
      <c r="BS117" s="146">
        <f t="shared" si="451"/>
        <v>0</v>
      </c>
      <c r="BT117" s="47">
        <f t="shared" si="451"/>
        <v>0</v>
      </c>
      <c r="BU117" s="47">
        <f t="shared" si="452"/>
        <v>0</v>
      </c>
      <c r="BV117" s="275">
        <f t="shared" si="453"/>
        <v>0</v>
      </c>
      <c r="BW117" s="947"/>
      <c r="BX117" s="332"/>
      <c r="BY117" s="333"/>
      <c r="BZ117" s="516">
        <f>BY117-BX117</f>
        <v>0</v>
      </c>
      <c r="CA117" s="947"/>
      <c r="CB117" s="332"/>
      <c r="CC117" s="333"/>
      <c r="CD117" s="516">
        <f>CC117-CB117</f>
        <v>0</v>
      </c>
      <c r="CE117" s="947"/>
      <c r="CF117" s="332"/>
      <c r="CG117" s="333"/>
      <c r="CH117" s="516">
        <f>CG117-CF117</f>
        <v>0</v>
      </c>
      <c r="CI117" s="72">
        <f t="shared" si="454"/>
        <v>0</v>
      </c>
      <c r="CJ117" s="146">
        <f t="shared" si="454"/>
        <v>0</v>
      </c>
      <c r="CK117" s="47">
        <f t="shared" si="454"/>
        <v>0</v>
      </c>
      <c r="CL117" s="146">
        <f t="shared" si="455"/>
        <v>0</v>
      </c>
      <c r="CM117" s="275">
        <f t="shared" si="456"/>
        <v>0</v>
      </c>
      <c r="CN117" s="72">
        <f t="shared" si="457"/>
        <v>0</v>
      </c>
      <c r="CO117" s="519">
        <f t="shared" si="458"/>
        <v>0</v>
      </c>
      <c r="CP117" s="334">
        <f t="shared" si="459"/>
        <v>0</v>
      </c>
      <c r="CQ117" s="195">
        <f t="shared" si="460"/>
        <v>0</v>
      </c>
      <c r="CR117" s="237">
        <f t="shared" si="461"/>
        <v>0</v>
      </c>
      <c r="CS117" s="74"/>
      <c r="CT117" s="75"/>
    </row>
    <row r="118" spans="1:101" s="5" customFormat="1" ht="20.100000000000001" customHeight="1">
      <c r="A118" s="66"/>
      <c r="B118" s="66"/>
      <c r="C118" s="921" t="s">
        <v>56</v>
      </c>
      <c r="D118" s="922"/>
      <c r="E118" s="804"/>
      <c r="F118" s="274">
        <f>F114+F117</f>
        <v>63800</v>
      </c>
      <c r="G118" s="332">
        <f>G114+G117</f>
        <v>73077.902560000002</v>
      </c>
      <c r="H118" s="772">
        <f>H114+H117</f>
        <v>73077.902560000002</v>
      </c>
      <c r="I118" s="516">
        <f t="shared" si="428"/>
        <v>0</v>
      </c>
      <c r="J118" s="274">
        <f>J114+J117</f>
        <v>71000</v>
      </c>
      <c r="K118" s="332">
        <f>K114+K117</f>
        <v>83155.190709999995</v>
      </c>
      <c r="L118" s="772">
        <f>L114+L117</f>
        <v>83155.190709999995</v>
      </c>
      <c r="M118" s="516">
        <f t="shared" si="429"/>
        <v>0</v>
      </c>
      <c r="N118" s="274">
        <f>N114+N117</f>
        <v>71000</v>
      </c>
      <c r="O118" s="332">
        <f>O114+O117</f>
        <v>83665.889230000001</v>
      </c>
      <c r="P118" s="772">
        <f>P114+P117</f>
        <v>83665.889230000001</v>
      </c>
      <c r="Q118" s="516">
        <f t="shared" si="430"/>
        <v>0</v>
      </c>
      <c r="R118" s="273">
        <f t="shared" si="431"/>
        <v>205800</v>
      </c>
      <c r="S118" s="518">
        <f>S114+S117</f>
        <v>223500</v>
      </c>
      <c r="T118" s="146">
        <f t="shared" si="432"/>
        <v>239898.98250000001</v>
      </c>
      <c r="U118" s="47">
        <f t="shared" si="433"/>
        <v>239898.98250000001</v>
      </c>
      <c r="V118" s="47">
        <f t="shared" si="434"/>
        <v>34098.982500000013</v>
      </c>
      <c r="W118" s="141">
        <f t="shared" si="462"/>
        <v>16398.982500000013</v>
      </c>
      <c r="X118" s="142">
        <f t="shared" si="435"/>
        <v>0</v>
      </c>
      <c r="Y118" s="274">
        <f>Y114+Y117</f>
        <v>71000</v>
      </c>
      <c r="Z118" s="772">
        <f>Z114+Z117</f>
        <v>83112.417679999984</v>
      </c>
      <c r="AA118" s="772">
        <f>AA114+AA117</f>
        <v>83112.417679999984</v>
      </c>
      <c r="AB118" s="516">
        <f t="shared" si="436"/>
        <v>0</v>
      </c>
      <c r="AC118" s="274">
        <f>AC114+AC117</f>
        <v>78100</v>
      </c>
      <c r="AD118" s="332">
        <f>AD114+AD117</f>
        <v>80729.657389999993</v>
      </c>
      <c r="AE118" s="772">
        <f>AE114+AE117</f>
        <v>80729.657389999993</v>
      </c>
      <c r="AF118" s="516">
        <f t="shared" si="437"/>
        <v>0</v>
      </c>
      <c r="AG118" s="274">
        <f>AG114+AG117</f>
        <v>85200</v>
      </c>
      <c r="AH118" s="332">
        <f>AH114+AH117</f>
        <v>85000</v>
      </c>
      <c r="AI118" s="870">
        <f>AI114+AI117</f>
        <v>0</v>
      </c>
      <c r="AJ118" s="516">
        <f t="shared" si="438"/>
        <v>-85000</v>
      </c>
      <c r="AK118" s="72">
        <f t="shared" si="439"/>
        <v>234300</v>
      </c>
      <c r="AL118" s="518">
        <f>AL114+AL117</f>
        <v>243600</v>
      </c>
      <c r="AM118" s="146">
        <f t="shared" si="440"/>
        <v>248842.07506999996</v>
      </c>
      <c r="AN118" s="47">
        <f t="shared" si="440"/>
        <v>163842.07506999996</v>
      </c>
      <c r="AO118" s="146">
        <f t="shared" si="441"/>
        <v>-70457.924930000037</v>
      </c>
      <c r="AP118" s="141">
        <f t="shared" si="463"/>
        <v>-79757.924930000037</v>
      </c>
      <c r="AQ118" s="142">
        <f t="shared" si="442"/>
        <v>-85000</v>
      </c>
      <c r="AR118" s="72">
        <f t="shared" si="443"/>
        <v>440100</v>
      </c>
      <c r="AS118" s="47">
        <f>AS114+AS117</f>
        <v>467100</v>
      </c>
      <c r="AT118" s="76">
        <f t="shared" si="444"/>
        <v>488741.05756999995</v>
      </c>
      <c r="AU118" s="334">
        <f t="shared" si="445"/>
        <v>403741.05756999995</v>
      </c>
      <c r="AV118" s="195">
        <f t="shared" si="446"/>
        <v>-36358.942430000054</v>
      </c>
      <c r="AW118" s="141">
        <f t="shared" si="464"/>
        <v>-63358.942430000054</v>
      </c>
      <c r="AX118" s="379">
        <f t="shared" si="447"/>
        <v>-85000</v>
      </c>
      <c r="AY118" s="74"/>
      <c r="AZ118" s="75"/>
      <c r="BA118" s="75"/>
      <c r="BF118" s="947">
        <f>BF114+BF117</f>
        <v>0</v>
      </c>
      <c r="BG118" s="332">
        <f>BG114+BG117</f>
        <v>0</v>
      </c>
      <c r="BH118" s="333">
        <f>BH114+BH117</f>
        <v>0</v>
      </c>
      <c r="BI118" s="516">
        <f t="shared" si="448"/>
        <v>0</v>
      </c>
      <c r="BJ118" s="947">
        <f>BJ114+BJ117</f>
        <v>0</v>
      </c>
      <c r="BK118" s="332">
        <f>BK114+BK117</f>
        <v>0</v>
      </c>
      <c r="BL118" s="333">
        <f>BL114+BL117</f>
        <v>0</v>
      </c>
      <c r="BM118" s="516">
        <f t="shared" si="449"/>
        <v>0</v>
      </c>
      <c r="BN118" s="947">
        <f>BN114+BN117</f>
        <v>0</v>
      </c>
      <c r="BO118" s="332">
        <f>BO114+BO117</f>
        <v>0</v>
      </c>
      <c r="BP118" s="333">
        <f>BP114+BP117</f>
        <v>0</v>
      </c>
      <c r="BQ118" s="516">
        <f t="shared" si="450"/>
        <v>0</v>
      </c>
      <c r="BR118" s="72">
        <f t="shared" si="451"/>
        <v>0</v>
      </c>
      <c r="BS118" s="146">
        <f t="shared" si="451"/>
        <v>0</v>
      </c>
      <c r="BT118" s="47">
        <f t="shared" si="451"/>
        <v>0</v>
      </c>
      <c r="BU118" s="47">
        <f t="shared" si="452"/>
        <v>0</v>
      </c>
      <c r="BV118" s="142">
        <f t="shared" si="453"/>
        <v>0</v>
      </c>
      <c r="BW118" s="947">
        <f>BW114+BW117</f>
        <v>0</v>
      </c>
      <c r="BX118" s="332">
        <f>BX114+BX117</f>
        <v>0</v>
      </c>
      <c r="BY118" s="333">
        <f>BY114+BY117</f>
        <v>0</v>
      </c>
      <c r="BZ118" s="516"/>
      <c r="CA118" s="947">
        <f>CA114+CA117</f>
        <v>0</v>
      </c>
      <c r="CB118" s="332">
        <f>CB114+CB117</f>
        <v>0</v>
      </c>
      <c r="CC118" s="333">
        <f>CC114+CC117</f>
        <v>0</v>
      </c>
      <c r="CD118" s="516"/>
      <c r="CE118" s="947">
        <f>CE114+CE117</f>
        <v>0</v>
      </c>
      <c r="CF118" s="332">
        <f>CF114+CF117</f>
        <v>0</v>
      </c>
      <c r="CG118" s="333">
        <f>CG114+CG117</f>
        <v>0</v>
      </c>
      <c r="CH118" s="516"/>
      <c r="CI118" s="72">
        <f t="shared" si="454"/>
        <v>0</v>
      </c>
      <c r="CJ118" s="146">
        <f t="shared" si="454"/>
        <v>0</v>
      </c>
      <c r="CK118" s="47">
        <f t="shared" si="454"/>
        <v>0</v>
      </c>
      <c r="CL118" s="146">
        <f t="shared" si="455"/>
        <v>0</v>
      </c>
      <c r="CM118" s="142">
        <f t="shared" si="456"/>
        <v>0</v>
      </c>
      <c r="CN118" s="72">
        <f t="shared" si="457"/>
        <v>0</v>
      </c>
      <c r="CO118" s="76">
        <f t="shared" si="458"/>
        <v>0</v>
      </c>
      <c r="CP118" s="334">
        <f t="shared" si="459"/>
        <v>0</v>
      </c>
      <c r="CQ118" s="195">
        <f t="shared" si="460"/>
        <v>0</v>
      </c>
      <c r="CR118" s="379">
        <f t="shared" si="461"/>
        <v>0</v>
      </c>
      <c r="CS118" s="74"/>
      <c r="CT118" s="75"/>
    </row>
    <row r="119" spans="1:101" s="525" customFormat="1" ht="20.100000000000001" customHeight="1">
      <c r="A119" s="395"/>
      <c r="B119" s="395" t="s">
        <v>5</v>
      </c>
      <c r="C119" s="454"/>
      <c r="D119" s="802"/>
      <c r="E119" s="803"/>
      <c r="F119" s="338"/>
      <c r="G119" s="339"/>
      <c r="H119" s="773"/>
      <c r="I119" s="341">
        <f>H120/G120</f>
        <v>1</v>
      </c>
      <c r="J119" s="338"/>
      <c r="K119" s="339"/>
      <c r="L119" s="773"/>
      <c r="M119" s="341">
        <f>L120/K120</f>
        <v>1</v>
      </c>
      <c r="N119" s="338"/>
      <c r="O119" s="339"/>
      <c r="P119" s="773"/>
      <c r="Q119" s="341">
        <f>P120/O120</f>
        <v>1</v>
      </c>
      <c r="R119" s="343"/>
      <c r="S119" s="344"/>
      <c r="T119" s="345"/>
      <c r="U119" s="81"/>
      <c r="V119" s="346">
        <f>U120/R120</f>
        <v>1.1803903909567497</v>
      </c>
      <c r="W119" s="86">
        <f>U120/S120</f>
        <v>1.0956665064476885</v>
      </c>
      <c r="X119" s="88">
        <f>U120/T120</f>
        <v>1</v>
      </c>
      <c r="Y119" s="338"/>
      <c r="Z119" s="773"/>
      <c r="AA119" s="773"/>
      <c r="AB119" s="341">
        <f>AA120/Z120</f>
        <v>1</v>
      </c>
      <c r="AC119" s="338"/>
      <c r="AD119" s="339"/>
      <c r="AE119" s="773"/>
      <c r="AF119" s="522">
        <f>AE120/AD120</f>
        <v>1</v>
      </c>
      <c r="AG119" s="338"/>
      <c r="AH119" s="339"/>
      <c r="AI119" s="340"/>
      <c r="AJ119" s="522">
        <f>AI120/AH120</f>
        <v>0</v>
      </c>
      <c r="AK119" s="349"/>
      <c r="AL119" s="344"/>
      <c r="AM119" s="493"/>
      <c r="AN119" s="81"/>
      <c r="AO119" s="350">
        <f>AN120/AK120</f>
        <v>0.70604159362688279</v>
      </c>
      <c r="AP119" s="347">
        <f>AN120/AL120</f>
        <v>0.68155916700223695</v>
      </c>
      <c r="AQ119" s="258">
        <f>AN120/AM120</f>
        <v>0.66568845772880292</v>
      </c>
      <c r="AR119" s="349"/>
      <c r="AS119" s="352"/>
      <c r="AT119" s="353"/>
      <c r="AU119" s="523"/>
      <c r="AV119" s="350">
        <f>AU120/AR120</f>
        <v>0.92862962091020895</v>
      </c>
      <c r="AW119" s="86">
        <f>AU120/AS120</f>
        <v>0.87992527016317001</v>
      </c>
      <c r="AX119" s="524">
        <f>AU120/AT120</f>
        <v>0.83149332150024946</v>
      </c>
      <c r="AY119" s="356"/>
      <c r="AZ119" s="357"/>
      <c r="BA119" s="357"/>
      <c r="BF119" s="948"/>
      <c r="BG119" s="339"/>
      <c r="BH119" s="342"/>
      <c r="BI119" s="341" t="e">
        <f>BH120/BG120</f>
        <v>#DIV/0!</v>
      </c>
      <c r="BJ119" s="948"/>
      <c r="BK119" s="339"/>
      <c r="BL119" s="342"/>
      <c r="BM119" s="341" t="e">
        <f>BL120/BK120</f>
        <v>#DIV/0!</v>
      </c>
      <c r="BN119" s="948"/>
      <c r="BO119" s="339"/>
      <c r="BP119" s="342"/>
      <c r="BQ119" s="522" t="e">
        <f>BP120/BO120</f>
        <v>#DIV/0!</v>
      </c>
      <c r="BR119" s="349"/>
      <c r="BS119" s="493"/>
      <c r="BT119" s="81"/>
      <c r="BU119" s="346" t="e">
        <f>BT120/BR120</f>
        <v>#DIV/0!</v>
      </c>
      <c r="BV119" s="88" t="e">
        <f>BT120/BS120</f>
        <v>#DIV/0!</v>
      </c>
      <c r="BW119" s="948"/>
      <c r="BX119" s="339"/>
      <c r="BY119" s="342"/>
      <c r="BZ119" s="522" t="e">
        <f>BY120/BX120</f>
        <v>#DIV/0!</v>
      </c>
      <c r="CA119" s="948"/>
      <c r="CB119" s="339"/>
      <c r="CC119" s="342"/>
      <c r="CD119" s="522" t="e">
        <f>CC120/CB120</f>
        <v>#DIV/0!</v>
      </c>
      <c r="CE119" s="948"/>
      <c r="CF119" s="339"/>
      <c r="CG119" s="342"/>
      <c r="CH119" s="522" t="e">
        <f>CG120/CF120</f>
        <v>#DIV/0!</v>
      </c>
      <c r="CI119" s="349"/>
      <c r="CJ119" s="493"/>
      <c r="CK119" s="81"/>
      <c r="CL119" s="350" t="e">
        <f>CK120/CI120</f>
        <v>#DIV/0!</v>
      </c>
      <c r="CM119" s="258" t="e">
        <f>CK120/CJ120</f>
        <v>#DIV/0!</v>
      </c>
      <c r="CN119" s="349"/>
      <c r="CO119" s="353"/>
      <c r="CP119" s="523"/>
      <c r="CQ119" s="350" t="e">
        <f>CP120/CN120</f>
        <v>#DIV/0!</v>
      </c>
      <c r="CR119" s="524" t="e">
        <f>CP120/CO120</f>
        <v>#DIV/0!</v>
      </c>
      <c r="CS119" s="356"/>
      <c r="CT119" s="357"/>
    </row>
    <row r="120" spans="1:101" s="97" customFormat="1" ht="20.100000000000001" customHeight="1">
      <c r="A120" s="359"/>
      <c r="B120" s="360" t="s">
        <v>11</v>
      </c>
      <c r="C120" s="361"/>
      <c r="D120" s="361"/>
      <c r="E120" s="187"/>
      <c r="F120" s="362">
        <f>F113+F118</f>
        <v>70800</v>
      </c>
      <c r="G120" s="456">
        <f>G118+G113</f>
        <v>82116.706839999999</v>
      </c>
      <c r="H120" s="774">
        <f>H118+H113</f>
        <v>82116.706839999999</v>
      </c>
      <c r="I120" s="365">
        <f>H120-G120</f>
        <v>0</v>
      </c>
      <c r="J120" s="362">
        <f>J113+J118</f>
        <v>78700</v>
      </c>
      <c r="K120" s="456">
        <f>K118+K113</f>
        <v>91837.234419999993</v>
      </c>
      <c r="L120" s="774">
        <f>L118+L113</f>
        <v>91837.234419999993</v>
      </c>
      <c r="M120" s="365">
        <f>L120-K120</f>
        <v>0</v>
      </c>
      <c r="N120" s="362">
        <f>N113+N118</f>
        <v>79400</v>
      </c>
      <c r="O120" s="456">
        <f>O118+O113</f>
        <v>96237.41923</v>
      </c>
      <c r="P120" s="774">
        <f>P118+P113</f>
        <v>96237.41923</v>
      </c>
      <c r="Q120" s="365">
        <f t="shared" ref="Q120" si="476">P120-O120</f>
        <v>0</v>
      </c>
      <c r="R120" s="367">
        <f t="shared" ref="R120:R125" si="477">F120+J120+N120</f>
        <v>228900</v>
      </c>
      <c r="S120" s="368">
        <f>S118+S113</f>
        <v>246600</v>
      </c>
      <c r="T120" s="188">
        <f t="shared" ref="T120:T125" si="478">H120+K120+O120</f>
        <v>270191.36048999999</v>
      </c>
      <c r="U120" s="113">
        <f t="shared" ref="U120:U125" si="479">H120+L120+P120</f>
        <v>270191.36048999999</v>
      </c>
      <c r="V120" s="110">
        <f t="shared" ref="V120:V125" si="480">U120-R120</f>
        <v>41291.360489999992</v>
      </c>
      <c r="W120" s="108">
        <f t="shared" si="462"/>
        <v>23591.360489999992</v>
      </c>
      <c r="X120" s="117">
        <f t="shared" ref="X120:X125" si="481">U120-T120</f>
        <v>0</v>
      </c>
      <c r="Y120" s="362">
        <f>Y113+Y118</f>
        <v>79400</v>
      </c>
      <c r="Z120" s="774">
        <f>Z118+Z113</f>
        <v>93081.353279999981</v>
      </c>
      <c r="AA120" s="774">
        <f>AA118+AA113</f>
        <v>93081.353279999981</v>
      </c>
      <c r="AB120" s="365">
        <f t="shared" ref="AB120:AB125" si="482">AA120-Z120</f>
        <v>0</v>
      </c>
      <c r="AC120" s="362">
        <f>AC113+AC118</f>
        <v>86500</v>
      </c>
      <c r="AD120" s="456">
        <f>AD118+AD113</f>
        <v>89712.815309999991</v>
      </c>
      <c r="AE120" s="774">
        <f>AE118+AE113</f>
        <v>89712.815309999991</v>
      </c>
      <c r="AF120" s="365">
        <f t="shared" ref="AF120:AF125" si="483">AE120-AD120</f>
        <v>0</v>
      </c>
      <c r="AG120" s="362">
        <f>AG113+AG118</f>
        <v>93000</v>
      </c>
      <c r="AH120" s="456">
        <f>AH118+AH113</f>
        <v>91800</v>
      </c>
      <c r="AI120" s="364">
        <f>AI118+AI113</f>
        <v>0</v>
      </c>
      <c r="AJ120" s="365">
        <f t="shared" ref="AJ120:AJ125" si="484">AI120-AH120</f>
        <v>-91800</v>
      </c>
      <c r="AK120" s="111">
        <f t="shared" ref="AK120:AK125" si="485">Y120+AC120+AG120</f>
        <v>258900</v>
      </c>
      <c r="AL120" s="368">
        <f>AL118+AL113</f>
        <v>268200</v>
      </c>
      <c r="AM120" s="188">
        <f t="shared" ref="AM120:AN125" si="486">Z120+AD120+AH120</f>
        <v>274594.16858999996</v>
      </c>
      <c r="AN120" s="113">
        <f t="shared" si="486"/>
        <v>182794.16858999996</v>
      </c>
      <c r="AO120" s="188">
        <f t="shared" ref="AO120:AO125" si="487">AN120-AK120</f>
        <v>-76105.831410000043</v>
      </c>
      <c r="AP120" s="108">
        <f t="shared" si="463"/>
        <v>-85405.831410000043</v>
      </c>
      <c r="AQ120" s="55">
        <f t="shared" ref="AQ120:AQ125" si="488">AN120-AM120</f>
        <v>-91800</v>
      </c>
      <c r="AR120" s="130">
        <f t="shared" ref="AR120:AR125" si="489">SUM(R120,AK120)</f>
        <v>487800</v>
      </c>
      <c r="AS120" s="113">
        <f>AS118+AS113</f>
        <v>514800</v>
      </c>
      <c r="AT120" s="519">
        <f t="shared" ref="AT120:AT125" si="490">T120+AM120</f>
        <v>544785.52908000001</v>
      </c>
      <c r="AU120" s="189">
        <f t="shared" ref="AU120:AU125" si="491">SUM(U120,AN120)</f>
        <v>452985.52907999995</v>
      </c>
      <c r="AV120" s="188">
        <f t="shared" ref="AV120:AV125" si="492">AU120-AR120</f>
        <v>-34814.470920000051</v>
      </c>
      <c r="AW120" s="108">
        <f t="shared" si="464"/>
        <v>-61814.470920000051</v>
      </c>
      <c r="AX120" s="369">
        <f t="shared" ref="AX120:AX125" si="493">AU120-AT120</f>
        <v>-91800.000000000058</v>
      </c>
      <c r="AY120" s="137">
        <f>AR120/6</f>
        <v>81300</v>
      </c>
      <c r="AZ120" s="97">
        <f>AS120/6</f>
        <v>85800</v>
      </c>
      <c r="BA120" s="138">
        <f>AU120/6</f>
        <v>75497.588179999992</v>
      </c>
      <c r="BB120" s="370">
        <f>BA120/AY120</f>
        <v>0.92862962091020895</v>
      </c>
      <c r="BC120" s="6">
        <f>BA120-AY120</f>
        <v>-5802.4118200000084</v>
      </c>
      <c r="BD120" s="98">
        <f>BA120-AZ120</f>
        <v>-10302.411820000008</v>
      </c>
      <c r="BE120" s="6">
        <f>AX120/6</f>
        <v>-15300.000000000009</v>
      </c>
      <c r="BF120" s="949">
        <f>BF113+BF118</f>
        <v>0</v>
      </c>
      <c r="BG120" s="456">
        <f>BG118+BG113</f>
        <v>0</v>
      </c>
      <c r="BH120" s="366">
        <f>BH118+BH113</f>
        <v>0</v>
      </c>
      <c r="BI120" s="365">
        <f t="shared" ref="BI120:BI125" si="494">BH120-BG120</f>
        <v>0</v>
      </c>
      <c r="BJ120" s="949">
        <f>BJ113+BJ118</f>
        <v>0</v>
      </c>
      <c r="BK120" s="456">
        <f>BK118+BK113</f>
        <v>0</v>
      </c>
      <c r="BL120" s="366">
        <f>BL118+BL113</f>
        <v>0</v>
      </c>
      <c r="BM120" s="365">
        <f t="shared" ref="BM120:BM125" si="495">BL120-BK120</f>
        <v>0</v>
      </c>
      <c r="BN120" s="949">
        <f>BN113+BN118</f>
        <v>0</v>
      </c>
      <c r="BO120" s="456">
        <f>BO118+BO113</f>
        <v>0</v>
      </c>
      <c r="BP120" s="366">
        <f>BP118+BP113</f>
        <v>0</v>
      </c>
      <c r="BQ120" s="365">
        <f t="shared" ref="BQ120:BQ125" si="496">BP120-BO120</f>
        <v>0</v>
      </c>
      <c r="BR120" s="111">
        <f t="shared" ref="BR120:BR125" si="497">BF120+BJ120+BN120</f>
        <v>0</v>
      </c>
      <c r="BS120" s="188">
        <f t="shared" ref="BS120:BS125" si="498">BG120+BK120+BO120</f>
        <v>0</v>
      </c>
      <c r="BT120" s="113">
        <f t="shared" ref="BT120:BT125" si="499">BH120+BL120+BP120</f>
        <v>0</v>
      </c>
      <c r="BU120" s="110">
        <f t="shared" ref="BU120:BU125" si="500">BT120-BR120</f>
        <v>0</v>
      </c>
      <c r="BV120" s="117">
        <f t="shared" ref="BV120:BV125" si="501">BT120-BS120</f>
        <v>0</v>
      </c>
      <c r="BW120" s="949">
        <f>BW113+BW118</f>
        <v>0</v>
      </c>
      <c r="BX120" s="456">
        <f>BX118+BX113</f>
        <v>0</v>
      </c>
      <c r="BY120" s="366">
        <f>BY118+BY113</f>
        <v>0</v>
      </c>
      <c r="BZ120" s="365">
        <f t="shared" ref="BZ120:BZ125" si="502">BY120-BX120</f>
        <v>0</v>
      </c>
      <c r="CA120" s="949">
        <f>CA113+CA118</f>
        <v>0</v>
      </c>
      <c r="CB120" s="456">
        <f>CB118+CB113</f>
        <v>0</v>
      </c>
      <c r="CC120" s="366">
        <f>CC118+CC113</f>
        <v>0</v>
      </c>
      <c r="CD120" s="365">
        <f t="shared" ref="CD120:CD125" si="503">CC120-CB120</f>
        <v>0</v>
      </c>
      <c r="CE120" s="949">
        <f>CE113+CE118</f>
        <v>0</v>
      </c>
      <c r="CF120" s="456">
        <f>CF118+CF113</f>
        <v>0</v>
      </c>
      <c r="CG120" s="366">
        <f>CG118+CG113</f>
        <v>0</v>
      </c>
      <c r="CH120" s="365">
        <f t="shared" ref="CH120:CH125" si="504">CG120-CF120</f>
        <v>0</v>
      </c>
      <c r="CI120" s="111">
        <f t="shared" ref="CI120:CI125" si="505">BW120+CA120+CE120</f>
        <v>0</v>
      </c>
      <c r="CJ120" s="188">
        <f t="shared" ref="CJ120:CJ125" si="506">BX120+CB120+CF120</f>
        <v>0</v>
      </c>
      <c r="CK120" s="113">
        <f t="shared" ref="CK120:CK125" si="507">BY120+CC120+CG120</f>
        <v>0</v>
      </c>
      <c r="CL120" s="188">
        <f t="shared" ref="CL120:CL125" si="508">CK120-CI120</f>
        <v>0</v>
      </c>
      <c r="CM120" s="55">
        <f t="shared" ref="CM120:CM125" si="509">CK120-CJ120</f>
        <v>0</v>
      </c>
      <c r="CN120" s="130">
        <f t="shared" ref="CN120:CN125" si="510">SUM(BR120,CI120)</f>
        <v>0</v>
      </c>
      <c r="CO120" s="519">
        <f t="shared" ref="CO120:CO125" si="511">BS120+CJ120</f>
        <v>0</v>
      </c>
      <c r="CP120" s="189">
        <f t="shared" ref="CP120:CP125" si="512">SUM(BT120,CK120)</f>
        <v>0</v>
      </c>
      <c r="CQ120" s="188">
        <f t="shared" ref="CQ120:CQ125" si="513">CP120-CN120</f>
        <v>0</v>
      </c>
      <c r="CR120" s="369">
        <f t="shared" ref="CR120:CR125" si="514">CP120-CO120</f>
        <v>0</v>
      </c>
      <c r="CS120" s="137">
        <f>CN120/6</f>
        <v>0</v>
      </c>
      <c r="CT120" s="138">
        <f>CP120/6</f>
        <v>0</v>
      </c>
      <c r="CU120" s="370" t="e">
        <f>CT120/CS120</f>
        <v>#DIV/0!</v>
      </c>
      <c r="CV120" s="6">
        <f>CT120-CS120</f>
        <v>0</v>
      </c>
      <c r="CW120" s="6">
        <f>CR120/6</f>
        <v>0</v>
      </c>
    </row>
    <row r="121" spans="1:101" s="271" customFormat="1" ht="20.100000000000001" customHeight="1">
      <c r="A121" s="125"/>
      <c r="B121" s="125"/>
      <c r="C121" s="267" t="s">
        <v>24</v>
      </c>
      <c r="D121" s="835"/>
      <c r="E121" s="268"/>
      <c r="F121" s="273">
        <v>12700</v>
      </c>
      <c r="G121" s="526">
        <v>18510.240000000002</v>
      </c>
      <c r="H121" s="775">
        <v>18510.240000000002</v>
      </c>
      <c r="I121" s="516">
        <f>H121-G121</f>
        <v>0</v>
      </c>
      <c r="J121" s="273">
        <v>13800</v>
      </c>
      <c r="K121" s="526">
        <v>12274.4</v>
      </c>
      <c r="L121" s="775">
        <v>12274.4</v>
      </c>
      <c r="M121" s="516">
        <f>L121-K121</f>
        <v>0</v>
      </c>
      <c r="N121" s="273">
        <v>13800</v>
      </c>
      <c r="O121" s="526">
        <v>12507.983</v>
      </c>
      <c r="P121" s="775">
        <v>12507.983</v>
      </c>
      <c r="Q121" s="516">
        <f>P121-O121</f>
        <v>0</v>
      </c>
      <c r="R121" s="426">
        <f t="shared" si="477"/>
        <v>40300</v>
      </c>
      <c r="S121" s="427">
        <v>30000</v>
      </c>
      <c r="T121" s="146">
        <f t="shared" si="478"/>
        <v>43292.623</v>
      </c>
      <c r="U121" s="133">
        <f t="shared" si="479"/>
        <v>43292.623</v>
      </c>
      <c r="V121" s="47">
        <f t="shared" si="480"/>
        <v>2992.6229999999996</v>
      </c>
      <c r="W121" s="141">
        <f t="shared" si="462"/>
        <v>13292.623</v>
      </c>
      <c r="X121" s="193">
        <f t="shared" si="481"/>
        <v>0</v>
      </c>
      <c r="Y121" s="273">
        <v>12800</v>
      </c>
      <c r="Z121" s="775">
        <v>21727.905999999999</v>
      </c>
      <c r="AA121" s="775">
        <v>21727.905999999999</v>
      </c>
      <c r="AB121" s="516">
        <f t="shared" si="482"/>
        <v>0</v>
      </c>
      <c r="AC121" s="273">
        <v>12250</v>
      </c>
      <c r="AD121" s="526">
        <v>10477.562</v>
      </c>
      <c r="AE121" s="775">
        <v>10477.562</v>
      </c>
      <c r="AF121" s="516">
        <f t="shared" si="483"/>
        <v>0</v>
      </c>
      <c r="AG121" s="273">
        <v>10900</v>
      </c>
      <c r="AH121" s="526">
        <v>12000</v>
      </c>
      <c r="AI121" s="373"/>
      <c r="AJ121" s="516">
        <f t="shared" si="484"/>
        <v>-12000</v>
      </c>
      <c r="AK121" s="130">
        <f t="shared" si="485"/>
        <v>35950</v>
      </c>
      <c r="AL121" s="427">
        <v>46250</v>
      </c>
      <c r="AM121" s="146">
        <f t="shared" si="486"/>
        <v>44205.468000000001</v>
      </c>
      <c r="AN121" s="132">
        <f t="shared" si="486"/>
        <v>32205.468000000001</v>
      </c>
      <c r="AO121" s="146">
        <f t="shared" si="487"/>
        <v>-3744.5319999999992</v>
      </c>
      <c r="AP121" s="141">
        <f t="shared" si="463"/>
        <v>-14044.531999999999</v>
      </c>
      <c r="AQ121" s="193">
        <f t="shared" si="488"/>
        <v>-12000</v>
      </c>
      <c r="AR121" s="147">
        <f t="shared" si="489"/>
        <v>76250</v>
      </c>
      <c r="AS121" s="132">
        <f>AL121+S121</f>
        <v>76250</v>
      </c>
      <c r="AT121" s="519">
        <f t="shared" si="490"/>
        <v>87498.091</v>
      </c>
      <c r="AU121" s="277">
        <f t="shared" si="491"/>
        <v>75498.091</v>
      </c>
      <c r="AV121" s="149">
        <f t="shared" si="492"/>
        <v>-751.90899999999965</v>
      </c>
      <c r="AW121" s="141">
        <f t="shared" si="464"/>
        <v>-751.90899999999965</v>
      </c>
      <c r="AX121" s="150">
        <f t="shared" si="493"/>
        <v>-12000</v>
      </c>
      <c r="AY121" s="137"/>
      <c r="AZ121" s="138"/>
      <c r="BA121" s="138"/>
      <c r="BF121" s="950"/>
      <c r="BG121" s="526"/>
      <c r="BH121" s="375"/>
      <c r="BI121" s="516">
        <f t="shared" si="494"/>
        <v>0</v>
      </c>
      <c r="BJ121" s="950"/>
      <c r="BK121" s="526"/>
      <c r="BL121" s="375"/>
      <c r="BM121" s="516">
        <f t="shared" si="495"/>
        <v>0</v>
      </c>
      <c r="BN121" s="950"/>
      <c r="BO121" s="526"/>
      <c r="BP121" s="375"/>
      <c r="BQ121" s="516">
        <f t="shared" si="496"/>
        <v>0</v>
      </c>
      <c r="BR121" s="130">
        <f t="shared" si="497"/>
        <v>0</v>
      </c>
      <c r="BS121" s="146">
        <f t="shared" si="498"/>
        <v>0</v>
      </c>
      <c r="BT121" s="133">
        <f t="shared" si="499"/>
        <v>0</v>
      </c>
      <c r="BU121" s="47">
        <f t="shared" si="500"/>
        <v>0</v>
      </c>
      <c r="BV121" s="193">
        <f t="shared" si="501"/>
        <v>0</v>
      </c>
      <c r="BW121" s="950"/>
      <c r="BX121" s="526"/>
      <c r="BY121" s="375"/>
      <c r="BZ121" s="516">
        <f t="shared" si="502"/>
        <v>0</v>
      </c>
      <c r="CA121" s="950"/>
      <c r="CB121" s="526"/>
      <c r="CC121" s="375"/>
      <c r="CD121" s="516">
        <f t="shared" si="503"/>
        <v>0</v>
      </c>
      <c r="CE121" s="950"/>
      <c r="CF121" s="526"/>
      <c r="CG121" s="375"/>
      <c r="CH121" s="516">
        <f t="shared" si="504"/>
        <v>0</v>
      </c>
      <c r="CI121" s="130">
        <f t="shared" si="505"/>
        <v>0</v>
      </c>
      <c r="CJ121" s="146">
        <f t="shared" si="506"/>
        <v>0</v>
      </c>
      <c r="CK121" s="132">
        <f t="shared" si="507"/>
        <v>0</v>
      </c>
      <c r="CL121" s="146">
        <f t="shared" si="508"/>
        <v>0</v>
      </c>
      <c r="CM121" s="193">
        <f t="shared" si="509"/>
        <v>0</v>
      </c>
      <c r="CN121" s="147">
        <f t="shared" si="510"/>
        <v>0</v>
      </c>
      <c r="CO121" s="519">
        <f t="shared" si="511"/>
        <v>0</v>
      </c>
      <c r="CP121" s="277">
        <f t="shared" si="512"/>
        <v>0</v>
      </c>
      <c r="CQ121" s="149">
        <f t="shared" si="513"/>
        <v>0</v>
      </c>
      <c r="CR121" s="150">
        <f t="shared" si="514"/>
        <v>0</v>
      </c>
      <c r="CS121" s="137"/>
      <c r="CT121" s="138"/>
    </row>
    <row r="122" spans="1:101" s="271" customFormat="1" ht="20.100000000000001" customHeight="1">
      <c r="A122" s="125"/>
      <c r="B122" s="125"/>
      <c r="C122" s="267" t="s">
        <v>25</v>
      </c>
      <c r="D122" s="835"/>
      <c r="E122" s="268"/>
      <c r="F122" s="273">
        <f>180000-F121</f>
        <v>167300</v>
      </c>
      <c r="G122" s="526">
        <v>240205.92749999999</v>
      </c>
      <c r="H122" s="775">
        <v>240205.92749999999</v>
      </c>
      <c r="I122" s="516">
        <f>H122-G122</f>
        <v>0</v>
      </c>
      <c r="J122" s="273">
        <f>200000-J121</f>
        <v>186200</v>
      </c>
      <c r="K122" s="526">
        <v>258176.4</v>
      </c>
      <c r="L122" s="775">
        <v>258176.4</v>
      </c>
      <c r="M122" s="516">
        <f>L122-K122</f>
        <v>0</v>
      </c>
      <c r="N122" s="273">
        <f>200000-N121</f>
        <v>186200</v>
      </c>
      <c r="O122" s="526">
        <v>186997.59400000001</v>
      </c>
      <c r="P122" s="775">
        <v>186997.59400000001</v>
      </c>
      <c r="Q122" s="516">
        <f>P122-O122</f>
        <v>0</v>
      </c>
      <c r="R122" s="426">
        <f t="shared" si="477"/>
        <v>539700</v>
      </c>
      <c r="S122" s="427">
        <v>606000</v>
      </c>
      <c r="T122" s="146">
        <f t="shared" si="478"/>
        <v>685379.92150000005</v>
      </c>
      <c r="U122" s="133">
        <f t="shared" si="479"/>
        <v>685379.92150000005</v>
      </c>
      <c r="V122" s="47">
        <f t="shared" si="480"/>
        <v>145679.92150000005</v>
      </c>
      <c r="W122" s="141">
        <f t="shared" si="462"/>
        <v>79379.921500000055</v>
      </c>
      <c r="X122" s="193">
        <f t="shared" si="481"/>
        <v>0</v>
      </c>
      <c r="Y122" s="273">
        <f>170000-Y121</f>
        <v>157200</v>
      </c>
      <c r="Z122" s="775">
        <v>198967.019</v>
      </c>
      <c r="AA122" s="775">
        <v>198967.019</v>
      </c>
      <c r="AB122" s="516">
        <f t="shared" si="482"/>
        <v>0</v>
      </c>
      <c r="AC122" s="273">
        <f>160000-AC121</f>
        <v>147750</v>
      </c>
      <c r="AD122" s="526">
        <v>224423.584</v>
      </c>
      <c r="AE122" s="775">
        <v>224423.584</v>
      </c>
      <c r="AF122" s="516">
        <f t="shared" si="483"/>
        <v>0</v>
      </c>
      <c r="AG122" s="273">
        <f>130000-AG121</f>
        <v>119100</v>
      </c>
      <c r="AH122" s="526">
        <v>228000</v>
      </c>
      <c r="AI122" s="373"/>
      <c r="AJ122" s="516">
        <f t="shared" si="484"/>
        <v>-228000</v>
      </c>
      <c r="AK122" s="130">
        <f t="shared" si="485"/>
        <v>424050</v>
      </c>
      <c r="AL122" s="427">
        <v>433750</v>
      </c>
      <c r="AM122" s="146">
        <f t="shared" si="486"/>
        <v>651390.603</v>
      </c>
      <c r="AN122" s="132">
        <f t="shared" si="486"/>
        <v>423390.603</v>
      </c>
      <c r="AO122" s="146">
        <f t="shared" si="487"/>
        <v>-659.39699999999721</v>
      </c>
      <c r="AP122" s="141">
        <f t="shared" si="463"/>
        <v>-10359.396999999997</v>
      </c>
      <c r="AQ122" s="193">
        <f t="shared" si="488"/>
        <v>-228000</v>
      </c>
      <c r="AR122" s="147">
        <f t="shared" si="489"/>
        <v>963750</v>
      </c>
      <c r="AS122" s="132">
        <f>AL122+S122</f>
        <v>1039750</v>
      </c>
      <c r="AT122" s="519">
        <f t="shared" si="490"/>
        <v>1336770.5245000001</v>
      </c>
      <c r="AU122" s="277">
        <f t="shared" si="491"/>
        <v>1108770.5245000001</v>
      </c>
      <c r="AV122" s="149">
        <f t="shared" si="492"/>
        <v>145020.52450000006</v>
      </c>
      <c r="AW122" s="141">
        <f t="shared" si="464"/>
        <v>69020.524500000058</v>
      </c>
      <c r="AX122" s="150">
        <f t="shared" si="493"/>
        <v>-228000</v>
      </c>
      <c r="AY122" s="137"/>
      <c r="AZ122" s="138"/>
      <c r="BA122" s="138"/>
      <c r="BF122" s="950"/>
      <c r="BG122" s="526"/>
      <c r="BH122" s="375"/>
      <c r="BI122" s="516">
        <f t="shared" si="494"/>
        <v>0</v>
      </c>
      <c r="BJ122" s="950"/>
      <c r="BK122" s="526"/>
      <c r="BL122" s="375"/>
      <c r="BM122" s="516">
        <f t="shared" si="495"/>
        <v>0</v>
      </c>
      <c r="BN122" s="950"/>
      <c r="BO122" s="526"/>
      <c r="BP122" s="375"/>
      <c r="BQ122" s="516">
        <f t="shared" si="496"/>
        <v>0</v>
      </c>
      <c r="BR122" s="130">
        <f t="shared" si="497"/>
        <v>0</v>
      </c>
      <c r="BS122" s="146">
        <f t="shared" si="498"/>
        <v>0</v>
      </c>
      <c r="BT122" s="133">
        <f t="shared" si="499"/>
        <v>0</v>
      </c>
      <c r="BU122" s="47">
        <f t="shared" si="500"/>
        <v>0</v>
      </c>
      <c r="BV122" s="193">
        <f t="shared" si="501"/>
        <v>0</v>
      </c>
      <c r="BW122" s="950"/>
      <c r="BX122" s="526"/>
      <c r="BY122" s="375"/>
      <c r="BZ122" s="516">
        <f t="shared" si="502"/>
        <v>0</v>
      </c>
      <c r="CA122" s="950"/>
      <c r="CB122" s="526"/>
      <c r="CC122" s="375"/>
      <c r="CD122" s="516">
        <f t="shared" si="503"/>
        <v>0</v>
      </c>
      <c r="CE122" s="950"/>
      <c r="CF122" s="526"/>
      <c r="CG122" s="375"/>
      <c r="CH122" s="516">
        <f t="shared" si="504"/>
        <v>0</v>
      </c>
      <c r="CI122" s="130">
        <f t="shared" si="505"/>
        <v>0</v>
      </c>
      <c r="CJ122" s="146">
        <f t="shared" si="506"/>
        <v>0</v>
      </c>
      <c r="CK122" s="132">
        <f t="shared" si="507"/>
        <v>0</v>
      </c>
      <c r="CL122" s="146">
        <f t="shared" si="508"/>
        <v>0</v>
      </c>
      <c r="CM122" s="193">
        <f t="shared" si="509"/>
        <v>0</v>
      </c>
      <c r="CN122" s="147">
        <f t="shared" si="510"/>
        <v>0</v>
      </c>
      <c r="CO122" s="519">
        <f t="shared" si="511"/>
        <v>0</v>
      </c>
      <c r="CP122" s="277">
        <f t="shared" si="512"/>
        <v>0</v>
      </c>
      <c r="CQ122" s="149">
        <f t="shared" si="513"/>
        <v>0</v>
      </c>
      <c r="CR122" s="150">
        <f t="shared" si="514"/>
        <v>0</v>
      </c>
      <c r="CS122" s="137"/>
      <c r="CT122" s="138"/>
    </row>
    <row r="123" spans="1:101" s="271" customFormat="1" ht="20.100000000000001" hidden="1" customHeight="1">
      <c r="A123" s="125"/>
      <c r="B123" s="125"/>
      <c r="C123" s="267" t="s">
        <v>26</v>
      </c>
      <c r="D123" s="835"/>
      <c r="E123" s="268"/>
      <c r="F123" s="273"/>
      <c r="G123" s="526"/>
      <c r="H123" s="775"/>
      <c r="I123" s="516">
        <f t="shared" ref="I123" si="515">H123-G123</f>
        <v>0</v>
      </c>
      <c r="J123" s="273"/>
      <c r="K123" s="526"/>
      <c r="L123" s="775"/>
      <c r="M123" s="516">
        <f t="shared" ref="M123" si="516">L123-K123</f>
        <v>0</v>
      </c>
      <c r="N123" s="273"/>
      <c r="O123" s="526"/>
      <c r="P123" s="775"/>
      <c r="Q123" s="516">
        <f t="shared" ref="Q123" si="517">P123-O123</f>
        <v>0</v>
      </c>
      <c r="R123" s="426">
        <f t="shared" si="477"/>
        <v>0</v>
      </c>
      <c r="S123" s="427">
        <v>0</v>
      </c>
      <c r="T123" s="146">
        <f t="shared" si="478"/>
        <v>0</v>
      </c>
      <c r="U123" s="133">
        <f t="shared" si="479"/>
        <v>0</v>
      </c>
      <c r="V123" s="47">
        <f t="shared" si="480"/>
        <v>0</v>
      </c>
      <c r="W123" s="141">
        <f t="shared" si="462"/>
        <v>0</v>
      </c>
      <c r="X123" s="193">
        <f t="shared" si="481"/>
        <v>0</v>
      </c>
      <c r="Y123" s="273"/>
      <c r="Z123" s="775"/>
      <c r="AA123" s="775"/>
      <c r="AB123" s="516">
        <f t="shared" si="482"/>
        <v>0</v>
      </c>
      <c r="AC123" s="273"/>
      <c r="AD123" s="526"/>
      <c r="AE123" s="775"/>
      <c r="AF123" s="516">
        <f t="shared" si="483"/>
        <v>0</v>
      </c>
      <c r="AG123" s="273"/>
      <c r="AH123" s="526"/>
      <c r="AI123" s="373"/>
      <c r="AJ123" s="516">
        <f t="shared" si="484"/>
        <v>0</v>
      </c>
      <c r="AK123" s="130">
        <f t="shared" si="485"/>
        <v>0</v>
      </c>
      <c r="AL123" s="427">
        <v>0</v>
      </c>
      <c r="AM123" s="146">
        <f t="shared" si="486"/>
        <v>0</v>
      </c>
      <c r="AN123" s="132">
        <f t="shared" si="486"/>
        <v>0</v>
      </c>
      <c r="AO123" s="146">
        <f t="shared" si="487"/>
        <v>0</v>
      </c>
      <c r="AP123" s="141">
        <f t="shared" si="463"/>
        <v>0</v>
      </c>
      <c r="AQ123" s="193">
        <f t="shared" si="488"/>
        <v>0</v>
      </c>
      <c r="AR123" s="147">
        <f t="shared" si="489"/>
        <v>0</v>
      </c>
      <c r="AS123" s="132">
        <f>AL123+S123</f>
        <v>0</v>
      </c>
      <c r="AT123" s="519">
        <f t="shared" si="490"/>
        <v>0</v>
      </c>
      <c r="AU123" s="277">
        <f t="shared" si="491"/>
        <v>0</v>
      </c>
      <c r="AV123" s="149">
        <f t="shared" si="492"/>
        <v>0</v>
      </c>
      <c r="AW123" s="141">
        <f t="shared" si="464"/>
        <v>0</v>
      </c>
      <c r="AX123" s="150">
        <f t="shared" si="493"/>
        <v>0</v>
      </c>
      <c r="AY123" s="137"/>
      <c r="AZ123" s="138"/>
      <c r="BA123" s="138"/>
      <c r="BF123" s="950"/>
      <c r="BG123" s="526"/>
      <c r="BH123" s="375"/>
      <c r="BI123" s="516">
        <f t="shared" si="494"/>
        <v>0</v>
      </c>
      <c r="BJ123" s="950"/>
      <c r="BK123" s="526"/>
      <c r="BL123" s="375"/>
      <c r="BM123" s="516">
        <f t="shared" si="495"/>
        <v>0</v>
      </c>
      <c r="BN123" s="950"/>
      <c r="BO123" s="526"/>
      <c r="BP123" s="375"/>
      <c r="BQ123" s="516">
        <f t="shared" si="496"/>
        <v>0</v>
      </c>
      <c r="BR123" s="130">
        <f t="shared" si="497"/>
        <v>0</v>
      </c>
      <c r="BS123" s="146">
        <f t="shared" si="498"/>
        <v>0</v>
      </c>
      <c r="BT123" s="133">
        <f t="shared" si="499"/>
        <v>0</v>
      </c>
      <c r="BU123" s="47">
        <f t="shared" si="500"/>
        <v>0</v>
      </c>
      <c r="BV123" s="193">
        <f t="shared" si="501"/>
        <v>0</v>
      </c>
      <c r="BW123" s="950"/>
      <c r="BX123" s="526"/>
      <c r="BY123" s="375"/>
      <c r="BZ123" s="516">
        <f t="shared" si="502"/>
        <v>0</v>
      </c>
      <c r="CA123" s="950"/>
      <c r="CB123" s="526"/>
      <c r="CC123" s="375"/>
      <c r="CD123" s="516">
        <f t="shared" si="503"/>
        <v>0</v>
      </c>
      <c r="CE123" s="950"/>
      <c r="CF123" s="526"/>
      <c r="CG123" s="375"/>
      <c r="CH123" s="516">
        <f t="shared" si="504"/>
        <v>0</v>
      </c>
      <c r="CI123" s="130">
        <f t="shared" si="505"/>
        <v>0</v>
      </c>
      <c r="CJ123" s="146">
        <f t="shared" si="506"/>
        <v>0</v>
      </c>
      <c r="CK123" s="132">
        <f t="shared" si="507"/>
        <v>0</v>
      </c>
      <c r="CL123" s="146">
        <f t="shared" si="508"/>
        <v>0</v>
      </c>
      <c r="CM123" s="193">
        <f t="shared" si="509"/>
        <v>0</v>
      </c>
      <c r="CN123" s="147">
        <f t="shared" si="510"/>
        <v>0</v>
      </c>
      <c r="CO123" s="519">
        <f t="shared" si="511"/>
        <v>0</v>
      </c>
      <c r="CP123" s="277">
        <f t="shared" si="512"/>
        <v>0</v>
      </c>
      <c r="CQ123" s="149">
        <f t="shared" si="513"/>
        <v>0</v>
      </c>
      <c r="CR123" s="150">
        <f t="shared" si="514"/>
        <v>0</v>
      </c>
      <c r="CS123" s="137"/>
      <c r="CT123" s="138"/>
    </row>
    <row r="124" spans="1:101" s="271" customFormat="1" ht="20.100000000000001" customHeight="1">
      <c r="A124" s="125"/>
      <c r="B124" s="125"/>
      <c r="C124" s="192"/>
      <c r="D124" s="267" t="s">
        <v>64</v>
      </c>
      <c r="E124" s="268"/>
      <c r="F124" s="273">
        <f>F78</f>
        <v>8980</v>
      </c>
      <c r="G124" s="332">
        <v>8622.11</v>
      </c>
      <c r="H124" s="772">
        <v>8622.11</v>
      </c>
      <c r="I124" s="516">
        <f>H124-G124</f>
        <v>0</v>
      </c>
      <c r="J124" s="273">
        <f>J78</f>
        <v>9740</v>
      </c>
      <c r="K124" s="332">
        <v>9407</v>
      </c>
      <c r="L124" s="772">
        <v>9407</v>
      </c>
      <c r="M124" s="516">
        <f>L124-K124</f>
        <v>0</v>
      </c>
      <c r="N124" s="273">
        <f>N78</f>
        <v>9750</v>
      </c>
      <c r="O124" s="332">
        <v>8205.0249999999996</v>
      </c>
      <c r="P124" s="775">
        <v>8205.0249999999996</v>
      </c>
      <c r="Q124" s="516">
        <f>P124-O124</f>
        <v>0</v>
      </c>
      <c r="R124" s="376">
        <f t="shared" si="477"/>
        <v>28470</v>
      </c>
      <c r="S124" s="377">
        <v>30400</v>
      </c>
      <c r="T124" s="146">
        <f t="shared" si="478"/>
        <v>26234.135000000002</v>
      </c>
      <c r="U124" s="194">
        <f t="shared" si="479"/>
        <v>26234.135000000002</v>
      </c>
      <c r="V124" s="199">
        <f t="shared" si="480"/>
        <v>-2235.864999999998</v>
      </c>
      <c r="W124" s="49">
        <f t="shared" si="462"/>
        <v>-4165.864999999998</v>
      </c>
      <c r="X124" s="275">
        <f t="shared" si="481"/>
        <v>0</v>
      </c>
      <c r="Y124" s="273">
        <f>Y78</f>
        <v>8300</v>
      </c>
      <c r="Z124" s="775">
        <v>9519.73</v>
      </c>
      <c r="AA124" s="775">
        <v>9519.73</v>
      </c>
      <c r="AB124" s="516">
        <f t="shared" si="482"/>
        <v>0</v>
      </c>
      <c r="AC124" s="273">
        <f>AC78</f>
        <v>7700</v>
      </c>
      <c r="AD124" s="332">
        <v>8809.57</v>
      </c>
      <c r="AE124" s="772">
        <v>8809.57</v>
      </c>
      <c r="AF124" s="516">
        <f t="shared" si="483"/>
        <v>0</v>
      </c>
      <c r="AG124" s="273">
        <f>AG78</f>
        <v>6380</v>
      </c>
      <c r="AH124" s="332">
        <v>6770</v>
      </c>
      <c r="AI124" s="870"/>
      <c r="AJ124" s="516">
        <f t="shared" si="484"/>
        <v>-6770</v>
      </c>
      <c r="AK124" s="143">
        <f t="shared" si="485"/>
        <v>22380</v>
      </c>
      <c r="AL124" s="377">
        <v>20450</v>
      </c>
      <c r="AM124" s="146">
        <f t="shared" si="486"/>
        <v>25099.3</v>
      </c>
      <c r="AN124" s="145">
        <f t="shared" si="486"/>
        <v>18329.3</v>
      </c>
      <c r="AO124" s="527">
        <f t="shared" si="487"/>
        <v>-4050.7000000000007</v>
      </c>
      <c r="AP124" s="49">
        <f t="shared" si="463"/>
        <v>-2120.7000000000007</v>
      </c>
      <c r="AQ124" s="275">
        <f t="shared" si="488"/>
        <v>-6770</v>
      </c>
      <c r="AR124" s="206">
        <f t="shared" si="489"/>
        <v>50850</v>
      </c>
      <c r="AS124" s="132">
        <f>AL124+S124</f>
        <v>50850</v>
      </c>
      <c r="AT124" s="528">
        <f t="shared" si="490"/>
        <v>51333.434999999998</v>
      </c>
      <c r="AU124" s="207">
        <f t="shared" si="491"/>
        <v>44563.434999999998</v>
      </c>
      <c r="AV124" s="529">
        <f t="shared" si="492"/>
        <v>-6286.5650000000023</v>
      </c>
      <c r="AW124" s="49">
        <f t="shared" si="464"/>
        <v>-6286.5650000000023</v>
      </c>
      <c r="AX124" s="237">
        <f t="shared" si="493"/>
        <v>-6770</v>
      </c>
      <c r="AY124" s="137"/>
      <c r="AZ124" s="138"/>
      <c r="BA124" s="138"/>
      <c r="BF124" s="950"/>
      <c r="BG124" s="332"/>
      <c r="BH124" s="333"/>
      <c r="BI124" s="516">
        <f t="shared" si="494"/>
        <v>0</v>
      </c>
      <c r="BJ124" s="950"/>
      <c r="BK124" s="332"/>
      <c r="BL124" s="333"/>
      <c r="BM124" s="516">
        <f t="shared" si="495"/>
        <v>0</v>
      </c>
      <c r="BN124" s="950"/>
      <c r="BO124" s="332"/>
      <c r="BP124" s="333"/>
      <c r="BQ124" s="516">
        <f t="shared" si="496"/>
        <v>0</v>
      </c>
      <c r="BR124" s="143">
        <f t="shared" si="497"/>
        <v>0</v>
      </c>
      <c r="BS124" s="146">
        <f t="shared" si="498"/>
        <v>0</v>
      </c>
      <c r="BT124" s="194">
        <f t="shared" si="499"/>
        <v>0</v>
      </c>
      <c r="BU124" s="199">
        <f t="shared" si="500"/>
        <v>0</v>
      </c>
      <c r="BV124" s="275">
        <f t="shared" si="501"/>
        <v>0</v>
      </c>
      <c r="BW124" s="950"/>
      <c r="BX124" s="332"/>
      <c r="BY124" s="333"/>
      <c r="BZ124" s="516">
        <f t="shared" si="502"/>
        <v>0</v>
      </c>
      <c r="CA124" s="950"/>
      <c r="CB124" s="332"/>
      <c r="CC124" s="333"/>
      <c r="CD124" s="516">
        <f t="shared" si="503"/>
        <v>0</v>
      </c>
      <c r="CE124" s="950"/>
      <c r="CF124" s="332"/>
      <c r="CG124" s="333"/>
      <c r="CH124" s="516">
        <f t="shared" si="504"/>
        <v>0</v>
      </c>
      <c r="CI124" s="143">
        <f t="shared" si="505"/>
        <v>0</v>
      </c>
      <c r="CJ124" s="146">
        <f t="shared" si="506"/>
        <v>0</v>
      </c>
      <c r="CK124" s="145">
        <f t="shared" si="507"/>
        <v>0</v>
      </c>
      <c r="CL124" s="527">
        <f t="shared" si="508"/>
        <v>0</v>
      </c>
      <c r="CM124" s="275">
        <f t="shared" si="509"/>
        <v>0</v>
      </c>
      <c r="CN124" s="206">
        <f t="shared" si="510"/>
        <v>0</v>
      </c>
      <c r="CO124" s="528">
        <f t="shared" si="511"/>
        <v>0</v>
      </c>
      <c r="CP124" s="207">
        <f t="shared" si="512"/>
        <v>0</v>
      </c>
      <c r="CQ124" s="529">
        <f t="shared" si="513"/>
        <v>0</v>
      </c>
      <c r="CR124" s="237">
        <f t="shared" si="514"/>
        <v>0</v>
      </c>
      <c r="CS124" s="137"/>
      <c r="CT124" s="138"/>
    </row>
    <row r="125" spans="1:101" s="271" customFormat="1" ht="20.100000000000001" customHeight="1">
      <c r="A125" s="125"/>
      <c r="B125" s="125"/>
      <c r="C125" s="192"/>
      <c r="D125" s="267" t="s">
        <v>66</v>
      </c>
      <c r="E125" s="268"/>
      <c r="F125" s="273"/>
      <c r="G125" s="332">
        <v>231425.06299999999</v>
      </c>
      <c r="H125" s="772">
        <v>231425.06299999999</v>
      </c>
      <c r="I125" s="516">
        <f>H125-G125</f>
        <v>0</v>
      </c>
      <c r="J125" s="273">
        <f>J79</f>
        <v>176050</v>
      </c>
      <c r="K125" s="332">
        <v>247256</v>
      </c>
      <c r="L125" s="772">
        <v>247256</v>
      </c>
      <c r="M125" s="516">
        <f>L125-K125</f>
        <v>0</v>
      </c>
      <c r="N125" s="273">
        <f>N79</f>
        <v>176050</v>
      </c>
      <c r="O125" s="332">
        <v>177539.05300000001</v>
      </c>
      <c r="P125" s="775">
        <v>177539.05300000001</v>
      </c>
      <c r="Q125" s="516">
        <f>P125-O125</f>
        <v>0</v>
      </c>
      <c r="R125" s="386">
        <f t="shared" si="477"/>
        <v>352100</v>
      </c>
      <c r="S125" s="387">
        <v>575600</v>
      </c>
      <c r="T125" s="70">
        <f t="shared" si="478"/>
        <v>656220.11599999992</v>
      </c>
      <c r="U125" s="278">
        <f t="shared" si="479"/>
        <v>656220.11599999992</v>
      </c>
      <c r="V125" s="47">
        <f t="shared" si="480"/>
        <v>304120.11599999992</v>
      </c>
      <c r="W125" s="141">
        <f t="shared" si="462"/>
        <v>80620.115999999922</v>
      </c>
      <c r="X125" s="142">
        <f t="shared" si="481"/>
        <v>0</v>
      </c>
      <c r="Y125" s="273">
        <f>Y79</f>
        <v>148000</v>
      </c>
      <c r="Z125" s="775">
        <v>189457.299</v>
      </c>
      <c r="AA125" s="775">
        <v>189457.299</v>
      </c>
      <c r="AB125" s="516">
        <f t="shared" si="482"/>
        <v>0</v>
      </c>
      <c r="AC125" s="273">
        <f>AC79</f>
        <v>140000</v>
      </c>
      <c r="AD125" s="332">
        <v>215879.576</v>
      </c>
      <c r="AE125" s="772">
        <v>215879.576</v>
      </c>
      <c r="AF125" s="516">
        <f t="shared" si="483"/>
        <v>0</v>
      </c>
      <c r="AG125" s="273">
        <f>AG79</f>
        <v>113670</v>
      </c>
      <c r="AH125" s="332">
        <v>218830</v>
      </c>
      <c r="AI125" s="870"/>
      <c r="AJ125" s="516">
        <f t="shared" si="484"/>
        <v>-218830</v>
      </c>
      <c r="AK125" s="292">
        <f t="shared" si="485"/>
        <v>401670</v>
      </c>
      <c r="AL125" s="387">
        <v>413300</v>
      </c>
      <c r="AM125" s="70">
        <f t="shared" si="486"/>
        <v>624166.875</v>
      </c>
      <c r="AN125" s="390">
        <f t="shared" si="486"/>
        <v>405336.875</v>
      </c>
      <c r="AO125" s="47">
        <f t="shared" si="487"/>
        <v>3666.875</v>
      </c>
      <c r="AP125" s="141">
        <f t="shared" si="463"/>
        <v>-7963.125</v>
      </c>
      <c r="AQ125" s="275">
        <f t="shared" si="488"/>
        <v>-218830</v>
      </c>
      <c r="AR125" s="147">
        <f t="shared" si="489"/>
        <v>753770</v>
      </c>
      <c r="AS125" s="132">
        <f>AL125+S125</f>
        <v>988900</v>
      </c>
      <c r="AT125" s="76">
        <f t="shared" si="490"/>
        <v>1280386.9909999999</v>
      </c>
      <c r="AU125" s="277">
        <f t="shared" si="491"/>
        <v>1061556.9909999999</v>
      </c>
      <c r="AV125" s="334">
        <f t="shared" si="492"/>
        <v>307786.99099999992</v>
      </c>
      <c r="AW125" s="141">
        <f t="shared" si="464"/>
        <v>72656.990999999922</v>
      </c>
      <c r="AX125" s="237">
        <f t="shared" si="493"/>
        <v>-218830</v>
      </c>
      <c r="AY125" s="137"/>
      <c r="AZ125" s="138"/>
      <c r="BA125" s="138"/>
      <c r="BF125" s="950"/>
      <c r="BG125" s="332"/>
      <c r="BH125" s="333"/>
      <c r="BI125" s="516">
        <f t="shared" si="494"/>
        <v>0</v>
      </c>
      <c r="BJ125" s="950"/>
      <c r="BK125" s="332"/>
      <c r="BL125" s="333"/>
      <c r="BM125" s="516">
        <f t="shared" si="495"/>
        <v>0</v>
      </c>
      <c r="BN125" s="950"/>
      <c r="BO125" s="332"/>
      <c r="BP125" s="333"/>
      <c r="BQ125" s="516">
        <f t="shared" si="496"/>
        <v>0</v>
      </c>
      <c r="BR125" s="292">
        <f t="shared" si="497"/>
        <v>0</v>
      </c>
      <c r="BS125" s="70">
        <f t="shared" si="498"/>
        <v>0</v>
      </c>
      <c r="BT125" s="278">
        <f t="shared" si="499"/>
        <v>0</v>
      </c>
      <c r="BU125" s="47">
        <f t="shared" si="500"/>
        <v>0</v>
      </c>
      <c r="BV125" s="142">
        <f t="shared" si="501"/>
        <v>0</v>
      </c>
      <c r="BW125" s="950"/>
      <c r="BX125" s="332"/>
      <c r="BY125" s="333"/>
      <c r="BZ125" s="516">
        <f t="shared" si="502"/>
        <v>0</v>
      </c>
      <c r="CA125" s="950"/>
      <c r="CB125" s="332"/>
      <c r="CC125" s="333"/>
      <c r="CD125" s="516">
        <f t="shared" si="503"/>
        <v>0</v>
      </c>
      <c r="CE125" s="950"/>
      <c r="CF125" s="332"/>
      <c r="CG125" s="333"/>
      <c r="CH125" s="516">
        <f t="shared" si="504"/>
        <v>0</v>
      </c>
      <c r="CI125" s="292">
        <f t="shared" si="505"/>
        <v>0</v>
      </c>
      <c r="CJ125" s="70">
        <f t="shared" si="506"/>
        <v>0</v>
      </c>
      <c r="CK125" s="390">
        <f t="shared" si="507"/>
        <v>0</v>
      </c>
      <c r="CL125" s="47">
        <f t="shared" si="508"/>
        <v>0</v>
      </c>
      <c r="CM125" s="275">
        <f t="shared" si="509"/>
        <v>0</v>
      </c>
      <c r="CN125" s="147">
        <f t="shared" si="510"/>
        <v>0</v>
      </c>
      <c r="CO125" s="76">
        <f t="shared" si="511"/>
        <v>0</v>
      </c>
      <c r="CP125" s="277">
        <f t="shared" si="512"/>
        <v>0</v>
      </c>
      <c r="CQ125" s="334">
        <f t="shared" si="513"/>
        <v>0</v>
      </c>
      <c r="CR125" s="237">
        <f t="shared" si="514"/>
        <v>0</v>
      </c>
      <c r="CS125" s="137"/>
      <c r="CT125" s="138"/>
    </row>
    <row r="126" spans="1:101" s="358" customFormat="1" ht="20.100000000000001" customHeight="1">
      <c r="A126" s="530"/>
      <c r="B126" s="395" t="s">
        <v>5</v>
      </c>
      <c r="C126" s="454"/>
      <c r="D126" s="802"/>
      <c r="E126" s="803"/>
      <c r="F126" s="338"/>
      <c r="G126" s="531"/>
      <c r="H126" s="791"/>
      <c r="I126" s="341">
        <f>H127/G127</f>
        <v>1</v>
      </c>
      <c r="J126" s="338"/>
      <c r="K126" s="531"/>
      <c r="L126" s="791"/>
      <c r="M126" s="341">
        <f>L127/K127</f>
        <v>1</v>
      </c>
      <c r="N126" s="338"/>
      <c r="O126" s="531"/>
      <c r="P126" s="791"/>
      <c r="Q126" s="341">
        <f>P127/O127</f>
        <v>1</v>
      </c>
      <c r="R126" s="401"/>
      <c r="S126" s="402"/>
      <c r="T126" s="403"/>
      <c r="U126" s="84"/>
      <c r="V126" s="346">
        <f>U127/R127</f>
        <v>1.2563319732758622</v>
      </c>
      <c r="W126" s="86">
        <f>U127/S127</f>
        <v>1.145711547955975</v>
      </c>
      <c r="X126" s="88">
        <f>U127/T127</f>
        <v>1</v>
      </c>
      <c r="Y126" s="338"/>
      <c r="Z126" s="791"/>
      <c r="AA126" s="791"/>
      <c r="AB126" s="341">
        <f>AA127/Z127</f>
        <v>1</v>
      </c>
      <c r="AC126" s="338"/>
      <c r="AD126" s="531"/>
      <c r="AE126" s="791"/>
      <c r="AF126" s="522">
        <f>AE127/AD127</f>
        <v>1</v>
      </c>
      <c r="AG126" s="338"/>
      <c r="AH126" s="531"/>
      <c r="AI126" s="871"/>
      <c r="AJ126" s="522">
        <f>AI127/AH127</f>
        <v>0</v>
      </c>
      <c r="AK126" s="406"/>
      <c r="AL126" s="402"/>
      <c r="AM126" s="407"/>
      <c r="AN126" s="533"/>
      <c r="AO126" s="350">
        <f>AN127/AK127</f>
        <v>0.99042624130434787</v>
      </c>
      <c r="AP126" s="347">
        <f>AN127/AL127</f>
        <v>0.94915848125000002</v>
      </c>
      <c r="AQ126" s="205">
        <f>AN127/AM127</f>
        <v>0.65497217421747056</v>
      </c>
      <c r="AR126" s="534"/>
      <c r="AS126" s="445"/>
      <c r="AT126" s="535"/>
      <c r="AU126" s="536"/>
      <c r="AV126" s="350">
        <f>AU127/AR127</f>
        <v>1.1387198225961539</v>
      </c>
      <c r="AW126" s="86">
        <f>AU127/AS127</f>
        <v>1.0611725945340502</v>
      </c>
      <c r="AX126" s="208">
        <f>AU127/AT127</f>
        <v>0.8314924604894518</v>
      </c>
      <c r="AY126" s="356"/>
      <c r="AZ126" s="357"/>
      <c r="BA126" s="357"/>
      <c r="BF126" s="948"/>
      <c r="BG126" s="531"/>
      <c r="BH126" s="532"/>
      <c r="BI126" s="341" t="e">
        <f>BH127/BG127</f>
        <v>#DIV/0!</v>
      </c>
      <c r="BJ126" s="948"/>
      <c r="BK126" s="531"/>
      <c r="BL126" s="532"/>
      <c r="BM126" s="341" t="e">
        <f>BL127/BK127</f>
        <v>#DIV/0!</v>
      </c>
      <c r="BN126" s="948"/>
      <c r="BO126" s="531"/>
      <c r="BP126" s="532"/>
      <c r="BQ126" s="522" t="e">
        <f>BP127/BO127</f>
        <v>#DIV/0!</v>
      </c>
      <c r="BR126" s="406"/>
      <c r="BS126" s="407"/>
      <c r="BT126" s="84"/>
      <c r="BU126" s="346" t="e">
        <f>BT127/BR127</f>
        <v>#DIV/0!</v>
      </c>
      <c r="BV126" s="88" t="e">
        <f>BT127/BS127</f>
        <v>#DIV/0!</v>
      </c>
      <c r="BW126" s="948"/>
      <c r="BX126" s="531"/>
      <c r="BY126" s="532"/>
      <c r="BZ126" s="522" t="e">
        <f>BY127/BX127</f>
        <v>#DIV/0!</v>
      </c>
      <c r="CA126" s="948"/>
      <c r="CB126" s="531"/>
      <c r="CC126" s="532"/>
      <c r="CD126" s="522" t="e">
        <f>CC127/CB127</f>
        <v>#DIV/0!</v>
      </c>
      <c r="CE126" s="948"/>
      <c r="CF126" s="531"/>
      <c r="CG126" s="532"/>
      <c r="CH126" s="522" t="e">
        <f>CG127/CF127</f>
        <v>#DIV/0!</v>
      </c>
      <c r="CI126" s="406"/>
      <c r="CJ126" s="407"/>
      <c r="CK126" s="533"/>
      <c r="CL126" s="350" t="e">
        <f>CK127/CI127</f>
        <v>#DIV/0!</v>
      </c>
      <c r="CM126" s="205" t="e">
        <f>CK127/CJ127</f>
        <v>#DIV/0!</v>
      </c>
      <c r="CN126" s="534"/>
      <c r="CO126" s="535"/>
      <c r="CP126" s="536"/>
      <c r="CQ126" s="350" t="e">
        <f>CP127/CN127</f>
        <v>#DIV/0!</v>
      </c>
      <c r="CR126" s="208" t="e">
        <f>CP127/CO127</f>
        <v>#DIV/0!</v>
      </c>
      <c r="CS126" s="356"/>
      <c r="CT126" s="357"/>
    </row>
    <row r="127" spans="1:101" s="97" customFormat="1" ht="20.100000000000001" customHeight="1">
      <c r="A127" s="359"/>
      <c r="B127" s="360" t="s">
        <v>23</v>
      </c>
      <c r="C127" s="361"/>
      <c r="D127" s="361"/>
      <c r="E127" s="187"/>
      <c r="F127" s="362">
        <f>F121+F122</f>
        <v>180000</v>
      </c>
      <c r="G127" s="392">
        <v>258716.16750000001</v>
      </c>
      <c r="H127" s="777">
        <v>258716.16750000001</v>
      </c>
      <c r="I127" s="365">
        <f>H127-G127</f>
        <v>0</v>
      </c>
      <c r="J127" s="362">
        <f>J121+J122</f>
        <v>200000</v>
      </c>
      <c r="K127" s="392">
        <f>K121+K122</f>
        <v>270450.8</v>
      </c>
      <c r="L127" s="777">
        <f>L121+L122</f>
        <v>270450.8</v>
      </c>
      <c r="M127" s="365">
        <f>L127-K127</f>
        <v>0</v>
      </c>
      <c r="N127" s="362">
        <f>N121+N122</f>
        <v>200000</v>
      </c>
      <c r="O127" s="392">
        <f>O121+O122</f>
        <v>199505.57700000002</v>
      </c>
      <c r="P127" s="777">
        <f>P121+P122</f>
        <v>199505.57700000002</v>
      </c>
      <c r="Q127" s="365">
        <f>P127-O127</f>
        <v>0</v>
      </c>
      <c r="R127" s="367">
        <f>F127+J127+N127</f>
        <v>580000</v>
      </c>
      <c r="S127" s="368">
        <v>636000</v>
      </c>
      <c r="T127" s="188">
        <f>H127+K127+O127</f>
        <v>728672.54450000008</v>
      </c>
      <c r="U127" s="114">
        <f>H127+L127+P127</f>
        <v>728672.54450000008</v>
      </c>
      <c r="V127" s="129">
        <f>U127-R127</f>
        <v>148672.54450000008</v>
      </c>
      <c r="W127" s="128">
        <f t="shared" si="462"/>
        <v>92672.544500000076</v>
      </c>
      <c r="X127" s="55">
        <f>U127-T127</f>
        <v>0</v>
      </c>
      <c r="Y127" s="362">
        <f>Y121+Y122</f>
        <v>170000</v>
      </c>
      <c r="Z127" s="777">
        <f>Z121+Z122</f>
        <v>220694.92499999999</v>
      </c>
      <c r="AA127" s="777">
        <f>AA121+AA122</f>
        <v>220694.92499999999</v>
      </c>
      <c r="AB127" s="365">
        <f>AA127-Z127</f>
        <v>0</v>
      </c>
      <c r="AC127" s="362">
        <f>AC121+AC122</f>
        <v>160000</v>
      </c>
      <c r="AD127" s="392">
        <f>AD121+AD122</f>
        <v>234901.14600000001</v>
      </c>
      <c r="AE127" s="777">
        <f>AE121+AE122</f>
        <v>234901.14600000001</v>
      </c>
      <c r="AF127" s="365">
        <f>AE127-AD127</f>
        <v>0</v>
      </c>
      <c r="AG127" s="362">
        <f>AG121+AG122</f>
        <v>130000</v>
      </c>
      <c r="AH127" s="392">
        <f>AH121+AH122</f>
        <v>240000</v>
      </c>
      <c r="AI127" s="393">
        <f>AI121+AI122</f>
        <v>0</v>
      </c>
      <c r="AJ127" s="365">
        <f t="shared" ref="AJ127:AJ136" si="518">AI127-AH127</f>
        <v>-240000</v>
      </c>
      <c r="AK127" s="111">
        <f>Y127+AC127+AG127</f>
        <v>460000</v>
      </c>
      <c r="AL127" s="368">
        <v>480000</v>
      </c>
      <c r="AM127" s="108">
        <f>Z127+AD127+AH127</f>
        <v>695596.071</v>
      </c>
      <c r="AN127" s="113">
        <f>AA127+AE127+AI127</f>
        <v>455596.071</v>
      </c>
      <c r="AO127" s="188">
        <f t="shared" ref="AO127:AO136" si="519">AN127-AK127</f>
        <v>-4403.9290000000037</v>
      </c>
      <c r="AP127" s="128">
        <f t="shared" si="463"/>
        <v>-24403.929000000004</v>
      </c>
      <c r="AQ127" s="55">
        <f>AN127-AM127</f>
        <v>-240000</v>
      </c>
      <c r="AR127" s="130">
        <f>SUM(R127,AK127)</f>
        <v>1040000</v>
      </c>
      <c r="AS127" s="113">
        <f>AS121+AS122+AS123</f>
        <v>1116000</v>
      </c>
      <c r="AT127" s="519">
        <f>T127+AM127</f>
        <v>1424268.6155000001</v>
      </c>
      <c r="AU127" s="189">
        <f>SUM(U127,AN127)</f>
        <v>1184268.6155000001</v>
      </c>
      <c r="AV127" s="188">
        <f>AU127-AR127</f>
        <v>144268.61550000007</v>
      </c>
      <c r="AW127" s="128">
        <f t="shared" si="464"/>
        <v>68268.615500000073</v>
      </c>
      <c r="AX127" s="369">
        <f t="shared" ref="AX127:AX136" si="520">AU127-AT127</f>
        <v>-240000</v>
      </c>
      <c r="AY127" s="137">
        <f>AR127/6</f>
        <v>173333.33333333334</v>
      </c>
      <c r="AZ127" s="97">
        <f>AS127/6</f>
        <v>186000</v>
      </c>
      <c r="BA127" s="138">
        <f>AU127/6</f>
        <v>197378.10258333336</v>
      </c>
      <c r="BB127" s="370">
        <f>BA127/AY127</f>
        <v>1.1387198225961539</v>
      </c>
      <c r="BC127" s="6">
        <f>BA127-AY127</f>
        <v>24044.769250000012</v>
      </c>
      <c r="BD127" s="98">
        <f>BA127-AZ127</f>
        <v>11378.102583333355</v>
      </c>
      <c r="BE127" s="6">
        <f>AX127/6</f>
        <v>-40000</v>
      </c>
      <c r="BF127" s="949">
        <f>BF121+BF122</f>
        <v>0</v>
      </c>
      <c r="BG127" s="392">
        <f>BG121+BG122+BG123</f>
        <v>0</v>
      </c>
      <c r="BH127" s="394">
        <f>BH121+BH122+BH123</f>
        <v>0</v>
      </c>
      <c r="BI127" s="365">
        <f t="shared" ref="BI127:BI134" si="521">BH127-BG127</f>
        <v>0</v>
      </c>
      <c r="BJ127" s="949">
        <f>BJ121+BJ122</f>
        <v>0</v>
      </c>
      <c r="BK127" s="392">
        <f>BK121+BK122+BK123</f>
        <v>0</v>
      </c>
      <c r="BL127" s="394">
        <f>BL121+BL122+BL123</f>
        <v>0</v>
      </c>
      <c r="BM127" s="365">
        <f t="shared" ref="BM127:BM134" si="522">BL127-BK127</f>
        <v>0</v>
      </c>
      <c r="BN127" s="949">
        <f>BN121+BN122</f>
        <v>0</v>
      </c>
      <c r="BO127" s="392">
        <f>BO121+BO122+BO123</f>
        <v>0</v>
      </c>
      <c r="BP127" s="394">
        <f>BP121+BP122+BP123</f>
        <v>0</v>
      </c>
      <c r="BQ127" s="365">
        <f t="shared" ref="BQ127:BQ134" si="523">BP127-BO127</f>
        <v>0</v>
      </c>
      <c r="BR127" s="111">
        <f t="shared" ref="BR127:BT128" si="524">BF127+BJ127+BN127</f>
        <v>0</v>
      </c>
      <c r="BS127" s="108">
        <f t="shared" si="524"/>
        <v>0</v>
      </c>
      <c r="BT127" s="114">
        <f t="shared" si="524"/>
        <v>0</v>
      </c>
      <c r="BU127" s="129">
        <f t="shared" ref="BU127:BU136" si="525">BT127-BR127</f>
        <v>0</v>
      </c>
      <c r="BV127" s="55">
        <f>BT127-BS127</f>
        <v>0</v>
      </c>
      <c r="BW127" s="949">
        <f>BW121+BW122</f>
        <v>0</v>
      </c>
      <c r="BX127" s="392">
        <f>BX121+BX122+BX123</f>
        <v>0</v>
      </c>
      <c r="BY127" s="394">
        <f>BY121+BY122+BY123</f>
        <v>0</v>
      </c>
      <c r="BZ127" s="365">
        <f t="shared" ref="BZ127:BZ136" si="526">BY127-BX127</f>
        <v>0</v>
      </c>
      <c r="CA127" s="949">
        <f>CA121+CA122</f>
        <v>0</v>
      </c>
      <c r="CB127" s="392">
        <f>CB121+CB122+CB123</f>
        <v>0</v>
      </c>
      <c r="CC127" s="394">
        <f>CC121+CC122+CC123</f>
        <v>0</v>
      </c>
      <c r="CD127" s="365">
        <f t="shared" ref="CD127:CD136" si="527">CC127-CB127</f>
        <v>0</v>
      </c>
      <c r="CE127" s="949">
        <f>CE121+CE122</f>
        <v>0</v>
      </c>
      <c r="CF127" s="392">
        <f>CF121+CF122+CF123</f>
        <v>0</v>
      </c>
      <c r="CG127" s="394">
        <f>CG121+CG122+CG123</f>
        <v>0</v>
      </c>
      <c r="CH127" s="365">
        <f t="shared" ref="CH127:CH136" si="528">CG127-CF127</f>
        <v>0</v>
      </c>
      <c r="CI127" s="111">
        <f t="shared" ref="CI127:CK128" si="529">BW127+CA127+CE127</f>
        <v>0</v>
      </c>
      <c r="CJ127" s="108">
        <f t="shared" si="529"/>
        <v>0</v>
      </c>
      <c r="CK127" s="113">
        <f t="shared" si="529"/>
        <v>0</v>
      </c>
      <c r="CL127" s="188">
        <f t="shared" ref="CL127:CL136" si="530">CK127-CI127</f>
        <v>0</v>
      </c>
      <c r="CM127" s="55">
        <f>CK127-CJ127</f>
        <v>0</v>
      </c>
      <c r="CN127" s="130">
        <f>SUM(BR127,CI127)</f>
        <v>0</v>
      </c>
      <c r="CO127" s="519">
        <f>BS127+CJ127</f>
        <v>0</v>
      </c>
      <c r="CP127" s="189">
        <f>SUM(BT127,CK127)</f>
        <v>0</v>
      </c>
      <c r="CQ127" s="188">
        <f>CP127-CN127</f>
        <v>0</v>
      </c>
      <c r="CR127" s="369">
        <f t="shared" ref="CR127:CR136" si="531">CP127-CO127</f>
        <v>0</v>
      </c>
      <c r="CS127" s="137">
        <f>CN127/6</f>
        <v>0</v>
      </c>
      <c r="CT127" s="138">
        <f>CP127/6</f>
        <v>0</v>
      </c>
      <c r="CU127" s="370" t="e">
        <f>CT127/CS127</f>
        <v>#DIV/0!</v>
      </c>
      <c r="CV127" s="6">
        <f>CT127-CS127</f>
        <v>0</v>
      </c>
      <c r="CW127" s="6">
        <f>CR127/6</f>
        <v>0</v>
      </c>
    </row>
    <row r="128" spans="1:101" s="357" customFormat="1" ht="20.100000000000001" customHeight="1">
      <c r="A128" s="395"/>
      <c r="B128" s="395"/>
      <c r="C128" s="396"/>
      <c r="D128" s="849" t="s">
        <v>50</v>
      </c>
      <c r="E128" s="854"/>
      <c r="F128" s="338">
        <v>250</v>
      </c>
      <c r="G128" s="397">
        <v>387</v>
      </c>
      <c r="H128" s="778">
        <v>387</v>
      </c>
      <c r="I128" s="399">
        <f t="shared" ref="I128:I134" si="532">H128-G128</f>
        <v>0</v>
      </c>
      <c r="J128" s="338">
        <v>250</v>
      </c>
      <c r="K128" s="397">
        <v>336</v>
      </c>
      <c r="L128" s="778">
        <v>336</v>
      </c>
      <c r="M128" s="399">
        <f t="shared" ref="M128:M134" si="533">L128-K128</f>
        <v>0</v>
      </c>
      <c r="N128" s="338">
        <v>250</v>
      </c>
      <c r="O128" s="397">
        <v>388</v>
      </c>
      <c r="P128" s="778">
        <v>388</v>
      </c>
      <c r="Q128" s="399">
        <f t="shared" ref="Q128:Q134" si="534">P128-O128</f>
        <v>0</v>
      </c>
      <c r="R128" s="401">
        <f>F128+J128+N128</f>
        <v>750</v>
      </c>
      <c r="S128" s="402">
        <f>300*3</f>
        <v>900</v>
      </c>
      <c r="T128" s="403">
        <f>H128+K128+O128</f>
        <v>1111</v>
      </c>
      <c r="U128" s="404">
        <f>H128+L128+P128</f>
        <v>1111</v>
      </c>
      <c r="V128" s="405">
        <f t="shared" ref="V128:V136" si="535">U128-R128</f>
        <v>361</v>
      </c>
      <c r="W128" s="405">
        <f t="shared" si="462"/>
        <v>211</v>
      </c>
      <c r="X128" s="405">
        <f t="shared" ref="X128:X136" si="536">U128-T128</f>
        <v>0</v>
      </c>
      <c r="Y128" s="338">
        <v>350</v>
      </c>
      <c r="Z128" s="778">
        <v>348</v>
      </c>
      <c r="AA128" s="778">
        <v>348</v>
      </c>
      <c r="AB128" s="399">
        <f t="shared" ref="AB128:AB136" si="537">AA128-Z128</f>
        <v>0</v>
      </c>
      <c r="AC128" s="338">
        <v>350</v>
      </c>
      <c r="AD128" s="397">
        <v>396</v>
      </c>
      <c r="AE128" s="778">
        <v>396</v>
      </c>
      <c r="AF128" s="399">
        <f t="shared" ref="AF128:AF134" si="538">AE128-AD128</f>
        <v>0</v>
      </c>
      <c r="AG128" s="338">
        <v>350</v>
      </c>
      <c r="AH128" s="397">
        <v>440</v>
      </c>
      <c r="AI128" s="398"/>
      <c r="AJ128" s="399">
        <f t="shared" si="518"/>
        <v>-440</v>
      </c>
      <c r="AK128" s="406">
        <f>Y128+AC128+AG128</f>
        <v>1050</v>
      </c>
      <c r="AL128" s="402">
        <f>300*3</f>
        <v>900</v>
      </c>
      <c r="AM128" s="537">
        <f>Z128+AD128+AH128</f>
        <v>1184</v>
      </c>
      <c r="AN128" s="445">
        <f>AA128+AE128+AI128</f>
        <v>744</v>
      </c>
      <c r="AO128" s="538">
        <f t="shared" si="519"/>
        <v>-306</v>
      </c>
      <c r="AP128" s="405">
        <f t="shared" si="463"/>
        <v>-156</v>
      </c>
      <c r="AQ128" s="461"/>
      <c r="AR128" s="406">
        <f>SUM(R128,AK128)</f>
        <v>1800</v>
      </c>
      <c r="AS128" s="445">
        <f>AL128+S128</f>
        <v>1800</v>
      </c>
      <c r="AT128" s="450">
        <f>T128+AM128</f>
        <v>2295</v>
      </c>
      <c r="AU128" s="451">
        <f>SUM(U128,AN128)</f>
        <v>1855</v>
      </c>
      <c r="AV128" s="467">
        <f t="shared" ref="AV128:AV136" si="539">AU128-AR128</f>
        <v>55</v>
      </c>
      <c r="AW128" s="405">
        <f t="shared" si="464"/>
        <v>55</v>
      </c>
      <c r="AX128" s="468">
        <f t="shared" si="520"/>
        <v>-440</v>
      </c>
      <c r="AY128" s="356"/>
      <c r="BF128" s="948"/>
      <c r="BG128" s="397"/>
      <c r="BH128" s="400"/>
      <c r="BI128" s="399">
        <f t="shared" si="521"/>
        <v>0</v>
      </c>
      <c r="BJ128" s="948"/>
      <c r="BK128" s="397"/>
      <c r="BL128" s="400"/>
      <c r="BM128" s="399">
        <f t="shared" si="522"/>
        <v>0</v>
      </c>
      <c r="BN128" s="948"/>
      <c r="BO128" s="397"/>
      <c r="BP128" s="400"/>
      <c r="BQ128" s="399">
        <f t="shared" si="523"/>
        <v>0</v>
      </c>
      <c r="BR128" s="406">
        <f t="shared" si="524"/>
        <v>0</v>
      </c>
      <c r="BS128" s="537">
        <f t="shared" si="524"/>
        <v>0</v>
      </c>
      <c r="BT128" s="404">
        <f t="shared" si="524"/>
        <v>0</v>
      </c>
      <c r="BU128" s="446">
        <f t="shared" si="525"/>
        <v>0</v>
      </c>
      <c r="BV128" s="461">
        <f>BT128-BS128</f>
        <v>0</v>
      </c>
      <c r="BW128" s="948"/>
      <c r="BX128" s="397"/>
      <c r="BY128" s="400"/>
      <c r="BZ128" s="399">
        <f t="shared" si="526"/>
        <v>0</v>
      </c>
      <c r="CA128" s="948"/>
      <c r="CB128" s="397"/>
      <c r="CC128" s="400"/>
      <c r="CD128" s="399">
        <f t="shared" si="527"/>
        <v>0</v>
      </c>
      <c r="CE128" s="948"/>
      <c r="CF128" s="397"/>
      <c r="CG128" s="400"/>
      <c r="CH128" s="399">
        <f t="shared" si="528"/>
        <v>0</v>
      </c>
      <c r="CI128" s="406">
        <f t="shared" si="529"/>
        <v>0</v>
      </c>
      <c r="CJ128" s="537">
        <f t="shared" si="529"/>
        <v>0</v>
      </c>
      <c r="CK128" s="445">
        <f t="shared" si="529"/>
        <v>0</v>
      </c>
      <c r="CL128" s="538">
        <f t="shared" si="530"/>
        <v>0</v>
      </c>
      <c r="CM128" s="461"/>
      <c r="CN128" s="406">
        <f>SUM(BR128,CI128)</f>
        <v>0</v>
      </c>
      <c r="CO128" s="450">
        <f>BS128+CJ128</f>
        <v>0</v>
      </c>
      <c r="CP128" s="451">
        <f>SUM(BT128,CK128)</f>
        <v>0</v>
      </c>
      <c r="CQ128" s="467">
        <f t="shared" ref="CQ128:CQ136" si="540">CP128-CN128</f>
        <v>0</v>
      </c>
      <c r="CR128" s="468">
        <f t="shared" si="531"/>
        <v>0</v>
      </c>
      <c r="CS128" s="356"/>
    </row>
    <row r="129" spans="1:101" s="358" customFormat="1" ht="20.100000000000001" customHeight="1">
      <c r="A129" s="395"/>
      <c r="B129" s="395"/>
      <c r="C129" s="396"/>
      <c r="D129" s="850" t="s">
        <v>84</v>
      </c>
      <c r="E129" s="855"/>
      <c r="F129" s="343">
        <f>F130/F128</f>
        <v>178.33199999999999</v>
      </c>
      <c r="G129" s="410">
        <f>G130/G128</f>
        <v>163.96166142118864</v>
      </c>
      <c r="H129" s="779">
        <f>H130/H128</f>
        <v>163.96166142118864</v>
      </c>
      <c r="I129" s="412">
        <f t="shared" si="532"/>
        <v>0</v>
      </c>
      <c r="J129" s="343">
        <f>J130/J128</f>
        <v>178.33199999999999</v>
      </c>
      <c r="K129" s="410">
        <f>K130/K128</f>
        <v>140.1875</v>
      </c>
      <c r="L129" s="779">
        <f>L130/L128</f>
        <v>140.1875</v>
      </c>
      <c r="M129" s="412">
        <f t="shared" si="533"/>
        <v>0</v>
      </c>
      <c r="N129" s="343">
        <f>N130/N128</f>
        <v>178.33199999999999</v>
      </c>
      <c r="O129" s="410">
        <f>O130/O128</f>
        <v>146.77061855670104</v>
      </c>
      <c r="P129" s="779">
        <f>P130/P128</f>
        <v>146.77061855670104</v>
      </c>
      <c r="Q129" s="412">
        <f t="shared" si="534"/>
        <v>0</v>
      </c>
      <c r="R129" s="414">
        <f>R130/R128</f>
        <v>178.33199999999999</v>
      </c>
      <c r="S129" s="415">
        <f>S130/S128</f>
        <v>148.61000000000001</v>
      </c>
      <c r="T129" s="416">
        <f>T130/T128</f>
        <v>150.76792346534654</v>
      </c>
      <c r="U129" s="405">
        <f>U130/U128</f>
        <v>150.76792346534654</v>
      </c>
      <c r="V129" s="405">
        <f t="shared" si="535"/>
        <v>-27.564076534653452</v>
      </c>
      <c r="W129" s="405">
        <f t="shared" si="462"/>
        <v>2.1579234653465278</v>
      </c>
      <c r="X129" s="405">
        <f t="shared" si="536"/>
        <v>0</v>
      </c>
      <c r="Y129" s="343">
        <f>Y130/Y128</f>
        <v>127.38</v>
      </c>
      <c r="Z129" s="779">
        <f>Z130/Z128</f>
        <v>150.94747701149427</v>
      </c>
      <c r="AA129" s="779">
        <f>AA130/AA128</f>
        <v>150.94747701149427</v>
      </c>
      <c r="AB129" s="412">
        <f t="shared" si="537"/>
        <v>0</v>
      </c>
      <c r="AC129" s="343">
        <f>AC130/AC128</f>
        <v>127.38</v>
      </c>
      <c r="AD129" s="410">
        <f>AD130/AD128</f>
        <v>155.79086882272728</v>
      </c>
      <c r="AE129" s="779">
        <f>AE130/AE128</f>
        <v>155.79086882272728</v>
      </c>
      <c r="AF129" s="412">
        <f t="shared" si="538"/>
        <v>0</v>
      </c>
      <c r="AG129" s="343">
        <f>AG130/AG128</f>
        <v>127.38</v>
      </c>
      <c r="AH129" s="410">
        <f>AH130/AH128</f>
        <v>147.72727272727272</v>
      </c>
      <c r="AI129" s="411" t="e">
        <f>AI130/AI128</f>
        <v>#DIV/0!</v>
      </c>
      <c r="AJ129" s="412" t="e">
        <f t="shared" si="518"/>
        <v>#DIV/0!</v>
      </c>
      <c r="AK129" s="417">
        <f>AK130/AK128</f>
        <v>127.38</v>
      </c>
      <c r="AL129" s="415">
        <f>AL130/AL128</f>
        <v>148.61000000000001</v>
      </c>
      <c r="AM129" s="416">
        <f>AM130/AM128</f>
        <v>151.37069768057435</v>
      </c>
      <c r="AN129" s="405">
        <f>AN130/AN128</f>
        <v>153.52541136263443</v>
      </c>
      <c r="AO129" s="405">
        <f t="shared" si="519"/>
        <v>26.145411362634434</v>
      </c>
      <c r="AP129" s="405">
        <f t="shared" si="463"/>
        <v>4.9154113626344156</v>
      </c>
      <c r="AQ129" s="405">
        <f>AN129-AM129</f>
        <v>2.154713682060077</v>
      </c>
      <c r="AR129" s="417">
        <f>AR130/AR128</f>
        <v>148.61000000000001</v>
      </c>
      <c r="AS129" s="418">
        <f>AS130/AS128</f>
        <v>148.61000000000001</v>
      </c>
      <c r="AT129" s="419">
        <f>AT130/AT128</f>
        <v>151.07889717812637</v>
      </c>
      <c r="AU129" s="409">
        <f>AU130/AU128</f>
        <v>151.87389165703505</v>
      </c>
      <c r="AV129" s="409">
        <f t="shared" si="539"/>
        <v>3.2638916570350318</v>
      </c>
      <c r="AW129" s="405">
        <f t="shared" si="464"/>
        <v>3.2638916570350318</v>
      </c>
      <c r="AX129" s="409">
        <f t="shared" si="520"/>
        <v>0.79499447890867714</v>
      </c>
      <c r="AY129" s="356"/>
      <c r="AZ129" s="357"/>
      <c r="BA129" s="357"/>
      <c r="BF129" s="952" t="e">
        <f>BF130/BF128</f>
        <v>#DIV/0!</v>
      </c>
      <c r="BG129" s="410" t="e">
        <f>BG130/BG128</f>
        <v>#DIV/0!</v>
      </c>
      <c r="BH129" s="413" t="e">
        <f>BH130/BH128</f>
        <v>#DIV/0!</v>
      </c>
      <c r="BI129" s="412" t="e">
        <f t="shared" si="521"/>
        <v>#DIV/0!</v>
      </c>
      <c r="BJ129" s="952" t="e">
        <f>BJ130/BJ128</f>
        <v>#DIV/0!</v>
      </c>
      <c r="BK129" s="410" t="e">
        <f>BK130/BK128</f>
        <v>#DIV/0!</v>
      </c>
      <c r="BL129" s="413" t="e">
        <f>BL130/BL128</f>
        <v>#DIV/0!</v>
      </c>
      <c r="BM129" s="412" t="e">
        <f t="shared" si="522"/>
        <v>#DIV/0!</v>
      </c>
      <c r="BN129" s="952" t="e">
        <f>BN130/BN128</f>
        <v>#DIV/0!</v>
      </c>
      <c r="BO129" s="410" t="e">
        <f>BO130/BO128</f>
        <v>#DIV/0!</v>
      </c>
      <c r="BP129" s="413" t="e">
        <f>BP130/BP128</f>
        <v>#DIV/0!</v>
      </c>
      <c r="BQ129" s="412" t="e">
        <f t="shared" si="523"/>
        <v>#DIV/0!</v>
      </c>
      <c r="BR129" s="417" t="e">
        <f>BR130/BR128</f>
        <v>#DIV/0!</v>
      </c>
      <c r="BS129" s="416" t="e">
        <f>BS130/BS128</f>
        <v>#DIV/0!</v>
      </c>
      <c r="BT129" s="405" t="e">
        <f>BT130/BT128</f>
        <v>#DIV/0!</v>
      </c>
      <c r="BU129" s="405" t="e">
        <f t="shared" si="525"/>
        <v>#DIV/0!</v>
      </c>
      <c r="BV129" s="405" t="e">
        <f>BT129-BS129</f>
        <v>#DIV/0!</v>
      </c>
      <c r="BW129" s="952" t="e">
        <f>BW130/BW128</f>
        <v>#DIV/0!</v>
      </c>
      <c r="BX129" s="410" t="e">
        <f>BX130/BX128</f>
        <v>#DIV/0!</v>
      </c>
      <c r="BY129" s="413" t="e">
        <f>BY130/BY128</f>
        <v>#DIV/0!</v>
      </c>
      <c r="BZ129" s="412" t="e">
        <f t="shared" si="526"/>
        <v>#DIV/0!</v>
      </c>
      <c r="CA129" s="952" t="e">
        <f>CA130/CA128</f>
        <v>#DIV/0!</v>
      </c>
      <c r="CB129" s="410" t="e">
        <f>CB130/CB128</f>
        <v>#DIV/0!</v>
      </c>
      <c r="CC129" s="413" t="e">
        <f>CC130/CC128</f>
        <v>#DIV/0!</v>
      </c>
      <c r="CD129" s="412" t="e">
        <f t="shared" si="527"/>
        <v>#DIV/0!</v>
      </c>
      <c r="CE129" s="952" t="e">
        <f>CE130/CE128</f>
        <v>#DIV/0!</v>
      </c>
      <c r="CF129" s="410" t="e">
        <f>CF130/CF128</f>
        <v>#DIV/0!</v>
      </c>
      <c r="CG129" s="413" t="e">
        <f>CG130/CG128</f>
        <v>#DIV/0!</v>
      </c>
      <c r="CH129" s="412" t="e">
        <f t="shared" si="528"/>
        <v>#DIV/0!</v>
      </c>
      <c r="CI129" s="417" t="e">
        <f>CI130/CI128</f>
        <v>#DIV/0!</v>
      </c>
      <c r="CJ129" s="416" t="e">
        <f>CJ130/CJ128</f>
        <v>#DIV/0!</v>
      </c>
      <c r="CK129" s="405" t="e">
        <f>CK130/CK128</f>
        <v>#DIV/0!</v>
      </c>
      <c r="CL129" s="405" t="e">
        <f t="shared" si="530"/>
        <v>#DIV/0!</v>
      </c>
      <c r="CM129" s="405" t="e">
        <f>CK129-CJ129</f>
        <v>#DIV/0!</v>
      </c>
      <c r="CN129" s="417" t="e">
        <f>CN130/CN128</f>
        <v>#DIV/0!</v>
      </c>
      <c r="CO129" s="419" t="e">
        <f>CO130/CO128</f>
        <v>#DIV/0!</v>
      </c>
      <c r="CP129" s="409" t="e">
        <f>CP130/CP128</f>
        <v>#DIV/0!</v>
      </c>
      <c r="CQ129" s="409" t="e">
        <f t="shared" si="540"/>
        <v>#DIV/0!</v>
      </c>
      <c r="CR129" s="409" t="e">
        <f t="shared" si="531"/>
        <v>#DIV/0!</v>
      </c>
      <c r="CS129" s="356"/>
      <c r="CT129" s="357"/>
    </row>
    <row r="130" spans="1:101" s="138" customFormat="1" ht="20.100000000000001" customHeight="1">
      <c r="A130" s="66"/>
      <c r="B130" s="66"/>
      <c r="C130" s="420"/>
      <c r="D130" s="66" t="s">
        <v>51</v>
      </c>
      <c r="E130" s="845"/>
      <c r="F130" s="269">
        <v>44583</v>
      </c>
      <c r="G130" s="421">
        <v>63453.162969999998</v>
      </c>
      <c r="H130" s="780">
        <v>63453.162969999998</v>
      </c>
      <c r="I130" s="425">
        <f t="shared" si="532"/>
        <v>0</v>
      </c>
      <c r="J130" s="269">
        <v>44583</v>
      </c>
      <c r="K130" s="421">
        <v>47103</v>
      </c>
      <c r="L130" s="780">
        <v>47103</v>
      </c>
      <c r="M130" s="425">
        <f t="shared" si="533"/>
        <v>0</v>
      </c>
      <c r="N130" s="269">
        <v>44583</v>
      </c>
      <c r="O130" s="421">
        <v>56947</v>
      </c>
      <c r="P130" s="780">
        <v>56947</v>
      </c>
      <c r="Q130" s="425">
        <f t="shared" si="534"/>
        <v>0</v>
      </c>
      <c r="R130" s="426">
        <f>F130+J130+N130</f>
        <v>133749</v>
      </c>
      <c r="S130" s="427">
        <f>44583*3</f>
        <v>133749</v>
      </c>
      <c r="T130" s="131">
        <f>H130+K130+O130</f>
        <v>167503.16297</v>
      </c>
      <c r="U130" s="133">
        <f>H130+L130+P130</f>
        <v>167503.16297</v>
      </c>
      <c r="V130" s="129">
        <f t="shared" si="535"/>
        <v>33754.162970000005</v>
      </c>
      <c r="W130" s="128">
        <f t="shared" si="462"/>
        <v>33754.162970000005</v>
      </c>
      <c r="X130" s="55">
        <f t="shared" si="536"/>
        <v>0</v>
      </c>
      <c r="Y130" s="269">
        <v>44583</v>
      </c>
      <c r="Z130" s="780">
        <v>52529.722000000002</v>
      </c>
      <c r="AA130" s="780">
        <v>52529.722000000002</v>
      </c>
      <c r="AB130" s="425">
        <f t="shared" si="537"/>
        <v>0</v>
      </c>
      <c r="AC130" s="269">
        <v>44583</v>
      </c>
      <c r="AD130" s="421">
        <v>61693.184053800003</v>
      </c>
      <c r="AE130" s="780">
        <v>61693.184053800003</v>
      </c>
      <c r="AF130" s="425">
        <f t="shared" si="538"/>
        <v>0</v>
      </c>
      <c r="AG130" s="269">
        <v>44583</v>
      </c>
      <c r="AH130" s="421">
        <v>65000</v>
      </c>
      <c r="AI130" s="422"/>
      <c r="AJ130" s="425">
        <f t="shared" si="518"/>
        <v>-65000</v>
      </c>
      <c r="AK130" s="130">
        <f>Y130+AC130+AG130</f>
        <v>133749</v>
      </c>
      <c r="AL130" s="427">
        <f>44583*3</f>
        <v>133749</v>
      </c>
      <c r="AM130" s="134">
        <f>Z130+AD130+AH130</f>
        <v>179222.90605380002</v>
      </c>
      <c r="AN130" s="133">
        <f>AA130+AE130+AI130</f>
        <v>114222.9060538</v>
      </c>
      <c r="AO130" s="134">
        <f t="shared" si="519"/>
        <v>-19526.093946199995</v>
      </c>
      <c r="AP130" s="128">
        <f t="shared" si="463"/>
        <v>-19526.093946199995</v>
      </c>
      <c r="AQ130" s="244">
        <f>AN130-AM130</f>
        <v>-65000.000000000015</v>
      </c>
      <c r="AR130" s="130">
        <f>SUM(R130,AK130)</f>
        <v>267498</v>
      </c>
      <c r="AS130" s="132">
        <f>AL130+S130</f>
        <v>267498</v>
      </c>
      <c r="AT130" s="519">
        <f>T130+AM130</f>
        <v>346726.06902380002</v>
      </c>
      <c r="AU130" s="169">
        <f>SUM(U130,AN130)</f>
        <v>281726.06902380002</v>
      </c>
      <c r="AV130" s="170">
        <f t="shared" si="539"/>
        <v>14228.069023800024</v>
      </c>
      <c r="AW130" s="128">
        <f t="shared" si="464"/>
        <v>14228.069023800024</v>
      </c>
      <c r="AX130" s="369">
        <f t="shared" si="520"/>
        <v>-65000</v>
      </c>
      <c r="AY130" s="137"/>
      <c r="BF130" s="953"/>
      <c r="BG130" s="421"/>
      <c r="BH130" s="424"/>
      <c r="BI130" s="425">
        <f t="shared" si="521"/>
        <v>0</v>
      </c>
      <c r="BJ130" s="953"/>
      <c r="BK130" s="421"/>
      <c r="BL130" s="424"/>
      <c r="BM130" s="425">
        <f t="shared" si="522"/>
        <v>0</v>
      </c>
      <c r="BN130" s="953"/>
      <c r="BO130" s="421"/>
      <c r="BP130" s="424"/>
      <c r="BQ130" s="425">
        <f t="shared" si="523"/>
        <v>0</v>
      </c>
      <c r="BR130" s="130">
        <f t="shared" ref="BR130:BT131" si="541">BF130+BJ130+BN130</f>
        <v>0</v>
      </c>
      <c r="BS130" s="134">
        <f t="shared" si="541"/>
        <v>0</v>
      </c>
      <c r="BT130" s="133">
        <f t="shared" si="541"/>
        <v>0</v>
      </c>
      <c r="BU130" s="129">
        <f t="shared" si="525"/>
        <v>0</v>
      </c>
      <c r="BV130" s="244">
        <f>BT130-BS130</f>
        <v>0</v>
      </c>
      <c r="BW130" s="953"/>
      <c r="BX130" s="421"/>
      <c r="BY130" s="424"/>
      <c r="BZ130" s="425">
        <f t="shared" si="526"/>
        <v>0</v>
      </c>
      <c r="CA130" s="953"/>
      <c r="CB130" s="421"/>
      <c r="CC130" s="424"/>
      <c r="CD130" s="425">
        <f t="shared" si="527"/>
        <v>0</v>
      </c>
      <c r="CE130" s="953"/>
      <c r="CF130" s="421"/>
      <c r="CG130" s="424"/>
      <c r="CH130" s="425">
        <f t="shared" si="528"/>
        <v>0</v>
      </c>
      <c r="CI130" s="130">
        <f t="shared" ref="CI130:CK131" si="542">BW130+CA130+CE130</f>
        <v>0</v>
      </c>
      <c r="CJ130" s="134">
        <f t="shared" si="542"/>
        <v>0</v>
      </c>
      <c r="CK130" s="133">
        <f t="shared" si="542"/>
        <v>0</v>
      </c>
      <c r="CL130" s="134">
        <f t="shared" si="530"/>
        <v>0</v>
      </c>
      <c r="CM130" s="244">
        <f>CK130-CJ130</f>
        <v>0</v>
      </c>
      <c r="CN130" s="130">
        <f>SUM(BR130,CI130)</f>
        <v>0</v>
      </c>
      <c r="CO130" s="519">
        <f>BS130+CJ130</f>
        <v>0</v>
      </c>
      <c r="CP130" s="169">
        <f>SUM(BT130,CK130)</f>
        <v>0</v>
      </c>
      <c r="CQ130" s="170">
        <f t="shared" si="540"/>
        <v>0</v>
      </c>
      <c r="CR130" s="369">
        <f t="shared" si="531"/>
        <v>0</v>
      </c>
      <c r="CS130" s="137"/>
    </row>
    <row r="131" spans="1:101" s="357" customFormat="1" ht="20.100000000000001" customHeight="1">
      <c r="A131" s="395"/>
      <c r="B131" s="395"/>
      <c r="C131" s="396"/>
      <c r="D131" s="849" t="s">
        <v>49</v>
      </c>
      <c r="E131" s="855"/>
      <c r="F131" s="343">
        <v>267</v>
      </c>
      <c r="G131" s="397">
        <v>486</v>
      </c>
      <c r="H131" s="778">
        <v>486</v>
      </c>
      <c r="I131" s="399">
        <f t="shared" si="532"/>
        <v>0</v>
      </c>
      <c r="J131" s="343">
        <v>267</v>
      </c>
      <c r="K131" s="397">
        <v>461</v>
      </c>
      <c r="L131" s="778">
        <v>461</v>
      </c>
      <c r="M131" s="399">
        <f t="shared" si="533"/>
        <v>0</v>
      </c>
      <c r="N131" s="343">
        <v>267</v>
      </c>
      <c r="O131" s="397">
        <v>451</v>
      </c>
      <c r="P131" s="778">
        <v>451</v>
      </c>
      <c r="Q131" s="399">
        <f t="shared" si="534"/>
        <v>0</v>
      </c>
      <c r="R131" s="401">
        <f>F131+J131+N131</f>
        <v>801</v>
      </c>
      <c r="S131" s="402">
        <f>550*3</f>
        <v>1650</v>
      </c>
      <c r="T131" s="403">
        <f>H131+K131+O131</f>
        <v>1398</v>
      </c>
      <c r="U131" s="405">
        <f>H131+L131+P131</f>
        <v>1398</v>
      </c>
      <c r="V131" s="405">
        <f t="shared" si="535"/>
        <v>597</v>
      </c>
      <c r="W131" s="405">
        <f t="shared" si="462"/>
        <v>-252</v>
      </c>
      <c r="X131" s="405">
        <f t="shared" si="536"/>
        <v>0</v>
      </c>
      <c r="Y131" s="343">
        <v>500</v>
      </c>
      <c r="Z131" s="778">
        <v>408</v>
      </c>
      <c r="AA131" s="778">
        <v>408</v>
      </c>
      <c r="AB131" s="399">
        <f t="shared" si="537"/>
        <v>0</v>
      </c>
      <c r="AC131" s="343">
        <v>500</v>
      </c>
      <c r="AD131" s="397">
        <v>547</v>
      </c>
      <c r="AE131" s="778">
        <v>547</v>
      </c>
      <c r="AF131" s="399">
        <f t="shared" si="538"/>
        <v>0</v>
      </c>
      <c r="AG131" s="343">
        <v>500</v>
      </c>
      <c r="AH131" s="397">
        <v>520</v>
      </c>
      <c r="AI131" s="398"/>
      <c r="AJ131" s="399">
        <f t="shared" si="518"/>
        <v>-520</v>
      </c>
      <c r="AK131" s="417">
        <f>Y131+AC131+AG131</f>
        <v>1500</v>
      </c>
      <c r="AL131" s="402">
        <f>550*3</f>
        <v>1650</v>
      </c>
      <c r="AM131" s="537">
        <f>Z131+AD131+AH131</f>
        <v>1475</v>
      </c>
      <c r="AN131" s="405">
        <f>AA131+AE131+AI131</f>
        <v>955</v>
      </c>
      <c r="AO131" s="345">
        <f t="shared" si="519"/>
        <v>-545</v>
      </c>
      <c r="AP131" s="405">
        <f t="shared" si="463"/>
        <v>-695</v>
      </c>
      <c r="AQ131" s="448"/>
      <c r="AR131" s="406">
        <f>SUM(R131,AK131)</f>
        <v>2301</v>
      </c>
      <c r="AS131" s="445">
        <f>AL131+S131</f>
        <v>3300</v>
      </c>
      <c r="AT131" s="450">
        <f>T131+AM131</f>
        <v>2873</v>
      </c>
      <c r="AU131" s="451">
        <f>SUM(U131,AN131)</f>
        <v>2353</v>
      </c>
      <c r="AV131" s="467">
        <f t="shared" si="539"/>
        <v>52</v>
      </c>
      <c r="AW131" s="405">
        <f t="shared" si="464"/>
        <v>-947</v>
      </c>
      <c r="AX131" s="468">
        <f t="shared" si="520"/>
        <v>-520</v>
      </c>
      <c r="AY131" s="356"/>
      <c r="BF131" s="948"/>
      <c r="BG131" s="397"/>
      <c r="BH131" s="400"/>
      <c r="BI131" s="399">
        <f t="shared" si="521"/>
        <v>0</v>
      </c>
      <c r="BJ131" s="948"/>
      <c r="BK131" s="397"/>
      <c r="BL131" s="400"/>
      <c r="BM131" s="399">
        <f t="shared" si="522"/>
        <v>0</v>
      </c>
      <c r="BN131" s="948"/>
      <c r="BO131" s="397"/>
      <c r="BP131" s="400"/>
      <c r="BQ131" s="399">
        <f t="shared" si="523"/>
        <v>0</v>
      </c>
      <c r="BR131" s="417">
        <f t="shared" si="541"/>
        <v>0</v>
      </c>
      <c r="BS131" s="537">
        <f t="shared" si="541"/>
        <v>0</v>
      </c>
      <c r="BT131" s="405">
        <f t="shared" si="541"/>
        <v>0</v>
      </c>
      <c r="BU131" s="352">
        <f t="shared" si="525"/>
        <v>0</v>
      </c>
      <c r="BV131" s="448"/>
      <c r="BW131" s="948"/>
      <c r="BX131" s="397"/>
      <c r="BY131" s="400"/>
      <c r="BZ131" s="399">
        <f t="shared" si="526"/>
        <v>0</v>
      </c>
      <c r="CA131" s="948"/>
      <c r="CB131" s="397"/>
      <c r="CC131" s="400"/>
      <c r="CD131" s="399">
        <f t="shared" si="527"/>
        <v>0</v>
      </c>
      <c r="CE131" s="948"/>
      <c r="CF131" s="397"/>
      <c r="CG131" s="400"/>
      <c r="CH131" s="399">
        <f t="shared" si="528"/>
        <v>0</v>
      </c>
      <c r="CI131" s="417">
        <f t="shared" si="542"/>
        <v>0</v>
      </c>
      <c r="CJ131" s="537">
        <f t="shared" si="542"/>
        <v>0</v>
      </c>
      <c r="CK131" s="405">
        <f t="shared" si="542"/>
        <v>0</v>
      </c>
      <c r="CL131" s="345">
        <f t="shared" si="530"/>
        <v>0</v>
      </c>
      <c r="CM131" s="448"/>
      <c r="CN131" s="406">
        <f>SUM(BR131,CI131)</f>
        <v>0</v>
      </c>
      <c r="CO131" s="450">
        <f>BS131+CJ131</f>
        <v>0</v>
      </c>
      <c r="CP131" s="451">
        <f>SUM(BT131,CK131)</f>
        <v>0</v>
      </c>
      <c r="CQ131" s="467">
        <f t="shared" si="540"/>
        <v>0</v>
      </c>
      <c r="CR131" s="468">
        <f t="shared" si="531"/>
        <v>0</v>
      </c>
      <c r="CS131" s="356"/>
    </row>
    <row r="132" spans="1:101" s="358" customFormat="1" ht="20.100000000000001" customHeight="1">
      <c r="A132" s="395"/>
      <c r="B132" s="395"/>
      <c r="C132" s="396"/>
      <c r="D132" s="850" t="s">
        <v>85</v>
      </c>
      <c r="E132" s="855"/>
      <c r="F132" s="343">
        <f>F133/F131</f>
        <v>192.88389513108615</v>
      </c>
      <c r="G132" s="410">
        <f>G133/G131</f>
        <v>164.06108230452676</v>
      </c>
      <c r="H132" s="779">
        <f>H133/H131</f>
        <v>164.06108230452676</v>
      </c>
      <c r="I132" s="412">
        <f t="shared" si="532"/>
        <v>0</v>
      </c>
      <c r="J132" s="343">
        <f>J133/J131</f>
        <v>192.88389513108615</v>
      </c>
      <c r="K132" s="410">
        <f>K133/K131</f>
        <v>157.14967462039044</v>
      </c>
      <c r="L132" s="779">
        <f>L133/L131</f>
        <v>157.14967462039044</v>
      </c>
      <c r="M132" s="412">
        <f t="shared" si="533"/>
        <v>0</v>
      </c>
      <c r="N132" s="343">
        <f>N133/N131</f>
        <v>192.88389513108615</v>
      </c>
      <c r="O132" s="410">
        <f>O133/O131</f>
        <v>141.75299334811533</v>
      </c>
      <c r="P132" s="779">
        <f>P133/P131</f>
        <v>141.75299334811533</v>
      </c>
      <c r="Q132" s="412">
        <f t="shared" si="534"/>
        <v>0</v>
      </c>
      <c r="R132" s="414">
        <f>R133/R131</f>
        <v>192.88389513108615</v>
      </c>
      <c r="S132" s="415">
        <f>S133/S131</f>
        <v>143.19454545454545</v>
      </c>
      <c r="T132" s="416">
        <f>T133/T131</f>
        <v>154.58532618025751</v>
      </c>
      <c r="U132" s="405">
        <f>U133/U131</f>
        <v>154.58532618025751</v>
      </c>
      <c r="V132" s="405">
        <f t="shared" si="535"/>
        <v>-38.298568950828638</v>
      </c>
      <c r="W132" s="405">
        <f t="shared" si="462"/>
        <v>11.390780725712062</v>
      </c>
      <c r="X132" s="405">
        <f t="shared" si="536"/>
        <v>0</v>
      </c>
      <c r="Y132" s="343">
        <f>Y133/Y131</f>
        <v>147.666</v>
      </c>
      <c r="Z132" s="779">
        <f>Z133/Z131</f>
        <v>156.59643627450978</v>
      </c>
      <c r="AA132" s="779">
        <f>AA133/AA131</f>
        <v>156.59643627450978</v>
      </c>
      <c r="AB132" s="412">
        <f t="shared" si="537"/>
        <v>0</v>
      </c>
      <c r="AC132" s="343">
        <f>AC133/AC131</f>
        <v>147.666</v>
      </c>
      <c r="AD132" s="410">
        <f>AD133/AD131</f>
        <v>147.19077158939672</v>
      </c>
      <c r="AE132" s="779">
        <f>AE133/AE131</f>
        <v>147.19077158939672</v>
      </c>
      <c r="AF132" s="412">
        <f t="shared" si="538"/>
        <v>0</v>
      </c>
      <c r="AG132" s="343">
        <f>AG133/AG131</f>
        <v>147.666</v>
      </c>
      <c r="AH132" s="410">
        <f>AH133/AH131</f>
        <v>163.46153846153845</v>
      </c>
      <c r="AI132" s="411" t="e">
        <f>AI133/AI131</f>
        <v>#DIV/0!</v>
      </c>
      <c r="AJ132" s="412" t="e">
        <f t="shared" si="518"/>
        <v>#DIV/0!</v>
      </c>
      <c r="AK132" s="417">
        <f>AK133/AK131</f>
        <v>147.666</v>
      </c>
      <c r="AL132" s="415">
        <f>AL133/AL131</f>
        <v>143.19454545454545</v>
      </c>
      <c r="AM132" s="416">
        <f>AM133/AM131</f>
        <v>155.52860885383049</v>
      </c>
      <c r="AN132" s="405">
        <f>AN133/AN131</f>
        <v>151.20910791560209</v>
      </c>
      <c r="AO132" s="405">
        <f t="shared" si="519"/>
        <v>3.5431079156020928</v>
      </c>
      <c r="AP132" s="405">
        <f t="shared" si="463"/>
        <v>8.0145624610566415</v>
      </c>
      <c r="AQ132" s="405">
        <f>AN132-AM132</f>
        <v>-4.3195009382284013</v>
      </c>
      <c r="AR132" s="417">
        <f>AR133/AR131</f>
        <v>163.40677966101694</v>
      </c>
      <c r="AS132" s="418">
        <f>AS133/AS131</f>
        <v>143.19454545454545</v>
      </c>
      <c r="AT132" s="419">
        <f>AT133/AT131</f>
        <v>155.06960809585797</v>
      </c>
      <c r="AU132" s="409">
        <f>AU133/AU131</f>
        <v>153.21503784929877</v>
      </c>
      <c r="AV132" s="409">
        <f t="shared" si="539"/>
        <v>-10.191741811718174</v>
      </c>
      <c r="AW132" s="405">
        <f t="shared" si="464"/>
        <v>10.020492394753319</v>
      </c>
      <c r="AX132" s="409">
        <f t="shared" si="520"/>
        <v>-1.8545702465592058</v>
      </c>
      <c r="AY132" s="356"/>
      <c r="AZ132" s="357"/>
      <c r="BA132" s="357"/>
      <c r="BF132" s="952" t="e">
        <f>BF133/BF131</f>
        <v>#DIV/0!</v>
      </c>
      <c r="BG132" s="410" t="e">
        <f>BG133/BG131</f>
        <v>#DIV/0!</v>
      </c>
      <c r="BH132" s="413" t="e">
        <f>BH133/BH131</f>
        <v>#DIV/0!</v>
      </c>
      <c r="BI132" s="412" t="e">
        <f t="shared" si="521"/>
        <v>#DIV/0!</v>
      </c>
      <c r="BJ132" s="952" t="e">
        <f>BJ133/BJ131</f>
        <v>#DIV/0!</v>
      </c>
      <c r="BK132" s="410" t="e">
        <f>BK133/BK131</f>
        <v>#DIV/0!</v>
      </c>
      <c r="BL132" s="413" t="e">
        <f>BL133/BL131</f>
        <v>#DIV/0!</v>
      </c>
      <c r="BM132" s="412" t="e">
        <f t="shared" si="522"/>
        <v>#DIV/0!</v>
      </c>
      <c r="BN132" s="952" t="e">
        <f>BN133/BN131</f>
        <v>#DIV/0!</v>
      </c>
      <c r="BO132" s="410" t="e">
        <f>BO133/BO131</f>
        <v>#DIV/0!</v>
      </c>
      <c r="BP132" s="413" t="e">
        <f>BP133/BP131</f>
        <v>#DIV/0!</v>
      </c>
      <c r="BQ132" s="412" t="e">
        <f t="shared" si="523"/>
        <v>#DIV/0!</v>
      </c>
      <c r="BR132" s="417" t="e">
        <f>BR133/BR131</f>
        <v>#DIV/0!</v>
      </c>
      <c r="BS132" s="416" t="e">
        <f>BS133/BS131</f>
        <v>#DIV/0!</v>
      </c>
      <c r="BT132" s="405" t="e">
        <f>BT133/BT131</f>
        <v>#DIV/0!</v>
      </c>
      <c r="BU132" s="405" t="e">
        <f t="shared" si="525"/>
        <v>#DIV/0!</v>
      </c>
      <c r="BV132" s="405" t="e">
        <f>BT132-BS132</f>
        <v>#DIV/0!</v>
      </c>
      <c r="BW132" s="952" t="e">
        <f>BW133/BW131</f>
        <v>#DIV/0!</v>
      </c>
      <c r="BX132" s="410" t="e">
        <f>BX133/BX131</f>
        <v>#DIV/0!</v>
      </c>
      <c r="BY132" s="413" t="e">
        <f>BY133/BY131</f>
        <v>#DIV/0!</v>
      </c>
      <c r="BZ132" s="412" t="e">
        <f t="shared" si="526"/>
        <v>#DIV/0!</v>
      </c>
      <c r="CA132" s="952" t="e">
        <f>CA133/CA131</f>
        <v>#DIV/0!</v>
      </c>
      <c r="CB132" s="410" t="e">
        <f>CB133/CB131</f>
        <v>#DIV/0!</v>
      </c>
      <c r="CC132" s="413" t="e">
        <f>CC133/CC131</f>
        <v>#DIV/0!</v>
      </c>
      <c r="CD132" s="412" t="e">
        <f t="shared" si="527"/>
        <v>#DIV/0!</v>
      </c>
      <c r="CE132" s="952" t="e">
        <f>CE133/CE131</f>
        <v>#DIV/0!</v>
      </c>
      <c r="CF132" s="410" t="e">
        <f>CF133/CF131</f>
        <v>#DIV/0!</v>
      </c>
      <c r="CG132" s="413" t="e">
        <f>CG133/CG131</f>
        <v>#DIV/0!</v>
      </c>
      <c r="CH132" s="412" t="e">
        <f t="shared" si="528"/>
        <v>#DIV/0!</v>
      </c>
      <c r="CI132" s="417" t="e">
        <f>CI133/CI131</f>
        <v>#DIV/0!</v>
      </c>
      <c r="CJ132" s="416" t="e">
        <f>CJ133/CJ131</f>
        <v>#DIV/0!</v>
      </c>
      <c r="CK132" s="405" t="e">
        <f>CK133/CK131</f>
        <v>#DIV/0!</v>
      </c>
      <c r="CL132" s="405" t="e">
        <f t="shared" si="530"/>
        <v>#DIV/0!</v>
      </c>
      <c r="CM132" s="405" t="e">
        <f>CK132-CJ132</f>
        <v>#DIV/0!</v>
      </c>
      <c r="CN132" s="417" t="e">
        <f>CN133/CN131</f>
        <v>#DIV/0!</v>
      </c>
      <c r="CO132" s="419" t="e">
        <f>CO133/CO131</f>
        <v>#DIV/0!</v>
      </c>
      <c r="CP132" s="409" t="e">
        <f>CP133/CP131</f>
        <v>#DIV/0!</v>
      </c>
      <c r="CQ132" s="409" t="e">
        <f t="shared" si="540"/>
        <v>#DIV/0!</v>
      </c>
      <c r="CR132" s="409" t="e">
        <f t="shared" si="531"/>
        <v>#DIV/0!</v>
      </c>
      <c r="CS132" s="356"/>
      <c r="CT132" s="357"/>
    </row>
    <row r="133" spans="1:101" s="138" customFormat="1" ht="20.100000000000001" customHeight="1">
      <c r="A133" s="66"/>
      <c r="B133" s="66"/>
      <c r="C133" s="420"/>
      <c r="D133" s="852" t="s">
        <v>32</v>
      </c>
      <c r="E133" s="845"/>
      <c r="F133" s="269">
        <v>51500</v>
      </c>
      <c r="G133" s="421">
        <v>79733.686000000002</v>
      </c>
      <c r="H133" s="780">
        <v>79733.686000000002</v>
      </c>
      <c r="I133" s="425">
        <f t="shared" si="532"/>
        <v>0</v>
      </c>
      <c r="J133" s="269">
        <v>51500</v>
      </c>
      <c r="K133" s="421">
        <v>72446</v>
      </c>
      <c r="L133" s="780">
        <v>72446</v>
      </c>
      <c r="M133" s="425">
        <f t="shared" si="533"/>
        <v>0</v>
      </c>
      <c r="N133" s="269">
        <v>51500</v>
      </c>
      <c r="O133" s="421">
        <f>O138-O130</f>
        <v>63930.600000000006</v>
      </c>
      <c r="P133" s="780">
        <f>P138-P130</f>
        <v>63930.600000000006</v>
      </c>
      <c r="Q133" s="425">
        <f t="shared" si="534"/>
        <v>0</v>
      </c>
      <c r="R133" s="426">
        <f>F133+J133+N133</f>
        <v>154500</v>
      </c>
      <c r="S133" s="427">
        <f>78757*3</f>
        <v>236271</v>
      </c>
      <c r="T133" s="131">
        <f>H133+K133+O133</f>
        <v>216110.28599999999</v>
      </c>
      <c r="U133" s="133">
        <f t="shared" ref="U133:U135" si="543">H133+L133+P133</f>
        <v>216110.28599999999</v>
      </c>
      <c r="V133" s="129">
        <f t="shared" si="535"/>
        <v>61610.285999999993</v>
      </c>
      <c r="W133" s="128">
        <f t="shared" si="462"/>
        <v>-20160.714000000007</v>
      </c>
      <c r="X133" s="55">
        <f t="shared" si="536"/>
        <v>0</v>
      </c>
      <c r="Y133" s="269">
        <v>73833</v>
      </c>
      <c r="Z133" s="780">
        <v>63891.345999999998</v>
      </c>
      <c r="AA133" s="780">
        <v>63891.345999999998</v>
      </c>
      <c r="AB133" s="425">
        <f t="shared" si="537"/>
        <v>0</v>
      </c>
      <c r="AC133" s="269">
        <v>73833</v>
      </c>
      <c r="AD133" s="421">
        <v>80513.3520594</v>
      </c>
      <c r="AE133" s="780">
        <v>80513.3520594</v>
      </c>
      <c r="AF133" s="425">
        <f t="shared" si="538"/>
        <v>0</v>
      </c>
      <c r="AG133" s="269">
        <v>73833</v>
      </c>
      <c r="AH133" s="421">
        <v>85000</v>
      </c>
      <c r="AI133" s="422"/>
      <c r="AJ133" s="425">
        <f t="shared" si="518"/>
        <v>-85000</v>
      </c>
      <c r="AK133" s="292">
        <f>Y133+AC133+AG133</f>
        <v>221499</v>
      </c>
      <c r="AL133" s="427">
        <f>78757*3</f>
        <v>236271</v>
      </c>
      <c r="AM133" s="128">
        <f t="shared" ref="AM133:AN135" si="544">Z133+AD133+AH133</f>
        <v>229404.69805939999</v>
      </c>
      <c r="AN133" s="278">
        <f t="shared" si="544"/>
        <v>144404.69805939999</v>
      </c>
      <c r="AO133" s="70">
        <f t="shared" si="519"/>
        <v>-77094.301940600009</v>
      </c>
      <c r="AP133" s="128">
        <f t="shared" si="463"/>
        <v>-91866.301940600009</v>
      </c>
      <c r="AQ133" s="55">
        <f>AN133-AM133</f>
        <v>-85000</v>
      </c>
      <c r="AR133" s="130">
        <f>SUM(R133,AK133)</f>
        <v>375999</v>
      </c>
      <c r="AS133" s="132">
        <f>AL133+S133</f>
        <v>472542</v>
      </c>
      <c r="AT133" s="519">
        <f>T133+AM133</f>
        <v>445514.98405939998</v>
      </c>
      <c r="AU133" s="169">
        <f>SUM(U133,AN133)</f>
        <v>360514.98405939998</v>
      </c>
      <c r="AV133" s="170">
        <f t="shared" si="539"/>
        <v>-15484.015940600017</v>
      </c>
      <c r="AW133" s="128">
        <f t="shared" si="464"/>
        <v>-112027.01594060002</v>
      </c>
      <c r="AX133" s="369">
        <f t="shared" si="520"/>
        <v>-85000</v>
      </c>
      <c r="AY133" s="137"/>
      <c r="BF133" s="953"/>
      <c r="BG133" s="421"/>
      <c r="BH133" s="424"/>
      <c r="BI133" s="425">
        <f t="shared" si="521"/>
        <v>0</v>
      </c>
      <c r="BJ133" s="953"/>
      <c r="BK133" s="421"/>
      <c r="BL133" s="424"/>
      <c r="BM133" s="425">
        <f t="shared" si="522"/>
        <v>0</v>
      </c>
      <c r="BN133" s="953"/>
      <c r="BO133" s="421"/>
      <c r="BP133" s="424"/>
      <c r="BQ133" s="425">
        <f t="shared" si="523"/>
        <v>0</v>
      </c>
      <c r="BR133" s="292">
        <f t="shared" ref="BR133:BT135" si="545">BF133+BJ133+BN133</f>
        <v>0</v>
      </c>
      <c r="BS133" s="128">
        <f t="shared" si="545"/>
        <v>0</v>
      </c>
      <c r="BT133" s="278">
        <f t="shared" si="545"/>
        <v>0</v>
      </c>
      <c r="BU133" s="242">
        <f t="shared" si="525"/>
        <v>0</v>
      </c>
      <c r="BV133" s="55">
        <f>BT133-BS133</f>
        <v>0</v>
      </c>
      <c r="BW133" s="953"/>
      <c r="BX133" s="421"/>
      <c r="BY133" s="424"/>
      <c r="BZ133" s="425">
        <f t="shared" si="526"/>
        <v>0</v>
      </c>
      <c r="CA133" s="953"/>
      <c r="CB133" s="421"/>
      <c r="CC133" s="424"/>
      <c r="CD133" s="425">
        <f t="shared" si="527"/>
        <v>0</v>
      </c>
      <c r="CE133" s="953"/>
      <c r="CF133" s="421"/>
      <c r="CG133" s="424"/>
      <c r="CH133" s="425">
        <f t="shared" si="528"/>
        <v>0</v>
      </c>
      <c r="CI133" s="292">
        <f t="shared" ref="CI133:CK135" si="546">BW133+CA133+CE133</f>
        <v>0</v>
      </c>
      <c r="CJ133" s="128">
        <f t="shared" si="546"/>
        <v>0</v>
      </c>
      <c r="CK133" s="278">
        <f t="shared" si="546"/>
        <v>0</v>
      </c>
      <c r="CL133" s="70">
        <f t="shared" si="530"/>
        <v>0</v>
      </c>
      <c r="CM133" s="55">
        <f>CK133-CJ133</f>
        <v>0</v>
      </c>
      <c r="CN133" s="130">
        <f>SUM(BR133,CI133)</f>
        <v>0</v>
      </c>
      <c r="CO133" s="519">
        <f>BS133+CJ133</f>
        <v>0</v>
      </c>
      <c r="CP133" s="169">
        <f>SUM(BT133,CK133)</f>
        <v>0</v>
      </c>
      <c r="CQ133" s="170">
        <f t="shared" si="540"/>
        <v>0</v>
      </c>
      <c r="CR133" s="369">
        <f t="shared" si="531"/>
        <v>0</v>
      </c>
      <c r="CS133" s="137"/>
    </row>
    <row r="134" spans="1:101" s="444" customFormat="1" ht="20.100000000000001" hidden="1" customHeight="1">
      <c r="A134" s="429"/>
      <c r="B134" s="429"/>
      <c r="C134" s="430"/>
      <c r="D134" s="805" t="s">
        <v>52</v>
      </c>
      <c r="E134" s="806"/>
      <c r="F134" s="431"/>
      <c r="G134" s="432"/>
      <c r="H134" s="781"/>
      <c r="I134" s="434">
        <f t="shared" si="532"/>
        <v>0</v>
      </c>
      <c r="J134" s="431"/>
      <c r="K134" s="432"/>
      <c r="L134" s="781"/>
      <c r="M134" s="434">
        <f t="shared" si="533"/>
        <v>0</v>
      </c>
      <c r="N134" s="431"/>
      <c r="O134" s="432"/>
      <c r="P134" s="781"/>
      <c r="Q134" s="434">
        <f t="shared" si="534"/>
        <v>0</v>
      </c>
      <c r="R134" s="436">
        <f>F134+J134+N134</f>
        <v>0</v>
      </c>
      <c r="S134" s="437"/>
      <c r="T134" s="131">
        <f>H134+K134+O134</f>
        <v>0</v>
      </c>
      <c r="U134" s="438">
        <f t="shared" si="543"/>
        <v>0</v>
      </c>
      <c r="V134" s="232">
        <f t="shared" si="535"/>
        <v>0</v>
      </c>
      <c r="W134" s="233">
        <f t="shared" si="462"/>
        <v>0</v>
      </c>
      <c r="X134" s="234">
        <f t="shared" si="536"/>
        <v>0</v>
      </c>
      <c r="Y134" s="431"/>
      <c r="Z134" s="781"/>
      <c r="AA134" s="781"/>
      <c r="AB134" s="434">
        <f t="shared" si="537"/>
        <v>0</v>
      </c>
      <c r="AC134" s="431"/>
      <c r="AD134" s="432"/>
      <c r="AE134" s="781"/>
      <c r="AF134" s="434">
        <f t="shared" si="538"/>
        <v>0</v>
      </c>
      <c r="AG134" s="431"/>
      <c r="AH134" s="432"/>
      <c r="AI134" s="433"/>
      <c r="AJ134" s="325">
        <f t="shared" si="518"/>
        <v>0</v>
      </c>
      <c r="AK134" s="539">
        <f>Y134+AC134+AG134</f>
        <v>0</v>
      </c>
      <c r="AL134" s="437"/>
      <c r="AM134" s="141">
        <f t="shared" si="544"/>
        <v>0</v>
      </c>
      <c r="AN134" s="438">
        <f t="shared" si="544"/>
        <v>0</v>
      </c>
      <c r="AO134" s="235">
        <f t="shared" si="519"/>
        <v>0</v>
      </c>
      <c r="AP134" s="233">
        <f t="shared" si="463"/>
        <v>0</v>
      </c>
      <c r="AQ134" s="234">
        <f>AN134-AM134</f>
        <v>0</v>
      </c>
      <c r="AR134" s="130">
        <f>SUM(R134,AK134)</f>
        <v>0</v>
      </c>
      <c r="AS134" s="440"/>
      <c r="AT134" s="441">
        <f>T134+AM134</f>
        <v>0</v>
      </c>
      <c r="AU134" s="540">
        <f>SUM(U134,AN134)</f>
        <v>0</v>
      </c>
      <c r="AV134" s="541">
        <f t="shared" si="539"/>
        <v>0</v>
      </c>
      <c r="AW134" s="233">
        <f t="shared" si="464"/>
        <v>0</v>
      </c>
      <c r="AX134" s="542">
        <f t="shared" si="520"/>
        <v>0</v>
      </c>
      <c r="AY134" s="543"/>
      <c r="AZ134" s="765"/>
      <c r="BA134" s="443"/>
      <c r="BF134" s="954"/>
      <c r="BG134" s="432"/>
      <c r="BH134" s="435"/>
      <c r="BI134" s="325">
        <f t="shared" si="521"/>
        <v>0</v>
      </c>
      <c r="BJ134" s="954"/>
      <c r="BK134" s="432"/>
      <c r="BL134" s="435"/>
      <c r="BM134" s="325">
        <f t="shared" si="522"/>
        <v>0</v>
      </c>
      <c r="BN134" s="954"/>
      <c r="BO134" s="432"/>
      <c r="BP134" s="435"/>
      <c r="BQ134" s="325">
        <f t="shared" si="523"/>
        <v>0</v>
      </c>
      <c r="BR134" s="539">
        <f t="shared" si="545"/>
        <v>0</v>
      </c>
      <c r="BS134" s="141">
        <f t="shared" si="545"/>
        <v>0</v>
      </c>
      <c r="BT134" s="438">
        <f t="shared" si="545"/>
        <v>0</v>
      </c>
      <c r="BU134" s="232">
        <f t="shared" si="525"/>
        <v>0</v>
      </c>
      <c r="BV134" s="234">
        <f>BT134-BS134</f>
        <v>0</v>
      </c>
      <c r="BW134" s="954"/>
      <c r="BX134" s="432"/>
      <c r="BY134" s="435"/>
      <c r="BZ134" s="325">
        <f t="shared" si="526"/>
        <v>0</v>
      </c>
      <c r="CA134" s="954"/>
      <c r="CB134" s="432"/>
      <c r="CC134" s="435"/>
      <c r="CD134" s="325">
        <f t="shared" si="527"/>
        <v>0</v>
      </c>
      <c r="CE134" s="954"/>
      <c r="CF134" s="432"/>
      <c r="CG134" s="435"/>
      <c r="CH134" s="325">
        <f t="shared" si="528"/>
        <v>0</v>
      </c>
      <c r="CI134" s="539">
        <f t="shared" si="546"/>
        <v>0</v>
      </c>
      <c r="CJ134" s="141">
        <f t="shared" si="546"/>
        <v>0</v>
      </c>
      <c r="CK134" s="438">
        <f t="shared" si="546"/>
        <v>0</v>
      </c>
      <c r="CL134" s="235">
        <f t="shared" si="530"/>
        <v>0</v>
      </c>
      <c r="CM134" s="234">
        <f>CK134-CJ134</f>
        <v>0</v>
      </c>
      <c r="CN134" s="130">
        <f>SUM(BR134,CI134)</f>
        <v>0</v>
      </c>
      <c r="CO134" s="441">
        <f>BS134+CJ134</f>
        <v>0</v>
      </c>
      <c r="CP134" s="540">
        <f>SUM(BT134,CK134)</f>
        <v>0</v>
      </c>
      <c r="CQ134" s="541">
        <f t="shared" si="540"/>
        <v>0</v>
      </c>
      <c r="CR134" s="542">
        <f t="shared" si="531"/>
        <v>0</v>
      </c>
      <c r="CS134" s="543"/>
      <c r="CT134" s="443"/>
    </row>
    <row r="135" spans="1:101" s="357" customFormat="1" ht="20.100000000000001" customHeight="1">
      <c r="A135" s="395"/>
      <c r="B135" s="66" t="s">
        <v>48</v>
      </c>
      <c r="C135" s="544"/>
      <c r="D135" s="544"/>
      <c r="E135" s="545"/>
      <c r="F135" s="338">
        <f>F128+F131</f>
        <v>517</v>
      </c>
      <c r="G135" s="397">
        <f>G128+G131</f>
        <v>873</v>
      </c>
      <c r="H135" s="778">
        <f>H128+H131</f>
        <v>873</v>
      </c>
      <c r="I135" s="399">
        <f>H135-G135</f>
        <v>0</v>
      </c>
      <c r="J135" s="338">
        <f>J128+J131</f>
        <v>517</v>
      </c>
      <c r="K135" s="397">
        <f>K128+K131</f>
        <v>797</v>
      </c>
      <c r="L135" s="778">
        <f>L128+L131</f>
        <v>797</v>
      </c>
      <c r="M135" s="399">
        <f>L135-K135</f>
        <v>0</v>
      </c>
      <c r="N135" s="338">
        <f>N128+N131</f>
        <v>517</v>
      </c>
      <c r="O135" s="397">
        <f>O128+O131</f>
        <v>839</v>
      </c>
      <c r="P135" s="778">
        <f>P128+P131</f>
        <v>839</v>
      </c>
      <c r="Q135" s="399">
        <f>P135-O135</f>
        <v>0</v>
      </c>
      <c r="R135" s="401">
        <f>F135+J135+N135</f>
        <v>1551</v>
      </c>
      <c r="S135" s="402">
        <f>S128+S131</f>
        <v>2550</v>
      </c>
      <c r="T135" s="403">
        <f>H135+K135+O135</f>
        <v>2509</v>
      </c>
      <c r="U135" s="445">
        <f t="shared" si="543"/>
        <v>2509</v>
      </c>
      <c r="V135" s="446">
        <f t="shared" si="535"/>
        <v>958</v>
      </c>
      <c r="W135" s="447">
        <f t="shared" si="462"/>
        <v>-41</v>
      </c>
      <c r="X135" s="448">
        <f t="shared" si="536"/>
        <v>0</v>
      </c>
      <c r="Y135" s="338">
        <f>Y128+Y131</f>
        <v>850</v>
      </c>
      <c r="Z135" s="778">
        <f>Z128+Z131</f>
        <v>756</v>
      </c>
      <c r="AA135" s="778">
        <f>AA128+AA131</f>
        <v>756</v>
      </c>
      <c r="AB135" s="399">
        <f t="shared" si="537"/>
        <v>0</v>
      </c>
      <c r="AC135" s="338">
        <f>AC128+AC131</f>
        <v>850</v>
      </c>
      <c r="AD135" s="397">
        <f>AD128+AD131</f>
        <v>943</v>
      </c>
      <c r="AE135" s="778">
        <f>AE128+AE131</f>
        <v>943</v>
      </c>
      <c r="AF135" s="399">
        <f>AE135-AD135</f>
        <v>0</v>
      </c>
      <c r="AG135" s="338">
        <f>AG128+AG131</f>
        <v>850</v>
      </c>
      <c r="AH135" s="397">
        <f>AH128+AH131</f>
        <v>960</v>
      </c>
      <c r="AI135" s="398">
        <f>AI128+AI131</f>
        <v>0</v>
      </c>
      <c r="AJ135" s="399">
        <f t="shared" si="518"/>
        <v>-960</v>
      </c>
      <c r="AK135" s="406">
        <f>Y135+AC135+AG135</f>
        <v>2550</v>
      </c>
      <c r="AL135" s="402">
        <f>AL128+AL131</f>
        <v>2550</v>
      </c>
      <c r="AM135" s="447">
        <f t="shared" si="544"/>
        <v>2659</v>
      </c>
      <c r="AN135" s="445">
        <f t="shared" si="544"/>
        <v>1699</v>
      </c>
      <c r="AO135" s="449">
        <f t="shared" si="519"/>
        <v>-851</v>
      </c>
      <c r="AP135" s="447">
        <f t="shared" si="463"/>
        <v>-851</v>
      </c>
      <c r="AQ135" s="448">
        <f>AN135-AM135</f>
        <v>-960</v>
      </c>
      <c r="AR135" s="292">
        <f>SUM(R135,AK135)</f>
        <v>4101</v>
      </c>
      <c r="AS135" s="445">
        <f>AS128+AS131</f>
        <v>5100</v>
      </c>
      <c r="AT135" s="450">
        <f>T135+AM135</f>
        <v>5168</v>
      </c>
      <c r="AU135" s="451">
        <f>SUM(U135,AN135)</f>
        <v>4208</v>
      </c>
      <c r="AV135" s="467">
        <f t="shared" si="539"/>
        <v>107</v>
      </c>
      <c r="AW135" s="447">
        <f t="shared" si="464"/>
        <v>-892</v>
      </c>
      <c r="AX135" s="468">
        <f t="shared" si="520"/>
        <v>-960</v>
      </c>
      <c r="AY135" s="356"/>
      <c r="BF135" s="952">
        <f>BF128+BF131</f>
        <v>0</v>
      </c>
      <c r="BG135" s="397">
        <f>BG128+BG131</f>
        <v>0</v>
      </c>
      <c r="BH135" s="400">
        <f>BH128+BH131</f>
        <v>0</v>
      </c>
      <c r="BI135" s="399">
        <f>BH135-BG135</f>
        <v>0</v>
      </c>
      <c r="BJ135" s="952">
        <f>BJ128+BJ131</f>
        <v>0</v>
      </c>
      <c r="BK135" s="397">
        <f>BK128+BK131</f>
        <v>0</v>
      </c>
      <c r="BL135" s="400">
        <f>BL128+BL131</f>
        <v>0</v>
      </c>
      <c r="BM135" s="399">
        <f>BL135-BK135</f>
        <v>0</v>
      </c>
      <c r="BN135" s="952">
        <f>BN128+BN131</f>
        <v>0</v>
      </c>
      <c r="BO135" s="397">
        <f>BO128+BO131</f>
        <v>0</v>
      </c>
      <c r="BP135" s="400">
        <f>BP128+BP131</f>
        <v>0</v>
      </c>
      <c r="BQ135" s="399">
        <f>BP135-BO135</f>
        <v>0</v>
      </c>
      <c r="BR135" s="406">
        <f t="shared" si="545"/>
        <v>0</v>
      </c>
      <c r="BS135" s="447">
        <f t="shared" si="545"/>
        <v>0</v>
      </c>
      <c r="BT135" s="445">
        <f t="shared" si="545"/>
        <v>0</v>
      </c>
      <c r="BU135" s="446">
        <f t="shared" si="525"/>
        <v>0</v>
      </c>
      <c r="BV135" s="448">
        <f>BT135-BS135</f>
        <v>0</v>
      </c>
      <c r="BW135" s="952">
        <f>BW128+BW131</f>
        <v>0</v>
      </c>
      <c r="BX135" s="397">
        <f>BX128+BX131</f>
        <v>0</v>
      </c>
      <c r="BY135" s="400">
        <f>BY128+BY131</f>
        <v>0</v>
      </c>
      <c r="BZ135" s="399">
        <f t="shared" si="526"/>
        <v>0</v>
      </c>
      <c r="CA135" s="952">
        <f>CA128+CA131</f>
        <v>0</v>
      </c>
      <c r="CB135" s="397">
        <f>CB128+CB131</f>
        <v>0</v>
      </c>
      <c r="CC135" s="400">
        <f>CC128+CC131</f>
        <v>0</v>
      </c>
      <c r="CD135" s="399">
        <f t="shared" si="527"/>
        <v>0</v>
      </c>
      <c r="CE135" s="952">
        <f>CE128+CE131</f>
        <v>0</v>
      </c>
      <c r="CF135" s="397">
        <f>CF128+CF131</f>
        <v>0</v>
      </c>
      <c r="CG135" s="400">
        <f>CG128+CG131</f>
        <v>0</v>
      </c>
      <c r="CH135" s="399">
        <f t="shared" si="528"/>
        <v>0</v>
      </c>
      <c r="CI135" s="406">
        <f t="shared" si="546"/>
        <v>0</v>
      </c>
      <c r="CJ135" s="447">
        <f t="shared" si="546"/>
        <v>0</v>
      </c>
      <c r="CK135" s="445">
        <f t="shared" si="546"/>
        <v>0</v>
      </c>
      <c r="CL135" s="449">
        <f t="shared" si="530"/>
        <v>0</v>
      </c>
      <c r="CM135" s="448">
        <f>CK135-CJ135</f>
        <v>0</v>
      </c>
      <c r="CN135" s="292">
        <f>SUM(BR135,CI135)</f>
        <v>0</v>
      </c>
      <c r="CO135" s="450">
        <f>BS135+CJ135</f>
        <v>0</v>
      </c>
      <c r="CP135" s="451">
        <f>SUM(BT135,CK135)</f>
        <v>0</v>
      </c>
      <c r="CQ135" s="467">
        <f t="shared" si="540"/>
        <v>0</v>
      </c>
      <c r="CR135" s="468">
        <f t="shared" si="531"/>
        <v>0</v>
      </c>
      <c r="CS135" s="356"/>
    </row>
    <row r="136" spans="1:101" s="357" customFormat="1" ht="20.100000000000001" customHeight="1">
      <c r="A136" s="395"/>
      <c r="B136" s="395" t="s">
        <v>86</v>
      </c>
      <c r="C136" s="454"/>
      <c r="D136" s="802"/>
      <c r="E136" s="803"/>
      <c r="F136" s="343">
        <f>F138/F135</f>
        <v>185.84719535783367</v>
      </c>
      <c r="G136" s="410">
        <f>G138/G135</f>
        <v>164.01700912943872</v>
      </c>
      <c r="H136" s="779">
        <f>H138/H135</f>
        <v>164.01700912943872</v>
      </c>
      <c r="I136" s="412">
        <f>H136-G136</f>
        <v>0</v>
      </c>
      <c r="J136" s="343">
        <f>J138/J135</f>
        <v>185.84719535783367</v>
      </c>
      <c r="K136" s="410">
        <f>K138/K135</f>
        <v>149.99874529485569</v>
      </c>
      <c r="L136" s="779">
        <f>L138/L135</f>
        <v>149.99874529485569</v>
      </c>
      <c r="M136" s="412">
        <f>L136-K136</f>
        <v>0</v>
      </c>
      <c r="N136" s="343">
        <f>N138/N135</f>
        <v>185.84719535783367</v>
      </c>
      <c r="O136" s="410">
        <f>O138/O135</f>
        <v>144.07342073897499</v>
      </c>
      <c r="P136" s="779">
        <f>P138/P135</f>
        <v>144.07342073897499</v>
      </c>
      <c r="Q136" s="412">
        <f>P136-O136</f>
        <v>0</v>
      </c>
      <c r="R136" s="414">
        <f>R138/R135</f>
        <v>185.84719535783367</v>
      </c>
      <c r="S136" s="415">
        <f>S138/S135</f>
        <v>145.10588235294117</v>
      </c>
      <c r="T136" s="416">
        <f>T138/T135</f>
        <v>152.89495774013551</v>
      </c>
      <c r="U136" s="405">
        <f>U138/U135</f>
        <v>152.89495774013551</v>
      </c>
      <c r="V136" s="405">
        <f t="shared" si="535"/>
        <v>-32.95223761769816</v>
      </c>
      <c r="W136" s="405">
        <f t="shared" si="462"/>
        <v>7.7890753871943446</v>
      </c>
      <c r="X136" s="405">
        <f t="shared" si="536"/>
        <v>0</v>
      </c>
      <c r="Y136" s="343">
        <f>Y138/Y135</f>
        <v>139.31294117647059</v>
      </c>
      <c r="Z136" s="779">
        <f>Z138/Z135</f>
        <v>153.99612169312169</v>
      </c>
      <c r="AA136" s="779">
        <f>AA138/AA135</f>
        <v>153.99612169312169</v>
      </c>
      <c r="AB136" s="412">
        <f t="shared" si="537"/>
        <v>0</v>
      </c>
      <c r="AC136" s="343">
        <f>AC138/AC135</f>
        <v>139.31294117647059</v>
      </c>
      <c r="AD136" s="410">
        <f>AD138/AD135</f>
        <v>150.80226523138919</v>
      </c>
      <c r="AE136" s="779">
        <f>AE138/AE135</f>
        <v>150.80226523138919</v>
      </c>
      <c r="AF136" s="412">
        <f>AE136-AD136</f>
        <v>0</v>
      </c>
      <c r="AG136" s="343">
        <f>AG138/AG135</f>
        <v>139.31294117647059</v>
      </c>
      <c r="AH136" s="410">
        <f>AH138/AH135</f>
        <v>156.25</v>
      </c>
      <c r="AI136" s="411" t="e">
        <f>AI138/AI135</f>
        <v>#DIV/0!</v>
      </c>
      <c r="AJ136" s="412" t="e">
        <f t="shared" si="518"/>
        <v>#DIV/0!</v>
      </c>
      <c r="AK136" s="417">
        <f>AK138/AK135</f>
        <v>139.31294117647059</v>
      </c>
      <c r="AL136" s="415">
        <f>AL138/AL135</f>
        <v>145.10588235294117</v>
      </c>
      <c r="AM136" s="416">
        <f>AM138/AM135</f>
        <v>153.67717341602105</v>
      </c>
      <c r="AN136" s="405">
        <f>AN138/AN135</f>
        <v>152.22342796539141</v>
      </c>
      <c r="AO136" s="405">
        <f t="shared" si="519"/>
        <v>12.910486788920821</v>
      </c>
      <c r="AP136" s="405">
        <f t="shared" si="463"/>
        <v>7.1175456124502432</v>
      </c>
      <c r="AQ136" s="405">
        <f>AN136-AM136</f>
        <v>-1.4537454506296399</v>
      </c>
      <c r="AR136" s="417">
        <f>AR138/AR135</f>
        <v>156.91221653255303</v>
      </c>
      <c r="AS136" s="418">
        <f>AS138/AS135</f>
        <v>145.10588235294117</v>
      </c>
      <c r="AT136" s="419">
        <f>AT138/AT135</f>
        <v>153.29741739226006</v>
      </c>
      <c r="AU136" s="409">
        <f>AU138/AU135</f>
        <v>152.62382440190115</v>
      </c>
      <c r="AV136" s="409">
        <f t="shared" si="539"/>
        <v>-4.2883921306518857</v>
      </c>
      <c r="AW136" s="405">
        <f t="shared" si="464"/>
        <v>7.5179420489599806</v>
      </c>
      <c r="AX136" s="546">
        <f t="shared" si="520"/>
        <v>-0.6735929903589124</v>
      </c>
      <c r="AY136" s="356"/>
      <c r="BB136" s="358"/>
      <c r="BC136" s="358"/>
      <c r="BD136" s="358"/>
      <c r="BE136" s="358"/>
      <c r="BF136" s="952" t="e">
        <f>BF138/BF135</f>
        <v>#DIV/0!</v>
      </c>
      <c r="BG136" s="410" t="e">
        <f>BG138/BG135</f>
        <v>#DIV/0!</v>
      </c>
      <c r="BH136" s="413" t="e">
        <f>BH138/BH135</f>
        <v>#DIV/0!</v>
      </c>
      <c r="BI136" s="412" t="e">
        <f>BH136-BG136</f>
        <v>#DIV/0!</v>
      </c>
      <c r="BJ136" s="952" t="e">
        <f>BJ138/BJ135</f>
        <v>#DIV/0!</v>
      </c>
      <c r="BK136" s="410" t="e">
        <f>BK138/BK135</f>
        <v>#DIV/0!</v>
      </c>
      <c r="BL136" s="413" t="e">
        <f>BL138/BL135</f>
        <v>#DIV/0!</v>
      </c>
      <c r="BM136" s="412" t="e">
        <f>BL136-BK136</f>
        <v>#DIV/0!</v>
      </c>
      <c r="BN136" s="952" t="e">
        <f>BN138/BN135</f>
        <v>#DIV/0!</v>
      </c>
      <c r="BO136" s="410" t="e">
        <f>BO138/BO135</f>
        <v>#DIV/0!</v>
      </c>
      <c r="BP136" s="413" t="e">
        <f>BP138/BP135</f>
        <v>#DIV/0!</v>
      </c>
      <c r="BQ136" s="412" t="e">
        <f>BP136-BO136</f>
        <v>#DIV/0!</v>
      </c>
      <c r="BR136" s="417" t="e">
        <f>BR138/BR135</f>
        <v>#DIV/0!</v>
      </c>
      <c r="BS136" s="416" t="e">
        <f>BS138/BS135</f>
        <v>#DIV/0!</v>
      </c>
      <c r="BT136" s="405" t="e">
        <f>BT138/BT135</f>
        <v>#DIV/0!</v>
      </c>
      <c r="BU136" s="405" t="e">
        <f t="shared" si="525"/>
        <v>#DIV/0!</v>
      </c>
      <c r="BV136" s="405" t="e">
        <f>BT136-BS136</f>
        <v>#DIV/0!</v>
      </c>
      <c r="BW136" s="952" t="e">
        <f>BW138/BW135</f>
        <v>#DIV/0!</v>
      </c>
      <c r="BX136" s="410" t="e">
        <f>BX138/BX135</f>
        <v>#DIV/0!</v>
      </c>
      <c r="BY136" s="413" t="e">
        <f>BY138/BY135</f>
        <v>#DIV/0!</v>
      </c>
      <c r="BZ136" s="412" t="e">
        <f t="shared" si="526"/>
        <v>#DIV/0!</v>
      </c>
      <c r="CA136" s="952" t="e">
        <f>CA138/CA135</f>
        <v>#DIV/0!</v>
      </c>
      <c r="CB136" s="410" t="e">
        <f>CB138/CB135</f>
        <v>#DIV/0!</v>
      </c>
      <c r="CC136" s="413" t="e">
        <f>CC138/CC135</f>
        <v>#DIV/0!</v>
      </c>
      <c r="CD136" s="412" t="e">
        <f t="shared" si="527"/>
        <v>#DIV/0!</v>
      </c>
      <c r="CE136" s="952" t="e">
        <f>CE138/CE135</f>
        <v>#DIV/0!</v>
      </c>
      <c r="CF136" s="410" t="e">
        <f>CF138/CF135</f>
        <v>#DIV/0!</v>
      </c>
      <c r="CG136" s="413" t="e">
        <f>CG138/CG135</f>
        <v>#DIV/0!</v>
      </c>
      <c r="CH136" s="412" t="e">
        <f t="shared" si="528"/>
        <v>#DIV/0!</v>
      </c>
      <c r="CI136" s="417" t="e">
        <f>CI138/CI135</f>
        <v>#DIV/0!</v>
      </c>
      <c r="CJ136" s="416" t="e">
        <f>CJ138/CJ135</f>
        <v>#DIV/0!</v>
      </c>
      <c r="CK136" s="405" t="e">
        <f>CK138/CK135</f>
        <v>#DIV/0!</v>
      </c>
      <c r="CL136" s="405" t="e">
        <f t="shared" si="530"/>
        <v>#DIV/0!</v>
      </c>
      <c r="CM136" s="405" t="e">
        <f>CK136-CJ136</f>
        <v>#DIV/0!</v>
      </c>
      <c r="CN136" s="417" t="e">
        <f>CN138/CN135</f>
        <v>#DIV/0!</v>
      </c>
      <c r="CO136" s="419" t="e">
        <f>CO138/CO135</f>
        <v>#DIV/0!</v>
      </c>
      <c r="CP136" s="409" t="e">
        <f>CP138/CP135</f>
        <v>#DIV/0!</v>
      </c>
      <c r="CQ136" s="409" t="e">
        <f t="shared" si="540"/>
        <v>#DIV/0!</v>
      </c>
      <c r="CR136" s="546" t="e">
        <f t="shared" si="531"/>
        <v>#DIV/0!</v>
      </c>
      <c r="CS136" s="356"/>
      <c r="CU136" s="358"/>
      <c r="CV136" s="358"/>
      <c r="CW136" s="358"/>
    </row>
    <row r="137" spans="1:101" ht="20.100000000000001" customHeight="1">
      <c r="A137" s="125"/>
      <c r="B137" s="125" t="s">
        <v>5</v>
      </c>
      <c r="C137" s="192"/>
      <c r="D137" s="192"/>
      <c r="E137" s="198"/>
      <c r="F137" s="381"/>
      <c r="G137" s="382"/>
      <c r="H137" s="776"/>
      <c r="I137" s="384">
        <f>H138/G138</f>
        <v>1</v>
      </c>
      <c r="J137" s="381"/>
      <c r="K137" s="382"/>
      <c r="L137" s="776"/>
      <c r="M137" s="384">
        <f>L138/K138</f>
        <v>1</v>
      </c>
      <c r="N137" s="381"/>
      <c r="O137" s="382"/>
      <c r="P137" s="776"/>
      <c r="Q137" s="384">
        <f>P138/O138</f>
        <v>1</v>
      </c>
      <c r="R137" s="386"/>
      <c r="S137" s="387"/>
      <c r="T137" s="388"/>
      <c r="U137" s="100"/>
      <c r="V137" s="346">
        <f>U138/R138</f>
        <v>1.3308405197242663</v>
      </c>
      <c r="W137" s="161">
        <f>U138/S138</f>
        <v>1.0367370654829469</v>
      </c>
      <c r="X137" s="80">
        <f>U138/T138</f>
        <v>1</v>
      </c>
      <c r="Y137" s="381"/>
      <c r="Z137" s="776"/>
      <c r="AA137" s="776"/>
      <c r="AB137" s="384">
        <f>AA138/Z138</f>
        <v>1</v>
      </c>
      <c r="AC137" s="381"/>
      <c r="AD137" s="382"/>
      <c r="AE137" s="776"/>
      <c r="AF137" s="389">
        <f>AE138/AD138</f>
        <v>1</v>
      </c>
      <c r="AG137" s="381"/>
      <c r="AH137" s="382"/>
      <c r="AI137" s="383"/>
      <c r="AJ137" s="478">
        <f>AI138/AH138</f>
        <v>0</v>
      </c>
      <c r="AK137" s="292"/>
      <c r="AL137" s="387"/>
      <c r="AM137" s="547"/>
      <c r="AN137" s="81"/>
      <c r="AO137" s="350">
        <f>AN138/AK138</f>
        <v>0.72801987375917676</v>
      </c>
      <c r="AP137" s="347">
        <f>AN138/AL138</f>
        <v>0.69895574323874388</v>
      </c>
      <c r="AQ137" s="260">
        <f>AN138/AM138</f>
        <v>0.63291760397458063</v>
      </c>
      <c r="AR137" s="206"/>
      <c r="AS137" s="390"/>
      <c r="AT137" s="211"/>
      <c r="AU137" s="162"/>
      <c r="AV137" s="350">
        <f>AU138/AR138</f>
        <v>0.99804824744046983</v>
      </c>
      <c r="AW137" s="161">
        <f>AU138/AS138</f>
        <v>0.86784640436084537</v>
      </c>
      <c r="AX137" s="391">
        <f>AU138/AT138</f>
        <v>0.81066368699748859</v>
      </c>
      <c r="AY137" s="137"/>
      <c r="AZ137" s="138"/>
      <c r="BA137" s="5"/>
      <c r="BF137" s="951"/>
      <c r="BG137" s="382"/>
      <c r="BH137" s="385"/>
      <c r="BI137" s="384" t="e">
        <f>BH138/BG138</f>
        <v>#DIV/0!</v>
      </c>
      <c r="BJ137" s="951"/>
      <c r="BK137" s="382"/>
      <c r="BL137" s="385"/>
      <c r="BM137" s="384" t="e">
        <f>BL138/BK138</f>
        <v>#DIV/0!</v>
      </c>
      <c r="BN137" s="951"/>
      <c r="BO137" s="382"/>
      <c r="BP137" s="385"/>
      <c r="BQ137" s="478" t="e">
        <f>BP138/BO138</f>
        <v>#DIV/0!</v>
      </c>
      <c r="BR137" s="292"/>
      <c r="BS137" s="547"/>
      <c r="BT137" s="81"/>
      <c r="BU137" s="346" t="e">
        <f>BT138/BR138</f>
        <v>#DIV/0!</v>
      </c>
      <c r="BV137" s="80" t="e">
        <f>BT138/BS138</f>
        <v>#DIV/0!</v>
      </c>
      <c r="BW137" s="951"/>
      <c r="BX137" s="382"/>
      <c r="BY137" s="385"/>
      <c r="BZ137" s="478" t="e">
        <f>BY138/BX138</f>
        <v>#DIV/0!</v>
      </c>
      <c r="CA137" s="951"/>
      <c r="CB137" s="382"/>
      <c r="CC137" s="385"/>
      <c r="CD137" s="478" t="e">
        <f>CC138/CB138</f>
        <v>#DIV/0!</v>
      </c>
      <c r="CE137" s="951"/>
      <c r="CF137" s="382"/>
      <c r="CG137" s="385"/>
      <c r="CH137" s="478" t="e">
        <f>CG138/CF138</f>
        <v>#DIV/0!</v>
      </c>
      <c r="CI137" s="292"/>
      <c r="CJ137" s="547"/>
      <c r="CK137" s="81"/>
      <c r="CL137" s="350" t="e">
        <f>CK138/CI138</f>
        <v>#DIV/0!</v>
      </c>
      <c r="CM137" s="260" t="e">
        <f>CK138/CJ138</f>
        <v>#DIV/0!</v>
      </c>
      <c r="CN137" s="206"/>
      <c r="CO137" s="211"/>
      <c r="CP137" s="162"/>
      <c r="CQ137" s="350" t="e">
        <f>CP138/CN138</f>
        <v>#DIV/0!</v>
      </c>
      <c r="CR137" s="391" t="e">
        <f>CP138/CO138</f>
        <v>#DIV/0!</v>
      </c>
      <c r="CS137" s="137"/>
      <c r="CT137" s="5"/>
    </row>
    <row r="138" spans="1:101" s="266" customFormat="1" ht="20.100000000000001" customHeight="1">
      <c r="A138" s="186"/>
      <c r="B138" s="104" t="s">
        <v>14</v>
      </c>
      <c r="C138" s="105"/>
      <c r="D138" s="361"/>
      <c r="E138" s="187"/>
      <c r="F138" s="362">
        <f>F130+F133+F134</f>
        <v>96083</v>
      </c>
      <c r="G138" s="456">
        <f>G130+G133+G134</f>
        <v>143186.84896999999</v>
      </c>
      <c r="H138" s="774">
        <f>H130+H133+H134</f>
        <v>143186.84896999999</v>
      </c>
      <c r="I138" s="365">
        <f>H138-G138</f>
        <v>0</v>
      </c>
      <c r="J138" s="362">
        <f>J130+J133+J134</f>
        <v>96083</v>
      </c>
      <c r="K138" s="456">
        <f>K130+K133+K134</f>
        <v>119549</v>
      </c>
      <c r="L138" s="774">
        <f>L130+L133+L134</f>
        <v>119549</v>
      </c>
      <c r="M138" s="365">
        <f>L138-K138</f>
        <v>0</v>
      </c>
      <c r="N138" s="362">
        <f>N130+N133+N134</f>
        <v>96083</v>
      </c>
      <c r="O138" s="456">
        <v>120877.6</v>
      </c>
      <c r="P138" s="774">
        <v>120877.6</v>
      </c>
      <c r="Q138" s="365">
        <f>P138-O138</f>
        <v>0</v>
      </c>
      <c r="R138" s="367">
        <f>F138+J138+N138</f>
        <v>288249</v>
      </c>
      <c r="S138" s="368">
        <f>S130+S133+S134</f>
        <v>370020</v>
      </c>
      <c r="T138" s="112">
        <f>H138+K138+O138</f>
        <v>383613.44897000003</v>
      </c>
      <c r="U138" s="114">
        <f>H138+L138+P138</f>
        <v>383613.44897000003</v>
      </c>
      <c r="V138" s="110">
        <f>U138-R138</f>
        <v>95364.448970000027</v>
      </c>
      <c r="W138" s="108">
        <f t="shared" si="462"/>
        <v>13593.448970000027</v>
      </c>
      <c r="X138" s="117">
        <f>U138-T138</f>
        <v>0</v>
      </c>
      <c r="Y138" s="362">
        <f>Y130+Y133+Y134</f>
        <v>118416</v>
      </c>
      <c r="Z138" s="774">
        <f>Z130+Z133+Z134</f>
        <v>116421.068</v>
      </c>
      <c r="AA138" s="774">
        <f>AA130+AA133+AA134</f>
        <v>116421.068</v>
      </c>
      <c r="AB138" s="365">
        <f>AA138-Z138</f>
        <v>0</v>
      </c>
      <c r="AC138" s="362">
        <f>AC130+AC133+AC134</f>
        <v>118416</v>
      </c>
      <c r="AD138" s="456">
        <f>AD130+AD133+AD134</f>
        <v>142206.53611320001</v>
      </c>
      <c r="AE138" s="774">
        <f>AE130+AE133+AE134</f>
        <v>142206.53611320001</v>
      </c>
      <c r="AF138" s="365">
        <f>AE138-AD138</f>
        <v>0</v>
      </c>
      <c r="AG138" s="362">
        <f>AG130+AG133+AG134</f>
        <v>118416</v>
      </c>
      <c r="AH138" s="456">
        <f>AH130+AH133+AH134</f>
        <v>150000</v>
      </c>
      <c r="AI138" s="364">
        <f>AI130+AI133+AI134</f>
        <v>0</v>
      </c>
      <c r="AJ138" s="365">
        <f>AI138-AH138</f>
        <v>-150000</v>
      </c>
      <c r="AK138" s="111">
        <f>AK133+AK130+AK134</f>
        <v>355248</v>
      </c>
      <c r="AL138" s="368">
        <f>AL130+AL133+AL134</f>
        <v>370020</v>
      </c>
      <c r="AM138" s="188">
        <f t="shared" ref="AM138:AN140" si="547">Z138+AD138+AH138</f>
        <v>408627.60411319998</v>
      </c>
      <c r="AN138" s="114">
        <f t="shared" si="547"/>
        <v>258627.60411320001</v>
      </c>
      <c r="AO138" s="188">
        <f>AN138-AK138</f>
        <v>-96620.39588679999</v>
      </c>
      <c r="AP138" s="108">
        <f t="shared" si="463"/>
        <v>-111392.39588679999</v>
      </c>
      <c r="AQ138" s="55">
        <f>AN138-AM138</f>
        <v>-149999.99999999997</v>
      </c>
      <c r="AR138" s="130">
        <f>SUM(R138,AK138)</f>
        <v>643497</v>
      </c>
      <c r="AS138" s="113">
        <f>AS130+AS133+AS134</f>
        <v>740040</v>
      </c>
      <c r="AT138" s="519">
        <f>T138+AM138</f>
        <v>792241.05308320001</v>
      </c>
      <c r="AU138" s="120">
        <f>AU133+AU130+AU134</f>
        <v>642241.05308320001</v>
      </c>
      <c r="AV138" s="188">
        <f>AU138-AR138</f>
        <v>-1255.9469167999923</v>
      </c>
      <c r="AW138" s="108">
        <f t="shared" si="464"/>
        <v>-97798.946916799992</v>
      </c>
      <c r="AX138" s="369">
        <f>AU138-AT138</f>
        <v>-150000</v>
      </c>
      <c r="AY138" s="137">
        <f>AR138/6</f>
        <v>107249.5</v>
      </c>
      <c r="AZ138" s="97">
        <f>AS138/6</f>
        <v>123340</v>
      </c>
      <c r="BA138" s="138">
        <f>AU138/6</f>
        <v>107040.17551386666</v>
      </c>
      <c r="BB138" s="370">
        <f>BA138/AY138</f>
        <v>0.99804824744046983</v>
      </c>
      <c r="BC138" s="6">
        <f>BA138-AY138</f>
        <v>-209.3244861333369</v>
      </c>
      <c r="BD138" s="98">
        <f>BA138-AZ138</f>
        <v>-16299.824486133337</v>
      </c>
      <c r="BE138" s="6">
        <f>AX138/6</f>
        <v>-25000</v>
      </c>
      <c r="BF138" s="949">
        <f>BF130+BF133+BF134</f>
        <v>0</v>
      </c>
      <c r="BG138" s="456">
        <f>BG130+BG133+BG134</f>
        <v>0</v>
      </c>
      <c r="BH138" s="366">
        <f>BH130+BH133+BH134</f>
        <v>0</v>
      </c>
      <c r="BI138" s="365">
        <f>BH138-BG138</f>
        <v>0</v>
      </c>
      <c r="BJ138" s="949">
        <f>BJ130+BJ133+BJ134</f>
        <v>0</v>
      </c>
      <c r="BK138" s="456">
        <f>BK130+BK133+BK134</f>
        <v>0</v>
      </c>
      <c r="BL138" s="366">
        <f>BL130+BL133+BL134</f>
        <v>0</v>
      </c>
      <c r="BM138" s="365">
        <f>BL138-BK138</f>
        <v>0</v>
      </c>
      <c r="BN138" s="949">
        <f>BN130+BN133+BN134</f>
        <v>0</v>
      </c>
      <c r="BO138" s="456">
        <f>BO130+BO133+BO134</f>
        <v>0</v>
      </c>
      <c r="BP138" s="366">
        <f>BP130+BP133+BP134</f>
        <v>0</v>
      </c>
      <c r="BQ138" s="365">
        <f>BP138-BO138</f>
        <v>0</v>
      </c>
      <c r="BR138" s="111">
        <f>BR133+BR130+BR134</f>
        <v>0</v>
      </c>
      <c r="BS138" s="188">
        <f>BG138+BK138+BO138</f>
        <v>0</v>
      </c>
      <c r="BT138" s="114">
        <f>BH138+BL138+BP138</f>
        <v>0</v>
      </c>
      <c r="BU138" s="110">
        <f>BT138-BR138</f>
        <v>0</v>
      </c>
      <c r="BV138" s="117">
        <f>BT138-BS138</f>
        <v>0</v>
      </c>
      <c r="BW138" s="949">
        <f>BW130+BW133+BW134</f>
        <v>0</v>
      </c>
      <c r="BX138" s="456">
        <f>BX130+BX133+BX134</f>
        <v>0</v>
      </c>
      <c r="BY138" s="366">
        <f>BY130+BY133+BY134</f>
        <v>0</v>
      </c>
      <c r="BZ138" s="365">
        <f>BY138-BX138</f>
        <v>0</v>
      </c>
      <c r="CA138" s="949">
        <f>CA130+CA133+CA134</f>
        <v>0</v>
      </c>
      <c r="CB138" s="456">
        <f>CB130+CB133+CB134</f>
        <v>0</v>
      </c>
      <c r="CC138" s="366">
        <f>CC130+CC133+CC134</f>
        <v>0</v>
      </c>
      <c r="CD138" s="365">
        <f>CC138-CB138</f>
        <v>0</v>
      </c>
      <c r="CE138" s="949">
        <f>CE130+CE133+CE134</f>
        <v>0</v>
      </c>
      <c r="CF138" s="456">
        <f>CF130+CF133+CF134</f>
        <v>0</v>
      </c>
      <c r="CG138" s="366">
        <f>CG130+CG133+CG134</f>
        <v>0</v>
      </c>
      <c r="CH138" s="365">
        <f>CG138-CF138</f>
        <v>0</v>
      </c>
      <c r="CI138" s="111">
        <f>CI133+CI130+CI134</f>
        <v>0</v>
      </c>
      <c r="CJ138" s="188">
        <f t="shared" ref="CJ138:CK140" si="548">BX138+CB138+CF138</f>
        <v>0</v>
      </c>
      <c r="CK138" s="114">
        <f t="shared" si="548"/>
        <v>0</v>
      </c>
      <c r="CL138" s="188">
        <f>CK138-CI138</f>
        <v>0</v>
      </c>
      <c r="CM138" s="55">
        <f>CK138-CJ138</f>
        <v>0</v>
      </c>
      <c r="CN138" s="130">
        <f>SUM(BR138,CI138)</f>
        <v>0</v>
      </c>
      <c r="CO138" s="519">
        <f>BS138+CJ138</f>
        <v>0</v>
      </c>
      <c r="CP138" s="120">
        <f>CP133+CP130+CP134</f>
        <v>0</v>
      </c>
      <c r="CQ138" s="188">
        <f>CP138-CN138</f>
        <v>0</v>
      </c>
      <c r="CR138" s="369">
        <f>CP138-CO138</f>
        <v>0</v>
      </c>
      <c r="CS138" s="137">
        <f>CN138/6</f>
        <v>0</v>
      </c>
      <c r="CT138" s="138">
        <f>CP138/6</f>
        <v>0</v>
      </c>
      <c r="CU138" s="370" t="e">
        <f>CT138/CS138</f>
        <v>#DIV/0!</v>
      </c>
      <c r="CV138" s="6">
        <f>CT138-CS138</f>
        <v>0</v>
      </c>
      <c r="CW138" s="6">
        <f>CR138/6</f>
        <v>0</v>
      </c>
    </row>
    <row r="139" spans="1:101" s="266" customFormat="1" ht="20.100000000000001" hidden="1" customHeight="1">
      <c r="A139" s="186"/>
      <c r="B139" s="457"/>
      <c r="C139" s="458"/>
      <c r="D139" s="851" t="s">
        <v>71</v>
      </c>
      <c r="E139" s="856"/>
      <c r="F139" s="338">
        <v>0</v>
      </c>
      <c r="G139" s="410"/>
      <c r="H139" s="779"/>
      <c r="I139" s="412">
        <f>H139-G139</f>
        <v>0</v>
      </c>
      <c r="J139" s="338">
        <v>0</v>
      </c>
      <c r="K139" s="410"/>
      <c r="L139" s="779"/>
      <c r="M139" s="412">
        <f>L139-K139</f>
        <v>0</v>
      </c>
      <c r="N139" s="338">
        <v>0</v>
      </c>
      <c r="O139" s="410"/>
      <c r="P139" s="779"/>
      <c r="Q139" s="412">
        <f>P139-O139</f>
        <v>0</v>
      </c>
      <c r="R139" s="414">
        <f>F139+J139+N139</f>
        <v>0</v>
      </c>
      <c r="S139" s="415">
        <v>0</v>
      </c>
      <c r="T139" s="416"/>
      <c r="U139" s="405">
        <f>H139+L139+P139</f>
        <v>0</v>
      </c>
      <c r="V139" s="352">
        <f>U139-R139</f>
        <v>0</v>
      </c>
      <c r="W139" s="493">
        <f t="shared" si="462"/>
        <v>0</v>
      </c>
      <c r="X139" s="461">
        <f>U139-T139</f>
        <v>0</v>
      </c>
      <c r="Y139" s="338">
        <v>4</v>
      </c>
      <c r="Z139" s="779"/>
      <c r="AA139" s="779"/>
      <c r="AB139" s="412">
        <f>AA139-Z139</f>
        <v>0</v>
      </c>
      <c r="AC139" s="343">
        <v>4</v>
      </c>
      <c r="AD139" s="410"/>
      <c r="AE139" s="779"/>
      <c r="AF139" s="412">
        <f>AE139-AD139</f>
        <v>0</v>
      </c>
      <c r="AG139" s="343">
        <v>4</v>
      </c>
      <c r="AH139" s="410"/>
      <c r="AI139" s="411"/>
      <c r="AJ139" s="412">
        <f>AI139-AH139</f>
        <v>0</v>
      </c>
      <c r="AK139" s="417">
        <f>Y139+AC139+AG139</f>
        <v>12</v>
      </c>
      <c r="AL139" s="415">
        <v>12</v>
      </c>
      <c r="AM139" s="416">
        <f t="shared" si="547"/>
        <v>0</v>
      </c>
      <c r="AN139" s="405">
        <f t="shared" si="547"/>
        <v>0</v>
      </c>
      <c r="AO139" s="345">
        <f>AN139-AK139</f>
        <v>-12</v>
      </c>
      <c r="AP139" s="493">
        <f t="shared" si="463"/>
        <v>-12</v>
      </c>
      <c r="AQ139" s="461">
        <f>AN139-AM139</f>
        <v>0</v>
      </c>
      <c r="AR139" s="417">
        <f>SUM(R139,AK139)</f>
        <v>12</v>
      </c>
      <c r="AS139" s="445">
        <f>AL139+S139</f>
        <v>12</v>
      </c>
      <c r="AT139" s="408">
        <f>T139+AM139</f>
        <v>0</v>
      </c>
      <c r="AU139" s="409">
        <f>SUM(U139,AN139)</f>
        <v>0</v>
      </c>
      <c r="AV139" s="463">
        <f>AU139-AR139</f>
        <v>-12</v>
      </c>
      <c r="AW139" s="493">
        <f t="shared" si="464"/>
        <v>-12</v>
      </c>
      <c r="AX139" s="453">
        <f>AU139-AT139</f>
        <v>0</v>
      </c>
      <c r="AY139" s="137"/>
      <c r="AZ139" s="138"/>
      <c r="BA139" s="138"/>
      <c r="BF139" s="952"/>
      <c r="BG139" s="410"/>
      <c r="BH139" s="413"/>
      <c r="BI139" s="412">
        <f>BH139-BG139</f>
        <v>0</v>
      </c>
      <c r="BJ139" s="952"/>
      <c r="BK139" s="410"/>
      <c r="BL139" s="413"/>
      <c r="BM139" s="412">
        <f>BL139-BK139</f>
        <v>0</v>
      </c>
      <c r="BN139" s="952"/>
      <c r="BO139" s="410"/>
      <c r="BP139" s="413"/>
      <c r="BQ139" s="412">
        <f>BP139-BO139</f>
        <v>0</v>
      </c>
      <c r="BR139" s="417">
        <f>BF139+BJ139+BN139</f>
        <v>0</v>
      </c>
      <c r="BS139" s="416"/>
      <c r="BT139" s="405">
        <f>BH139+BL139+BP139</f>
        <v>0</v>
      </c>
      <c r="BU139" s="352">
        <f>BT139-BR139</f>
        <v>0</v>
      </c>
      <c r="BV139" s="461">
        <f>BT139-BS139</f>
        <v>0</v>
      </c>
      <c r="BW139" s="952"/>
      <c r="BX139" s="410"/>
      <c r="BY139" s="413"/>
      <c r="BZ139" s="412">
        <f>BY139-BX139</f>
        <v>0</v>
      </c>
      <c r="CA139" s="952"/>
      <c r="CB139" s="410"/>
      <c r="CC139" s="413"/>
      <c r="CD139" s="412">
        <f>CC139-CB139</f>
        <v>0</v>
      </c>
      <c r="CE139" s="952"/>
      <c r="CF139" s="410"/>
      <c r="CG139" s="413"/>
      <c r="CH139" s="412">
        <f>CG139-CF139</f>
        <v>0</v>
      </c>
      <c r="CI139" s="417">
        <f>BW139+CA139+CE139</f>
        <v>0</v>
      </c>
      <c r="CJ139" s="416">
        <f t="shared" si="548"/>
        <v>0</v>
      </c>
      <c r="CK139" s="405">
        <f t="shared" si="548"/>
        <v>0</v>
      </c>
      <c r="CL139" s="345">
        <f>CK139-CI139</f>
        <v>0</v>
      </c>
      <c r="CM139" s="461">
        <f>CK139-CJ139</f>
        <v>0</v>
      </c>
      <c r="CN139" s="417">
        <f>SUM(BR139,CI139)</f>
        <v>0</v>
      </c>
      <c r="CO139" s="408">
        <f>BS139+CJ139</f>
        <v>0</v>
      </c>
      <c r="CP139" s="409">
        <f>SUM(BT139,CK139)</f>
        <v>0</v>
      </c>
      <c r="CQ139" s="463">
        <f>CP139-CN139</f>
        <v>0</v>
      </c>
      <c r="CR139" s="453">
        <f>CP139-CO139</f>
        <v>0</v>
      </c>
      <c r="CS139" s="137"/>
      <c r="CT139" s="138"/>
    </row>
    <row r="140" spans="1:101" s="266" customFormat="1" ht="20.100000000000001" hidden="1" customHeight="1">
      <c r="A140" s="186"/>
      <c r="B140" s="186"/>
      <c r="C140" s="166"/>
      <c r="D140" s="852" t="s">
        <v>73</v>
      </c>
      <c r="E140" s="845"/>
      <c r="F140" s="269">
        <v>483</v>
      </c>
      <c r="G140" s="421"/>
      <c r="H140" s="780"/>
      <c r="I140" s="425">
        <f>H140-G140</f>
        <v>0</v>
      </c>
      <c r="J140" s="269">
        <v>483</v>
      </c>
      <c r="K140" s="421"/>
      <c r="L140" s="780"/>
      <c r="M140" s="425">
        <f>L140-K140</f>
        <v>0</v>
      </c>
      <c r="N140" s="269">
        <v>483</v>
      </c>
      <c r="O140" s="421"/>
      <c r="P140" s="780"/>
      <c r="Q140" s="425">
        <f>P140-O140</f>
        <v>0</v>
      </c>
      <c r="R140" s="426">
        <f>F140+J140+N140</f>
        <v>1449</v>
      </c>
      <c r="S140" s="427">
        <v>1449</v>
      </c>
      <c r="T140" s="131">
        <f>H140+K140+O140</f>
        <v>0</v>
      </c>
      <c r="U140" s="133">
        <f>H140+L140+P140</f>
        <v>0</v>
      </c>
      <c r="V140" s="129">
        <f>U140-R140</f>
        <v>-1449</v>
      </c>
      <c r="W140" s="128">
        <f t="shared" si="462"/>
        <v>-1449</v>
      </c>
      <c r="X140" s="55">
        <f>U140-T140</f>
        <v>0</v>
      </c>
      <c r="Y140" s="269">
        <v>1743</v>
      </c>
      <c r="Z140" s="780"/>
      <c r="AA140" s="780"/>
      <c r="AB140" s="425">
        <f>AA140-Z140</f>
        <v>0</v>
      </c>
      <c r="AC140" s="269">
        <v>1743</v>
      </c>
      <c r="AD140" s="421"/>
      <c r="AE140" s="780"/>
      <c r="AF140" s="425">
        <f>AE140-AD140</f>
        <v>0</v>
      </c>
      <c r="AG140" s="269">
        <v>1743</v>
      </c>
      <c r="AH140" s="421"/>
      <c r="AI140" s="422"/>
      <c r="AJ140" s="425">
        <f>AI140-AH140</f>
        <v>0</v>
      </c>
      <c r="AK140" s="130">
        <f>Y140+AC140+AG140</f>
        <v>5229</v>
      </c>
      <c r="AL140" s="427">
        <v>5229</v>
      </c>
      <c r="AM140" s="131">
        <f t="shared" si="547"/>
        <v>0</v>
      </c>
      <c r="AN140" s="133">
        <f t="shared" si="547"/>
        <v>0</v>
      </c>
      <c r="AO140" s="134">
        <f>AN140-AK140</f>
        <v>-5229</v>
      </c>
      <c r="AP140" s="128">
        <f t="shared" si="463"/>
        <v>-5229</v>
      </c>
      <c r="AQ140" s="55">
        <f>AN140-AM140</f>
        <v>0</v>
      </c>
      <c r="AR140" s="130">
        <f>SUM(R140,AK140)</f>
        <v>6678</v>
      </c>
      <c r="AS140" s="132">
        <f>AL140+S140</f>
        <v>6678</v>
      </c>
      <c r="AT140" s="140">
        <f>T140+AM140</f>
        <v>0</v>
      </c>
      <c r="AU140" s="59">
        <f>SUM(U140,AN140)</f>
        <v>0</v>
      </c>
      <c r="AV140" s="60">
        <f>AU140-AR140</f>
        <v>-6678</v>
      </c>
      <c r="AW140" s="128">
        <f t="shared" si="464"/>
        <v>-6678</v>
      </c>
      <c r="AX140" s="369">
        <f>AU140-AT140</f>
        <v>0</v>
      </c>
      <c r="AY140" s="137"/>
      <c r="AZ140" s="138"/>
      <c r="BA140" s="138"/>
      <c r="BF140" s="953"/>
      <c r="BG140" s="421"/>
      <c r="BH140" s="424"/>
      <c r="BI140" s="425">
        <f>BH140-BG140</f>
        <v>0</v>
      </c>
      <c r="BJ140" s="953"/>
      <c r="BK140" s="421"/>
      <c r="BL140" s="424"/>
      <c r="BM140" s="425">
        <f>BL140-BK140</f>
        <v>0</v>
      </c>
      <c r="BN140" s="953"/>
      <c r="BO140" s="421"/>
      <c r="BP140" s="424"/>
      <c r="BQ140" s="425">
        <f>BP140-BO140</f>
        <v>0</v>
      </c>
      <c r="BR140" s="130">
        <f>BF140+BJ140+BN140</f>
        <v>0</v>
      </c>
      <c r="BS140" s="131">
        <f>BG140+BK140+BO140</f>
        <v>0</v>
      </c>
      <c r="BT140" s="133">
        <f>BH140+BL140+BP140</f>
        <v>0</v>
      </c>
      <c r="BU140" s="129">
        <f>BT140-BR140</f>
        <v>0</v>
      </c>
      <c r="BV140" s="55">
        <f>BT140-BS140</f>
        <v>0</v>
      </c>
      <c r="BW140" s="953"/>
      <c r="BX140" s="421"/>
      <c r="BY140" s="424"/>
      <c r="BZ140" s="425">
        <f>BY140-BX140</f>
        <v>0</v>
      </c>
      <c r="CA140" s="953"/>
      <c r="CB140" s="421"/>
      <c r="CC140" s="424"/>
      <c r="CD140" s="425">
        <f>CC140-CB140</f>
        <v>0</v>
      </c>
      <c r="CE140" s="953"/>
      <c r="CF140" s="421"/>
      <c r="CG140" s="424"/>
      <c r="CH140" s="425">
        <f>CG140-CF140</f>
        <v>0</v>
      </c>
      <c r="CI140" s="130">
        <f>BW140+CA140+CE140</f>
        <v>0</v>
      </c>
      <c r="CJ140" s="131">
        <f t="shared" si="548"/>
        <v>0</v>
      </c>
      <c r="CK140" s="133">
        <f t="shared" si="548"/>
        <v>0</v>
      </c>
      <c r="CL140" s="134">
        <f>CK140-CI140</f>
        <v>0</v>
      </c>
      <c r="CM140" s="55">
        <f>CK140-CJ140</f>
        <v>0</v>
      </c>
      <c r="CN140" s="130">
        <f>SUM(BR140,CI140)</f>
        <v>0</v>
      </c>
      <c r="CO140" s="140">
        <f>BS140+CJ140</f>
        <v>0</v>
      </c>
      <c r="CP140" s="59">
        <f>SUM(BT140,CK140)</f>
        <v>0</v>
      </c>
      <c r="CQ140" s="60">
        <f>CP140-CN140</f>
        <v>0</v>
      </c>
      <c r="CR140" s="369">
        <f>CP140-CO140</f>
        <v>0</v>
      </c>
      <c r="CS140" s="137"/>
      <c r="CT140" s="138"/>
    </row>
    <row r="141" spans="1:101" s="266" customFormat="1" ht="20.100000000000001" hidden="1" customHeight="1">
      <c r="A141" s="186"/>
      <c r="B141" s="186"/>
      <c r="C141" s="166"/>
      <c r="D141" s="66"/>
      <c r="E141" s="545"/>
      <c r="F141" s="338"/>
      <c r="G141" s="410"/>
      <c r="H141" s="779"/>
      <c r="I141" s="412"/>
      <c r="J141" s="338"/>
      <c r="K141" s="410"/>
      <c r="L141" s="779"/>
      <c r="M141" s="412"/>
      <c r="N141" s="338"/>
      <c r="O141" s="410"/>
      <c r="P141" s="779"/>
      <c r="Q141" s="412"/>
      <c r="R141" s="414"/>
      <c r="S141" s="415"/>
      <c r="T141" s="403"/>
      <c r="U141" s="404"/>
      <c r="V141" s="446"/>
      <c r="W141" s="447">
        <f t="shared" si="462"/>
        <v>0</v>
      </c>
      <c r="X141" s="448"/>
      <c r="Y141" s="338"/>
      <c r="Z141" s="779"/>
      <c r="AA141" s="779"/>
      <c r="AB141" s="412"/>
      <c r="AC141" s="343"/>
      <c r="AD141" s="410"/>
      <c r="AE141" s="779"/>
      <c r="AF141" s="412"/>
      <c r="AG141" s="343"/>
      <c r="AH141" s="410"/>
      <c r="AI141" s="411"/>
      <c r="AJ141" s="412"/>
      <c r="AK141" s="406"/>
      <c r="AL141" s="415"/>
      <c r="AM141" s="407"/>
      <c r="AN141" s="404"/>
      <c r="AO141" s="449"/>
      <c r="AP141" s="447">
        <f t="shared" si="463"/>
        <v>0</v>
      </c>
      <c r="AQ141" s="448"/>
      <c r="AR141" s="406"/>
      <c r="AS141" s="418"/>
      <c r="AT141" s="450"/>
      <c r="AU141" s="474"/>
      <c r="AV141" s="467"/>
      <c r="AW141" s="447">
        <f t="shared" si="464"/>
        <v>0</v>
      </c>
      <c r="AX141" s="468"/>
      <c r="AY141" s="137"/>
      <c r="AZ141" s="138"/>
      <c r="BA141" s="138"/>
      <c r="BF141" s="952"/>
      <c r="BG141" s="410"/>
      <c r="BH141" s="413"/>
      <c r="BI141" s="412"/>
      <c r="BJ141" s="952"/>
      <c r="BK141" s="410"/>
      <c r="BL141" s="413"/>
      <c r="BM141" s="412"/>
      <c r="BN141" s="952"/>
      <c r="BO141" s="410"/>
      <c r="BP141" s="413"/>
      <c r="BQ141" s="412"/>
      <c r="BR141" s="417"/>
      <c r="BS141" s="537"/>
      <c r="BT141" s="404"/>
      <c r="BU141" s="446"/>
      <c r="BV141" s="448"/>
      <c r="BW141" s="952"/>
      <c r="BX141" s="410"/>
      <c r="BY141" s="413"/>
      <c r="BZ141" s="412"/>
      <c r="CA141" s="952"/>
      <c r="CB141" s="410"/>
      <c r="CC141" s="413"/>
      <c r="CD141" s="412"/>
      <c r="CE141" s="952"/>
      <c r="CF141" s="410"/>
      <c r="CG141" s="413"/>
      <c r="CH141" s="412"/>
      <c r="CI141" s="406"/>
      <c r="CJ141" s="407"/>
      <c r="CK141" s="404"/>
      <c r="CL141" s="449"/>
      <c r="CM141" s="448"/>
      <c r="CN141" s="406"/>
      <c r="CO141" s="450"/>
      <c r="CP141" s="474"/>
      <c r="CQ141" s="467"/>
      <c r="CR141" s="468"/>
      <c r="CS141" s="137"/>
      <c r="CT141" s="138"/>
    </row>
    <row r="142" spans="1:101" s="266" customFormat="1" ht="20.100000000000001" hidden="1" customHeight="1">
      <c r="A142" s="186"/>
      <c r="B142" s="186"/>
      <c r="C142" s="166"/>
      <c r="D142" s="852" t="s">
        <v>74</v>
      </c>
      <c r="E142" s="845"/>
      <c r="F142" s="269">
        <v>2431</v>
      </c>
      <c r="G142" s="421"/>
      <c r="H142" s="780"/>
      <c r="I142" s="425">
        <f>H142-G142</f>
        <v>0</v>
      </c>
      <c r="J142" s="269">
        <v>2431</v>
      </c>
      <c r="K142" s="421"/>
      <c r="L142" s="780"/>
      <c r="M142" s="425">
        <f>L142-K142</f>
        <v>0</v>
      </c>
      <c r="N142" s="269">
        <v>2431</v>
      </c>
      <c r="O142" s="421"/>
      <c r="P142" s="780"/>
      <c r="Q142" s="425">
        <f>P142-O142</f>
        <v>0</v>
      </c>
      <c r="R142" s="426">
        <f>F142+J142+N142</f>
        <v>7293</v>
      </c>
      <c r="S142" s="427">
        <v>7293</v>
      </c>
      <c r="T142" s="548">
        <f>H142+K142+O142</f>
        <v>0</v>
      </c>
      <c r="U142" s="133">
        <f>H142+L142+P142</f>
        <v>0</v>
      </c>
      <c r="V142" s="129">
        <f>U142-R142</f>
        <v>-7293</v>
      </c>
      <c r="W142" s="128">
        <f t="shared" si="462"/>
        <v>-7293</v>
      </c>
      <c r="X142" s="55">
        <f>U142-T142</f>
        <v>0</v>
      </c>
      <c r="Y142" s="269">
        <v>0</v>
      </c>
      <c r="Z142" s="780"/>
      <c r="AA142" s="780"/>
      <c r="AB142" s="425">
        <f>AA142-Z142</f>
        <v>0</v>
      </c>
      <c r="AC142" s="269">
        <v>0</v>
      </c>
      <c r="AD142" s="421"/>
      <c r="AE142" s="780"/>
      <c r="AF142" s="425">
        <f>AE142-AD142</f>
        <v>0</v>
      </c>
      <c r="AG142" s="269">
        <v>0</v>
      </c>
      <c r="AH142" s="421"/>
      <c r="AI142" s="422"/>
      <c r="AJ142" s="425">
        <f>AI142-AH142</f>
        <v>0</v>
      </c>
      <c r="AK142" s="130">
        <f>Y142+AC142+AG142</f>
        <v>0</v>
      </c>
      <c r="AL142" s="427">
        <v>0</v>
      </c>
      <c r="AM142" s="131">
        <f>Z142+AD142+AH142</f>
        <v>0</v>
      </c>
      <c r="AN142" s="133">
        <f>AA142+AE142+AI142</f>
        <v>0</v>
      </c>
      <c r="AO142" s="134">
        <f>AN142-AK142</f>
        <v>0</v>
      </c>
      <c r="AP142" s="128">
        <f t="shared" si="463"/>
        <v>0</v>
      </c>
      <c r="AQ142" s="55">
        <f>AN142-AM142</f>
        <v>0</v>
      </c>
      <c r="AR142" s="130">
        <f>SUM(R142,AK142)</f>
        <v>7293</v>
      </c>
      <c r="AS142" s="132">
        <f>AL142+S142</f>
        <v>7293</v>
      </c>
      <c r="AT142" s="140">
        <f>T142+AM142</f>
        <v>0</v>
      </c>
      <c r="AU142" s="59">
        <f>SUM(U142,AN142)</f>
        <v>0</v>
      </c>
      <c r="AV142" s="60">
        <f>AU142-AR142</f>
        <v>-7293</v>
      </c>
      <c r="AW142" s="128">
        <f t="shared" si="464"/>
        <v>-7293</v>
      </c>
      <c r="AX142" s="369">
        <f>AU142-AT142</f>
        <v>0</v>
      </c>
      <c r="AY142" s="137"/>
      <c r="AZ142" s="138"/>
      <c r="BA142" s="138"/>
      <c r="BF142" s="953"/>
      <c r="BG142" s="421"/>
      <c r="BH142" s="424"/>
      <c r="BI142" s="425">
        <f>BH142-BG142</f>
        <v>0</v>
      </c>
      <c r="BJ142" s="953"/>
      <c r="BK142" s="421"/>
      <c r="BL142" s="424"/>
      <c r="BM142" s="425">
        <f>BL142-BK142</f>
        <v>0</v>
      </c>
      <c r="BN142" s="953"/>
      <c r="BO142" s="421"/>
      <c r="BP142" s="424"/>
      <c r="BQ142" s="425">
        <f>BP142-BO142</f>
        <v>0</v>
      </c>
      <c r="BR142" s="426">
        <f>BF142+BJ142+BN142</f>
        <v>0</v>
      </c>
      <c r="BS142" s="132">
        <f>BG142+BK142+BO142</f>
        <v>0</v>
      </c>
      <c r="BT142" s="133">
        <f>BH142+BL142+BP142</f>
        <v>0</v>
      </c>
      <c r="BU142" s="129">
        <f>BT142-BR142</f>
        <v>0</v>
      </c>
      <c r="BV142" s="55">
        <f>BT142-BS142</f>
        <v>0</v>
      </c>
      <c r="BW142" s="953"/>
      <c r="BX142" s="421"/>
      <c r="BY142" s="424"/>
      <c r="BZ142" s="425">
        <f>BY142-BX142</f>
        <v>0</v>
      </c>
      <c r="CA142" s="953"/>
      <c r="CB142" s="421"/>
      <c r="CC142" s="424"/>
      <c r="CD142" s="425">
        <f>CC142-CB142</f>
        <v>0</v>
      </c>
      <c r="CE142" s="953"/>
      <c r="CF142" s="421"/>
      <c r="CG142" s="424"/>
      <c r="CH142" s="425">
        <f>CG142-CF142</f>
        <v>0</v>
      </c>
      <c r="CI142" s="130">
        <f t="shared" ref="CI142:CK143" si="549">BW142+CA142+CE142</f>
        <v>0</v>
      </c>
      <c r="CJ142" s="131">
        <f t="shared" si="549"/>
        <v>0</v>
      </c>
      <c r="CK142" s="133">
        <f t="shared" si="549"/>
        <v>0</v>
      </c>
      <c r="CL142" s="134">
        <f>CK142-CI142</f>
        <v>0</v>
      </c>
      <c r="CM142" s="55">
        <f>CK142-CJ142</f>
        <v>0</v>
      </c>
      <c r="CN142" s="130">
        <f>SUM(BR142,CI142)</f>
        <v>0</v>
      </c>
      <c r="CO142" s="140">
        <f>BS142+CJ142</f>
        <v>0</v>
      </c>
      <c r="CP142" s="59">
        <f>SUM(BT142,CK142)</f>
        <v>0</v>
      </c>
      <c r="CQ142" s="60">
        <f>CP142-CN142</f>
        <v>0</v>
      </c>
      <c r="CR142" s="369">
        <f>CP142-CO142</f>
        <v>0</v>
      </c>
      <c r="CS142" s="137"/>
      <c r="CT142" s="138"/>
    </row>
    <row r="143" spans="1:101" s="358" customFormat="1" ht="20.100000000000001" hidden="1" customHeight="1">
      <c r="A143" s="336"/>
      <c r="B143" s="336"/>
      <c r="C143" s="337"/>
      <c r="D143" s="836" t="s">
        <v>43</v>
      </c>
      <c r="E143" s="472"/>
      <c r="F143" s="338">
        <f>F139+F141</f>
        <v>0</v>
      </c>
      <c r="G143" s="410">
        <f>G141+G139</f>
        <v>0</v>
      </c>
      <c r="H143" s="779">
        <f>H141+H139</f>
        <v>0</v>
      </c>
      <c r="I143" s="399">
        <f>H143-G143</f>
        <v>0</v>
      </c>
      <c r="J143" s="338">
        <f>J139+J141</f>
        <v>0</v>
      </c>
      <c r="K143" s="410">
        <f>K141+K139</f>
        <v>0</v>
      </c>
      <c r="L143" s="779">
        <f>L141+L139</f>
        <v>0</v>
      </c>
      <c r="M143" s="516">
        <f>L143-K143</f>
        <v>0</v>
      </c>
      <c r="N143" s="338">
        <f>N139+N141</f>
        <v>0</v>
      </c>
      <c r="O143" s="410">
        <f>O141+O139</f>
        <v>0</v>
      </c>
      <c r="P143" s="779">
        <f>P141+P139</f>
        <v>0</v>
      </c>
      <c r="Q143" s="516">
        <f>P143-O143</f>
        <v>0</v>
      </c>
      <c r="R143" s="343">
        <f>R139+R141</f>
        <v>0</v>
      </c>
      <c r="S143" s="344">
        <v>0</v>
      </c>
      <c r="T143" s="538">
        <f>H143+K143+O143</f>
        <v>0</v>
      </c>
      <c r="U143" s="352">
        <f>H143+L143+P143</f>
        <v>0</v>
      </c>
      <c r="V143" s="352">
        <f>U143-R143</f>
        <v>0</v>
      </c>
      <c r="W143" s="446">
        <f t="shared" si="462"/>
        <v>0</v>
      </c>
      <c r="X143" s="461">
        <f>U143-T143</f>
        <v>0</v>
      </c>
      <c r="Y143" s="338">
        <f>Y139+Y141</f>
        <v>4</v>
      </c>
      <c r="Z143" s="779">
        <f>Z141+Z139</f>
        <v>0</v>
      </c>
      <c r="AA143" s="779">
        <f>AA141+AA139</f>
        <v>0</v>
      </c>
      <c r="AB143" s="516">
        <f>AA143-Z143</f>
        <v>0</v>
      </c>
      <c r="AC143" s="343">
        <f>AC139+AC141</f>
        <v>4</v>
      </c>
      <c r="AD143" s="410">
        <f>AD141+AD139</f>
        <v>0</v>
      </c>
      <c r="AE143" s="779">
        <f>AE141+AE139</f>
        <v>0</v>
      </c>
      <c r="AF143" s="516">
        <f>AE143-AD143</f>
        <v>0</v>
      </c>
      <c r="AG143" s="343">
        <f>AG139+AG141</f>
        <v>4</v>
      </c>
      <c r="AH143" s="410">
        <f>AH141+AH139</f>
        <v>0</v>
      </c>
      <c r="AI143" s="411">
        <f>AI141+AI139</f>
        <v>0</v>
      </c>
      <c r="AJ143" s="516">
        <f>AI143-AH143</f>
        <v>0</v>
      </c>
      <c r="AK143" s="417">
        <f>Y143+AC143+AG143</f>
        <v>12</v>
      </c>
      <c r="AL143" s="344">
        <v>12</v>
      </c>
      <c r="AM143" s="449">
        <f>Z143+AD143+AH143</f>
        <v>0</v>
      </c>
      <c r="AN143" s="352">
        <f>AA143+AE143+AI143</f>
        <v>0</v>
      </c>
      <c r="AO143" s="345">
        <f>AN143-AK143</f>
        <v>-12</v>
      </c>
      <c r="AP143" s="493">
        <f t="shared" si="463"/>
        <v>-12</v>
      </c>
      <c r="AQ143" s="461">
        <f>AN143-AM143</f>
        <v>0</v>
      </c>
      <c r="AR143" s="406">
        <f>SUM(R143,AK143)</f>
        <v>12</v>
      </c>
      <c r="AS143" s="352">
        <f>AS141+AS139</f>
        <v>12</v>
      </c>
      <c r="AT143" s="408">
        <f>T143+AM143</f>
        <v>0</v>
      </c>
      <c r="AU143" s="451">
        <f>SUM(U143,AN143)</f>
        <v>0</v>
      </c>
      <c r="AV143" s="467">
        <f>AU143-AR143</f>
        <v>-12</v>
      </c>
      <c r="AW143" s="446">
        <f t="shared" si="464"/>
        <v>-12</v>
      </c>
      <c r="AX143" s="468">
        <f>AU143-AT143</f>
        <v>0</v>
      </c>
      <c r="AY143" s="356"/>
      <c r="AZ143" s="357"/>
      <c r="BA143" s="357"/>
      <c r="BF143" s="952">
        <f>BF139+BF141</f>
        <v>0</v>
      </c>
      <c r="BG143" s="410">
        <f>BG141+BG139</f>
        <v>0</v>
      </c>
      <c r="BH143" s="413">
        <f>BH141+BH139</f>
        <v>0</v>
      </c>
      <c r="BI143" s="399">
        <f>BH143-BG143</f>
        <v>0</v>
      </c>
      <c r="BJ143" s="952">
        <f>BJ139+BJ141</f>
        <v>0</v>
      </c>
      <c r="BK143" s="410">
        <f>BK141+BK139</f>
        <v>0</v>
      </c>
      <c r="BL143" s="413">
        <f>BL141+BL139</f>
        <v>0</v>
      </c>
      <c r="BM143" s="516">
        <f>BL143-BK143</f>
        <v>0</v>
      </c>
      <c r="BN143" s="952">
        <f>BN139+BN141</f>
        <v>0</v>
      </c>
      <c r="BO143" s="410">
        <f>BO141+BO139</f>
        <v>0</v>
      </c>
      <c r="BP143" s="413">
        <f>BP141+BP139</f>
        <v>0</v>
      </c>
      <c r="BQ143" s="516">
        <f>BP143-BO143</f>
        <v>0</v>
      </c>
      <c r="BR143" s="343">
        <f>BR139+BR141</f>
        <v>0</v>
      </c>
      <c r="BS143" s="446">
        <f>BG143+BK143+BO143</f>
        <v>0</v>
      </c>
      <c r="BT143" s="352">
        <f>BH143+BL143+BP143</f>
        <v>0</v>
      </c>
      <c r="BU143" s="352">
        <f>BT143-BR143</f>
        <v>0</v>
      </c>
      <c r="BV143" s="461">
        <f>BT143-BS143</f>
        <v>0</v>
      </c>
      <c r="BW143" s="952">
        <f>BW139+BW141</f>
        <v>0</v>
      </c>
      <c r="BX143" s="410">
        <f>BX141+BX139</f>
        <v>0</v>
      </c>
      <c r="BY143" s="413">
        <f>BY141+BY139</f>
        <v>0</v>
      </c>
      <c r="BZ143" s="516">
        <f>BY143-BX143</f>
        <v>0</v>
      </c>
      <c r="CA143" s="952">
        <f>CA139+CA141</f>
        <v>0</v>
      </c>
      <c r="CB143" s="410">
        <f>CB141+CB139</f>
        <v>0</v>
      </c>
      <c r="CC143" s="413">
        <f>CC141+CC139</f>
        <v>0</v>
      </c>
      <c r="CD143" s="516">
        <f>CC143-CB143</f>
        <v>0</v>
      </c>
      <c r="CE143" s="952">
        <f>CE139+CE141</f>
        <v>0</v>
      </c>
      <c r="CF143" s="410">
        <f>CF141+CF139</f>
        <v>0</v>
      </c>
      <c r="CG143" s="413">
        <f>CG141+CG139</f>
        <v>0</v>
      </c>
      <c r="CH143" s="516">
        <f>CG143-CF143</f>
        <v>0</v>
      </c>
      <c r="CI143" s="417">
        <f t="shared" si="549"/>
        <v>0</v>
      </c>
      <c r="CJ143" s="449">
        <f t="shared" si="549"/>
        <v>0</v>
      </c>
      <c r="CK143" s="352">
        <f t="shared" si="549"/>
        <v>0</v>
      </c>
      <c r="CL143" s="345">
        <f>CK143-CI143</f>
        <v>0</v>
      </c>
      <c r="CM143" s="461">
        <f>CK143-CJ143</f>
        <v>0</v>
      </c>
      <c r="CN143" s="406">
        <f>SUM(BR143,CI143)</f>
        <v>0</v>
      </c>
      <c r="CO143" s="408">
        <f>BS143+CJ143</f>
        <v>0</v>
      </c>
      <c r="CP143" s="451">
        <f>SUM(BT143,CK143)</f>
        <v>0</v>
      </c>
      <c r="CQ143" s="467">
        <f>CP143-CN143</f>
        <v>0</v>
      </c>
      <c r="CR143" s="468">
        <f>CP143-CO143</f>
        <v>0</v>
      </c>
      <c r="CS143" s="356"/>
      <c r="CT143" s="357"/>
    </row>
    <row r="144" spans="1:101" ht="20.100000000000001" customHeight="1">
      <c r="A144" s="125"/>
      <c r="B144" s="125" t="s">
        <v>5</v>
      </c>
      <c r="C144" s="192"/>
      <c r="D144" s="192"/>
      <c r="E144" s="198"/>
      <c r="F144" s="343"/>
      <c r="G144" s="382"/>
      <c r="H144" s="776"/>
      <c r="I144" s="384">
        <f>H145/G145</f>
        <v>1</v>
      </c>
      <c r="J144" s="343"/>
      <c r="K144" s="382"/>
      <c r="L144" s="776"/>
      <c r="M144" s="384">
        <f>L145/K145</f>
        <v>1</v>
      </c>
      <c r="N144" s="343"/>
      <c r="O144" s="382"/>
      <c r="P144" s="776"/>
      <c r="Q144" s="384">
        <f>P145/O145</f>
        <v>1</v>
      </c>
      <c r="R144" s="381"/>
      <c r="S144" s="498"/>
      <c r="T144" s="549"/>
      <c r="U144" s="156"/>
      <c r="V144" s="346">
        <f>U145/R145</f>
        <v>0.48543285289407451</v>
      </c>
      <c r="W144" s="161">
        <f>U145/S145</f>
        <v>0.48543285289407451</v>
      </c>
      <c r="X144" s="80">
        <f>U145/T145</f>
        <v>1</v>
      </c>
      <c r="Y144" s="343"/>
      <c r="Z144" s="776"/>
      <c r="AA144" s="776"/>
      <c r="AB144" s="384">
        <f>AA145/Z145</f>
        <v>1</v>
      </c>
      <c r="AC144" s="381"/>
      <c r="AD144" s="382"/>
      <c r="AE144" s="776"/>
      <c r="AF144" s="478">
        <f>AE145/AD145</f>
        <v>1</v>
      </c>
      <c r="AG144" s="381"/>
      <c r="AH144" s="382"/>
      <c r="AI144" s="383"/>
      <c r="AJ144" s="478">
        <f>AI145/AH145</f>
        <v>0</v>
      </c>
      <c r="AK144" s="292"/>
      <c r="AL144" s="498"/>
      <c r="AM144" s="388"/>
      <c r="AN144" s="156"/>
      <c r="AO144" s="350">
        <f>AN145/AK145</f>
        <v>2.3003595333715814</v>
      </c>
      <c r="AP144" s="347">
        <f>AN145/AL145</f>
        <v>2.3003595333715814</v>
      </c>
      <c r="AQ144" s="260">
        <f>AN145/AM145</f>
        <v>0.6994832633379815</v>
      </c>
      <c r="AR144" s="206"/>
      <c r="AS144" s="242"/>
      <c r="AT144" s="211"/>
      <c r="AU144" s="162"/>
      <c r="AV144" s="350">
        <f>AU145/AR145</f>
        <v>1.1647150526089758</v>
      </c>
      <c r="AW144" s="161">
        <f>AU145/AS145</f>
        <v>1.1647150526089758</v>
      </c>
      <c r="AX144" s="391">
        <f>AU145/AT145</f>
        <v>0.75896493447724944</v>
      </c>
      <c r="AY144" s="137"/>
      <c r="AZ144" s="138"/>
      <c r="BA144" s="5"/>
      <c r="BF144" s="951"/>
      <c r="BG144" s="382"/>
      <c r="BH144" s="385"/>
      <c r="BI144" s="384" t="e">
        <f>BH145/BG145</f>
        <v>#DIV/0!</v>
      </c>
      <c r="BJ144" s="951"/>
      <c r="BK144" s="382"/>
      <c r="BL144" s="385"/>
      <c r="BM144" s="384" t="e">
        <f>BL145/BK145</f>
        <v>#DIV/0!</v>
      </c>
      <c r="BN144" s="951"/>
      <c r="BO144" s="382"/>
      <c r="BP144" s="385"/>
      <c r="BQ144" s="478" t="e">
        <f>BP145/BO145</f>
        <v>#DIV/0!</v>
      </c>
      <c r="BR144" s="381"/>
      <c r="BS144" s="390"/>
      <c r="BT144" s="156"/>
      <c r="BU144" s="346" t="e">
        <f>BT145/BR145</f>
        <v>#DIV/0!</v>
      </c>
      <c r="BV144" s="80" t="e">
        <f>BT145/BS145</f>
        <v>#DIV/0!</v>
      </c>
      <c r="BW144" s="951"/>
      <c r="BX144" s="382"/>
      <c r="BY144" s="385"/>
      <c r="BZ144" s="478" t="e">
        <f>BY145/BX145</f>
        <v>#DIV/0!</v>
      </c>
      <c r="CA144" s="951"/>
      <c r="CB144" s="382"/>
      <c r="CC144" s="385"/>
      <c r="CD144" s="478" t="e">
        <f>CC145/CB145</f>
        <v>#DIV/0!</v>
      </c>
      <c r="CE144" s="951"/>
      <c r="CF144" s="382"/>
      <c r="CG144" s="385"/>
      <c r="CH144" s="478" t="e">
        <f>CG145/CF145</f>
        <v>#DIV/0!</v>
      </c>
      <c r="CI144" s="292"/>
      <c r="CJ144" s="388"/>
      <c r="CK144" s="156"/>
      <c r="CL144" s="350" t="e">
        <f>CK145/CI145</f>
        <v>#DIV/0!</v>
      </c>
      <c r="CM144" s="260" t="e">
        <f>CK145/CJ145</f>
        <v>#DIV/0!</v>
      </c>
      <c r="CN144" s="206"/>
      <c r="CO144" s="211"/>
      <c r="CP144" s="162"/>
      <c r="CQ144" s="350" t="e">
        <f>CP145/CN145</f>
        <v>#DIV/0!</v>
      </c>
      <c r="CR144" s="391" t="e">
        <f>CP145/CO145</f>
        <v>#DIV/0!</v>
      </c>
      <c r="CS144" s="137"/>
      <c r="CT144" s="5"/>
    </row>
    <row r="145" spans="1:101" s="97" customFormat="1" ht="20.100000000000001" customHeight="1">
      <c r="A145" s="186"/>
      <c r="B145" s="360" t="s">
        <v>22</v>
      </c>
      <c r="C145" s="361"/>
      <c r="D145" s="361"/>
      <c r="E145" s="187"/>
      <c r="F145" s="362">
        <f>F140+F142</f>
        <v>2914</v>
      </c>
      <c r="G145" s="456">
        <v>1679.74</v>
      </c>
      <c r="H145" s="774">
        <v>1679.74</v>
      </c>
      <c r="I145" s="365">
        <f>H145-G145</f>
        <v>0</v>
      </c>
      <c r="J145" s="362">
        <f>J140+J142</f>
        <v>2914</v>
      </c>
      <c r="K145" s="456">
        <v>1881.5139999999999</v>
      </c>
      <c r="L145" s="774">
        <v>1881.5139999999999</v>
      </c>
      <c r="M145" s="365">
        <f>L145-K145</f>
        <v>0</v>
      </c>
      <c r="N145" s="362">
        <f>N140+N142</f>
        <v>2914</v>
      </c>
      <c r="O145" s="456">
        <v>682.4</v>
      </c>
      <c r="P145" s="774">
        <v>682.4</v>
      </c>
      <c r="Q145" s="365">
        <f>P145-O145</f>
        <v>0</v>
      </c>
      <c r="R145" s="362">
        <f>R140+R142</f>
        <v>8742</v>
      </c>
      <c r="S145" s="550">
        <v>8742</v>
      </c>
      <c r="T145" s="551">
        <f>H145+K145+O145</f>
        <v>4243.6539999999995</v>
      </c>
      <c r="U145" s="110">
        <f>H145+L145+P145</f>
        <v>4243.6539999999995</v>
      </c>
      <c r="V145" s="110">
        <f>U145-R145</f>
        <v>-4498.3460000000005</v>
      </c>
      <c r="W145" s="108">
        <f t="shared" si="462"/>
        <v>-4498.3460000000005</v>
      </c>
      <c r="X145" s="117">
        <f>U145-T145</f>
        <v>0</v>
      </c>
      <c r="Y145" s="362">
        <f>Y140+Y142</f>
        <v>1743</v>
      </c>
      <c r="Z145" s="774">
        <v>6488.08</v>
      </c>
      <c r="AA145" s="774">
        <v>6488.08</v>
      </c>
      <c r="AB145" s="365">
        <f>AA145-Z145</f>
        <v>0</v>
      </c>
      <c r="AC145" s="362">
        <f>AC140+AC142</f>
        <v>1743</v>
      </c>
      <c r="AD145" s="456">
        <v>5540.5</v>
      </c>
      <c r="AE145" s="774">
        <v>5540.5</v>
      </c>
      <c r="AF145" s="365">
        <f>AE145-AD145</f>
        <v>0</v>
      </c>
      <c r="AG145" s="362">
        <f>AG140+AG142</f>
        <v>1743</v>
      </c>
      <c r="AH145" s="456">
        <v>5167.8</v>
      </c>
      <c r="AI145" s="364"/>
      <c r="AJ145" s="365">
        <f>AI145-AH145</f>
        <v>-5167.8</v>
      </c>
      <c r="AK145" s="111">
        <f>Y145+AC145+AG145</f>
        <v>5229</v>
      </c>
      <c r="AL145" s="550">
        <v>5229</v>
      </c>
      <c r="AM145" s="108">
        <f>Z145+AD145+AH145</f>
        <v>17196.38</v>
      </c>
      <c r="AN145" s="110">
        <f>AA145+AE145+AI145</f>
        <v>12028.58</v>
      </c>
      <c r="AO145" s="188">
        <f>AN145-AK145</f>
        <v>6799.58</v>
      </c>
      <c r="AP145" s="108">
        <f t="shared" si="463"/>
        <v>6799.58</v>
      </c>
      <c r="AQ145" s="55">
        <f>AN145-AM145</f>
        <v>-5167.8000000000011</v>
      </c>
      <c r="AR145" s="130">
        <f>SUM(R145,AK145)</f>
        <v>13971</v>
      </c>
      <c r="AS145" s="110">
        <f>AS140+AS142</f>
        <v>13971</v>
      </c>
      <c r="AT145" s="519">
        <f>T145+AM145</f>
        <v>21440.034</v>
      </c>
      <c r="AU145" s="189">
        <f>SUM(U145,AN145)</f>
        <v>16272.234</v>
      </c>
      <c r="AV145" s="188">
        <f>AU145-AR145</f>
        <v>2301.2340000000004</v>
      </c>
      <c r="AW145" s="108">
        <f t="shared" si="464"/>
        <v>2301.2340000000004</v>
      </c>
      <c r="AX145" s="369">
        <f>AU145-AT145</f>
        <v>-5167.7999999999993</v>
      </c>
      <c r="AY145" s="137">
        <f>AR145/6</f>
        <v>2328.5</v>
      </c>
      <c r="AZ145" s="97">
        <f>AS145/6</f>
        <v>2328.5</v>
      </c>
      <c r="BA145" s="138">
        <f>AU145/6</f>
        <v>2712.0390000000002</v>
      </c>
      <c r="BB145" s="370">
        <f>BA145/AY145</f>
        <v>1.1647150526089758</v>
      </c>
      <c r="BC145" s="6">
        <f>BA145-AY145</f>
        <v>383.53900000000021</v>
      </c>
      <c r="BD145" s="98">
        <f>BA145-AZ145</f>
        <v>383.53900000000021</v>
      </c>
      <c r="BE145" s="6">
        <f>AX145/6</f>
        <v>-861.29999999999984</v>
      </c>
      <c r="BF145" s="949">
        <f>BF140+BF142</f>
        <v>0</v>
      </c>
      <c r="BG145" s="456">
        <f>BG140+BG142</f>
        <v>0</v>
      </c>
      <c r="BH145" s="366">
        <f>BH140+BH142</f>
        <v>0</v>
      </c>
      <c r="BI145" s="365">
        <f>BH145-BG145</f>
        <v>0</v>
      </c>
      <c r="BJ145" s="949">
        <f>BJ140+BJ142</f>
        <v>0</v>
      </c>
      <c r="BK145" s="456">
        <f>BK140+BK142</f>
        <v>0</v>
      </c>
      <c r="BL145" s="366">
        <f>BL140+BL142</f>
        <v>0</v>
      </c>
      <c r="BM145" s="365">
        <f>BL145-BK145</f>
        <v>0</v>
      </c>
      <c r="BN145" s="949">
        <f>BN140+BN142</f>
        <v>0</v>
      </c>
      <c r="BO145" s="456">
        <f>BO140+BO142</f>
        <v>0</v>
      </c>
      <c r="BP145" s="366">
        <f>BP140+BP142</f>
        <v>0</v>
      </c>
      <c r="BQ145" s="365">
        <f>BP145-BO145</f>
        <v>0</v>
      </c>
      <c r="BR145" s="362">
        <f>BR140+BR142</f>
        <v>0</v>
      </c>
      <c r="BS145" s="110">
        <f>BG145+BK145+BO145</f>
        <v>0</v>
      </c>
      <c r="BT145" s="110">
        <f>BH145+BL145+BP145</f>
        <v>0</v>
      </c>
      <c r="BU145" s="110">
        <f>BT145-BR145</f>
        <v>0</v>
      </c>
      <c r="BV145" s="117">
        <f>BT145-BS145</f>
        <v>0</v>
      </c>
      <c r="BW145" s="949">
        <f>BW140+BW142</f>
        <v>0</v>
      </c>
      <c r="BX145" s="456">
        <f>BX140+BX142</f>
        <v>0</v>
      </c>
      <c r="BY145" s="366">
        <f>BY140+BY142</f>
        <v>0</v>
      </c>
      <c r="BZ145" s="365">
        <f>BY145-BX145</f>
        <v>0</v>
      </c>
      <c r="CA145" s="949">
        <f>CA140+CA142</f>
        <v>0</v>
      </c>
      <c r="CB145" s="456">
        <f>CB140+CB142</f>
        <v>0</v>
      </c>
      <c r="CC145" s="366">
        <f>CC140+CC142</f>
        <v>0</v>
      </c>
      <c r="CD145" s="365">
        <f>CC145-CB145</f>
        <v>0</v>
      </c>
      <c r="CE145" s="949">
        <f>CE140+CE142</f>
        <v>0</v>
      </c>
      <c r="CF145" s="456">
        <f>CF140+CF142</f>
        <v>0</v>
      </c>
      <c r="CG145" s="366">
        <f>CG140+CG142</f>
        <v>0</v>
      </c>
      <c r="CH145" s="365">
        <f>CG145-CF145</f>
        <v>0</v>
      </c>
      <c r="CI145" s="111">
        <f>BW145+CA145+CE145</f>
        <v>0</v>
      </c>
      <c r="CJ145" s="108">
        <f>BX145+CB145+CF145</f>
        <v>0</v>
      </c>
      <c r="CK145" s="110">
        <f>BY145+CC145+CG145</f>
        <v>0</v>
      </c>
      <c r="CL145" s="188">
        <f>CK145-CI145</f>
        <v>0</v>
      </c>
      <c r="CM145" s="55">
        <f>CK145-CJ145</f>
        <v>0</v>
      </c>
      <c r="CN145" s="130">
        <f>SUM(BR145,CI145)</f>
        <v>0</v>
      </c>
      <c r="CO145" s="519">
        <f>BS145+CJ145</f>
        <v>0</v>
      </c>
      <c r="CP145" s="189">
        <f>SUM(BT145,CK145)</f>
        <v>0</v>
      </c>
      <c r="CQ145" s="188">
        <f>CP145-CN145</f>
        <v>0</v>
      </c>
      <c r="CR145" s="369">
        <f>CP145-CO145</f>
        <v>0</v>
      </c>
      <c r="CS145" s="137">
        <f>CN145/6</f>
        <v>0</v>
      </c>
      <c r="CT145" s="138">
        <f>CP145/6</f>
        <v>0</v>
      </c>
      <c r="CU145" s="370" t="e">
        <f>CT145/CS145</f>
        <v>#DIV/0!</v>
      </c>
      <c r="CV145" s="6">
        <f>CT145-CS145</f>
        <v>0</v>
      </c>
      <c r="CW145" s="6">
        <f>CR145/6</f>
        <v>0</v>
      </c>
    </row>
    <row r="146" spans="1:101" s="271" customFormat="1" ht="20.100000000000001" customHeight="1">
      <c r="A146" s="380"/>
      <c r="B146" s="480" t="s">
        <v>5</v>
      </c>
      <c r="C146" s="192"/>
      <c r="D146" s="192"/>
      <c r="E146" s="198"/>
      <c r="F146" s="274"/>
      <c r="G146" s="481"/>
      <c r="H146" s="784"/>
      <c r="I146" s="384">
        <f>H147/G147</f>
        <v>1</v>
      </c>
      <c r="J146" s="274"/>
      <c r="K146" s="481"/>
      <c r="L146" s="784"/>
      <c r="M146" s="384">
        <f>L147/K147</f>
        <v>1</v>
      </c>
      <c r="N146" s="274"/>
      <c r="O146" s="481"/>
      <c r="P146" s="784"/>
      <c r="Q146" s="384">
        <f>P147/O147</f>
        <v>1</v>
      </c>
      <c r="R146" s="274"/>
      <c r="S146" s="484"/>
      <c r="T146" s="485"/>
      <c r="U146" s="84"/>
      <c r="V146" s="346">
        <f>U147/R147</f>
        <v>1.2444643584521387</v>
      </c>
      <c r="W146" s="86">
        <f>U147/S147</f>
        <v>1.2444643584521387</v>
      </c>
      <c r="X146" s="80">
        <f>U147/T147</f>
        <v>1</v>
      </c>
      <c r="Y146" s="274"/>
      <c r="Z146" s="784"/>
      <c r="AA146" s="784"/>
      <c r="AB146" s="384">
        <f>AA147/Z147</f>
        <v>1</v>
      </c>
      <c r="AC146" s="274"/>
      <c r="AD146" s="481"/>
      <c r="AE146" s="784"/>
      <c r="AF146" s="522">
        <f>AE147/AD147</f>
        <v>1</v>
      </c>
      <c r="AG146" s="274"/>
      <c r="AH146" s="481"/>
      <c r="AI146" s="482"/>
      <c r="AJ146" s="522">
        <f>AI147/AH147</f>
        <v>0</v>
      </c>
      <c r="AK146" s="46"/>
      <c r="AL146" s="484"/>
      <c r="AM146" s="49"/>
      <c r="AN146" s="84"/>
      <c r="AO146" s="350">
        <f>AN147/AK147</f>
        <v>0.71692448937487108</v>
      </c>
      <c r="AP146" s="347">
        <f>AN147/AL147</f>
        <v>0.71692448937487108</v>
      </c>
      <c r="AQ146" s="205">
        <f>AN147/AM147</f>
        <v>0.67725168112699974</v>
      </c>
      <c r="AR146" s="487"/>
      <c r="AS146" s="199"/>
      <c r="AT146" s="488"/>
      <c r="AU146" s="162"/>
      <c r="AV146" s="350">
        <f>AU147/AR147</f>
        <v>0.96851079214331981</v>
      </c>
      <c r="AW146" s="86">
        <f>AU147/AS147</f>
        <v>0.96851079214331981</v>
      </c>
      <c r="AX146" s="208">
        <f>AU147/AT147</f>
        <v>0.84421772604727596</v>
      </c>
      <c r="AY146" s="137"/>
      <c r="AZ146" s="138"/>
      <c r="BA146" s="138"/>
      <c r="BF146" s="947"/>
      <c r="BG146" s="481"/>
      <c r="BH146" s="483"/>
      <c r="BI146" s="384" t="e">
        <f>BH147/BG147</f>
        <v>#DIV/0!</v>
      </c>
      <c r="BJ146" s="947"/>
      <c r="BK146" s="481"/>
      <c r="BL146" s="483"/>
      <c r="BM146" s="384" t="e">
        <f>BL147/BK147</f>
        <v>#DIV/0!</v>
      </c>
      <c r="BN146" s="947"/>
      <c r="BO146" s="481"/>
      <c r="BP146" s="483"/>
      <c r="BQ146" s="522" t="e">
        <f>BP147/BO147</f>
        <v>#DIV/0!</v>
      </c>
      <c r="BR146" s="46"/>
      <c r="BS146" s="49"/>
      <c r="BT146" s="84"/>
      <c r="BU146" s="346" t="e">
        <f>BT147/BR147</f>
        <v>#DIV/0!</v>
      </c>
      <c r="BV146" s="80" t="e">
        <f>BT147/BS147</f>
        <v>#DIV/0!</v>
      </c>
      <c r="BW146" s="947"/>
      <c r="BX146" s="481"/>
      <c r="BY146" s="483"/>
      <c r="BZ146" s="522" t="e">
        <f>BY147/BX147</f>
        <v>#DIV/0!</v>
      </c>
      <c r="CA146" s="947"/>
      <c r="CB146" s="481"/>
      <c r="CC146" s="483"/>
      <c r="CD146" s="522" t="e">
        <f>CC147/CB147</f>
        <v>#DIV/0!</v>
      </c>
      <c r="CE146" s="947"/>
      <c r="CF146" s="481"/>
      <c r="CG146" s="483"/>
      <c r="CH146" s="522" t="e">
        <f>CG147/CF147</f>
        <v>#DIV/0!</v>
      </c>
      <c r="CI146" s="46"/>
      <c r="CJ146" s="49"/>
      <c r="CK146" s="84"/>
      <c r="CL146" s="350" t="e">
        <f>CK147/CI147</f>
        <v>#DIV/0!</v>
      </c>
      <c r="CM146" s="205" t="e">
        <f>CK147/CJ147</f>
        <v>#DIV/0!</v>
      </c>
      <c r="CN146" s="487"/>
      <c r="CO146" s="488"/>
      <c r="CP146" s="162"/>
      <c r="CQ146" s="350" t="e">
        <f>CP147/CN147</f>
        <v>#DIV/0!</v>
      </c>
      <c r="CR146" s="208" t="e">
        <f>CP147/CO147</f>
        <v>#DIV/0!</v>
      </c>
      <c r="CS146" s="137"/>
      <c r="CT146" s="138"/>
    </row>
    <row r="147" spans="1:101" s="98" customFormat="1" ht="20.100000000000001" customHeight="1">
      <c r="A147" s="359"/>
      <c r="B147" s="104" t="s">
        <v>96</v>
      </c>
      <c r="C147" s="105"/>
      <c r="D147" s="361"/>
      <c r="E147" s="187"/>
      <c r="F147" s="362">
        <v>1417</v>
      </c>
      <c r="G147" s="456">
        <v>1695.518</v>
      </c>
      <c r="H147" s="774">
        <v>1695.518</v>
      </c>
      <c r="I147" s="365">
        <f>H147-G147</f>
        <v>0</v>
      </c>
      <c r="J147" s="362">
        <v>1417</v>
      </c>
      <c r="K147" s="456">
        <v>2074</v>
      </c>
      <c r="L147" s="774">
        <v>2074</v>
      </c>
      <c r="M147" s="365">
        <f>L147-K147</f>
        <v>0</v>
      </c>
      <c r="N147" s="362">
        <v>1585</v>
      </c>
      <c r="O147" s="456">
        <v>1729.77</v>
      </c>
      <c r="P147" s="774">
        <v>1729.77</v>
      </c>
      <c r="Q147" s="365">
        <f>P147-O147</f>
        <v>0</v>
      </c>
      <c r="R147" s="367">
        <f>F147+J147+N147</f>
        <v>4419</v>
      </c>
      <c r="S147" s="368">
        <v>4419</v>
      </c>
      <c r="T147" s="188">
        <f>H147+K147+O147</f>
        <v>5499.2880000000005</v>
      </c>
      <c r="U147" s="114">
        <f>H147+L147+P147</f>
        <v>5499.2880000000005</v>
      </c>
      <c r="V147" s="110">
        <f>U147-R147</f>
        <v>1080.2880000000005</v>
      </c>
      <c r="W147" s="108">
        <f t="shared" si="462"/>
        <v>1080.2880000000005</v>
      </c>
      <c r="X147" s="117">
        <f>U147-T147</f>
        <v>0</v>
      </c>
      <c r="Y147" s="362">
        <v>1651</v>
      </c>
      <c r="Z147" s="774">
        <v>1693.3330000000001</v>
      </c>
      <c r="AA147" s="774">
        <v>1693.3330000000001</v>
      </c>
      <c r="AB147" s="365">
        <f>AA147-Z147</f>
        <v>0</v>
      </c>
      <c r="AC147" s="362">
        <v>1639</v>
      </c>
      <c r="AD147" s="456">
        <v>1781.6</v>
      </c>
      <c r="AE147" s="774">
        <v>1781.6</v>
      </c>
      <c r="AF147" s="365">
        <f>AE147-AD147</f>
        <v>0</v>
      </c>
      <c r="AG147" s="362">
        <v>1557</v>
      </c>
      <c r="AH147" s="456">
        <v>1656</v>
      </c>
      <c r="AI147" s="364"/>
      <c r="AJ147" s="365">
        <f>AI147-AH147</f>
        <v>-1656</v>
      </c>
      <c r="AK147" s="111">
        <f>Y147+AC147+AG147</f>
        <v>4847</v>
      </c>
      <c r="AL147" s="368">
        <v>4847</v>
      </c>
      <c r="AM147" s="188">
        <f>Z147+AD147+AH147</f>
        <v>5130.933</v>
      </c>
      <c r="AN147" s="114">
        <f>AA147+AE147+AI147</f>
        <v>3474.933</v>
      </c>
      <c r="AO147" s="188">
        <f>AN147-AK147</f>
        <v>-1372.067</v>
      </c>
      <c r="AP147" s="108">
        <f t="shared" si="463"/>
        <v>-1372.067</v>
      </c>
      <c r="AQ147" s="55">
        <f>AN147-AM147</f>
        <v>-1656</v>
      </c>
      <c r="AR147" s="130">
        <f>SUM(R147,AK147)</f>
        <v>9266</v>
      </c>
      <c r="AS147" s="132">
        <f>AL147+S147</f>
        <v>9266</v>
      </c>
      <c r="AT147" s="519">
        <f>T147+AM147</f>
        <v>10630.221000000001</v>
      </c>
      <c r="AU147" s="120">
        <f>SUM(U147,AN147)</f>
        <v>8974.2210000000014</v>
      </c>
      <c r="AV147" s="188">
        <f>AU147-AR147</f>
        <v>-291.77899999999863</v>
      </c>
      <c r="AW147" s="108">
        <f t="shared" si="464"/>
        <v>-291.77899999999863</v>
      </c>
      <c r="AX147" s="369">
        <f>AU147-AT147</f>
        <v>-1656</v>
      </c>
      <c r="AY147" s="137">
        <f>AR147/6</f>
        <v>1544.3333333333333</v>
      </c>
      <c r="AZ147" s="97">
        <f>AS147/6</f>
        <v>1544.3333333333333</v>
      </c>
      <c r="BA147" s="138">
        <f>AU147/6</f>
        <v>1495.7035000000003</v>
      </c>
      <c r="BB147" s="490">
        <f>BA147/AY147</f>
        <v>0.96851079214331992</v>
      </c>
      <c r="BC147" s="6">
        <f>BA147-AY147</f>
        <v>-48.629833333332954</v>
      </c>
      <c r="BD147" s="98">
        <f>BA147-AZ147</f>
        <v>-48.629833333332954</v>
      </c>
      <c r="BE147" s="6">
        <f>AX147/6</f>
        <v>-276</v>
      </c>
      <c r="BF147" s="949"/>
      <c r="BG147" s="456"/>
      <c r="BH147" s="366"/>
      <c r="BI147" s="365">
        <f>BH147-BG147</f>
        <v>0</v>
      </c>
      <c r="BJ147" s="949"/>
      <c r="BK147" s="456"/>
      <c r="BL147" s="366"/>
      <c r="BM147" s="365">
        <f>BL147-BK147</f>
        <v>0</v>
      </c>
      <c r="BN147" s="949"/>
      <c r="BO147" s="456"/>
      <c r="BP147" s="366"/>
      <c r="BQ147" s="365">
        <f>BP147-BO147</f>
        <v>0</v>
      </c>
      <c r="BR147" s="111">
        <f>BF147+BJ147+BN147</f>
        <v>0</v>
      </c>
      <c r="BS147" s="188">
        <f>BG147+BK147+BO147</f>
        <v>0</v>
      </c>
      <c r="BT147" s="114">
        <f>BH147+BL147+BP147</f>
        <v>0</v>
      </c>
      <c r="BU147" s="110">
        <f>BT147-BR147</f>
        <v>0</v>
      </c>
      <c r="BV147" s="117">
        <f>BT147-BS147</f>
        <v>0</v>
      </c>
      <c r="BW147" s="949"/>
      <c r="BX147" s="456"/>
      <c r="BY147" s="366"/>
      <c r="BZ147" s="365">
        <f>BY147-BX147</f>
        <v>0</v>
      </c>
      <c r="CA147" s="949"/>
      <c r="CB147" s="456"/>
      <c r="CC147" s="366"/>
      <c r="CD147" s="365">
        <f>CC147-CB147</f>
        <v>0</v>
      </c>
      <c r="CE147" s="949"/>
      <c r="CF147" s="456"/>
      <c r="CG147" s="366"/>
      <c r="CH147" s="365">
        <f>CG147-CF147</f>
        <v>0</v>
      </c>
      <c r="CI147" s="111">
        <f>BW147+CA147+CE147</f>
        <v>0</v>
      </c>
      <c r="CJ147" s="188">
        <f>BX147+CB147+CF147</f>
        <v>0</v>
      </c>
      <c r="CK147" s="114">
        <f>BY147+CC147+CG147</f>
        <v>0</v>
      </c>
      <c r="CL147" s="188">
        <f>CK147-CI147</f>
        <v>0</v>
      </c>
      <c r="CM147" s="55">
        <f>CK147-CJ147</f>
        <v>0</v>
      </c>
      <c r="CN147" s="130">
        <f>SUM(BR147,CI147)</f>
        <v>0</v>
      </c>
      <c r="CO147" s="519">
        <f>BS147+CJ147</f>
        <v>0</v>
      </c>
      <c r="CP147" s="120">
        <f>SUM(BT147,CK147)</f>
        <v>0</v>
      </c>
      <c r="CQ147" s="188">
        <f>CP147-CN147</f>
        <v>0</v>
      </c>
      <c r="CR147" s="369">
        <f>CP147-CO147</f>
        <v>0</v>
      </c>
      <c r="CS147" s="137">
        <f>CN147/6</f>
        <v>0</v>
      </c>
      <c r="CT147" s="138">
        <f>CP147/6</f>
        <v>0</v>
      </c>
      <c r="CU147" s="490" t="e">
        <f>CT147/CS147</f>
        <v>#DIV/0!</v>
      </c>
      <c r="CV147" s="6">
        <f>CT147-CS147</f>
        <v>0</v>
      </c>
      <c r="CW147" s="6">
        <f>CR147/6</f>
        <v>0</v>
      </c>
    </row>
    <row r="148" spans="1:101" s="497" customFormat="1" ht="19.5" customHeight="1">
      <c r="A148" s="491"/>
      <c r="B148" s="336" t="s">
        <v>106</v>
      </c>
      <c r="C148" s="337"/>
      <c r="D148" s="337"/>
      <c r="E148" s="492"/>
      <c r="F148" s="343"/>
      <c r="G148" s="410">
        <v>1</v>
      </c>
      <c r="H148" s="779">
        <v>1</v>
      </c>
      <c r="I148" s="412"/>
      <c r="J148" s="343"/>
      <c r="K148" s="410"/>
      <c r="L148" s="779"/>
      <c r="M148" s="412"/>
      <c r="N148" s="343"/>
      <c r="O148" s="410">
        <v>1</v>
      </c>
      <c r="P148" s="779">
        <v>1</v>
      </c>
      <c r="Q148" s="412"/>
      <c r="R148" s="414"/>
      <c r="S148" s="415"/>
      <c r="T148" s="416"/>
      <c r="U148" s="405"/>
      <c r="V148" s="352"/>
      <c r="W148" s="446">
        <f t="shared" si="462"/>
        <v>0</v>
      </c>
      <c r="X148" s="461"/>
      <c r="Y148" s="343"/>
      <c r="Z148" s="779"/>
      <c r="AA148" s="779"/>
      <c r="AB148" s="412"/>
      <c r="AC148" s="343"/>
      <c r="AD148" s="410">
        <v>7</v>
      </c>
      <c r="AE148" s="779">
        <v>7</v>
      </c>
      <c r="AF148" s="412"/>
      <c r="AG148" s="343"/>
      <c r="AH148" s="410"/>
      <c r="AI148" s="411"/>
      <c r="AJ148" s="412"/>
      <c r="AK148" s="417"/>
      <c r="AL148" s="415"/>
      <c r="AM148" s="416"/>
      <c r="AN148" s="405"/>
      <c r="AO148" s="345"/>
      <c r="AP148" s="493">
        <f t="shared" si="463"/>
        <v>0</v>
      </c>
      <c r="AQ148" s="461"/>
      <c r="AR148" s="494"/>
      <c r="AS148" s="418"/>
      <c r="AT148" s="495"/>
      <c r="AU148" s="409"/>
      <c r="AV148" s="463"/>
      <c r="AW148" s="446">
        <f t="shared" si="464"/>
        <v>0</v>
      </c>
      <c r="AX148" s="453"/>
      <c r="AY148" s="356"/>
      <c r="AZ148" s="357"/>
      <c r="BA148" s="357"/>
      <c r="BB148" s="496"/>
      <c r="BF148" s="952"/>
      <c r="BG148" s="410"/>
      <c r="BH148" s="413"/>
      <c r="BI148" s="412"/>
      <c r="BJ148" s="952"/>
      <c r="BK148" s="410"/>
      <c r="BL148" s="413"/>
      <c r="BM148" s="412"/>
      <c r="BN148" s="952"/>
      <c r="BO148" s="410"/>
      <c r="BP148" s="413"/>
      <c r="BQ148" s="412"/>
      <c r="BR148" s="417"/>
      <c r="BS148" s="416"/>
      <c r="BT148" s="405"/>
      <c r="BU148" s="352"/>
      <c r="BV148" s="461"/>
      <c r="BW148" s="952"/>
      <c r="BX148" s="410"/>
      <c r="BY148" s="413"/>
      <c r="BZ148" s="412"/>
      <c r="CA148" s="952"/>
      <c r="CB148" s="410"/>
      <c r="CC148" s="413"/>
      <c r="CD148" s="412"/>
      <c r="CE148" s="952"/>
      <c r="CF148" s="410"/>
      <c r="CG148" s="413"/>
      <c r="CH148" s="412"/>
      <c r="CI148" s="417"/>
      <c r="CJ148" s="416"/>
      <c r="CK148" s="405"/>
      <c r="CL148" s="345"/>
      <c r="CM148" s="461"/>
      <c r="CN148" s="494"/>
      <c r="CO148" s="495"/>
      <c r="CP148" s="409"/>
      <c r="CQ148" s="463"/>
      <c r="CR148" s="453"/>
      <c r="CS148" s="356"/>
      <c r="CT148" s="357"/>
      <c r="CU148" s="496"/>
    </row>
    <row r="149" spans="1:101" s="271" customFormat="1" ht="20.100000000000001" customHeight="1">
      <c r="A149" s="380"/>
      <c r="B149" s="125" t="s">
        <v>5</v>
      </c>
      <c r="C149" s="192"/>
      <c r="D149" s="192"/>
      <c r="E149" s="198"/>
      <c r="F149" s="381"/>
      <c r="G149" s="382"/>
      <c r="H149" s="776"/>
      <c r="I149" s="384">
        <f>H150/G150</f>
        <v>1</v>
      </c>
      <c r="J149" s="381"/>
      <c r="K149" s="382"/>
      <c r="L149" s="776"/>
      <c r="M149" s="384" t="e">
        <f>L150/K150</f>
        <v>#DIV/0!</v>
      </c>
      <c r="N149" s="381"/>
      <c r="O149" s="382"/>
      <c r="P149" s="776"/>
      <c r="Q149" s="384">
        <f>P150/O150</f>
        <v>1</v>
      </c>
      <c r="R149" s="381"/>
      <c r="S149" s="498"/>
      <c r="T149" s="70"/>
      <c r="U149" s="100"/>
      <c r="V149" s="346" t="e">
        <f>U150/R150</f>
        <v>#DIV/0!</v>
      </c>
      <c r="W149" s="161" t="e">
        <f>U150/S150</f>
        <v>#DIV/0!</v>
      </c>
      <c r="X149" s="80">
        <f>U150/T150</f>
        <v>1</v>
      </c>
      <c r="Y149" s="381"/>
      <c r="Z149" s="776"/>
      <c r="AA149" s="776"/>
      <c r="AB149" s="384" t="e">
        <f>AA150/Z150</f>
        <v>#DIV/0!</v>
      </c>
      <c r="AC149" s="381"/>
      <c r="AD149" s="382"/>
      <c r="AE149" s="776"/>
      <c r="AF149" s="478">
        <f>AE150/AD150</f>
        <v>1</v>
      </c>
      <c r="AG149" s="381"/>
      <c r="AH149" s="382"/>
      <c r="AI149" s="383"/>
      <c r="AJ149" s="478" t="e">
        <f>AI150/AH150</f>
        <v>#DIV/0!</v>
      </c>
      <c r="AK149" s="69"/>
      <c r="AL149" s="498"/>
      <c r="AM149" s="243"/>
      <c r="AN149" s="100"/>
      <c r="AO149" s="350" t="e">
        <f>AN150/AK150</f>
        <v>#DIV/0!</v>
      </c>
      <c r="AP149" s="347" t="e">
        <f>AN150/AL150</f>
        <v>#DIV/0!</v>
      </c>
      <c r="AQ149" s="260">
        <f>AN150/AM150</f>
        <v>1</v>
      </c>
      <c r="AR149" s="240"/>
      <c r="AS149" s="242"/>
      <c r="AT149" s="488"/>
      <c r="AU149" s="162"/>
      <c r="AV149" s="350" t="e">
        <f>AU150/AR150</f>
        <v>#DIV/0!</v>
      </c>
      <c r="AW149" s="161" t="e">
        <f>AU150/AS150</f>
        <v>#DIV/0!</v>
      </c>
      <c r="AX149" s="391">
        <f>AU150/AT150</f>
        <v>1</v>
      </c>
      <c r="AY149" s="137"/>
      <c r="AZ149" s="138"/>
      <c r="BA149" s="138"/>
      <c r="BF149" s="951"/>
      <c r="BG149" s="382"/>
      <c r="BH149" s="385"/>
      <c r="BI149" s="384" t="e">
        <f>BH150/BG150</f>
        <v>#DIV/0!</v>
      </c>
      <c r="BJ149" s="951"/>
      <c r="BK149" s="382"/>
      <c r="BL149" s="385"/>
      <c r="BM149" s="384" t="e">
        <f>BL150/BK150</f>
        <v>#DIV/0!</v>
      </c>
      <c r="BN149" s="951"/>
      <c r="BO149" s="382"/>
      <c r="BP149" s="385"/>
      <c r="BQ149" s="478" t="e">
        <f>BP150/BO150</f>
        <v>#DIV/0!</v>
      </c>
      <c r="BR149" s="69"/>
      <c r="BS149" s="243"/>
      <c r="BT149" s="100"/>
      <c r="BU149" s="346" t="e">
        <f>BT150/BR150</f>
        <v>#DIV/0!</v>
      </c>
      <c r="BV149" s="80" t="e">
        <f>BT150/BS150</f>
        <v>#DIV/0!</v>
      </c>
      <c r="BW149" s="951"/>
      <c r="BX149" s="382"/>
      <c r="BY149" s="385"/>
      <c r="BZ149" s="478" t="e">
        <f>BY150/BX150</f>
        <v>#DIV/0!</v>
      </c>
      <c r="CA149" s="951"/>
      <c r="CB149" s="382"/>
      <c r="CC149" s="385"/>
      <c r="CD149" s="478" t="e">
        <f>CC150/CB150</f>
        <v>#DIV/0!</v>
      </c>
      <c r="CE149" s="951"/>
      <c r="CF149" s="382"/>
      <c r="CG149" s="385"/>
      <c r="CH149" s="478" t="e">
        <f>CG150/CF150</f>
        <v>#DIV/0!</v>
      </c>
      <c r="CI149" s="69"/>
      <c r="CJ149" s="243"/>
      <c r="CK149" s="100"/>
      <c r="CL149" s="350" t="e">
        <f>CK150/CI150</f>
        <v>#DIV/0!</v>
      </c>
      <c r="CM149" s="260" t="e">
        <f>CK150/CJ150</f>
        <v>#DIV/0!</v>
      </c>
      <c r="CN149" s="240"/>
      <c r="CO149" s="488"/>
      <c r="CP149" s="162"/>
      <c r="CQ149" s="350" t="e">
        <f>CP150/CN150</f>
        <v>#DIV/0!</v>
      </c>
      <c r="CR149" s="391" t="e">
        <f>CP150/CO150</f>
        <v>#DIV/0!</v>
      </c>
      <c r="CS149" s="137"/>
      <c r="CT149" s="138"/>
    </row>
    <row r="150" spans="1:101" s="98" customFormat="1" ht="20.100000000000001" customHeight="1">
      <c r="A150" s="359"/>
      <c r="B150" s="104" t="s">
        <v>70</v>
      </c>
      <c r="C150" s="105"/>
      <c r="D150" s="361"/>
      <c r="E150" s="187"/>
      <c r="F150" s="362"/>
      <c r="G150" s="456">
        <v>140</v>
      </c>
      <c r="H150" s="774">
        <v>140</v>
      </c>
      <c r="I150" s="365">
        <f>H150-G150</f>
        <v>0</v>
      </c>
      <c r="J150" s="362"/>
      <c r="K150" s="456">
        <v>0</v>
      </c>
      <c r="L150" s="774">
        <v>0</v>
      </c>
      <c r="M150" s="365">
        <f>L150-K150</f>
        <v>0</v>
      </c>
      <c r="N150" s="362"/>
      <c r="O150" s="456">
        <v>15</v>
      </c>
      <c r="P150" s="774">
        <v>15</v>
      </c>
      <c r="Q150" s="365">
        <f>P150-O150</f>
        <v>0</v>
      </c>
      <c r="R150" s="367">
        <f>F150+J150+N150</f>
        <v>0</v>
      </c>
      <c r="S150" s="368">
        <v>0</v>
      </c>
      <c r="T150" s="188">
        <f>H150+K150+O150</f>
        <v>155</v>
      </c>
      <c r="U150" s="114">
        <f>H150+L150+P150</f>
        <v>155</v>
      </c>
      <c r="V150" s="110">
        <f>U150-R150</f>
        <v>155</v>
      </c>
      <c r="W150" s="108">
        <f t="shared" si="462"/>
        <v>155</v>
      </c>
      <c r="X150" s="117">
        <f>U150-T150</f>
        <v>0</v>
      </c>
      <c r="Y150" s="362"/>
      <c r="Z150" s="774">
        <v>0</v>
      </c>
      <c r="AA150" s="774">
        <v>0</v>
      </c>
      <c r="AB150" s="365">
        <f>AA150-Z150</f>
        <v>0</v>
      </c>
      <c r="AC150" s="362"/>
      <c r="AD150" s="456">
        <v>210</v>
      </c>
      <c r="AE150" s="774">
        <v>210</v>
      </c>
      <c r="AF150" s="365">
        <f>AE150-AD150</f>
        <v>0</v>
      </c>
      <c r="AG150" s="362"/>
      <c r="AH150" s="456">
        <v>0</v>
      </c>
      <c r="AI150" s="364">
        <v>0</v>
      </c>
      <c r="AJ150" s="365">
        <f>AI150-AH150</f>
        <v>0</v>
      </c>
      <c r="AK150" s="111">
        <f>Y150+AC150+AG150</f>
        <v>0</v>
      </c>
      <c r="AL150" s="368">
        <v>0</v>
      </c>
      <c r="AM150" s="188">
        <f>Z150+AD150+AH150</f>
        <v>210</v>
      </c>
      <c r="AN150" s="114">
        <f>AA150+AE150+AI150</f>
        <v>210</v>
      </c>
      <c r="AO150" s="188">
        <f>AN150-AK150</f>
        <v>210</v>
      </c>
      <c r="AP150" s="108">
        <f t="shared" si="463"/>
        <v>210</v>
      </c>
      <c r="AQ150" s="55">
        <f>AN150-AM150</f>
        <v>0</v>
      </c>
      <c r="AR150" s="130">
        <f>SUM(R150,AK150)</f>
        <v>0</v>
      </c>
      <c r="AS150" s="132">
        <f>AL150+S150</f>
        <v>0</v>
      </c>
      <c r="AT150" s="519">
        <f>T150+AM150</f>
        <v>365</v>
      </c>
      <c r="AU150" s="120">
        <f>SUM(U150,AN150)</f>
        <v>365</v>
      </c>
      <c r="AV150" s="188">
        <f>AU150-AR150</f>
        <v>365</v>
      </c>
      <c r="AW150" s="108">
        <f t="shared" si="464"/>
        <v>365</v>
      </c>
      <c r="AX150" s="369">
        <f>AU150-AT150</f>
        <v>0</v>
      </c>
      <c r="AY150" s="137">
        <f>AR150/6</f>
        <v>0</v>
      </c>
      <c r="AZ150" s="97">
        <f>AS150/6</f>
        <v>0</v>
      </c>
      <c r="BA150" s="138">
        <f>AU150/6</f>
        <v>60.833333333333336</v>
      </c>
      <c r="BB150" s="490" t="e">
        <f>BA150/AY150</f>
        <v>#DIV/0!</v>
      </c>
      <c r="BC150" s="6">
        <f>BA150-AY150</f>
        <v>60.833333333333336</v>
      </c>
      <c r="BD150" s="98">
        <f>BA150-AZ150</f>
        <v>60.833333333333336</v>
      </c>
      <c r="BE150" s="6">
        <f>AX150/6</f>
        <v>0</v>
      </c>
      <c r="BF150" s="949"/>
      <c r="BG150" s="456"/>
      <c r="BH150" s="366"/>
      <c r="BI150" s="365">
        <f>BH150-BG150</f>
        <v>0</v>
      </c>
      <c r="BJ150" s="949"/>
      <c r="BK150" s="456"/>
      <c r="BL150" s="366"/>
      <c r="BM150" s="365">
        <f>BL150-BK150</f>
        <v>0</v>
      </c>
      <c r="BN150" s="949"/>
      <c r="BO150" s="456"/>
      <c r="BP150" s="366"/>
      <c r="BQ150" s="365">
        <f>BP150-BO150</f>
        <v>0</v>
      </c>
      <c r="BR150" s="111">
        <f>BF150+BJ150+BN150</f>
        <v>0</v>
      </c>
      <c r="BS150" s="188">
        <f>BG150+BK150+BO150</f>
        <v>0</v>
      </c>
      <c r="BT150" s="114">
        <f>BH150+BL150+BP150</f>
        <v>0</v>
      </c>
      <c r="BU150" s="110">
        <f>BT150-BR150</f>
        <v>0</v>
      </c>
      <c r="BV150" s="117">
        <f>BT150-BS150</f>
        <v>0</v>
      </c>
      <c r="BW150" s="949"/>
      <c r="BX150" s="456"/>
      <c r="BY150" s="366"/>
      <c r="BZ150" s="365">
        <f>BY150-BX150</f>
        <v>0</v>
      </c>
      <c r="CA150" s="949"/>
      <c r="CB150" s="456"/>
      <c r="CC150" s="366"/>
      <c r="CD150" s="365">
        <f>CC150-CB150</f>
        <v>0</v>
      </c>
      <c r="CE150" s="949"/>
      <c r="CF150" s="456"/>
      <c r="CG150" s="366"/>
      <c r="CH150" s="365">
        <f>CG150-CF150</f>
        <v>0</v>
      </c>
      <c r="CI150" s="111">
        <f>BW150+CA150+CE150</f>
        <v>0</v>
      </c>
      <c r="CJ150" s="188">
        <f>BX150+CB150+CF150</f>
        <v>0</v>
      </c>
      <c r="CK150" s="114">
        <f>BY150+CC150+CG150</f>
        <v>0</v>
      </c>
      <c r="CL150" s="188">
        <f>CK150-CI150</f>
        <v>0</v>
      </c>
      <c r="CM150" s="55">
        <f>CK150-CJ150</f>
        <v>0</v>
      </c>
      <c r="CN150" s="130">
        <f>SUM(BR150,CI150)</f>
        <v>0</v>
      </c>
      <c r="CO150" s="519">
        <f>BS150+CJ150</f>
        <v>0</v>
      </c>
      <c r="CP150" s="120">
        <f>SUM(BT150,CK150)</f>
        <v>0</v>
      </c>
      <c r="CQ150" s="188">
        <f>CP150-CN150</f>
        <v>0</v>
      </c>
      <c r="CR150" s="369">
        <f>CP150-CO150</f>
        <v>0</v>
      </c>
      <c r="CS150" s="137">
        <f>CN150/6</f>
        <v>0</v>
      </c>
      <c r="CT150" s="138">
        <f>CP150/6</f>
        <v>0</v>
      </c>
      <c r="CU150" s="490" t="e">
        <f>CT150/CS150</f>
        <v>#DIV/0!</v>
      </c>
      <c r="CV150" s="6">
        <f>CT150-CS150</f>
        <v>0</v>
      </c>
      <c r="CW150" s="6">
        <f>CR150/6</f>
        <v>0</v>
      </c>
    </row>
    <row r="151" spans="1:101" s="271" customFormat="1" ht="20.100000000000001" customHeight="1">
      <c r="A151" s="380"/>
      <c r="B151" s="480" t="s">
        <v>5</v>
      </c>
      <c r="C151" s="192"/>
      <c r="D151" s="192"/>
      <c r="E151" s="198"/>
      <c r="F151" s="274"/>
      <c r="G151" s="481"/>
      <c r="H151" s="784"/>
      <c r="I151" s="384" t="e">
        <f>H152/G152</f>
        <v>#DIV/0!</v>
      </c>
      <c r="J151" s="274"/>
      <c r="K151" s="481"/>
      <c r="L151" s="784"/>
      <c r="M151" s="384" t="e">
        <f>L152/K152</f>
        <v>#DIV/0!</v>
      </c>
      <c r="N151" s="274"/>
      <c r="O151" s="481"/>
      <c r="P151" s="784"/>
      <c r="Q151" s="384">
        <f>P152/O152</f>
        <v>1</v>
      </c>
      <c r="R151" s="274"/>
      <c r="S151" s="484"/>
      <c r="T151" s="485"/>
      <c r="U151" s="84"/>
      <c r="V151" s="346" t="e">
        <f>U152/R152</f>
        <v>#DIV/0!</v>
      </c>
      <c r="W151" s="86" t="e">
        <f>U152/S152</f>
        <v>#DIV/0!</v>
      </c>
      <c r="X151" s="80">
        <f>U152/T152</f>
        <v>1</v>
      </c>
      <c r="Y151" s="274"/>
      <c r="Z151" s="784"/>
      <c r="AA151" s="784"/>
      <c r="AB151" s="384">
        <f>AA152/Z152</f>
        <v>1</v>
      </c>
      <c r="AC151" s="274"/>
      <c r="AD151" s="481"/>
      <c r="AE151" s="784"/>
      <c r="AF151" s="522">
        <f>AE152/AD152</f>
        <v>1</v>
      </c>
      <c r="AG151" s="274"/>
      <c r="AH151" s="481"/>
      <c r="AI151" s="482"/>
      <c r="AJ151" s="522">
        <f>AI152/AH152</f>
        <v>0</v>
      </c>
      <c r="AK151" s="46"/>
      <c r="AL151" s="484"/>
      <c r="AM151" s="49"/>
      <c r="AN151" s="84"/>
      <c r="AO151" s="350">
        <f>AN152/AK152</f>
        <v>0.72980866062437066</v>
      </c>
      <c r="AP151" s="347">
        <f>AN152/AL152</f>
        <v>0.72980866062437066</v>
      </c>
      <c r="AQ151" s="205">
        <f>AN152/AM152</f>
        <v>0.49142198413236593</v>
      </c>
      <c r="AR151" s="487"/>
      <c r="AS151" s="199"/>
      <c r="AT151" s="488"/>
      <c r="AU151" s="162"/>
      <c r="AV151" s="350">
        <f>AU152/AR152</f>
        <v>0.87512588116817724</v>
      </c>
      <c r="AW151" s="86">
        <f>AU152/AS152</f>
        <v>0.87512588116817724</v>
      </c>
      <c r="AX151" s="208">
        <f>AU152/AT152</f>
        <v>0.53675108091414458</v>
      </c>
      <c r="AY151" s="137"/>
      <c r="AZ151" s="138"/>
      <c r="BA151" s="138"/>
      <c r="BF151" s="947"/>
      <c r="BG151" s="481"/>
      <c r="BH151" s="483"/>
      <c r="BI151" s="384" t="e">
        <f>BH152/BG152</f>
        <v>#DIV/0!</v>
      </c>
      <c r="BJ151" s="947"/>
      <c r="BK151" s="481"/>
      <c r="BL151" s="483"/>
      <c r="BM151" s="384" t="e">
        <f>BL152/BK152</f>
        <v>#DIV/0!</v>
      </c>
      <c r="BN151" s="947"/>
      <c r="BO151" s="481"/>
      <c r="BP151" s="483"/>
      <c r="BQ151" s="522" t="e">
        <f>BP152/BO152</f>
        <v>#DIV/0!</v>
      </c>
      <c r="BR151" s="46"/>
      <c r="BS151" s="49"/>
      <c r="BT151" s="84"/>
      <c r="BU151" s="346" t="e">
        <f>BT152/BR152</f>
        <v>#DIV/0!</v>
      </c>
      <c r="BV151" s="80" t="e">
        <f>BT152/BS152</f>
        <v>#DIV/0!</v>
      </c>
      <c r="BW151" s="947"/>
      <c r="BX151" s="481"/>
      <c r="BY151" s="483"/>
      <c r="BZ151" s="522" t="e">
        <f>BY152/BX152</f>
        <v>#DIV/0!</v>
      </c>
      <c r="CA151" s="947"/>
      <c r="CB151" s="481"/>
      <c r="CC151" s="483"/>
      <c r="CD151" s="522" t="e">
        <f>CC152/CB152</f>
        <v>#DIV/0!</v>
      </c>
      <c r="CE151" s="947"/>
      <c r="CF151" s="481"/>
      <c r="CG151" s="483"/>
      <c r="CH151" s="522" t="e">
        <f>CG152/CF152</f>
        <v>#DIV/0!</v>
      </c>
      <c r="CI151" s="46"/>
      <c r="CJ151" s="49"/>
      <c r="CK151" s="84"/>
      <c r="CL151" s="350" t="e">
        <f>CK152/CI152</f>
        <v>#DIV/0!</v>
      </c>
      <c r="CM151" s="205" t="e">
        <f>CK152/CJ152</f>
        <v>#DIV/0!</v>
      </c>
      <c r="CN151" s="487"/>
      <c r="CO151" s="488"/>
      <c r="CP151" s="162"/>
      <c r="CQ151" s="350" t="e">
        <f>CP152/CN152</f>
        <v>#DIV/0!</v>
      </c>
      <c r="CR151" s="208" t="e">
        <f>CP152/CO152</f>
        <v>#DIV/0!</v>
      </c>
      <c r="CS151" s="137"/>
      <c r="CT151" s="138"/>
    </row>
    <row r="152" spans="1:101" s="98" customFormat="1" ht="20.100000000000001" customHeight="1">
      <c r="A152" s="359"/>
      <c r="B152" s="104" t="s">
        <v>122</v>
      </c>
      <c r="C152" s="105"/>
      <c r="D152" s="361"/>
      <c r="E152" s="187"/>
      <c r="F152" s="362">
        <v>0</v>
      </c>
      <c r="G152" s="456">
        <v>0</v>
      </c>
      <c r="H152" s="774">
        <v>0</v>
      </c>
      <c r="I152" s="365">
        <f>H152-G152</f>
        <v>0</v>
      </c>
      <c r="J152" s="362">
        <v>0</v>
      </c>
      <c r="K152" s="456">
        <v>0</v>
      </c>
      <c r="L152" s="774">
        <v>0</v>
      </c>
      <c r="M152" s="365">
        <f>L152-K152</f>
        <v>0</v>
      </c>
      <c r="N152" s="362">
        <v>0</v>
      </c>
      <c r="O152" s="456">
        <v>288.60000000000002</v>
      </c>
      <c r="P152" s="774">
        <v>288.60000000000002</v>
      </c>
      <c r="Q152" s="365">
        <f>P152-O152</f>
        <v>0</v>
      </c>
      <c r="R152" s="367">
        <f>F152+J152+N152</f>
        <v>0</v>
      </c>
      <c r="S152" s="368">
        <v>0</v>
      </c>
      <c r="T152" s="188">
        <f>H152+K152+O152</f>
        <v>288.60000000000002</v>
      </c>
      <c r="U152" s="114">
        <f>H152+L152+P152</f>
        <v>288.60000000000002</v>
      </c>
      <c r="V152" s="110">
        <f>U152-R152</f>
        <v>288.60000000000002</v>
      </c>
      <c r="W152" s="108">
        <f t="shared" si="462"/>
        <v>288.60000000000002</v>
      </c>
      <c r="X152" s="117">
        <f>U152-T152</f>
        <v>0</v>
      </c>
      <c r="Y152" s="362">
        <v>662</v>
      </c>
      <c r="Z152" s="774">
        <v>176.4</v>
      </c>
      <c r="AA152" s="774">
        <v>176.4</v>
      </c>
      <c r="AB152" s="365">
        <f>AA152-Z152</f>
        <v>0</v>
      </c>
      <c r="AC152" s="362">
        <v>662</v>
      </c>
      <c r="AD152" s="456">
        <v>1273</v>
      </c>
      <c r="AE152" s="774">
        <v>1273</v>
      </c>
      <c r="AF152" s="365">
        <f>AE152-AD152</f>
        <v>0</v>
      </c>
      <c r="AG152" s="362">
        <v>662</v>
      </c>
      <c r="AH152" s="456">
        <v>1500</v>
      </c>
      <c r="AI152" s="364"/>
      <c r="AJ152" s="365">
        <f>AI152-AH152</f>
        <v>-1500</v>
      </c>
      <c r="AK152" s="111">
        <f>Y152+AC152+AG152</f>
        <v>1986</v>
      </c>
      <c r="AL152" s="368">
        <v>1986</v>
      </c>
      <c r="AM152" s="188">
        <f>Z152+AD152+AH152</f>
        <v>2949.4</v>
      </c>
      <c r="AN152" s="114">
        <f>AA152+AE152+AI152</f>
        <v>1449.4</v>
      </c>
      <c r="AO152" s="188">
        <f>AN152-AK152</f>
        <v>-536.59999999999991</v>
      </c>
      <c r="AP152" s="108">
        <f t="shared" si="463"/>
        <v>-536.59999999999991</v>
      </c>
      <c r="AQ152" s="55">
        <f>AN152-AM152</f>
        <v>-1500</v>
      </c>
      <c r="AR152" s="130">
        <f>SUM(R152,AK152)</f>
        <v>1986</v>
      </c>
      <c r="AS152" s="132">
        <f>AL152+S152</f>
        <v>1986</v>
      </c>
      <c r="AT152" s="519">
        <f>T152+AM152</f>
        <v>3238</v>
      </c>
      <c r="AU152" s="120">
        <f>SUM(U152,AN152)</f>
        <v>1738</v>
      </c>
      <c r="AV152" s="188">
        <f>AU152-AR152</f>
        <v>-248</v>
      </c>
      <c r="AW152" s="108">
        <f t="shared" si="464"/>
        <v>-248</v>
      </c>
      <c r="AX152" s="369">
        <f>AU152-AT152</f>
        <v>-1500</v>
      </c>
      <c r="AY152" s="137">
        <f>AR152/6</f>
        <v>331</v>
      </c>
      <c r="AZ152" s="97">
        <f>AS152/6</f>
        <v>331</v>
      </c>
      <c r="BA152" s="138">
        <f>AU152/6</f>
        <v>289.66666666666669</v>
      </c>
      <c r="BB152" s="490">
        <f>BA152/AY152</f>
        <v>0.87512588116817724</v>
      </c>
      <c r="BC152" s="6">
        <f>BA152-AY152</f>
        <v>-41.333333333333314</v>
      </c>
      <c r="BD152" s="98">
        <f>BA152-AZ152</f>
        <v>-41.333333333333314</v>
      </c>
      <c r="BE152" s="6">
        <f>AX152/6</f>
        <v>-250</v>
      </c>
      <c r="BF152" s="949"/>
      <c r="BG152" s="456"/>
      <c r="BH152" s="366"/>
      <c r="BI152" s="365">
        <f>BH152-BG152</f>
        <v>0</v>
      </c>
      <c r="BJ152" s="949"/>
      <c r="BK152" s="456"/>
      <c r="BL152" s="366"/>
      <c r="BM152" s="365">
        <f>BL152-BK152</f>
        <v>0</v>
      </c>
      <c r="BN152" s="949"/>
      <c r="BO152" s="456"/>
      <c r="BP152" s="366"/>
      <c r="BQ152" s="365">
        <f>BP152-BO152</f>
        <v>0</v>
      </c>
      <c r="BR152" s="111">
        <f>BF152+BJ152+BN152</f>
        <v>0</v>
      </c>
      <c r="BS152" s="188">
        <f>BG152+BK152+BO152</f>
        <v>0</v>
      </c>
      <c r="BT152" s="114">
        <f>BH152+BL152+BP152</f>
        <v>0</v>
      </c>
      <c r="BU152" s="110">
        <f>BT152-BR152</f>
        <v>0</v>
      </c>
      <c r="BV152" s="117">
        <f>BT152-BS152</f>
        <v>0</v>
      </c>
      <c r="BW152" s="949"/>
      <c r="BX152" s="456"/>
      <c r="BY152" s="366"/>
      <c r="BZ152" s="365">
        <f>BY152-BX152</f>
        <v>0</v>
      </c>
      <c r="CA152" s="949"/>
      <c r="CB152" s="456"/>
      <c r="CC152" s="366"/>
      <c r="CD152" s="365">
        <f>CC152-CB152</f>
        <v>0</v>
      </c>
      <c r="CE152" s="949"/>
      <c r="CF152" s="456"/>
      <c r="CG152" s="366"/>
      <c r="CH152" s="365">
        <f>CG152-CF152</f>
        <v>0</v>
      </c>
      <c r="CI152" s="111">
        <f>BW152+CA152+CE152</f>
        <v>0</v>
      </c>
      <c r="CJ152" s="188">
        <f>BX152+CB152+CF152</f>
        <v>0</v>
      </c>
      <c r="CK152" s="114">
        <f>BY152+CC152+CG152</f>
        <v>0</v>
      </c>
      <c r="CL152" s="188">
        <f>CK152-CI152</f>
        <v>0</v>
      </c>
      <c r="CM152" s="55">
        <f>CK152-CJ152</f>
        <v>0</v>
      </c>
      <c r="CN152" s="130">
        <f>SUM(BR152,CI152)</f>
        <v>0</v>
      </c>
      <c r="CO152" s="519">
        <f>BS152+CJ152</f>
        <v>0</v>
      </c>
      <c r="CP152" s="120">
        <f>SUM(BT152,CK152)</f>
        <v>0</v>
      </c>
      <c r="CQ152" s="188">
        <f>CP152-CN152</f>
        <v>0</v>
      </c>
      <c r="CR152" s="369">
        <f>CP152-CO152</f>
        <v>0</v>
      </c>
      <c r="CS152" s="137">
        <f>CN152/6</f>
        <v>0</v>
      </c>
      <c r="CT152" s="138">
        <f>CP152/6</f>
        <v>0</v>
      </c>
      <c r="CU152" s="490" t="e">
        <f>CT152/CS152</f>
        <v>#DIV/0!</v>
      </c>
      <c r="CV152" s="6">
        <f>CT152-CS152</f>
        <v>0</v>
      </c>
      <c r="CW152" s="6">
        <f>CR152/6</f>
        <v>0</v>
      </c>
    </row>
    <row r="153" spans="1:101" s="271" customFormat="1" ht="20.100000000000001" customHeight="1">
      <c r="A153" s="125" t="s">
        <v>1</v>
      </c>
      <c r="B153" s="192"/>
      <c r="C153" s="192"/>
      <c r="D153" s="192"/>
      <c r="E153" s="198"/>
      <c r="F153" s="381"/>
      <c r="G153" s="481"/>
      <c r="H153" s="784"/>
      <c r="I153" s="384">
        <f>H154/G154</f>
        <v>1</v>
      </c>
      <c r="J153" s="381"/>
      <c r="K153" s="481"/>
      <c r="L153" s="784"/>
      <c r="M153" s="384">
        <f>L154/K154</f>
        <v>1</v>
      </c>
      <c r="N153" s="381"/>
      <c r="O153" s="481"/>
      <c r="P153" s="784"/>
      <c r="Q153" s="384">
        <f>P154/O154</f>
        <v>1</v>
      </c>
      <c r="R153" s="552"/>
      <c r="S153" s="553"/>
      <c r="T153" s="201"/>
      <c r="U153" s="203"/>
      <c r="V153" s="346">
        <f>U154/R154</f>
        <v>1.2543018580036209</v>
      </c>
      <c r="W153" s="86">
        <f>U154/S154</f>
        <v>1.1002407967571013</v>
      </c>
      <c r="X153" s="80">
        <f>U154/T154</f>
        <v>1</v>
      </c>
      <c r="Y153" s="381"/>
      <c r="Z153" s="784"/>
      <c r="AA153" s="784"/>
      <c r="AB153" s="384">
        <f>AA154/Z154</f>
        <v>1</v>
      </c>
      <c r="AC153" s="381"/>
      <c r="AD153" s="481"/>
      <c r="AE153" s="784"/>
      <c r="AF153" s="348">
        <f>AE154/AD154</f>
        <v>1</v>
      </c>
      <c r="AG153" s="381"/>
      <c r="AH153" s="481"/>
      <c r="AI153" s="482"/>
      <c r="AJ153" s="348">
        <f>AI154/AH154</f>
        <v>0</v>
      </c>
      <c r="AK153" s="554"/>
      <c r="AL153" s="553"/>
      <c r="AM153" s="209"/>
      <c r="AN153" s="203"/>
      <c r="AO153" s="350">
        <f>AN154/AK154</f>
        <v>0.84162432375249707</v>
      </c>
      <c r="AP153" s="347">
        <f>AN154/AL154</f>
        <v>0.80880767516708207</v>
      </c>
      <c r="AQ153" s="205">
        <f>AN154/AM154</f>
        <v>0.65098468301588819</v>
      </c>
      <c r="AR153" s="206"/>
      <c r="AS153" s="202"/>
      <c r="AT153" s="211"/>
      <c r="AU153" s="162"/>
      <c r="AV153" s="350">
        <f>AU154/AR154</f>
        <v>1.0502270194048768</v>
      </c>
      <c r="AW153" s="86">
        <f>AU154/AS154</f>
        <v>0.9627646070504825</v>
      </c>
      <c r="AX153" s="208">
        <f>AU154/AT154</f>
        <v>0.8247660607207361</v>
      </c>
      <c r="AY153" s="137"/>
      <c r="AZ153" s="138"/>
      <c r="BA153" s="138"/>
      <c r="BF153" s="951"/>
      <c r="BG153" s="481"/>
      <c r="BH153" s="483"/>
      <c r="BI153" s="384" t="e">
        <f>BH154/BG154</f>
        <v>#DIV/0!</v>
      </c>
      <c r="BJ153" s="951"/>
      <c r="BK153" s="481"/>
      <c r="BL153" s="483"/>
      <c r="BM153" s="384" t="e">
        <f>BL154/BK154</f>
        <v>#DIV/0!</v>
      </c>
      <c r="BN153" s="951"/>
      <c r="BO153" s="481"/>
      <c r="BP153" s="483"/>
      <c r="BQ153" s="348" t="e">
        <f>BP154/BO154</f>
        <v>#DIV/0!</v>
      </c>
      <c r="BR153" s="554"/>
      <c r="BS153" s="209"/>
      <c r="BT153" s="203"/>
      <c r="BU153" s="346" t="e">
        <f>BT154/BR154</f>
        <v>#DIV/0!</v>
      </c>
      <c r="BV153" s="80" t="e">
        <f>BT154/BS154</f>
        <v>#DIV/0!</v>
      </c>
      <c r="BW153" s="951"/>
      <c r="BX153" s="481"/>
      <c r="BY153" s="483"/>
      <c r="BZ153" s="348" t="e">
        <f>BY154/BX154</f>
        <v>#DIV/0!</v>
      </c>
      <c r="CA153" s="951"/>
      <c r="CB153" s="481"/>
      <c r="CC153" s="483"/>
      <c r="CD153" s="348" t="e">
        <f>CC154/CB154</f>
        <v>#DIV/0!</v>
      </c>
      <c r="CE153" s="951"/>
      <c r="CF153" s="481"/>
      <c r="CG153" s="483"/>
      <c r="CH153" s="348" t="e">
        <f>CG154/CF154</f>
        <v>#DIV/0!</v>
      </c>
      <c r="CI153" s="554"/>
      <c r="CJ153" s="209"/>
      <c r="CK153" s="203"/>
      <c r="CL153" s="350" t="e">
        <f>CK154/CI154</f>
        <v>#DIV/0!</v>
      </c>
      <c r="CM153" s="205" t="e">
        <f>CK154/CJ154</f>
        <v>#DIV/0!</v>
      </c>
      <c r="CN153" s="206"/>
      <c r="CO153" s="211"/>
      <c r="CP153" s="162"/>
      <c r="CQ153" s="350" t="e">
        <f>CP154/CN154</f>
        <v>#DIV/0!</v>
      </c>
      <c r="CR153" s="208" t="e">
        <f>CP154/CO154</f>
        <v>#DIV/0!</v>
      </c>
      <c r="CS153" s="137"/>
      <c r="CT153" s="138"/>
    </row>
    <row r="154" spans="1:101" s="98" customFormat="1" ht="20.100000000000001" customHeight="1" thickBot="1">
      <c r="A154" s="104" t="s">
        <v>47</v>
      </c>
      <c r="B154" s="105"/>
      <c r="C154" s="105"/>
      <c r="D154" s="361"/>
      <c r="E154" s="187"/>
      <c r="F154" s="500">
        <f>F120+F127+F147+F138+F145+F150+F152</f>
        <v>351214</v>
      </c>
      <c r="G154" s="501">
        <f>G120+G127+G147+G138+G145+G150+G152</f>
        <v>487534.98130999994</v>
      </c>
      <c r="H154" s="788">
        <f>H120+H127+H147+H138+H145+H150+H152</f>
        <v>487534.98130999994</v>
      </c>
      <c r="I154" s="503">
        <f>H154-G154</f>
        <v>0</v>
      </c>
      <c r="J154" s="500">
        <f>J120+J127+J147+J138+J145+J150+J152</f>
        <v>379114</v>
      </c>
      <c r="K154" s="501">
        <f>K120+K127+K147+K138+K145+K150+K152</f>
        <v>485792.54842000001</v>
      </c>
      <c r="L154" s="788">
        <f>L120+L127+L147+L138+L145+L150+L152</f>
        <v>485792.54842000001</v>
      </c>
      <c r="M154" s="503">
        <f>L154-K154</f>
        <v>0</v>
      </c>
      <c r="N154" s="500">
        <f>N120+N127+N147+N138+N145+N150+N152</f>
        <v>379982</v>
      </c>
      <c r="O154" s="501">
        <f>O120+O127+O147+O138+O145+O150+O152</f>
        <v>419336.36623000004</v>
      </c>
      <c r="P154" s="788">
        <f>P120+P127+P147+P138+P145+P150+P152</f>
        <v>419336.36623000004</v>
      </c>
      <c r="Q154" s="503">
        <f>P154-O154</f>
        <v>0</v>
      </c>
      <c r="R154" s="500">
        <f t="shared" ref="R154:BA154" si="550">R120+R127+R147+R138+R145+R150+R152</f>
        <v>1110310</v>
      </c>
      <c r="S154" s="505">
        <f>S120+S127+S147+S138+S145+S150+S152</f>
        <v>1265781</v>
      </c>
      <c r="T154" s="217">
        <f t="shared" si="550"/>
        <v>1392663.8959600003</v>
      </c>
      <c r="U154" s="215">
        <f t="shared" si="550"/>
        <v>1392663.8959600003</v>
      </c>
      <c r="V154" s="215">
        <f t="shared" si="550"/>
        <v>282353.89596000005</v>
      </c>
      <c r="W154" s="213">
        <f t="shared" si="462"/>
        <v>126882.89596000034</v>
      </c>
      <c r="X154" s="218">
        <f t="shared" si="550"/>
        <v>0</v>
      </c>
      <c r="Y154" s="500">
        <f t="shared" si="550"/>
        <v>371872</v>
      </c>
      <c r="Z154" s="788">
        <f t="shared" ref="Z154" si="551">Z120+Z127+Z147+Z138+Z145+Z150+Z152</f>
        <v>438555.15927999996</v>
      </c>
      <c r="AA154" s="788">
        <f t="shared" si="550"/>
        <v>438555.15927999996</v>
      </c>
      <c r="AB154" s="503">
        <f t="shared" si="550"/>
        <v>0</v>
      </c>
      <c r="AC154" s="500">
        <f t="shared" si="550"/>
        <v>368960</v>
      </c>
      <c r="AD154" s="501">
        <f t="shared" ref="AD154" si="552">AD120+AD127+AD147+AD138+AD145+AD150+AD152</f>
        <v>475625.59742319997</v>
      </c>
      <c r="AE154" s="788">
        <f t="shared" si="550"/>
        <v>475625.59742319997</v>
      </c>
      <c r="AF154" s="503">
        <f t="shared" si="550"/>
        <v>0</v>
      </c>
      <c r="AG154" s="500">
        <f t="shared" si="550"/>
        <v>345378</v>
      </c>
      <c r="AH154" s="501">
        <f t="shared" ref="AH154" si="553">AH120+AH127+AH147+AH138+AH145+AH150+AH152</f>
        <v>490123.8</v>
      </c>
      <c r="AI154" s="502">
        <f t="shared" si="550"/>
        <v>0</v>
      </c>
      <c r="AJ154" s="503">
        <f t="shared" si="550"/>
        <v>-490123.8</v>
      </c>
      <c r="AK154" s="212">
        <f t="shared" si="550"/>
        <v>1086210</v>
      </c>
      <c r="AL154" s="505">
        <f>AL120+AL127+AL147+AL138+AL145+AL150+AL152</f>
        <v>1130282</v>
      </c>
      <c r="AM154" s="217">
        <f t="shared" si="550"/>
        <v>1404304.5567031996</v>
      </c>
      <c r="AN154" s="215">
        <f t="shared" si="550"/>
        <v>914180.75670319982</v>
      </c>
      <c r="AO154" s="217">
        <f t="shared" si="550"/>
        <v>-172029.24329680006</v>
      </c>
      <c r="AP154" s="213">
        <f t="shared" si="463"/>
        <v>-216101.24329680018</v>
      </c>
      <c r="AQ154" s="507">
        <f t="shared" si="550"/>
        <v>-490123.8</v>
      </c>
      <c r="AR154" s="508">
        <f t="shared" si="550"/>
        <v>2196520</v>
      </c>
      <c r="AS154" s="215">
        <f>AS120+AS127+AS147+AS138+AS145+AS150+AS152</f>
        <v>2396063</v>
      </c>
      <c r="AT154" s="509">
        <f t="shared" si="550"/>
        <v>2796968.4526632</v>
      </c>
      <c r="AU154" s="298">
        <f t="shared" si="550"/>
        <v>2306844.6526632002</v>
      </c>
      <c r="AV154" s="219">
        <f t="shared" si="550"/>
        <v>110324.65266320003</v>
      </c>
      <c r="AW154" s="213">
        <f t="shared" si="464"/>
        <v>-89218.347336799838</v>
      </c>
      <c r="AX154" s="510">
        <f t="shared" si="550"/>
        <v>-490123.80000000005</v>
      </c>
      <c r="AY154" s="137">
        <f t="shared" si="550"/>
        <v>366086.66666666669</v>
      </c>
      <c r="AZ154" s="97">
        <f>AS154/6</f>
        <v>399343.83333333331</v>
      </c>
      <c r="BA154" s="138">
        <f t="shared" si="550"/>
        <v>384474.10877719999</v>
      </c>
      <c r="BB154" s="370">
        <f>BA154/AY154</f>
        <v>1.0502270194048766</v>
      </c>
      <c r="BC154" s="6">
        <f>BA154-AY154</f>
        <v>18387.442110533302</v>
      </c>
      <c r="BD154" s="98">
        <f>BA154-AZ154</f>
        <v>-14869.724556133326</v>
      </c>
      <c r="BE154" s="6">
        <f>AX154/6</f>
        <v>-81687.3</v>
      </c>
      <c r="BF154" s="955">
        <f>BF120+BF127+BF147+BF138+BF145+BF150+BF152</f>
        <v>0</v>
      </c>
      <c r="BG154" s="501">
        <f>BG120+BG127+BG147+BG138+BG145+BG150+BG152</f>
        <v>0</v>
      </c>
      <c r="BH154" s="504">
        <f>BH120+BH127+BH147+BH138+BH145+BH150+BH152</f>
        <v>0</v>
      </c>
      <c r="BI154" s="503">
        <f>BH154-BG154</f>
        <v>0</v>
      </c>
      <c r="BJ154" s="955">
        <f>BJ120+BJ127+BJ147+BJ138+BJ145+BJ150+BJ152</f>
        <v>0</v>
      </c>
      <c r="BK154" s="501">
        <f>BK120+BK127+BK147+BK138+BK145+BK150+BK152</f>
        <v>0</v>
      </c>
      <c r="BL154" s="504">
        <f>BL120+BL127+BL147+BL138+BL145+BL150+BL152</f>
        <v>0</v>
      </c>
      <c r="BM154" s="503">
        <f>BL154-BK154</f>
        <v>0</v>
      </c>
      <c r="BN154" s="955">
        <f>BN120+BN127+BN147+BN138+BN145+BN150+BN152</f>
        <v>0</v>
      </c>
      <c r="BO154" s="501">
        <f>BO120+BO127+BO147+BO138+BO145+BO150+BO152</f>
        <v>0</v>
      </c>
      <c r="BP154" s="504">
        <f>BP120+BP127+BP147+BP138+BP145+BP150+BP152</f>
        <v>0</v>
      </c>
      <c r="BQ154" s="503">
        <f>BP154-BO154</f>
        <v>0</v>
      </c>
      <c r="BR154" s="212">
        <f t="shared" ref="BR154:CT154" si="554">BR120+BR127+BR147+BR138+BR145+BR150+BR152</f>
        <v>0</v>
      </c>
      <c r="BS154" s="217">
        <f t="shared" si="554"/>
        <v>0</v>
      </c>
      <c r="BT154" s="215">
        <f t="shared" si="554"/>
        <v>0</v>
      </c>
      <c r="BU154" s="215">
        <f t="shared" si="554"/>
        <v>0</v>
      </c>
      <c r="BV154" s="218">
        <f t="shared" si="554"/>
        <v>0</v>
      </c>
      <c r="BW154" s="955">
        <f t="shared" si="554"/>
        <v>0</v>
      </c>
      <c r="BX154" s="501">
        <f t="shared" si="554"/>
        <v>0</v>
      </c>
      <c r="BY154" s="504">
        <f t="shared" si="554"/>
        <v>0</v>
      </c>
      <c r="BZ154" s="503">
        <f t="shared" si="554"/>
        <v>0</v>
      </c>
      <c r="CA154" s="955">
        <f t="shared" si="554"/>
        <v>0</v>
      </c>
      <c r="CB154" s="501">
        <f t="shared" si="554"/>
        <v>0</v>
      </c>
      <c r="CC154" s="504">
        <f t="shared" si="554"/>
        <v>0</v>
      </c>
      <c r="CD154" s="503">
        <f t="shared" si="554"/>
        <v>0</v>
      </c>
      <c r="CE154" s="955">
        <f t="shared" si="554"/>
        <v>0</v>
      </c>
      <c r="CF154" s="501">
        <f t="shared" si="554"/>
        <v>0</v>
      </c>
      <c r="CG154" s="504">
        <f t="shared" si="554"/>
        <v>0</v>
      </c>
      <c r="CH154" s="503">
        <f t="shared" si="554"/>
        <v>0</v>
      </c>
      <c r="CI154" s="212">
        <f t="shared" si="554"/>
        <v>0</v>
      </c>
      <c r="CJ154" s="217">
        <f t="shared" si="554"/>
        <v>0</v>
      </c>
      <c r="CK154" s="215">
        <f t="shared" si="554"/>
        <v>0</v>
      </c>
      <c r="CL154" s="217">
        <f t="shared" si="554"/>
        <v>0</v>
      </c>
      <c r="CM154" s="507">
        <f t="shared" si="554"/>
        <v>0</v>
      </c>
      <c r="CN154" s="508">
        <f t="shared" si="554"/>
        <v>0</v>
      </c>
      <c r="CO154" s="509">
        <f t="shared" si="554"/>
        <v>0</v>
      </c>
      <c r="CP154" s="298">
        <f t="shared" si="554"/>
        <v>0</v>
      </c>
      <c r="CQ154" s="219">
        <f t="shared" si="554"/>
        <v>0</v>
      </c>
      <c r="CR154" s="510">
        <f t="shared" si="554"/>
        <v>0</v>
      </c>
      <c r="CS154" s="137">
        <f t="shared" si="554"/>
        <v>0</v>
      </c>
      <c r="CT154" s="138">
        <f t="shared" si="554"/>
        <v>0</v>
      </c>
      <c r="CU154" s="370" t="e">
        <f>CT154/CS154</f>
        <v>#DIV/0!</v>
      </c>
      <c r="CV154" s="6">
        <f>CT154-CS154</f>
        <v>0</v>
      </c>
      <c r="CW154" s="6">
        <f>CR154/6</f>
        <v>0</v>
      </c>
    </row>
    <row r="155" spans="1:101" ht="14.25">
      <c r="G155" s="301"/>
      <c r="H155" s="301"/>
      <c r="I155" s="2"/>
      <c r="K155" s="301"/>
      <c r="L155" s="301"/>
      <c r="M155" s="2"/>
      <c r="O155" s="301"/>
      <c r="P155" s="301"/>
      <c r="Q155" s="2"/>
      <c r="R155" s="10">
        <f>R154/3</f>
        <v>370103.33333333331</v>
      </c>
      <c r="S155" s="10"/>
      <c r="T155" s="10">
        <f>T154/3</f>
        <v>464221.29865333345</v>
      </c>
      <c r="U155" s="10">
        <f>U154/3</f>
        <v>464221.29865333345</v>
      </c>
      <c r="V155" s="10">
        <f>V154/3</f>
        <v>94117.965320000018</v>
      </c>
      <c r="W155" s="10"/>
      <c r="X155" s="10">
        <f>X154/3</f>
        <v>0</v>
      </c>
      <c r="Z155" s="301"/>
      <c r="AA155" s="301"/>
      <c r="AB155" s="2"/>
      <c r="AD155" s="301"/>
      <c r="AE155" s="301"/>
      <c r="AH155" s="301"/>
      <c r="AI155" s="301"/>
      <c r="AK155" s="10">
        <f>AK154/3</f>
        <v>362070</v>
      </c>
      <c r="AL155" s="10"/>
      <c r="AM155" s="10">
        <f>AM154/3</f>
        <v>468101.51890106656</v>
      </c>
      <c r="AN155" s="10">
        <f>AN154/3</f>
        <v>304726.91890106659</v>
      </c>
      <c r="AO155" s="10">
        <f>AO154/3</f>
        <v>-57343.081098933355</v>
      </c>
      <c r="AP155" s="10"/>
      <c r="AQ155" s="10">
        <f>AQ154/3</f>
        <v>-163374.6</v>
      </c>
      <c r="AR155" s="3">
        <f>AR154/6</f>
        <v>366086.66666666669</v>
      </c>
      <c r="AS155" s="221"/>
      <c r="AT155" s="3">
        <f>AT154/6</f>
        <v>466161.40877719998</v>
      </c>
      <c r="AU155" s="3">
        <f>AU154/6</f>
        <v>384474.10877720005</v>
      </c>
      <c r="AV155" s="3">
        <f>AV154/6</f>
        <v>18387.442110533339</v>
      </c>
      <c r="AW155" s="10"/>
      <c r="AX155" s="3">
        <f>AX154/6</f>
        <v>-81687.3</v>
      </c>
      <c r="AY155" s="5"/>
      <c r="AZ155" s="5"/>
      <c r="BA155" s="5"/>
      <c r="BG155" s="301"/>
      <c r="BH155" s="301"/>
      <c r="BK155" s="301"/>
      <c r="BL155" s="301"/>
      <c r="BM155" s="2"/>
      <c r="BO155" s="301"/>
      <c r="BP155" s="301"/>
      <c r="BR155" s="10">
        <f>BR154/3</f>
        <v>0</v>
      </c>
      <c r="BS155" s="10">
        <f>BS154/3</f>
        <v>0</v>
      </c>
      <c r="BT155" s="10">
        <f>BT154/3</f>
        <v>0</v>
      </c>
      <c r="BU155" s="10">
        <f>BU154/3</f>
        <v>0</v>
      </c>
      <c r="BV155" s="10">
        <f>BV154/3</f>
        <v>0</v>
      </c>
      <c r="BX155" s="301"/>
      <c r="BY155" s="301"/>
      <c r="CB155" s="303"/>
      <c r="CC155" s="301"/>
      <c r="CF155" s="303"/>
      <c r="CG155" s="301"/>
      <c r="CI155" s="10">
        <f>CI154/3</f>
        <v>0</v>
      </c>
      <c r="CJ155" s="10">
        <f>CJ154/3</f>
        <v>0</v>
      </c>
      <c r="CK155" s="10">
        <f>CK154/3</f>
        <v>0</v>
      </c>
      <c r="CL155" s="10">
        <f>CL154/3</f>
        <v>0</v>
      </c>
      <c r="CM155" s="10">
        <f>CM154/3</f>
        <v>0</v>
      </c>
      <c r="CN155" s="3">
        <f>CN154/6</f>
        <v>0</v>
      </c>
      <c r="CO155" s="3">
        <f>CO154/6</f>
        <v>0</v>
      </c>
      <c r="CP155" s="3">
        <f>CP154/6</f>
        <v>0</v>
      </c>
      <c r="CQ155" s="3">
        <f>CQ154/6</f>
        <v>0</v>
      </c>
      <c r="CR155" s="3">
        <f>CR154/6</f>
        <v>0</v>
      </c>
      <c r="CS155" s="5"/>
      <c r="CT155" s="5"/>
    </row>
    <row r="156" spans="1:101" ht="24.75" thickBot="1">
      <c r="A156" s="304" t="s">
        <v>36</v>
      </c>
      <c r="B156" s="305"/>
      <c r="C156" s="305"/>
      <c r="D156" s="306"/>
      <c r="E156" s="306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9"/>
      <c r="S156" s="9"/>
      <c r="T156" s="9"/>
      <c r="U156" s="241"/>
      <c r="V156" s="241"/>
      <c r="W156" s="241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  <c r="AK156" s="9"/>
      <c r="AL156" s="9"/>
      <c r="AM156" s="9"/>
      <c r="AN156" s="241"/>
      <c r="AO156" s="241"/>
      <c r="AP156" s="241"/>
      <c r="AQ156" s="307"/>
      <c r="AR156" s="8"/>
      <c r="AS156" s="8"/>
      <c r="AU156" s="12"/>
      <c r="AV156" s="309"/>
      <c r="AW156" s="241"/>
      <c r="AX156" s="14" t="s">
        <v>62</v>
      </c>
      <c r="AY156" s="5"/>
      <c r="AZ156" s="5"/>
      <c r="BB156" s="908">
        <f ca="1">NOW()</f>
        <v>42977.709793402777</v>
      </c>
      <c r="BC156" s="908"/>
      <c r="BD156" s="908"/>
      <c r="BE156" s="908"/>
      <c r="BF156" s="307"/>
      <c r="BG156" s="307"/>
      <c r="BH156" s="307"/>
      <c r="BI156" s="308"/>
      <c r="BJ156" s="307"/>
      <c r="BK156" s="307"/>
      <c r="BL156" s="307"/>
      <c r="BM156" s="307"/>
      <c r="BN156" s="307"/>
      <c r="BO156" s="307"/>
      <c r="BP156" s="307"/>
      <c r="BQ156" s="308"/>
      <c r="BR156" s="9"/>
      <c r="BS156" s="9"/>
      <c r="BT156" s="241"/>
      <c r="BU156" s="241"/>
      <c r="BV156" s="307"/>
      <c r="BW156" s="307"/>
      <c r="BX156" s="307"/>
      <c r="BY156" s="307"/>
      <c r="BZ156" s="308"/>
      <c r="CA156" s="307"/>
      <c r="CB156" s="308"/>
      <c r="CC156" s="307"/>
      <c r="CD156" s="308"/>
      <c r="CE156" s="307"/>
      <c r="CF156" s="308"/>
      <c r="CG156" s="307"/>
      <c r="CH156" s="308"/>
      <c r="CI156" s="9"/>
      <c r="CJ156" s="9"/>
      <c r="CK156" s="241"/>
      <c r="CL156" s="241"/>
      <c r="CM156" s="307"/>
      <c r="CN156" s="8"/>
      <c r="CP156" s="12"/>
      <c r="CQ156" s="309"/>
      <c r="CR156" s="14" t="s">
        <v>62</v>
      </c>
      <c r="CS156" s="5"/>
      <c r="CV156" s="908">
        <f ca="1">NOW()</f>
        <v>42977.709793402777</v>
      </c>
      <c r="CW156" s="908"/>
    </row>
    <row r="157" spans="1:101" s="20" customFormat="1" ht="20.100000000000001" customHeight="1" thickBot="1">
      <c r="A157" s="15"/>
      <c r="B157" s="16"/>
      <c r="C157" s="16"/>
      <c r="D157" s="838"/>
      <c r="E157" s="17"/>
      <c r="F157" s="901" t="str">
        <f>F3</f>
        <v>17/3</v>
      </c>
      <c r="G157" s="902"/>
      <c r="H157" s="902"/>
      <c r="I157" s="903">
        <v>0</v>
      </c>
      <c r="J157" s="901" t="str">
        <f>J3</f>
        <v>17/4</v>
      </c>
      <c r="K157" s="904"/>
      <c r="L157" s="902"/>
      <c r="M157" s="903">
        <v>0</v>
      </c>
      <c r="N157" s="901" t="str">
        <f>N3</f>
        <v>17/5</v>
      </c>
      <c r="O157" s="904"/>
      <c r="P157" s="902"/>
      <c r="Q157" s="903">
        <v>0</v>
      </c>
      <c r="R157" s="901" t="str">
        <f>R3</f>
        <v>17/3-17/5累計</v>
      </c>
      <c r="S157" s="904"/>
      <c r="T157" s="904"/>
      <c r="U157" s="902"/>
      <c r="V157" s="904"/>
      <c r="W157" s="904"/>
      <c r="X157" s="903"/>
      <c r="Y157" s="901" t="str">
        <f>Y3</f>
        <v>17/6</v>
      </c>
      <c r="Z157" s="904"/>
      <c r="AA157" s="902"/>
      <c r="AB157" s="903">
        <v>0</v>
      </c>
      <c r="AC157" s="901" t="str">
        <f>AC3</f>
        <v>17/7</v>
      </c>
      <c r="AD157" s="904"/>
      <c r="AE157" s="902"/>
      <c r="AF157" s="903">
        <v>0</v>
      </c>
      <c r="AG157" s="901" t="str">
        <f>AG3</f>
        <v>17/8</v>
      </c>
      <c r="AH157" s="904"/>
      <c r="AI157" s="902"/>
      <c r="AJ157" s="903">
        <v>0</v>
      </c>
      <c r="AK157" s="901" t="str">
        <f>AK3</f>
        <v>17/6-17/8累計</v>
      </c>
      <c r="AL157" s="904"/>
      <c r="AM157" s="904"/>
      <c r="AN157" s="902"/>
      <c r="AO157" s="904"/>
      <c r="AP157" s="904"/>
      <c r="AQ157" s="903"/>
      <c r="AR157" s="905" t="str">
        <f>AR3</f>
        <v>17/上(17/3-17/8)累計</v>
      </c>
      <c r="AS157" s="906"/>
      <c r="AT157" s="906"/>
      <c r="AU157" s="906"/>
      <c r="AV157" s="906"/>
      <c r="AW157" s="906"/>
      <c r="AX157" s="907"/>
      <c r="AY157" s="18"/>
      <c r="AZ157" s="763"/>
      <c r="BA157" s="19"/>
      <c r="BF157" s="901" t="str">
        <f>BF3</f>
        <v>17/9</v>
      </c>
      <c r="BG157" s="902"/>
      <c r="BH157" s="902"/>
      <c r="BI157" s="903">
        <v>0</v>
      </c>
      <c r="BJ157" s="901" t="str">
        <f>BJ3</f>
        <v>17/10</v>
      </c>
      <c r="BK157" s="904"/>
      <c r="BL157" s="902"/>
      <c r="BM157" s="903">
        <v>0</v>
      </c>
      <c r="BN157" s="901" t="str">
        <f>BN3</f>
        <v>17/11</v>
      </c>
      <c r="BO157" s="904"/>
      <c r="BP157" s="902"/>
      <c r="BQ157" s="903">
        <v>0</v>
      </c>
      <c r="BR157" s="901" t="str">
        <f>BR3</f>
        <v>17/9-17/11累計</v>
      </c>
      <c r="BS157" s="904"/>
      <c r="BT157" s="902"/>
      <c r="BU157" s="904"/>
      <c r="BV157" s="903"/>
      <c r="BW157" s="901" t="str">
        <f>BW3</f>
        <v>17/6</v>
      </c>
      <c r="BX157" s="904"/>
      <c r="BY157" s="902"/>
      <c r="BZ157" s="903">
        <v>0</v>
      </c>
      <c r="CA157" s="901" t="str">
        <f>CA3</f>
        <v>17/7</v>
      </c>
      <c r="CB157" s="904"/>
      <c r="CC157" s="902"/>
      <c r="CD157" s="903">
        <v>0</v>
      </c>
      <c r="CE157" s="901" t="str">
        <f>CE3</f>
        <v>17/8</v>
      </c>
      <c r="CF157" s="904"/>
      <c r="CG157" s="902"/>
      <c r="CH157" s="903">
        <v>0</v>
      </c>
      <c r="CI157" s="901" t="str">
        <f>CI3</f>
        <v>17/6-17/8累計</v>
      </c>
      <c r="CJ157" s="904"/>
      <c r="CK157" s="902"/>
      <c r="CL157" s="904"/>
      <c r="CM157" s="903"/>
      <c r="CN157" s="905" t="str">
        <f>CN3</f>
        <v>16/上(16/3-16/8)累計</v>
      </c>
      <c r="CO157" s="906"/>
      <c r="CP157" s="906"/>
      <c r="CQ157" s="906"/>
      <c r="CR157" s="907"/>
      <c r="CS157" s="18"/>
      <c r="CT157" s="19"/>
    </row>
    <row r="158" spans="1:101" s="64" customFormat="1" ht="20.100000000000001" customHeight="1" thickTop="1">
      <c r="A158" s="21"/>
      <c r="B158" s="22"/>
      <c r="C158" s="22"/>
      <c r="D158" s="22"/>
      <c r="E158" s="23"/>
      <c r="F158" s="511" t="s">
        <v>0</v>
      </c>
      <c r="G158" s="311" t="str">
        <f>G4</f>
        <v>実績</v>
      </c>
      <c r="H158" s="770" t="str">
        <f>H4</f>
        <v>実績</v>
      </c>
      <c r="I158" s="513" t="s">
        <v>18</v>
      </c>
      <c r="J158" s="511" t="s">
        <v>0</v>
      </c>
      <c r="K158" s="311" t="str">
        <f>K4</f>
        <v>実績</v>
      </c>
      <c r="L158" s="770" t="str">
        <f>L4</f>
        <v>実績</v>
      </c>
      <c r="M158" s="513" t="s">
        <v>18</v>
      </c>
      <c r="N158" s="511" t="s">
        <v>0</v>
      </c>
      <c r="O158" s="311" t="str">
        <f>O4</f>
        <v>前回計画</v>
      </c>
      <c r="P158" s="770" t="str">
        <f>P4</f>
        <v>実績</v>
      </c>
      <c r="Q158" s="513" t="s">
        <v>18</v>
      </c>
      <c r="R158" s="316" t="s">
        <v>0</v>
      </c>
      <c r="S158" s="317" t="str">
        <f>S4</f>
        <v>目標</v>
      </c>
      <c r="T158" s="34" t="s">
        <v>88</v>
      </c>
      <c r="U158" s="31" t="str">
        <f>U4</f>
        <v>実績</v>
      </c>
      <c r="V158" s="30" t="s">
        <v>93</v>
      </c>
      <c r="W158" s="32" t="str">
        <f>W4</f>
        <v>目標差異</v>
      </c>
      <c r="X158" s="27" t="s">
        <v>89</v>
      </c>
      <c r="Y158" s="511" t="s">
        <v>0</v>
      </c>
      <c r="Z158" s="770" t="str">
        <f>Z4</f>
        <v>実績</v>
      </c>
      <c r="AA158" s="770" t="str">
        <f>AA4</f>
        <v>実績</v>
      </c>
      <c r="AB158" s="513" t="s">
        <v>18</v>
      </c>
      <c r="AC158" s="511" t="s">
        <v>0</v>
      </c>
      <c r="AD158" s="311" t="str">
        <f>AD4</f>
        <v>今回計画</v>
      </c>
      <c r="AE158" s="770" t="str">
        <f>AE4</f>
        <v>実績</v>
      </c>
      <c r="AF158" s="513" t="s">
        <v>18</v>
      </c>
      <c r="AG158" s="511" t="s">
        <v>0</v>
      </c>
      <c r="AH158" s="311" t="str">
        <f>AH4</f>
        <v>前回計画</v>
      </c>
      <c r="AI158" s="312" t="str">
        <f>AI4</f>
        <v>実績</v>
      </c>
      <c r="AJ158" s="513" t="s">
        <v>18</v>
      </c>
      <c r="AK158" s="28" t="s">
        <v>0</v>
      </c>
      <c r="AL158" s="317" t="str">
        <f>AL4</f>
        <v>目標</v>
      </c>
      <c r="AM158" s="34" t="s">
        <v>88</v>
      </c>
      <c r="AN158" s="31" t="str">
        <f>AN4</f>
        <v>今回見通</v>
      </c>
      <c r="AO158" s="34" t="s">
        <v>93</v>
      </c>
      <c r="AP158" s="32" t="str">
        <f>AP4</f>
        <v>目標差異</v>
      </c>
      <c r="AQ158" s="27" t="s">
        <v>89</v>
      </c>
      <c r="AR158" s="35" t="s">
        <v>0</v>
      </c>
      <c r="AS158" s="25" t="str">
        <f>AS4</f>
        <v>目標</v>
      </c>
      <c r="AT158" s="43" t="s">
        <v>44</v>
      </c>
      <c r="AU158" s="37" t="str">
        <f>AU4</f>
        <v>今回見通</v>
      </c>
      <c r="AV158" s="38" t="s">
        <v>45</v>
      </c>
      <c r="AW158" s="30" t="str">
        <f>AW4</f>
        <v>目標差異</v>
      </c>
      <c r="AX158" s="39" t="s">
        <v>46</v>
      </c>
      <c r="AY158" s="40" t="s">
        <v>20</v>
      </c>
      <c r="AZ158" s="764" t="str">
        <f>AZ4</f>
        <v>目標平均</v>
      </c>
      <c r="BA158" s="319" t="str">
        <f>BA4</f>
        <v>見通し平均</v>
      </c>
      <c r="BC158" s="6" t="s">
        <v>76</v>
      </c>
      <c r="BD158" s="6"/>
      <c r="BE158" s="6" t="s">
        <v>77</v>
      </c>
      <c r="BF158" s="1006" t="s">
        <v>0</v>
      </c>
      <c r="BG158" s="311" t="str">
        <f>BG4</f>
        <v>前回計画</v>
      </c>
      <c r="BH158" s="314" t="str">
        <f>BH4</f>
        <v>今回計画</v>
      </c>
      <c r="BI158" s="512" t="s">
        <v>18</v>
      </c>
      <c r="BJ158" s="1006" t="s">
        <v>0</v>
      </c>
      <c r="BK158" s="311" t="str">
        <f>BK4</f>
        <v>前回計画</v>
      </c>
      <c r="BL158" s="314" t="str">
        <f>BL4</f>
        <v>今回計画</v>
      </c>
      <c r="BM158" s="513" t="s">
        <v>18</v>
      </c>
      <c r="BN158" s="1006" t="s">
        <v>0</v>
      </c>
      <c r="BO158" s="311" t="str">
        <f>BO4</f>
        <v>前回計画</v>
      </c>
      <c r="BP158" s="314" t="str">
        <f>BP4</f>
        <v>今回計画</v>
      </c>
      <c r="BQ158" s="512" t="s">
        <v>18</v>
      </c>
      <c r="BR158" s="28" t="s">
        <v>0</v>
      </c>
      <c r="BS158" s="34" t="s">
        <v>88</v>
      </c>
      <c r="BT158" s="31" t="str">
        <f>BT4</f>
        <v>実績</v>
      </c>
      <c r="BU158" s="30" t="s">
        <v>93</v>
      </c>
      <c r="BV158" s="27" t="s">
        <v>89</v>
      </c>
      <c r="BW158" s="1006" t="s">
        <v>0</v>
      </c>
      <c r="BX158" s="311" t="str">
        <f>BX4</f>
        <v>前回計画</v>
      </c>
      <c r="BY158" s="314" t="str">
        <f>BY4</f>
        <v>今回計画</v>
      </c>
      <c r="BZ158" s="512" t="s">
        <v>18</v>
      </c>
      <c r="CA158" s="1006" t="s">
        <v>0</v>
      </c>
      <c r="CB158" s="311" t="str">
        <f>CB4</f>
        <v>前回計画</v>
      </c>
      <c r="CC158" s="314" t="str">
        <f>CC4</f>
        <v>今回計画</v>
      </c>
      <c r="CD158" s="512" t="s">
        <v>18</v>
      </c>
      <c r="CE158" s="1006" t="s">
        <v>0</v>
      </c>
      <c r="CF158" s="311" t="str">
        <f>CF4</f>
        <v>前回計画</v>
      </c>
      <c r="CG158" s="314" t="str">
        <f>CG4</f>
        <v>今回計画</v>
      </c>
      <c r="CH158" s="512" t="s">
        <v>18</v>
      </c>
      <c r="CI158" s="28" t="s">
        <v>0</v>
      </c>
      <c r="CJ158" s="34" t="s">
        <v>88</v>
      </c>
      <c r="CK158" s="31" t="str">
        <f>CK4</f>
        <v>今回見通</v>
      </c>
      <c r="CL158" s="34" t="s">
        <v>93</v>
      </c>
      <c r="CM158" s="27" t="s">
        <v>89</v>
      </c>
      <c r="CN158" s="35" t="s">
        <v>0</v>
      </c>
      <c r="CO158" s="43" t="s">
        <v>44</v>
      </c>
      <c r="CP158" s="37" t="str">
        <f>CP4</f>
        <v>今回見通</v>
      </c>
      <c r="CQ158" s="38" t="s">
        <v>45</v>
      </c>
      <c r="CR158" s="39" t="s">
        <v>46</v>
      </c>
      <c r="CS158" s="40" t="s">
        <v>20</v>
      </c>
      <c r="CT158" s="319" t="str">
        <f>CT4</f>
        <v>見通し平均</v>
      </c>
      <c r="CV158" s="6" t="s">
        <v>76</v>
      </c>
      <c r="CW158" s="6" t="s">
        <v>77</v>
      </c>
    </row>
    <row r="159" spans="1:101" s="572" customFormat="1" ht="20.100000000000001" customHeight="1">
      <c r="A159" s="555"/>
      <c r="B159" s="556"/>
      <c r="C159" s="919" t="s">
        <v>27</v>
      </c>
      <c r="D159" s="918"/>
      <c r="E159" s="808"/>
      <c r="F159" s="557">
        <v>0.05</v>
      </c>
      <c r="G159" s="558">
        <f>G160/G5</f>
        <v>0.10382385371095937</v>
      </c>
      <c r="H159" s="792">
        <f>H160/H5</f>
        <v>0.10382385371095937</v>
      </c>
      <c r="I159" s="559"/>
      <c r="J159" s="557">
        <v>0.05</v>
      </c>
      <c r="K159" s="558">
        <v>4.5701172513556897E-2</v>
      </c>
      <c r="L159" s="792">
        <v>4.5701172513556897E-2</v>
      </c>
      <c r="M159" s="559"/>
      <c r="N159" s="557">
        <v>0.05</v>
      </c>
      <c r="O159" s="558">
        <v>6.2558778174663612E-2</v>
      </c>
      <c r="P159" s="792">
        <v>6.2558778174663612E-2</v>
      </c>
      <c r="Q159" s="559"/>
      <c r="R159" s="557">
        <f>R160/R5</f>
        <v>0.05</v>
      </c>
      <c r="S159" s="561">
        <v>0.05</v>
      </c>
      <c r="T159" s="562">
        <f>T160/T5</f>
        <v>8.1780484896924882E-2</v>
      </c>
      <c r="U159" s="563">
        <f>U160/U5</f>
        <v>8.1780484896924882E-2</v>
      </c>
      <c r="V159" s="563"/>
      <c r="W159" s="564"/>
      <c r="X159" s="282"/>
      <c r="Y159" s="557">
        <v>0.05</v>
      </c>
      <c r="Z159" s="792">
        <v>4.1520000000000001E-2</v>
      </c>
      <c r="AA159" s="792">
        <v>4.1520000000000001E-2</v>
      </c>
      <c r="AB159" s="559"/>
      <c r="AC159" s="557">
        <v>0.05</v>
      </c>
      <c r="AD159" s="558">
        <v>4.6995035671661835E-2</v>
      </c>
      <c r="AE159" s="792">
        <v>4.6995035671661835E-2</v>
      </c>
      <c r="AF159" s="559"/>
      <c r="AG159" s="557">
        <v>0.05</v>
      </c>
      <c r="AH159" s="558">
        <v>0.05</v>
      </c>
      <c r="AI159" s="872"/>
      <c r="AJ159" s="559"/>
      <c r="AK159" s="565">
        <f>AK160/AK5</f>
        <v>4.9999999999999996E-2</v>
      </c>
      <c r="AL159" s="561">
        <v>0.05</v>
      </c>
      <c r="AM159" s="566">
        <f>AM160/AM5</f>
        <v>4.5871684068552861E-2</v>
      </c>
      <c r="AN159" s="563">
        <f>AN160/AN5</f>
        <v>4.3909335613744174E-2</v>
      </c>
      <c r="AO159" s="566"/>
      <c r="AP159" s="564"/>
      <c r="AQ159" s="282"/>
      <c r="AR159" s="565">
        <f>AR160/AR5</f>
        <v>4.9999999999999996E-2</v>
      </c>
      <c r="AS159" s="563">
        <f>AS160/AS5</f>
        <v>0.05</v>
      </c>
      <c r="AT159" s="567">
        <f>AT160/AT5</f>
        <v>6.6425976478574913E-2</v>
      </c>
      <c r="AU159" s="568">
        <f>AU160/AU5</f>
        <v>6.9050516698464973E-2</v>
      </c>
      <c r="AV159" s="569"/>
      <c r="AW159" s="563"/>
      <c r="AX159" s="391"/>
      <c r="AY159" s="570"/>
      <c r="AZ159" s="571"/>
      <c r="BA159" s="571"/>
      <c r="BF159" s="1007"/>
      <c r="BG159" s="558"/>
      <c r="BH159" s="560"/>
      <c r="BI159" s="559"/>
      <c r="BJ159" s="1007"/>
      <c r="BK159" s="558"/>
      <c r="BL159" s="560"/>
      <c r="BM159" s="559"/>
      <c r="BN159" s="1007"/>
      <c r="BO159" s="558"/>
      <c r="BP159" s="560"/>
      <c r="BQ159" s="559"/>
      <c r="BR159" s="557" t="e">
        <f>BR160/BR5</f>
        <v>#DIV/0!</v>
      </c>
      <c r="BS159" s="563" t="e">
        <f>BS160/BS5</f>
        <v>#DIV/0!</v>
      </c>
      <c r="BT159" s="563" t="e">
        <f>BT160/BT5</f>
        <v>#DIV/0!</v>
      </c>
      <c r="BU159" s="563"/>
      <c r="BV159" s="282"/>
      <c r="BW159" s="1007"/>
      <c r="BX159" s="558"/>
      <c r="BY159" s="560"/>
      <c r="BZ159" s="559"/>
      <c r="CA159" s="1007"/>
      <c r="CB159" s="558"/>
      <c r="CC159" s="560"/>
      <c r="CD159" s="559"/>
      <c r="CE159" s="1007"/>
      <c r="CF159" s="558"/>
      <c r="CG159" s="560"/>
      <c r="CH159" s="559"/>
      <c r="CI159" s="565" t="e">
        <f>CI160/CI5</f>
        <v>#DIV/0!</v>
      </c>
      <c r="CJ159" s="573" t="e">
        <f>CJ160/CJ5</f>
        <v>#DIV/0!</v>
      </c>
      <c r="CK159" s="563" t="e">
        <f>CK160/CK5</f>
        <v>#DIV/0!</v>
      </c>
      <c r="CL159" s="573"/>
      <c r="CM159" s="282"/>
      <c r="CN159" s="565" t="e">
        <f>CN160/CN5</f>
        <v>#DIV/0!</v>
      </c>
      <c r="CO159" s="567" t="e">
        <f>CO160/CO5</f>
        <v>#DIV/0!</v>
      </c>
      <c r="CP159" s="568" t="e">
        <f>CP160/CP5</f>
        <v>#DIV/0!</v>
      </c>
      <c r="CQ159" s="569"/>
      <c r="CR159" s="391" t="e">
        <f>CP160/CO160</f>
        <v>#DIV/0!</v>
      </c>
      <c r="CS159" s="570"/>
      <c r="CT159" s="571"/>
    </row>
    <row r="160" spans="1:101" s="5" customFormat="1" ht="20.100000000000001" customHeight="1">
      <c r="A160" s="66"/>
      <c r="B160" s="67"/>
      <c r="C160" s="909" t="s">
        <v>58</v>
      </c>
      <c r="D160" s="910"/>
      <c r="E160" s="803"/>
      <c r="F160" s="381">
        <f>F159*F5</f>
        <v>299.14529914529919</v>
      </c>
      <c r="G160" s="469">
        <v>1585.39912</v>
      </c>
      <c r="H160" s="782">
        <v>1585.39912</v>
      </c>
      <c r="I160" s="425">
        <f>H160-G160</f>
        <v>0</v>
      </c>
      <c r="J160" s="381">
        <f>J159*J5</f>
        <v>329.0598290598291</v>
      </c>
      <c r="K160" s="469">
        <f>K159*K5</f>
        <v>264.86429048044789</v>
      </c>
      <c r="L160" s="782">
        <f>L159*L5</f>
        <v>264.86429048044789</v>
      </c>
      <c r="M160" s="425">
        <f>L160-K160</f>
        <v>0</v>
      </c>
      <c r="N160" s="381">
        <f>N159*N5</f>
        <v>358.97435897435901</v>
      </c>
      <c r="O160" s="469">
        <f>O159*O5</f>
        <v>414.97322855860199</v>
      </c>
      <c r="P160" s="782">
        <f>P159*P5</f>
        <v>414.97322855860199</v>
      </c>
      <c r="Q160" s="425">
        <f>P160-O160</f>
        <v>0</v>
      </c>
      <c r="R160" s="269">
        <f>F160+J160+N160</f>
        <v>987.1794871794873</v>
      </c>
      <c r="S160" s="574">
        <f>S159*S5</f>
        <v>987.1794871794873</v>
      </c>
      <c r="T160" s="575">
        <f>H160+K160+O160</f>
        <v>2265.2366390390498</v>
      </c>
      <c r="U160" s="129">
        <f>H160+L160+P160</f>
        <v>2265.2366390390498</v>
      </c>
      <c r="V160" s="129">
        <f>U160-R160</f>
        <v>1278.0571518595625</v>
      </c>
      <c r="W160" s="128">
        <f t="shared" ref="W160:W194" si="555">U160-S160</f>
        <v>1278.0571518595625</v>
      </c>
      <c r="X160" s="55">
        <f>U160-T160</f>
        <v>0</v>
      </c>
      <c r="Y160" s="381">
        <f>Y159*Y5</f>
        <v>358.97435897435901</v>
      </c>
      <c r="Z160" s="782">
        <f>Z159*Z5</f>
        <v>328.19324591589742</v>
      </c>
      <c r="AA160" s="782">
        <f>AA159*AA5</f>
        <v>328.19324591589742</v>
      </c>
      <c r="AB160" s="425">
        <f>AA160-Z160</f>
        <v>0</v>
      </c>
      <c r="AC160" s="381">
        <f>AC159*AC5</f>
        <v>358.97435897435901</v>
      </c>
      <c r="AD160" s="469">
        <f>AD159*AD5</f>
        <v>287.63897052618364</v>
      </c>
      <c r="AE160" s="782">
        <f>AE159*AE5</f>
        <v>287.63897052618364</v>
      </c>
      <c r="AF160" s="425">
        <f>AE160-AD160</f>
        <v>0</v>
      </c>
      <c r="AG160" s="381">
        <f>AG159*AG5</f>
        <v>333.33333333333337</v>
      </c>
      <c r="AH160" s="469">
        <f>AH159*AH5</f>
        <v>333.33333333333337</v>
      </c>
      <c r="AI160" s="470">
        <f>AI159*AI5</f>
        <v>0</v>
      </c>
      <c r="AJ160" s="425">
        <f>AI160-AH160</f>
        <v>-333.33333333333337</v>
      </c>
      <c r="AK160" s="127">
        <f>Y160+AC160+AG160</f>
        <v>1051.2820512820513</v>
      </c>
      <c r="AL160" s="574">
        <f>AL159*AL5</f>
        <v>1051.2820512820515</v>
      </c>
      <c r="AM160" s="134">
        <f>Z160+AD160+AH160</f>
        <v>949.16554977541443</v>
      </c>
      <c r="AN160" s="129">
        <f>AA160+AE160+AI160</f>
        <v>615.83221644208106</v>
      </c>
      <c r="AO160" s="134">
        <f>AN160-AK160</f>
        <v>-435.44983483997021</v>
      </c>
      <c r="AP160" s="128">
        <f t="shared" ref="AP160:AP194" si="556">AN160-AL160</f>
        <v>-435.44983483997044</v>
      </c>
      <c r="AQ160" s="55">
        <f>AN160-AM160</f>
        <v>-333.33333333333337</v>
      </c>
      <c r="AR160" s="69">
        <f>SUM(R160,AK160)</f>
        <v>2038.4615384615386</v>
      </c>
      <c r="AS160" s="129">
        <f>SUM(S160,AL160)</f>
        <v>2038.4615384615388</v>
      </c>
      <c r="AT160" s="519">
        <f>T160+AM160</f>
        <v>3214.4021888144644</v>
      </c>
      <c r="AU160" s="576">
        <f>SUM(U160,AN160)</f>
        <v>2881.0688554811309</v>
      </c>
      <c r="AV160" s="170">
        <f>AU160-AR160</f>
        <v>842.6073170195923</v>
      </c>
      <c r="AW160" s="129">
        <f t="shared" ref="AW160:AW194" si="557">AU160-AS160</f>
        <v>842.60731701959207</v>
      </c>
      <c r="AX160" s="369">
        <f>AU160-AT160</f>
        <v>-333.33333333333348</v>
      </c>
      <c r="AY160" s="74"/>
      <c r="AZ160" s="75"/>
      <c r="BA160" s="75"/>
      <c r="BF160" s="951">
        <f>BF159*BF5</f>
        <v>0</v>
      </c>
      <c r="BG160" s="469">
        <f>BG159*BG5</f>
        <v>0</v>
      </c>
      <c r="BH160" s="471">
        <f>BH159*BH5</f>
        <v>0</v>
      </c>
      <c r="BI160" s="425">
        <f>BH160-BG160</f>
        <v>0</v>
      </c>
      <c r="BJ160" s="951">
        <f>BJ159*BJ5</f>
        <v>0</v>
      </c>
      <c r="BK160" s="469">
        <f>BK159*BK5</f>
        <v>0</v>
      </c>
      <c r="BL160" s="471">
        <f>BL159*BL5</f>
        <v>0</v>
      </c>
      <c r="BM160" s="425">
        <f>BL160-BK160</f>
        <v>0</v>
      </c>
      <c r="BN160" s="951">
        <f>BN159*BN5</f>
        <v>0</v>
      </c>
      <c r="BO160" s="469">
        <f>BO159*BO5</f>
        <v>0</v>
      </c>
      <c r="BP160" s="471">
        <f>BP159*BP5</f>
        <v>0</v>
      </c>
      <c r="BQ160" s="425">
        <f>BP160-BO160</f>
        <v>0</v>
      </c>
      <c r="BR160" s="269">
        <f>BF160+BJ160+BN160</f>
        <v>0</v>
      </c>
      <c r="BS160" s="129">
        <f>BG160+BK160+BO160</f>
        <v>0</v>
      </c>
      <c r="BT160" s="129">
        <f>BH160+BL160+BP160</f>
        <v>0</v>
      </c>
      <c r="BU160" s="129">
        <f>BT160-BR160</f>
        <v>0</v>
      </c>
      <c r="BV160" s="55">
        <f>BT160-BS160</f>
        <v>0</v>
      </c>
      <c r="BW160" s="951">
        <f>BW159*BW5</f>
        <v>0</v>
      </c>
      <c r="BX160" s="469">
        <f>BX159*BX5</f>
        <v>0</v>
      </c>
      <c r="BY160" s="471">
        <f>BY159*BY5</f>
        <v>0</v>
      </c>
      <c r="BZ160" s="425">
        <f>BY160-BX160</f>
        <v>0</v>
      </c>
      <c r="CA160" s="951">
        <f>CA159*CA5</f>
        <v>0</v>
      </c>
      <c r="CB160" s="469">
        <f>CB159*CB5</f>
        <v>0</v>
      </c>
      <c r="CC160" s="471">
        <f>CC159*CC5</f>
        <v>0</v>
      </c>
      <c r="CD160" s="425">
        <f>CC160-CB160</f>
        <v>0</v>
      </c>
      <c r="CE160" s="951">
        <f>CE159*CE5</f>
        <v>0</v>
      </c>
      <c r="CF160" s="469">
        <f>CF159*CF5</f>
        <v>0</v>
      </c>
      <c r="CG160" s="471">
        <f>CG159*CG5</f>
        <v>0</v>
      </c>
      <c r="CH160" s="425">
        <f>CG160-CF160</f>
        <v>0</v>
      </c>
      <c r="CI160" s="127">
        <f>BW160+CA160+CE160</f>
        <v>0</v>
      </c>
      <c r="CJ160" s="134">
        <f>BX160+CB160+CF160</f>
        <v>0</v>
      </c>
      <c r="CK160" s="129">
        <f>BY160+CC160+CG160</f>
        <v>0</v>
      </c>
      <c r="CL160" s="134">
        <f>CK160-CI160</f>
        <v>0</v>
      </c>
      <c r="CM160" s="55">
        <f>CK160-CJ160</f>
        <v>0</v>
      </c>
      <c r="CN160" s="69">
        <f>SUM(BR160,CI160)</f>
        <v>0</v>
      </c>
      <c r="CO160" s="519">
        <f>BS160+CJ160</f>
        <v>0</v>
      </c>
      <c r="CP160" s="576">
        <f>SUM(BT160,CK160)</f>
        <v>0</v>
      </c>
      <c r="CQ160" s="170">
        <f>CP160-CN160</f>
        <v>0</v>
      </c>
      <c r="CR160" s="369">
        <f>CP160-CO160</f>
        <v>0</v>
      </c>
      <c r="CS160" s="74"/>
      <c r="CT160" s="75"/>
    </row>
    <row r="161" spans="1:101" s="572" customFormat="1" ht="20.100000000000001" customHeight="1">
      <c r="A161" s="807"/>
      <c r="B161" s="577"/>
      <c r="C161" s="865"/>
      <c r="D161" s="864" t="s">
        <v>27</v>
      </c>
      <c r="E161" s="808"/>
      <c r="F161" s="557">
        <v>0.18</v>
      </c>
      <c r="G161" s="558"/>
      <c r="H161" s="792"/>
      <c r="I161" s="559"/>
      <c r="J161" s="557">
        <v>0.18</v>
      </c>
      <c r="K161" s="558">
        <v>0.13002983041305821</v>
      </c>
      <c r="L161" s="792">
        <v>0.13002983041305821</v>
      </c>
      <c r="M161" s="559"/>
      <c r="N161" s="557">
        <v>0.18</v>
      </c>
      <c r="O161" s="558">
        <v>0.14783042674779295</v>
      </c>
      <c r="P161" s="792">
        <v>0.14783042674779295</v>
      </c>
      <c r="Q161" s="559"/>
      <c r="R161" s="557">
        <f>R162/R6</f>
        <v>0.18</v>
      </c>
      <c r="S161" s="561">
        <v>0.18</v>
      </c>
      <c r="T161" s="562">
        <f>T162/T6</f>
        <v>0.14645030141402224</v>
      </c>
      <c r="U161" s="563">
        <f>U162/U6</f>
        <v>0.14645030141402224</v>
      </c>
      <c r="V161" s="563"/>
      <c r="W161" s="564"/>
      <c r="X161" s="282"/>
      <c r="Y161" s="557">
        <v>0.18</v>
      </c>
      <c r="Z161" s="792">
        <v>0.14449999999999999</v>
      </c>
      <c r="AA161" s="792">
        <v>0.14449999999999999</v>
      </c>
      <c r="AB161" s="559"/>
      <c r="AC161" s="557">
        <v>0.18</v>
      </c>
      <c r="AD161" s="558">
        <v>0.13996070044842138</v>
      </c>
      <c r="AE161" s="792">
        <v>0.13996070044842138</v>
      </c>
      <c r="AF161" s="559"/>
      <c r="AG161" s="557">
        <v>0.18</v>
      </c>
      <c r="AH161" s="558">
        <v>0.15</v>
      </c>
      <c r="AI161" s="872"/>
      <c r="AJ161" s="559"/>
      <c r="AK161" s="565">
        <f>AK162/AK6</f>
        <v>0.18</v>
      </c>
      <c r="AL161" s="561">
        <v>0.18</v>
      </c>
      <c r="AM161" s="566">
        <f>AM162/AM6</f>
        <v>0.14616730616557072</v>
      </c>
      <c r="AN161" s="563">
        <f>AN162/AN6</f>
        <v>0.14241086390187904</v>
      </c>
      <c r="AO161" s="566"/>
      <c r="AP161" s="564"/>
      <c r="AQ161" s="282"/>
      <c r="AR161" s="565">
        <f>AR162/AR6</f>
        <v>0.17999999999999997</v>
      </c>
      <c r="AS161" s="563">
        <f>AS162/AS6</f>
        <v>0.18000000000000002</v>
      </c>
      <c r="AT161" s="568">
        <f>AT162/AT6</f>
        <v>0.1461901233335503</v>
      </c>
      <c r="AU161" s="568">
        <f>AU162/AU6</f>
        <v>0.14300853310620062</v>
      </c>
      <c r="AV161" s="569"/>
      <c r="AW161" s="563"/>
      <c r="AX161" s="391"/>
      <c r="AY161" s="570"/>
      <c r="AZ161" s="571"/>
      <c r="BA161" s="571"/>
      <c r="BF161" s="1007"/>
      <c r="BG161" s="558"/>
      <c r="BH161" s="560"/>
      <c r="BI161" s="559"/>
      <c r="BJ161" s="1007"/>
      <c r="BK161" s="558"/>
      <c r="BL161" s="560"/>
      <c r="BM161" s="559"/>
      <c r="BN161" s="1007"/>
      <c r="BO161" s="558"/>
      <c r="BP161" s="560"/>
      <c r="BQ161" s="559"/>
      <c r="BR161" s="557" t="e">
        <f>BR162/BR6</f>
        <v>#DIV/0!</v>
      </c>
      <c r="BS161" s="563" t="e">
        <f>BS162/BS6</f>
        <v>#DIV/0!</v>
      </c>
      <c r="BT161" s="563" t="e">
        <f>BT162/BT6</f>
        <v>#DIV/0!</v>
      </c>
      <c r="BU161" s="563"/>
      <c r="BV161" s="282"/>
      <c r="BW161" s="1007"/>
      <c r="BX161" s="558"/>
      <c r="BY161" s="560"/>
      <c r="BZ161" s="559"/>
      <c r="CA161" s="1007"/>
      <c r="CB161" s="558"/>
      <c r="CC161" s="560"/>
      <c r="CD161" s="559"/>
      <c r="CE161" s="1007"/>
      <c r="CF161" s="558"/>
      <c r="CG161" s="560"/>
      <c r="CH161" s="559"/>
      <c r="CI161" s="565" t="e">
        <f>CI162/CI6</f>
        <v>#DIV/0!</v>
      </c>
      <c r="CJ161" s="573" t="e">
        <f>CJ162/CJ6</f>
        <v>#DIV/0!</v>
      </c>
      <c r="CK161" s="563" t="e">
        <f>CK162/CK6</f>
        <v>#DIV/0!</v>
      </c>
      <c r="CL161" s="573"/>
      <c r="CM161" s="282"/>
      <c r="CN161" s="565" t="e">
        <f>CN162/CN6</f>
        <v>#DIV/0!</v>
      </c>
      <c r="CO161" s="568" t="e">
        <f>CO162/CO6</f>
        <v>#DIV/0!</v>
      </c>
      <c r="CP161" s="568" t="e">
        <f>CP162/CP6</f>
        <v>#DIV/0!</v>
      </c>
      <c r="CQ161" s="569"/>
      <c r="CR161" s="391" t="e">
        <f>CP162/CO162</f>
        <v>#DIV/0!</v>
      </c>
      <c r="CS161" s="570"/>
      <c r="CT161" s="571"/>
    </row>
    <row r="162" spans="1:101" s="5" customFormat="1" ht="20.100000000000001" customHeight="1">
      <c r="A162" s="66"/>
      <c r="B162" s="67"/>
      <c r="C162" s="67"/>
      <c r="D162" s="834" t="s">
        <v>131</v>
      </c>
      <c r="E162" s="801"/>
      <c r="F162" s="381">
        <f>F161*F6</f>
        <v>846.15384615384619</v>
      </c>
      <c r="G162" s="469">
        <f>G161*G6</f>
        <v>0</v>
      </c>
      <c r="H162" s="782">
        <f>H161*H6</f>
        <v>0</v>
      </c>
      <c r="I162" s="425">
        <f>H162-G162</f>
        <v>0</v>
      </c>
      <c r="J162" s="381">
        <f>J161*J6</f>
        <v>1392.3076923076924</v>
      </c>
      <c r="K162" s="469">
        <f>K161*K6</f>
        <v>19.083489093920555</v>
      </c>
      <c r="L162" s="782">
        <f>L161*L6</f>
        <v>19.083489093920555</v>
      </c>
      <c r="M162" s="425">
        <f>L162-K162</f>
        <v>0</v>
      </c>
      <c r="N162" s="381">
        <f>N161*N6</f>
        <v>1392.3076923076924</v>
      </c>
      <c r="O162" s="469">
        <f>O161*O6</f>
        <v>258.13428919184679</v>
      </c>
      <c r="P162" s="782">
        <f>P161*P6</f>
        <v>258.13428919184679</v>
      </c>
      <c r="Q162" s="425">
        <f>P162-O162</f>
        <v>0</v>
      </c>
      <c r="R162" s="269">
        <f>F162+J162+N162</f>
        <v>3630.7692307692309</v>
      </c>
      <c r="S162" s="574">
        <f>S161*S6</f>
        <v>4870.7692307692314</v>
      </c>
      <c r="T162" s="575">
        <f>H162+K162+O162</f>
        <v>277.21777828576734</v>
      </c>
      <c r="U162" s="129">
        <f>H162+L162+P162</f>
        <v>277.21777828576734</v>
      </c>
      <c r="V162" s="129">
        <f>U162-R162</f>
        <v>-3353.5514524834634</v>
      </c>
      <c r="W162" s="128">
        <f t="shared" ref="W162" si="558">U162-S162</f>
        <v>-4593.5514524834643</v>
      </c>
      <c r="X162" s="55">
        <f>U162-T162</f>
        <v>0</v>
      </c>
      <c r="Y162" s="381">
        <f>Y161*Y6</f>
        <v>2784.6153846153848</v>
      </c>
      <c r="Z162" s="782">
        <f>Z161*Z6</f>
        <v>850.208852991453</v>
      </c>
      <c r="AA162" s="782">
        <f>AA161*AA6</f>
        <v>850.208852991453</v>
      </c>
      <c r="AB162" s="425">
        <f>AA162-Z162</f>
        <v>0</v>
      </c>
      <c r="AC162" s="381">
        <f>AC161*AC6</f>
        <v>3200</v>
      </c>
      <c r="AD162" s="469">
        <f>AD161*AD6</f>
        <v>702.15914849273122</v>
      </c>
      <c r="AE162" s="782">
        <f>AE161*AE6</f>
        <v>702.15914849273122</v>
      </c>
      <c r="AF162" s="425">
        <f>AE162-AD162</f>
        <v>0</v>
      </c>
      <c r="AG162" s="381">
        <f>AG161*AG6</f>
        <v>3646.1538461538462</v>
      </c>
      <c r="AH162" s="469">
        <f>AH161*AH6</f>
        <v>1602.5641025641025</v>
      </c>
      <c r="AI162" s="470">
        <f>AI161*AI6</f>
        <v>0</v>
      </c>
      <c r="AJ162" s="425">
        <f>AI162-AH162</f>
        <v>-1602.5641025641025</v>
      </c>
      <c r="AK162" s="127">
        <f>Y162+AC162+AG162</f>
        <v>9630.7692307692305</v>
      </c>
      <c r="AL162" s="574">
        <f>AL161*AL6</f>
        <v>11384.615384615385</v>
      </c>
      <c r="AM162" s="134">
        <f>Z162+AD162+AH162</f>
        <v>3154.9321040482869</v>
      </c>
      <c r="AN162" s="129">
        <f>AA162+AE162+AI162</f>
        <v>1552.3680014841843</v>
      </c>
      <c r="AO162" s="134">
        <f>AN162-AK162</f>
        <v>-8078.4012292850457</v>
      </c>
      <c r="AP162" s="128">
        <f t="shared" ref="AP162" si="559">AN162-AL162</f>
        <v>-9832.2473831312</v>
      </c>
      <c r="AQ162" s="55">
        <f>AN162-AM162</f>
        <v>-1602.5641025641025</v>
      </c>
      <c r="AR162" s="127">
        <f>SUM(R162,AK162)</f>
        <v>13261.538461538461</v>
      </c>
      <c r="AS162" s="129">
        <f>SUM(S162,AL162)</f>
        <v>16255.384615384617</v>
      </c>
      <c r="AT162" s="519">
        <f>T162+AM162</f>
        <v>3432.1498823340544</v>
      </c>
      <c r="AU162" s="576">
        <f>SUM(U162,AN162)</f>
        <v>1829.5857797699516</v>
      </c>
      <c r="AV162" s="170">
        <f>AU162-AR162</f>
        <v>-11431.952681768509</v>
      </c>
      <c r="AW162" s="129">
        <f t="shared" ref="AW162" si="560">AU162-AS162</f>
        <v>-14425.798835614665</v>
      </c>
      <c r="AX162" s="369">
        <f>AU162-AT162</f>
        <v>-1602.5641025641028</v>
      </c>
      <c r="AY162" s="74"/>
      <c r="AZ162" s="75"/>
      <c r="BA162" s="75"/>
      <c r="BF162" s="951">
        <f>BF161*BF6</f>
        <v>0</v>
      </c>
      <c r="BG162" s="469">
        <f>BG161*BG6</f>
        <v>0</v>
      </c>
      <c r="BH162" s="471">
        <f>BH161*BH6</f>
        <v>0</v>
      </c>
      <c r="BI162" s="425">
        <f>BH162-BG162</f>
        <v>0</v>
      </c>
      <c r="BJ162" s="951">
        <f>BJ161*BJ6</f>
        <v>0</v>
      </c>
      <c r="BK162" s="469">
        <f>BK161*BK6</f>
        <v>0</v>
      </c>
      <c r="BL162" s="471">
        <f>BL161*BL6</f>
        <v>0</v>
      </c>
      <c r="BM162" s="425">
        <f>BL162-BK162</f>
        <v>0</v>
      </c>
      <c r="BN162" s="951">
        <f>BN161*BN6</f>
        <v>0</v>
      </c>
      <c r="BO162" s="469">
        <f>BO161*BO6</f>
        <v>0</v>
      </c>
      <c r="BP162" s="471">
        <f>BP161*BP6</f>
        <v>0</v>
      </c>
      <c r="BQ162" s="425">
        <f>BP162-BO162</f>
        <v>0</v>
      </c>
      <c r="BR162" s="269">
        <f>BF162+BJ162+BN162</f>
        <v>0</v>
      </c>
      <c r="BS162" s="129">
        <f>BG162+BK162+BO162</f>
        <v>0</v>
      </c>
      <c r="BT162" s="129">
        <f>BH162+BL162+BP162</f>
        <v>0</v>
      </c>
      <c r="BU162" s="129">
        <f>BT162-BR162</f>
        <v>0</v>
      </c>
      <c r="BV162" s="55">
        <f>BT162-BS162</f>
        <v>0</v>
      </c>
      <c r="BW162" s="951">
        <f>BW161*BW6</f>
        <v>0</v>
      </c>
      <c r="BX162" s="469">
        <f>BX161*BX6</f>
        <v>0</v>
      </c>
      <c r="BY162" s="471">
        <f>BY161*BY6</f>
        <v>0</v>
      </c>
      <c r="BZ162" s="425">
        <f>BY162-BX162</f>
        <v>0</v>
      </c>
      <c r="CA162" s="951">
        <f>CA161*CA6</f>
        <v>0</v>
      </c>
      <c r="CB162" s="469">
        <f>CB161*CB6</f>
        <v>0</v>
      </c>
      <c r="CC162" s="471">
        <f>CC161*CC6</f>
        <v>0</v>
      </c>
      <c r="CD162" s="425">
        <f>CC162-CB162</f>
        <v>0</v>
      </c>
      <c r="CE162" s="951">
        <f>CE161*CE6</f>
        <v>0</v>
      </c>
      <c r="CF162" s="469">
        <f>CF161*CF6</f>
        <v>0</v>
      </c>
      <c r="CG162" s="471">
        <f>CG161*CG6</f>
        <v>0</v>
      </c>
      <c r="CH162" s="425">
        <f>CG162-CF162</f>
        <v>0</v>
      </c>
      <c r="CI162" s="127">
        <f>BW162+CA162+CE162</f>
        <v>0</v>
      </c>
      <c r="CJ162" s="134">
        <f>BX162+CB162+CF162</f>
        <v>0</v>
      </c>
      <c r="CK162" s="129">
        <f>BY162+CC162+CG162</f>
        <v>0</v>
      </c>
      <c r="CL162" s="134">
        <f>CK162-CI162</f>
        <v>0</v>
      </c>
      <c r="CM162" s="55">
        <f>CK162-CJ162</f>
        <v>0</v>
      </c>
      <c r="CN162" s="127">
        <f>SUM(BR162,CI162)</f>
        <v>0</v>
      </c>
      <c r="CO162" s="519">
        <f>BS162+CJ162</f>
        <v>0</v>
      </c>
      <c r="CP162" s="576">
        <f>SUM(BT162,CK162)</f>
        <v>0</v>
      </c>
      <c r="CQ162" s="170">
        <f>CP162-CN162</f>
        <v>0</v>
      </c>
      <c r="CR162" s="369">
        <f>CP162-CO162</f>
        <v>0</v>
      </c>
      <c r="CS162" s="74"/>
      <c r="CT162" s="75"/>
    </row>
    <row r="163" spans="1:101" s="572" customFormat="1" ht="20.100000000000001" customHeight="1">
      <c r="A163" s="555"/>
      <c r="B163" s="577"/>
      <c r="C163" s="866"/>
      <c r="D163" s="864" t="s">
        <v>27</v>
      </c>
      <c r="E163" s="808"/>
      <c r="F163" s="557">
        <v>0.17899999999999999</v>
      </c>
      <c r="G163" s="558"/>
      <c r="H163" s="792"/>
      <c r="I163" s="559"/>
      <c r="J163" s="557">
        <v>0.17899999999999999</v>
      </c>
      <c r="K163" s="558"/>
      <c r="L163" s="792"/>
      <c r="M163" s="559"/>
      <c r="N163" s="557">
        <v>0.17899999999999999</v>
      </c>
      <c r="O163" s="558">
        <v>0.2201646245332263</v>
      </c>
      <c r="P163" s="792">
        <v>0.2201646245332263</v>
      </c>
      <c r="Q163" s="559"/>
      <c r="R163" s="557">
        <f>R164/R7</f>
        <v>0.17900000000000002</v>
      </c>
      <c r="S163" s="561">
        <v>0.17899999999999999</v>
      </c>
      <c r="T163" s="562">
        <f>T164/T7</f>
        <v>0.2201646245332263</v>
      </c>
      <c r="U163" s="563">
        <f>U164/U7</f>
        <v>0.2201646245332263</v>
      </c>
      <c r="V163" s="563"/>
      <c r="W163" s="564"/>
      <c r="X163" s="282"/>
      <c r="Y163" s="557">
        <v>0.17899999999999999</v>
      </c>
      <c r="Z163" s="792">
        <v>0.20760000000000001</v>
      </c>
      <c r="AA163" s="792">
        <v>0.20760000000000001</v>
      </c>
      <c r="AB163" s="559"/>
      <c r="AC163" s="557">
        <v>0.17899999999999999</v>
      </c>
      <c r="AD163" s="558">
        <v>0.23766015611846811</v>
      </c>
      <c r="AE163" s="792">
        <v>0.23766015611846811</v>
      </c>
      <c r="AF163" s="559"/>
      <c r="AG163" s="557">
        <v>0.17899999999999999</v>
      </c>
      <c r="AH163" s="558">
        <v>0.21299999999999999</v>
      </c>
      <c r="AI163" s="872"/>
      <c r="AJ163" s="559"/>
      <c r="AK163" s="565">
        <f>AK164/AK7</f>
        <v>0.17899999999999999</v>
      </c>
      <c r="AL163" s="561">
        <v>0.17899999999999999</v>
      </c>
      <c r="AM163" s="566">
        <f>AM164/AM7</f>
        <v>0.21559132429278138</v>
      </c>
      <c r="AN163" s="563">
        <f>AN164/AN7</f>
        <v>0.22818674070259606</v>
      </c>
      <c r="AO163" s="566"/>
      <c r="AP163" s="564"/>
      <c r="AQ163" s="282"/>
      <c r="AR163" s="565">
        <f>AR164/AR7</f>
        <v>0.17899999999999999</v>
      </c>
      <c r="AS163" s="563">
        <f>AS164/AS7</f>
        <v>0.17899999999999996</v>
      </c>
      <c r="AT163" s="568">
        <f>AT164/AT7</f>
        <v>0.21562789698370846</v>
      </c>
      <c r="AU163" s="568">
        <f>AU164/AU7</f>
        <v>0.22782483316639354</v>
      </c>
      <c r="AV163" s="569"/>
      <c r="AW163" s="563"/>
      <c r="AX163" s="391"/>
      <c r="AY163" s="570"/>
      <c r="AZ163" s="571"/>
      <c r="BA163" s="571"/>
      <c r="BF163" s="1007"/>
      <c r="BG163" s="558"/>
      <c r="BH163" s="560"/>
      <c r="BI163" s="559"/>
      <c r="BJ163" s="1007"/>
      <c r="BK163" s="558"/>
      <c r="BL163" s="560"/>
      <c r="BM163" s="559"/>
      <c r="BN163" s="1007"/>
      <c r="BO163" s="558"/>
      <c r="BP163" s="560"/>
      <c r="BQ163" s="559"/>
      <c r="BR163" s="557" t="e">
        <f>BR164/#REF!</f>
        <v>#REF!</v>
      </c>
      <c r="BS163" s="563" t="e">
        <f>BS164/#REF!</f>
        <v>#REF!</v>
      </c>
      <c r="BT163" s="563" t="e">
        <f>BT164/#REF!</f>
        <v>#REF!</v>
      </c>
      <c r="BU163" s="563"/>
      <c r="BV163" s="282"/>
      <c r="BW163" s="1007"/>
      <c r="BX163" s="558"/>
      <c r="BY163" s="560"/>
      <c r="BZ163" s="559"/>
      <c r="CA163" s="1007"/>
      <c r="CB163" s="558"/>
      <c r="CC163" s="560"/>
      <c r="CD163" s="559"/>
      <c r="CE163" s="1007"/>
      <c r="CF163" s="558"/>
      <c r="CG163" s="560"/>
      <c r="CH163" s="559"/>
      <c r="CI163" s="565" t="e">
        <f>CI164/#REF!</f>
        <v>#REF!</v>
      </c>
      <c r="CJ163" s="573" t="e">
        <f>CJ164/#REF!</f>
        <v>#REF!</v>
      </c>
      <c r="CK163" s="563" t="e">
        <f>CK164/#REF!</f>
        <v>#REF!</v>
      </c>
      <c r="CL163" s="573"/>
      <c r="CM163" s="282"/>
      <c r="CN163" s="565" t="e">
        <f>CN164/#REF!</f>
        <v>#REF!</v>
      </c>
      <c r="CO163" s="568" t="e">
        <f>CO164/#REF!</f>
        <v>#REF!</v>
      </c>
      <c r="CP163" s="568" t="e">
        <f>CP164/#REF!</f>
        <v>#REF!</v>
      </c>
      <c r="CQ163" s="569"/>
      <c r="CR163" s="391" t="e">
        <f>CP164/CO164</f>
        <v>#REF!</v>
      </c>
      <c r="CS163" s="570"/>
      <c r="CT163" s="571"/>
    </row>
    <row r="164" spans="1:101" s="5" customFormat="1" ht="20.100000000000001" customHeight="1">
      <c r="A164" s="66"/>
      <c r="B164" s="67"/>
      <c r="C164" s="67"/>
      <c r="D164" s="834" t="s">
        <v>132</v>
      </c>
      <c r="E164" s="801"/>
      <c r="F164" s="381">
        <f>F163*F7</f>
        <v>590.54700854700855</v>
      </c>
      <c r="G164" s="469">
        <f>G163*G7</f>
        <v>0</v>
      </c>
      <c r="H164" s="782">
        <f>H163*H7</f>
        <v>0</v>
      </c>
      <c r="I164" s="425">
        <f>H164-G164</f>
        <v>0</v>
      </c>
      <c r="J164" s="381">
        <f>J163*J7</f>
        <v>711.41025641025647</v>
      </c>
      <c r="K164" s="469">
        <f>K163*K7</f>
        <v>0</v>
      </c>
      <c r="L164" s="782">
        <f>L163*L7</f>
        <v>0</v>
      </c>
      <c r="M164" s="425">
        <f>L164-K164</f>
        <v>0</v>
      </c>
      <c r="N164" s="381">
        <f>N163*N7</f>
        <v>711.41025641025647</v>
      </c>
      <c r="O164" s="469">
        <f>O163*O7</f>
        <v>7.3162398306425978</v>
      </c>
      <c r="P164" s="782">
        <f>P163*P7</f>
        <v>7.3162398306425978</v>
      </c>
      <c r="Q164" s="425">
        <f>P164-O164</f>
        <v>0</v>
      </c>
      <c r="R164" s="269">
        <f>F164+J164+N164</f>
        <v>2013.3675213675215</v>
      </c>
      <c r="S164" s="574">
        <f>S163*S7</f>
        <v>2631.4529914529912</v>
      </c>
      <c r="T164" s="575">
        <f>H164+K164+O164</f>
        <v>7.3162398306425978</v>
      </c>
      <c r="U164" s="129">
        <f>H164+L164+P164</f>
        <v>7.3162398306425978</v>
      </c>
      <c r="V164" s="129">
        <f>U164-R164</f>
        <v>-2006.0512815368788</v>
      </c>
      <c r="W164" s="128">
        <f t="shared" ref="W164" si="561">U164-S164</f>
        <v>-2624.1367516223486</v>
      </c>
      <c r="X164" s="55">
        <f>U164-T164</f>
        <v>0</v>
      </c>
      <c r="Y164" s="381">
        <f>Y163*Y7</f>
        <v>1162.7350427350427</v>
      </c>
      <c r="Z164" s="782">
        <f>Z163*Z7</f>
        <v>46.017822564102566</v>
      </c>
      <c r="AA164" s="782">
        <f>AA163*AA7</f>
        <v>46.017822564102566</v>
      </c>
      <c r="AB164" s="425">
        <f>AA164-Z164</f>
        <v>0</v>
      </c>
      <c r="AC164" s="381">
        <f>AC163*AC7</f>
        <v>1407.5213675213674</v>
      </c>
      <c r="AD164" s="469">
        <f>AD163*AD7</f>
        <v>114.48170971562034</v>
      </c>
      <c r="AE164" s="782">
        <f>AE163*AE7</f>
        <v>114.48170971562034</v>
      </c>
      <c r="AF164" s="425">
        <f>AE164-AD164</f>
        <v>0</v>
      </c>
      <c r="AG164" s="381">
        <f>AG163*AG7</f>
        <v>1649.2478632478633</v>
      </c>
      <c r="AH164" s="469">
        <f>AH163*AH7</f>
        <v>728.20512820512818</v>
      </c>
      <c r="AI164" s="470">
        <f>AI163*AI7</f>
        <v>0</v>
      </c>
      <c r="AJ164" s="425">
        <f>AI164-AH164</f>
        <v>-728.20512820512818</v>
      </c>
      <c r="AK164" s="127">
        <f>Y164+AC164+AG164</f>
        <v>4219.5042735042734</v>
      </c>
      <c r="AL164" s="574">
        <f>AL163*AL7</f>
        <v>6119.6581196581192</v>
      </c>
      <c r="AM164" s="134">
        <f>Z164+AD164+AH164</f>
        <v>888.70466048485105</v>
      </c>
      <c r="AN164" s="129">
        <f>AA164+AE164+AI164</f>
        <v>160.4995322797229</v>
      </c>
      <c r="AO164" s="134">
        <f>AN164-AK164</f>
        <v>-4059.0047412245503</v>
      </c>
      <c r="AP164" s="128">
        <f t="shared" ref="AP164" si="562">AN164-AL164</f>
        <v>-5959.1585873783961</v>
      </c>
      <c r="AQ164" s="55">
        <f>AN164-AM164</f>
        <v>-728.20512820512818</v>
      </c>
      <c r="AR164" s="127">
        <f>SUM(R164,AK164)</f>
        <v>6232.8717948717949</v>
      </c>
      <c r="AS164" s="129">
        <f>SUM(S164,AL164)</f>
        <v>8751.1111111111095</v>
      </c>
      <c r="AT164" s="519">
        <f>T164+AM164</f>
        <v>896.02090031549369</v>
      </c>
      <c r="AU164" s="576">
        <f>SUM(U164,AN164)</f>
        <v>167.81577211036549</v>
      </c>
      <c r="AV164" s="170">
        <f>AU164-AR164</f>
        <v>-6065.0560227614296</v>
      </c>
      <c r="AW164" s="129">
        <f t="shared" ref="AW164" si="563">AU164-AS164</f>
        <v>-8583.2953390007442</v>
      </c>
      <c r="AX164" s="369">
        <f>AU164-AT164</f>
        <v>-728.20512820512818</v>
      </c>
      <c r="AY164" s="74"/>
      <c r="AZ164" s="75"/>
      <c r="BA164" s="75"/>
      <c r="BF164" s="951" t="e">
        <f>BF163*#REF!</f>
        <v>#REF!</v>
      </c>
      <c r="BG164" s="469" t="e">
        <f>BG163*#REF!</f>
        <v>#REF!</v>
      </c>
      <c r="BH164" s="471" t="e">
        <f>BH163*#REF!</f>
        <v>#REF!</v>
      </c>
      <c r="BI164" s="425" t="e">
        <f>BH164-BG164</f>
        <v>#REF!</v>
      </c>
      <c r="BJ164" s="951" t="e">
        <f>BJ163*#REF!</f>
        <v>#REF!</v>
      </c>
      <c r="BK164" s="469" t="e">
        <f>BK163*#REF!</f>
        <v>#REF!</v>
      </c>
      <c r="BL164" s="471" t="e">
        <f>BL163*#REF!</f>
        <v>#REF!</v>
      </c>
      <c r="BM164" s="425" t="e">
        <f>BL164-BK164</f>
        <v>#REF!</v>
      </c>
      <c r="BN164" s="951" t="e">
        <f>BN163*#REF!</f>
        <v>#REF!</v>
      </c>
      <c r="BO164" s="469" t="e">
        <f>BO163*#REF!</f>
        <v>#REF!</v>
      </c>
      <c r="BP164" s="471" t="e">
        <f>BP163*#REF!</f>
        <v>#REF!</v>
      </c>
      <c r="BQ164" s="425" t="e">
        <f>BP164-BO164</f>
        <v>#REF!</v>
      </c>
      <c r="BR164" s="269" t="e">
        <f>BF164+BJ164+BN164</f>
        <v>#REF!</v>
      </c>
      <c r="BS164" s="129" t="e">
        <f>BG164+BK164+BO164</f>
        <v>#REF!</v>
      </c>
      <c r="BT164" s="129" t="e">
        <f>BH164+BL164+BP164</f>
        <v>#REF!</v>
      </c>
      <c r="BU164" s="129" t="e">
        <f>BT164-BR164</f>
        <v>#REF!</v>
      </c>
      <c r="BV164" s="55" t="e">
        <f>BT164-BS164</f>
        <v>#REF!</v>
      </c>
      <c r="BW164" s="951" t="e">
        <f>BW163*#REF!</f>
        <v>#REF!</v>
      </c>
      <c r="BX164" s="469" t="e">
        <f>BX163*#REF!</f>
        <v>#REF!</v>
      </c>
      <c r="BY164" s="471" t="e">
        <f>BY163*#REF!</f>
        <v>#REF!</v>
      </c>
      <c r="BZ164" s="425" t="e">
        <f>BY164-BX164</f>
        <v>#REF!</v>
      </c>
      <c r="CA164" s="951" t="e">
        <f>CA163*#REF!</f>
        <v>#REF!</v>
      </c>
      <c r="CB164" s="469" t="e">
        <f>CB163*#REF!</f>
        <v>#REF!</v>
      </c>
      <c r="CC164" s="471" t="e">
        <f>CC163*#REF!</f>
        <v>#REF!</v>
      </c>
      <c r="CD164" s="425" t="e">
        <f>CC164-CB164</f>
        <v>#REF!</v>
      </c>
      <c r="CE164" s="951" t="e">
        <f>CE163*#REF!</f>
        <v>#REF!</v>
      </c>
      <c r="CF164" s="469" t="e">
        <f>CF163*#REF!</f>
        <v>#REF!</v>
      </c>
      <c r="CG164" s="471" t="e">
        <f>CG163*#REF!</f>
        <v>#REF!</v>
      </c>
      <c r="CH164" s="425" t="e">
        <f>CG164-CF164</f>
        <v>#REF!</v>
      </c>
      <c r="CI164" s="127" t="e">
        <f>BW164+CA164+CE164</f>
        <v>#REF!</v>
      </c>
      <c r="CJ164" s="134" t="e">
        <f>BX164+CB164+CF164</f>
        <v>#REF!</v>
      </c>
      <c r="CK164" s="129" t="e">
        <f>BY164+CC164+CG164</f>
        <v>#REF!</v>
      </c>
      <c r="CL164" s="134" t="e">
        <f>CK164-CI164</f>
        <v>#REF!</v>
      </c>
      <c r="CM164" s="55" t="e">
        <f>CK164-CJ164</f>
        <v>#REF!</v>
      </c>
      <c r="CN164" s="127" t="e">
        <f>SUM(BR164,CI164)</f>
        <v>#REF!</v>
      </c>
      <c r="CO164" s="519" t="e">
        <f>BS164+CJ164</f>
        <v>#REF!</v>
      </c>
      <c r="CP164" s="576" t="e">
        <f>SUM(BT164,CK164)</f>
        <v>#REF!</v>
      </c>
      <c r="CQ164" s="170" t="e">
        <f>CP164-CN164</f>
        <v>#REF!</v>
      </c>
      <c r="CR164" s="369" t="e">
        <f>CP164-CO164</f>
        <v>#REF!</v>
      </c>
      <c r="CS164" s="74"/>
      <c r="CT164" s="75"/>
    </row>
    <row r="165" spans="1:101" s="572" customFormat="1" ht="20.100000000000001" customHeight="1">
      <c r="A165" s="807"/>
      <c r="B165" s="577"/>
      <c r="C165" s="917" t="s">
        <v>27</v>
      </c>
      <c r="D165" s="918"/>
      <c r="E165" s="808"/>
      <c r="F165" s="557">
        <v>0.13800000000000001</v>
      </c>
      <c r="G165" s="558">
        <f>G166/G8</f>
        <v>0.12230284268113335</v>
      </c>
      <c r="H165" s="792">
        <f>H166/H8</f>
        <v>0.12230284268113335</v>
      </c>
      <c r="I165" s="559"/>
      <c r="J165" s="557">
        <v>0.13800000000000001</v>
      </c>
      <c r="K165" s="558">
        <v>0.12054210373717705</v>
      </c>
      <c r="L165" s="792">
        <v>0.12054210373717705</v>
      </c>
      <c r="M165" s="559"/>
      <c r="N165" s="557">
        <v>0.13800000000000001</v>
      </c>
      <c r="O165" s="558">
        <v>0.11991157412916453</v>
      </c>
      <c r="P165" s="792">
        <v>0.11991157412916453</v>
      </c>
      <c r="Q165" s="559"/>
      <c r="R165" s="557">
        <f>R166/R8</f>
        <v>0.13800000000000004</v>
      </c>
      <c r="S165" s="561">
        <v>0.14442869999999999</v>
      </c>
      <c r="T165" s="562">
        <f>T166/T8</f>
        <v>0.12092557764574403</v>
      </c>
      <c r="U165" s="563">
        <f>U166/U8</f>
        <v>0.12092557764574403</v>
      </c>
      <c r="V165" s="563"/>
      <c r="W165" s="564"/>
      <c r="X165" s="282"/>
      <c r="Y165" s="557">
        <v>0.14399999999999999</v>
      </c>
      <c r="Z165" s="792">
        <v>0.12667</v>
      </c>
      <c r="AA165" s="792">
        <v>0.12667</v>
      </c>
      <c r="AB165" s="559"/>
      <c r="AC165" s="557">
        <v>0.14399999999999999</v>
      </c>
      <c r="AD165" s="558">
        <v>0.12380250211185709</v>
      </c>
      <c r="AE165" s="792">
        <v>0.12380250211185709</v>
      </c>
      <c r="AF165" s="559"/>
      <c r="AG165" s="557">
        <v>0.14399999999999999</v>
      </c>
      <c r="AH165" s="558">
        <v>0.13</v>
      </c>
      <c r="AI165" s="872"/>
      <c r="AJ165" s="559"/>
      <c r="AK165" s="565">
        <f>AK166/AK8</f>
        <v>0.14400000000000002</v>
      </c>
      <c r="AL165" s="561">
        <v>0.14442869999999999</v>
      </c>
      <c r="AM165" s="566">
        <f>AM166/AM8</f>
        <v>0.12675078165390086</v>
      </c>
      <c r="AN165" s="563">
        <f>AN166/AN8</f>
        <v>0.12535903935358336</v>
      </c>
      <c r="AO165" s="566"/>
      <c r="AP165" s="564"/>
      <c r="AQ165" s="282"/>
      <c r="AR165" s="565">
        <f>AR166/AR8</f>
        <v>0.14119427402862988</v>
      </c>
      <c r="AS165" s="563">
        <f>AS166/AS8</f>
        <v>0.14442869999999999</v>
      </c>
      <c r="AT165" s="568">
        <f>AT166/AT8</f>
        <v>0.12390862436640836</v>
      </c>
      <c r="AU165" s="568">
        <f>AU166/AU8</f>
        <v>0.12280346983924499</v>
      </c>
      <c r="AV165" s="569"/>
      <c r="AW165" s="563"/>
      <c r="AX165" s="391"/>
      <c r="AY165" s="570"/>
      <c r="AZ165" s="571"/>
      <c r="BA165" s="571"/>
      <c r="BF165" s="1007"/>
      <c r="BG165" s="558"/>
      <c r="BH165" s="560"/>
      <c r="BI165" s="559"/>
      <c r="BJ165" s="1007"/>
      <c r="BK165" s="558"/>
      <c r="BL165" s="560"/>
      <c r="BM165" s="559"/>
      <c r="BN165" s="1007"/>
      <c r="BO165" s="558"/>
      <c r="BP165" s="560"/>
      <c r="BQ165" s="559"/>
      <c r="BR165" s="557" t="e">
        <f>BR166/BR7</f>
        <v>#DIV/0!</v>
      </c>
      <c r="BS165" s="563" t="e">
        <f>BS166/BS7</f>
        <v>#DIV/0!</v>
      </c>
      <c r="BT165" s="563" t="e">
        <f>BT166/BT7</f>
        <v>#DIV/0!</v>
      </c>
      <c r="BU165" s="563"/>
      <c r="BV165" s="282"/>
      <c r="BW165" s="1007"/>
      <c r="BX165" s="558"/>
      <c r="BY165" s="560"/>
      <c r="BZ165" s="559"/>
      <c r="CA165" s="1007"/>
      <c r="CB165" s="558"/>
      <c r="CC165" s="560"/>
      <c r="CD165" s="559"/>
      <c r="CE165" s="1007"/>
      <c r="CF165" s="558"/>
      <c r="CG165" s="560"/>
      <c r="CH165" s="559"/>
      <c r="CI165" s="565" t="e">
        <f>CI166/CI7</f>
        <v>#DIV/0!</v>
      </c>
      <c r="CJ165" s="573" t="e">
        <f>CJ166/CJ7</f>
        <v>#DIV/0!</v>
      </c>
      <c r="CK165" s="563" t="e">
        <f>CK166/CK7</f>
        <v>#DIV/0!</v>
      </c>
      <c r="CL165" s="573"/>
      <c r="CM165" s="282"/>
      <c r="CN165" s="565" t="e">
        <f>CN166/CN7</f>
        <v>#DIV/0!</v>
      </c>
      <c r="CO165" s="568" t="e">
        <f>CO166/CO7</f>
        <v>#DIV/0!</v>
      </c>
      <c r="CP165" s="568" t="e">
        <f>CP166/CP7</f>
        <v>#DIV/0!</v>
      </c>
      <c r="CQ165" s="569"/>
      <c r="CR165" s="391" t="e">
        <f>CP166/CO166</f>
        <v>#DIV/0!</v>
      </c>
      <c r="CS165" s="570"/>
      <c r="CT165" s="571"/>
    </row>
    <row r="166" spans="1:101" s="5" customFormat="1" ht="20.100000000000001" customHeight="1">
      <c r="A166" s="66"/>
      <c r="B166" s="67"/>
      <c r="C166" s="909" t="s">
        <v>56</v>
      </c>
      <c r="D166" s="910"/>
      <c r="E166" s="801"/>
      <c r="F166" s="381">
        <f>F165*F8</f>
        <v>7525.128205128206</v>
      </c>
      <c r="G166" s="469">
        <v>8915.9323199999999</v>
      </c>
      <c r="H166" s="782">
        <v>8915.9323199999999</v>
      </c>
      <c r="I166" s="425">
        <f>H166-G166</f>
        <v>0</v>
      </c>
      <c r="J166" s="381">
        <f>J165*J8</f>
        <v>8374.3589743589764</v>
      </c>
      <c r="K166" s="469">
        <f>K165*K8</f>
        <v>8786.122396909177</v>
      </c>
      <c r="L166" s="782">
        <f>L165*L8</f>
        <v>8786.122396909177</v>
      </c>
      <c r="M166" s="425">
        <f>L166-K166</f>
        <v>0</v>
      </c>
      <c r="N166" s="381">
        <f>N165*N8</f>
        <v>8374.3589743589764</v>
      </c>
      <c r="O166" s="469">
        <f>O165*O8</f>
        <v>8567.9050408779003</v>
      </c>
      <c r="P166" s="782">
        <f>P165*P8</f>
        <v>8567.9050408779003</v>
      </c>
      <c r="Q166" s="425">
        <f>P166-O166</f>
        <v>0</v>
      </c>
      <c r="R166" s="269">
        <f>F166+J166+N166</f>
        <v>24273.84615384616</v>
      </c>
      <c r="S166" s="574">
        <f>S165*S8</f>
        <v>27589.584999999999</v>
      </c>
      <c r="T166" s="575">
        <f>H166+K166+O166</f>
        <v>26269.959757787077</v>
      </c>
      <c r="U166" s="129">
        <f>H166+L166+P166</f>
        <v>26269.959757787077</v>
      </c>
      <c r="V166" s="129">
        <f>U166-R166</f>
        <v>1996.1136039409175</v>
      </c>
      <c r="W166" s="128">
        <f t="shared" ref="W166" si="564">U166-S166</f>
        <v>-1319.6252422129219</v>
      </c>
      <c r="X166" s="55">
        <f>U166-T166</f>
        <v>0</v>
      </c>
      <c r="Y166" s="381">
        <f>Y165*Y8</f>
        <v>8738.461538461539</v>
      </c>
      <c r="Z166" s="782">
        <f>Z165*Z8</f>
        <v>10976.259715868719</v>
      </c>
      <c r="AA166" s="782">
        <f>AA165*AA8</f>
        <v>10976.259715868719</v>
      </c>
      <c r="AB166" s="425">
        <f>AA166-Z166</f>
        <v>0</v>
      </c>
      <c r="AC166" s="381">
        <f>AC165*AC8</f>
        <v>9612.3076923076915</v>
      </c>
      <c r="AD166" s="469">
        <f>AD165*AD8</f>
        <v>9035.2498161066051</v>
      </c>
      <c r="AE166" s="782">
        <f>AE165*AE8</f>
        <v>9035.2498161066051</v>
      </c>
      <c r="AF166" s="425">
        <f>AE166-AD166</f>
        <v>0</v>
      </c>
      <c r="AG166" s="381">
        <f>AG165*AG8</f>
        <v>10486.153846153846</v>
      </c>
      <c r="AH166" s="469">
        <f>AH165*AH8</f>
        <v>8888.8888888888887</v>
      </c>
      <c r="AI166" s="470">
        <f>AI165*AI8</f>
        <v>0</v>
      </c>
      <c r="AJ166" s="425">
        <f>AI166-AH166</f>
        <v>-8888.8888888888887</v>
      </c>
      <c r="AK166" s="127">
        <f>Y166+AC166+AG166</f>
        <v>28836.923076923078</v>
      </c>
      <c r="AL166" s="574">
        <f>AL165*AL8</f>
        <v>30070.796000000002</v>
      </c>
      <c r="AM166" s="134">
        <f>Z166+AD166+AH166</f>
        <v>28900.398420864214</v>
      </c>
      <c r="AN166" s="129">
        <f>AA166+AE166+AI166</f>
        <v>20011.509531975324</v>
      </c>
      <c r="AO166" s="134">
        <f>AN166-AK166</f>
        <v>-8825.4135449477544</v>
      </c>
      <c r="AP166" s="128">
        <f t="shared" ref="AP166" si="565">AN166-AL166</f>
        <v>-10059.286468024678</v>
      </c>
      <c r="AQ166" s="55">
        <f>AN166-AM166</f>
        <v>-8888.8888888888905</v>
      </c>
      <c r="AR166" s="127">
        <f>SUM(R166,AK166)</f>
        <v>53110.769230769234</v>
      </c>
      <c r="AS166" s="129">
        <f>SUM(S166,AL166)</f>
        <v>57660.381000000001</v>
      </c>
      <c r="AT166" s="519">
        <f>T166+AM166</f>
        <v>55170.358178651295</v>
      </c>
      <c r="AU166" s="576">
        <f>SUM(U166,AN166)</f>
        <v>46281.469289762405</v>
      </c>
      <c r="AV166" s="170">
        <f>AU166-AR166</f>
        <v>-6829.2999410068296</v>
      </c>
      <c r="AW166" s="129">
        <f t="shared" ref="AW166" si="566">AU166-AS166</f>
        <v>-11378.911710237597</v>
      </c>
      <c r="AX166" s="369">
        <f>AU166-AT166</f>
        <v>-8888.8888888888905</v>
      </c>
      <c r="AY166" s="74"/>
      <c r="AZ166" s="75"/>
      <c r="BA166" s="75"/>
      <c r="BF166" s="951">
        <f>BF165*BF7</f>
        <v>0</v>
      </c>
      <c r="BG166" s="469">
        <f>BG165*BG7</f>
        <v>0</v>
      </c>
      <c r="BH166" s="471">
        <f>BH165*BH7</f>
        <v>0</v>
      </c>
      <c r="BI166" s="425">
        <f>BH166-BG166</f>
        <v>0</v>
      </c>
      <c r="BJ166" s="951">
        <f>BJ165*BJ7</f>
        <v>0</v>
      </c>
      <c r="BK166" s="469">
        <f>BK165*BK7</f>
        <v>0</v>
      </c>
      <c r="BL166" s="471">
        <f>BL165*BL7</f>
        <v>0</v>
      </c>
      <c r="BM166" s="425">
        <f>BL166-BK166</f>
        <v>0</v>
      </c>
      <c r="BN166" s="951">
        <f>BN165*BN7</f>
        <v>0</v>
      </c>
      <c r="BO166" s="469">
        <f>BO165*BO7</f>
        <v>0</v>
      </c>
      <c r="BP166" s="471">
        <f>BP165*BP7</f>
        <v>0</v>
      </c>
      <c r="BQ166" s="425">
        <f>BP166-BO166</f>
        <v>0</v>
      </c>
      <c r="BR166" s="269">
        <f>BF166+BJ166+BN166</f>
        <v>0</v>
      </c>
      <c r="BS166" s="129">
        <f>BG166+BK166+BO166</f>
        <v>0</v>
      </c>
      <c r="BT166" s="129">
        <f>BH166+BL166+BP166</f>
        <v>0</v>
      </c>
      <c r="BU166" s="129">
        <f>BT166-BR166</f>
        <v>0</v>
      </c>
      <c r="BV166" s="55">
        <f>BT166-BS166</f>
        <v>0</v>
      </c>
      <c r="BW166" s="951">
        <f>BW165*BW7</f>
        <v>0</v>
      </c>
      <c r="BX166" s="469">
        <f>BX165*BX7</f>
        <v>0</v>
      </c>
      <c r="BY166" s="471">
        <f>BY165*BY7</f>
        <v>0</v>
      </c>
      <c r="BZ166" s="425">
        <f>BY166-BX166</f>
        <v>0</v>
      </c>
      <c r="CA166" s="951">
        <f>CA165*CA7</f>
        <v>0</v>
      </c>
      <c r="CB166" s="469">
        <f>CB165*CB7</f>
        <v>0</v>
      </c>
      <c r="CC166" s="471">
        <f>CC165*CC7</f>
        <v>0</v>
      </c>
      <c r="CD166" s="425">
        <f>CC166-CB166</f>
        <v>0</v>
      </c>
      <c r="CE166" s="951">
        <f>CE165*CE7</f>
        <v>0</v>
      </c>
      <c r="CF166" s="469">
        <f>CF165*CF7</f>
        <v>0</v>
      </c>
      <c r="CG166" s="471">
        <f>CG165*CG7</f>
        <v>0</v>
      </c>
      <c r="CH166" s="425">
        <f>CG166-CF166</f>
        <v>0</v>
      </c>
      <c r="CI166" s="127">
        <f>BW166+CA166+CE166</f>
        <v>0</v>
      </c>
      <c r="CJ166" s="134">
        <f>BX166+CB166+CF166</f>
        <v>0</v>
      </c>
      <c r="CK166" s="129">
        <f>BY166+CC166+CG166</f>
        <v>0</v>
      </c>
      <c r="CL166" s="134">
        <f>CK166-CI166</f>
        <v>0</v>
      </c>
      <c r="CM166" s="55">
        <f>CK166-CJ166</f>
        <v>0</v>
      </c>
      <c r="CN166" s="127">
        <f>SUM(BR166,CI166)</f>
        <v>0</v>
      </c>
      <c r="CO166" s="519">
        <f>BS166+CJ166</f>
        <v>0</v>
      </c>
      <c r="CP166" s="576">
        <f>SUM(BT166,CK166)</f>
        <v>0</v>
      </c>
      <c r="CQ166" s="170">
        <f>CP166-CN166</f>
        <v>0</v>
      </c>
      <c r="CR166" s="369">
        <f>CP166-CO166</f>
        <v>0</v>
      </c>
      <c r="CS166" s="74"/>
      <c r="CT166" s="75"/>
    </row>
    <row r="167" spans="1:101" s="599" customFormat="1" ht="20.100000000000001" customHeight="1">
      <c r="A167" s="578"/>
      <c r="B167" s="579" t="s">
        <v>27</v>
      </c>
      <c r="C167" s="580"/>
      <c r="D167" s="580"/>
      <c r="E167" s="581"/>
      <c r="F167" s="499">
        <f>F168/F10</f>
        <v>0.12929943502824859</v>
      </c>
      <c r="G167" s="582">
        <v>0.11899999999999999</v>
      </c>
      <c r="H167" s="793">
        <v>0.11899999999999999</v>
      </c>
      <c r="I167" s="341">
        <f>H168/G168</f>
        <v>1</v>
      </c>
      <c r="J167" s="499">
        <f>J168/J10</f>
        <v>0.12939008894536216</v>
      </c>
      <c r="K167" s="582">
        <f>K168/K10</f>
        <v>0.1150295995574377</v>
      </c>
      <c r="L167" s="793">
        <f>L168/L10</f>
        <v>0.1150295995574377</v>
      </c>
      <c r="M167" s="341">
        <f>L168/K168</f>
        <v>1</v>
      </c>
      <c r="N167" s="499">
        <f>N168/N10</f>
        <v>0.12869017632241814</v>
      </c>
      <c r="O167" s="582">
        <f>O168/O10</f>
        <v>0.11503945695111478</v>
      </c>
      <c r="P167" s="793">
        <f>P168/P10</f>
        <v>0.11503945695111478</v>
      </c>
      <c r="Q167" s="341">
        <f>P168/O168</f>
        <v>1</v>
      </c>
      <c r="R167" s="584">
        <f>R168/R10</f>
        <v>0.12911926605504587</v>
      </c>
      <c r="S167" s="585">
        <f>S168/S10</f>
        <v>0.13558318917274939</v>
      </c>
      <c r="T167" s="586">
        <f>T168/T10</f>
        <v>0.11649885793315905</v>
      </c>
      <c r="U167" s="587">
        <f>U168/U10</f>
        <v>0.11649885793315905</v>
      </c>
      <c r="V167" s="587">
        <f>U168/R168</f>
        <v>1.1296135320207665</v>
      </c>
      <c r="W167" s="588">
        <f>U168/S168</f>
        <v>0.99854538849658747</v>
      </c>
      <c r="X167" s="178">
        <f>U168/T168</f>
        <v>1</v>
      </c>
      <c r="Y167" s="499">
        <f>Y168/Y10</f>
        <v>0.13405541561712844</v>
      </c>
      <c r="Z167" s="793">
        <f>Z168/Z10</f>
        <v>0.11955190319873549</v>
      </c>
      <c r="AA167" s="793">
        <f>AA168/AA10</f>
        <v>0.11955190319873549</v>
      </c>
      <c r="AB167" s="341">
        <f>AA168/Z168</f>
        <v>1</v>
      </c>
      <c r="AC167" s="499">
        <f>AC168/AC10</f>
        <v>0.13487167630057803</v>
      </c>
      <c r="AD167" s="582">
        <f>AD168/AD10</f>
        <v>0.11785940375127947</v>
      </c>
      <c r="AE167" s="793">
        <f>AE168/AE10</f>
        <v>0.11785940375127947</v>
      </c>
      <c r="AF167" s="341">
        <f>AE168/AD168</f>
        <v>1</v>
      </c>
      <c r="AG167" s="499">
        <f>AG168/AG10</f>
        <v>0.13611612903225806</v>
      </c>
      <c r="AH167" s="582">
        <f>AH168/AH10</f>
        <v>0.12289293849658314</v>
      </c>
      <c r="AI167" s="873" t="e">
        <f>AI168/AI10</f>
        <v>#DIV/0!</v>
      </c>
      <c r="AJ167" s="341">
        <f>AI168/AH168</f>
        <v>0</v>
      </c>
      <c r="AK167" s="589">
        <f>AK168/AK10</f>
        <v>0.13506836616454229</v>
      </c>
      <c r="AL167" s="585">
        <f>AL168/AL10</f>
        <v>0.13576745458612974</v>
      </c>
      <c r="AM167" s="590">
        <f>AM168/AM10</f>
        <v>0.12002170640427695</v>
      </c>
      <c r="AN167" s="587">
        <f>AN168/AN10</f>
        <v>0.11878096708123927</v>
      </c>
      <c r="AO167" s="591">
        <f>AN168/AK168</f>
        <v>0.69014989892958278</v>
      </c>
      <c r="AP167" s="347">
        <f>AN168/AL168</f>
        <v>0.662788060438261</v>
      </c>
      <c r="AQ167" s="179">
        <f>AN168/AM168</f>
        <v>0.69104331871335523</v>
      </c>
      <c r="AR167" s="589">
        <f>AR168/AR10</f>
        <v>0.13227675276752765</v>
      </c>
      <c r="AS167" s="592">
        <f>AS168/AS10</f>
        <v>0.1356791875874126</v>
      </c>
      <c r="AT167" s="593">
        <f>AT168/AT10</f>
        <v>0.11827370466829228</v>
      </c>
      <c r="AU167" s="594">
        <f>AU168/AU10</f>
        <v>0.1174456079091071</v>
      </c>
      <c r="AV167" s="591">
        <f>AU168/AR168</f>
        <v>0.89144558245901451</v>
      </c>
      <c r="AW167" s="587">
        <f>AU168/AS168</f>
        <v>0.82350906742572283</v>
      </c>
      <c r="AX167" s="596">
        <f>AU168/AT168</f>
        <v>0.84204401689449759</v>
      </c>
      <c r="AY167" s="597"/>
      <c r="AZ167" s="598"/>
      <c r="BA167" s="598"/>
      <c r="BF167" s="1008" t="e">
        <f>BF168/BF10</f>
        <v>#DIV/0!</v>
      </c>
      <c r="BG167" s="582" t="e">
        <f>BG168/BG10</f>
        <v>#DIV/0!</v>
      </c>
      <c r="BH167" s="583" t="e">
        <f>BH168/BH10</f>
        <v>#DIV/0!</v>
      </c>
      <c r="BI167" s="341" t="e">
        <f>BH168/BG168</f>
        <v>#DIV/0!</v>
      </c>
      <c r="BJ167" s="1008" t="e">
        <f>BJ168/BJ10</f>
        <v>#DIV/0!</v>
      </c>
      <c r="BK167" s="582" t="e">
        <f>BK168/BK10</f>
        <v>#DIV/0!</v>
      </c>
      <c r="BL167" s="583" t="e">
        <f>BL168/BL10</f>
        <v>#DIV/0!</v>
      </c>
      <c r="BM167" s="341" t="e">
        <f>BL168/BK168</f>
        <v>#DIV/0!</v>
      </c>
      <c r="BN167" s="1008" t="e">
        <f>BN168/BN10</f>
        <v>#DIV/0!</v>
      </c>
      <c r="BO167" s="582" t="e">
        <f>BO168/BO10</f>
        <v>#DIV/0!</v>
      </c>
      <c r="BP167" s="583" t="e">
        <f>BP168/BP10</f>
        <v>#DIV/0!</v>
      </c>
      <c r="BQ167" s="341" t="e">
        <f>BP168/BO168</f>
        <v>#DIV/0!</v>
      </c>
      <c r="BR167" s="584" t="e">
        <f>BR168/BR10</f>
        <v>#DIV/0!</v>
      </c>
      <c r="BS167" s="592" t="e">
        <f>BS168/BS10</f>
        <v>#DIV/0!</v>
      </c>
      <c r="BT167" s="587" t="e">
        <f>BT168/BT10</f>
        <v>#DIV/0!</v>
      </c>
      <c r="BU167" s="587" t="e">
        <f>BT168/BR168</f>
        <v>#DIV/0!</v>
      </c>
      <c r="BV167" s="178" t="e">
        <f>BT168/BS168</f>
        <v>#DIV/0!</v>
      </c>
      <c r="BW167" s="1008" t="e">
        <f>BW168/BW10</f>
        <v>#DIV/0!</v>
      </c>
      <c r="BX167" s="582" t="e">
        <f>BX168/BX10</f>
        <v>#DIV/0!</v>
      </c>
      <c r="BY167" s="583" t="e">
        <f>BY168/BY10</f>
        <v>#DIV/0!</v>
      </c>
      <c r="BZ167" s="341" t="e">
        <f>BY168/BX168</f>
        <v>#DIV/0!</v>
      </c>
      <c r="CA167" s="1008" t="e">
        <f>CA168/CA10</f>
        <v>#DIV/0!</v>
      </c>
      <c r="CB167" s="582" t="e">
        <f>CB168/CB10</f>
        <v>#DIV/0!</v>
      </c>
      <c r="CC167" s="583" t="e">
        <f>CC168/CC10</f>
        <v>#DIV/0!</v>
      </c>
      <c r="CD167" s="341" t="e">
        <f>CC168/CB168</f>
        <v>#DIV/0!</v>
      </c>
      <c r="CE167" s="1008" t="e">
        <f>CE168/CE10</f>
        <v>#DIV/0!</v>
      </c>
      <c r="CF167" s="582" t="e">
        <f>CF168/CF10</f>
        <v>#DIV/0!</v>
      </c>
      <c r="CG167" s="583" t="e">
        <f>CG168/CG10</f>
        <v>#DIV/0!</v>
      </c>
      <c r="CH167" s="341" t="e">
        <f>CG168/CF168</f>
        <v>#DIV/0!</v>
      </c>
      <c r="CI167" s="589" t="e">
        <f>CI168/CI10</f>
        <v>#DIV/0!</v>
      </c>
      <c r="CJ167" s="600" t="e">
        <f>CJ168/CJ10</f>
        <v>#DIV/0!</v>
      </c>
      <c r="CK167" s="587" t="e">
        <f>CK168/CK10</f>
        <v>#DIV/0!</v>
      </c>
      <c r="CL167" s="595" t="e">
        <f>CK168/CI168</f>
        <v>#DIV/0!</v>
      </c>
      <c r="CM167" s="179" t="e">
        <f>CK168/CJ168</f>
        <v>#DIV/0!</v>
      </c>
      <c r="CN167" s="589" t="e">
        <f>CN168/CN10</f>
        <v>#DIV/0!</v>
      </c>
      <c r="CO167" s="593" t="e">
        <f>CO168/CO10</f>
        <v>#DIV/0!</v>
      </c>
      <c r="CP167" s="594" t="e">
        <f>CP168/CP10</f>
        <v>#DIV/0!</v>
      </c>
      <c r="CQ167" s="595" t="e">
        <f>CP168/CN168</f>
        <v>#DIV/0!</v>
      </c>
      <c r="CR167" s="596" t="e">
        <f>CP168/CO168</f>
        <v>#DIV/0!</v>
      </c>
      <c r="CS167" s="597"/>
      <c r="CT167" s="598"/>
    </row>
    <row r="168" spans="1:101" s="97" customFormat="1" ht="20.100000000000001" customHeight="1">
      <c r="A168" s="359"/>
      <c r="B168" s="360" t="s">
        <v>12</v>
      </c>
      <c r="C168" s="361"/>
      <c r="D168" s="361"/>
      <c r="E168" s="187"/>
      <c r="F168" s="362">
        <f>F166+F160</f>
        <v>7824.2735042735048</v>
      </c>
      <c r="G168" s="456">
        <f>G160+G166</f>
        <v>10501.33144</v>
      </c>
      <c r="H168" s="774">
        <f>H160+H166</f>
        <v>10501.33144</v>
      </c>
      <c r="I168" s="365">
        <f>H168-G168</f>
        <v>0</v>
      </c>
      <c r="J168" s="362">
        <f>J166+J160</f>
        <v>8703.4188034188046</v>
      </c>
      <c r="K168" s="456">
        <f>K166+K160</f>
        <v>9050.9866873896244</v>
      </c>
      <c r="L168" s="774">
        <f>L166+L160</f>
        <v>9050.9866873896244</v>
      </c>
      <c r="M168" s="365">
        <f>L168-K168</f>
        <v>0</v>
      </c>
      <c r="N168" s="362">
        <f>N166+N160</f>
        <v>8733.3333333333358</v>
      </c>
      <c r="O168" s="456">
        <f>O166+O160</f>
        <v>8982.8782694365018</v>
      </c>
      <c r="P168" s="774">
        <f>P166+P160</f>
        <v>8982.8782694365018</v>
      </c>
      <c r="Q168" s="365">
        <f>P168-O168</f>
        <v>0</v>
      </c>
      <c r="R168" s="367">
        <f>F168+J168+N168</f>
        <v>25261.025641025644</v>
      </c>
      <c r="S168" s="368">
        <f>S166+S160</f>
        <v>28576.764487179487</v>
      </c>
      <c r="T168" s="551">
        <f>H168+K168+O168</f>
        <v>28535.196396826126</v>
      </c>
      <c r="U168" s="113">
        <f>H168+L168+P168</f>
        <v>28535.196396826126</v>
      </c>
      <c r="V168" s="110">
        <f>U168-R168</f>
        <v>3274.1707558004819</v>
      </c>
      <c r="W168" s="108">
        <f t="shared" si="555"/>
        <v>-41.568090353361185</v>
      </c>
      <c r="X168" s="117">
        <f>U168-T168</f>
        <v>0</v>
      </c>
      <c r="Y168" s="362">
        <f>Y166+Y160</f>
        <v>9097.4358974358984</v>
      </c>
      <c r="Z168" s="774">
        <f>Z166+Z160</f>
        <v>11304.452961784616</v>
      </c>
      <c r="AA168" s="774">
        <f>AA166+AA160</f>
        <v>11304.452961784616</v>
      </c>
      <c r="AB168" s="365">
        <f>AA168-Z168</f>
        <v>0</v>
      </c>
      <c r="AC168" s="362">
        <f>AC166+AC160</f>
        <v>9971.2820512820508</v>
      </c>
      <c r="AD168" s="456">
        <f>AD166+AD160</f>
        <v>9322.8887866327896</v>
      </c>
      <c r="AE168" s="774">
        <f>AE166+AE160</f>
        <v>9322.8887866327896</v>
      </c>
      <c r="AF168" s="365">
        <f>AE168-AD168</f>
        <v>0</v>
      </c>
      <c r="AG168" s="362">
        <f>AG166+AG160</f>
        <v>10819.48717948718</v>
      </c>
      <c r="AH168" s="456">
        <f>AH166+AH160</f>
        <v>9222.2222222222226</v>
      </c>
      <c r="AI168" s="364">
        <f>AI166+AI160</f>
        <v>0</v>
      </c>
      <c r="AJ168" s="365">
        <f>AI168-AH168</f>
        <v>-9222.2222222222226</v>
      </c>
      <c r="AK168" s="111">
        <f>Y168+AC168+AG168</f>
        <v>29888.205128205129</v>
      </c>
      <c r="AL168" s="368">
        <f>AL166+AL160</f>
        <v>31122.078051282053</v>
      </c>
      <c r="AM168" s="112">
        <f>Z168+AD168+AH168</f>
        <v>29849.563970639629</v>
      </c>
      <c r="AN168" s="113">
        <f>AA168+AE168+AI168</f>
        <v>20627.341748417406</v>
      </c>
      <c r="AO168" s="188">
        <f>AN168-AK168</f>
        <v>-9260.8633797877228</v>
      </c>
      <c r="AP168" s="108">
        <f t="shared" si="556"/>
        <v>-10494.736302864647</v>
      </c>
      <c r="AQ168" s="117">
        <f>AN168-AM168</f>
        <v>-9222.2222222222226</v>
      </c>
      <c r="AR168" s="111">
        <f>SUM(R168,AK168)</f>
        <v>55149.230769230773</v>
      </c>
      <c r="AS168" s="113">
        <f>AS166+AS160</f>
        <v>59698.84253846154</v>
      </c>
      <c r="AT168" s="601">
        <f>T168+AM168</f>
        <v>58384.760367465758</v>
      </c>
      <c r="AU168" s="189">
        <f>SUM(U168,AN168)</f>
        <v>49162.538145243532</v>
      </c>
      <c r="AV168" s="190">
        <f>AU168-AR168</f>
        <v>-5986.6926239872409</v>
      </c>
      <c r="AW168" s="110">
        <f t="shared" si="557"/>
        <v>-10536.304393218008</v>
      </c>
      <c r="AX168" s="602">
        <f>AU168-AT168</f>
        <v>-9222.2222222222263</v>
      </c>
      <c r="AY168" s="96">
        <f>AR168/6</f>
        <v>9191.5384615384628</v>
      </c>
      <c r="AZ168" s="97">
        <f>AS168/6</f>
        <v>9949.80708974359</v>
      </c>
      <c r="BA168" s="97">
        <f>AU168/6</f>
        <v>8193.7563575405893</v>
      </c>
      <c r="BB168" s="123">
        <f>BA168/AY168</f>
        <v>0.89144558245901451</v>
      </c>
      <c r="BC168" s="98">
        <f>BA168-AY168</f>
        <v>-997.78210399787349</v>
      </c>
      <c r="BD168" s="98">
        <f>BA168-AZ168</f>
        <v>-1756.0507322030007</v>
      </c>
      <c r="BE168" s="98">
        <f>AX168/6</f>
        <v>-1537.0370370370376</v>
      </c>
      <c r="BF168" s="949">
        <f>BF166+BF160</f>
        <v>0</v>
      </c>
      <c r="BG168" s="456">
        <f>BG166+BG160</f>
        <v>0</v>
      </c>
      <c r="BH168" s="366">
        <f>BH166+BH160</f>
        <v>0</v>
      </c>
      <c r="BI168" s="365">
        <f>BH168-BG168</f>
        <v>0</v>
      </c>
      <c r="BJ168" s="949">
        <f>BJ166+BJ160</f>
        <v>0</v>
      </c>
      <c r="BK168" s="456">
        <f>BK166+BK160</f>
        <v>0</v>
      </c>
      <c r="BL168" s="366">
        <f>BL166+BL160</f>
        <v>0</v>
      </c>
      <c r="BM168" s="365">
        <f>BL168-BK168</f>
        <v>0</v>
      </c>
      <c r="BN168" s="949">
        <f>BN166+BN160</f>
        <v>0</v>
      </c>
      <c r="BO168" s="456">
        <f>BO166+BO160</f>
        <v>0</v>
      </c>
      <c r="BP168" s="366">
        <f>BP166+BP160</f>
        <v>0</v>
      </c>
      <c r="BQ168" s="365">
        <f>BP168-BO168</f>
        <v>0</v>
      </c>
      <c r="BR168" s="367">
        <f>BF168+BJ168+BN168</f>
        <v>0</v>
      </c>
      <c r="BS168" s="110">
        <f>BG168+BK168+BO168</f>
        <v>0</v>
      </c>
      <c r="BT168" s="113">
        <f>BH168+BL168+BP168</f>
        <v>0</v>
      </c>
      <c r="BU168" s="110">
        <f>BT168-BR168</f>
        <v>0</v>
      </c>
      <c r="BV168" s="117">
        <f>BT168-BS168</f>
        <v>0</v>
      </c>
      <c r="BW168" s="949">
        <f>BW166+BW160</f>
        <v>0</v>
      </c>
      <c r="BX168" s="456">
        <f>BX166+BX160</f>
        <v>0</v>
      </c>
      <c r="BY168" s="366">
        <f>BY166+BY160</f>
        <v>0</v>
      </c>
      <c r="BZ168" s="365">
        <f>BY168-BX168</f>
        <v>0</v>
      </c>
      <c r="CA168" s="949">
        <f>CA166+CA160</f>
        <v>0</v>
      </c>
      <c r="CB168" s="456">
        <f>CB166+CB160</f>
        <v>0</v>
      </c>
      <c r="CC168" s="366">
        <f>CC166+CC160</f>
        <v>0</v>
      </c>
      <c r="CD168" s="365">
        <f>CC168-CB168</f>
        <v>0</v>
      </c>
      <c r="CE168" s="949">
        <f>CE166+CE160</f>
        <v>0</v>
      </c>
      <c r="CF168" s="456">
        <f>CF166+CF160</f>
        <v>0</v>
      </c>
      <c r="CG168" s="366">
        <f>CG166+CG160</f>
        <v>0</v>
      </c>
      <c r="CH168" s="365">
        <f>CG168-CF168</f>
        <v>0</v>
      </c>
      <c r="CI168" s="111">
        <f>BW168+CA168+CE168</f>
        <v>0</v>
      </c>
      <c r="CJ168" s="112">
        <f>BX168+CB168+CF168</f>
        <v>0</v>
      </c>
      <c r="CK168" s="113">
        <f>BY168+CC168+CG168</f>
        <v>0</v>
      </c>
      <c r="CL168" s="188">
        <f>CK168-CI168</f>
        <v>0</v>
      </c>
      <c r="CM168" s="117">
        <f>CK168-CJ168</f>
        <v>0</v>
      </c>
      <c r="CN168" s="111">
        <f>SUM(BR168,CI168)</f>
        <v>0</v>
      </c>
      <c r="CO168" s="601">
        <f>BS168+CJ168</f>
        <v>0</v>
      </c>
      <c r="CP168" s="189">
        <f>SUM(BT168,CK168)</f>
        <v>0</v>
      </c>
      <c r="CQ168" s="190">
        <f>CP168-CN168</f>
        <v>0</v>
      </c>
      <c r="CR168" s="602">
        <f>CP168-CO168</f>
        <v>0</v>
      </c>
      <c r="CS168" s="96">
        <f>CN168/6</f>
        <v>0</v>
      </c>
      <c r="CT168" s="97">
        <f>CP168/6</f>
        <v>0</v>
      </c>
      <c r="CU168" s="123" t="e">
        <f>CT168/CS168</f>
        <v>#DIV/0!</v>
      </c>
      <c r="CV168" s="98">
        <f>CT168-CS168</f>
        <v>0</v>
      </c>
      <c r="CW168" s="98">
        <f>CR168/6</f>
        <v>0</v>
      </c>
    </row>
    <row r="169" spans="1:101" s="138" customFormat="1" ht="20.100000000000001" customHeight="1">
      <c r="A169" s="67"/>
      <c r="B169" s="186"/>
      <c r="C169" s="371"/>
      <c r="D169" s="851" t="s">
        <v>35</v>
      </c>
      <c r="E169" s="856"/>
      <c r="F169" s="557">
        <f>F219</f>
        <v>0.191</v>
      </c>
      <c r="G169" s="603">
        <v>0.18516159053198103</v>
      </c>
      <c r="H169" s="794">
        <v>0.18516159053198103</v>
      </c>
      <c r="I169" s="559"/>
      <c r="J169" s="557">
        <f t="shared" ref="J169:N169" si="567">J219</f>
        <v>0.191</v>
      </c>
      <c r="K169" s="603">
        <v>0.14749999999999999</v>
      </c>
      <c r="L169" s="794">
        <v>0.14749999999999999</v>
      </c>
      <c r="M169" s="559"/>
      <c r="N169" s="557">
        <f t="shared" si="567"/>
        <v>0.191</v>
      </c>
      <c r="O169" s="603">
        <v>0.17679112283749221</v>
      </c>
      <c r="P169" s="794">
        <v>0.17679112283749221</v>
      </c>
      <c r="Q169" s="559"/>
      <c r="R169" s="607">
        <f>R170/R11</f>
        <v>0.191</v>
      </c>
      <c r="S169" s="608">
        <v>0.17887401315789475</v>
      </c>
      <c r="T169" s="609">
        <f>T170/T11</f>
        <v>0.16826304204458603</v>
      </c>
      <c r="U169" s="563">
        <f>U170/U11</f>
        <v>0.16826304204458603</v>
      </c>
      <c r="V169" s="563"/>
      <c r="W169" s="610"/>
      <c r="X169" s="257"/>
      <c r="Y169" s="557">
        <v>0.191</v>
      </c>
      <c r="Z169" s="794">
        <v>0.1522392730731392</v>
      </c>
      <c r="AA169" s="794">
        <v>0.1522392730731392</v>
      </c>
      <c r="AB169" s="559"/>
      <c r="AC169" s="557">
        <v>0.191</v>
      </c>
      <c r="AD169" s="603">
        <v>0.16399624958525413</v>
      </c>
      <c r="AE169" s="794">
        <v>0.16399624958525413</v>
      </c>
      <c r="AF169" s="606"/>
      <c r="AG169" s="557">
        <v>0.191</v>
      </c>
      <c r="AH169" s="603">
        <v>0.18</v>
      </c>
      <c r="AI169" s="874"/>
      <c r="AJ169" s="606"/>
      <c r="AK169" s="611">
        <f>AK170/AK11</f>
        <v>0.19100000000000003</v>
      </c>
      <c r="AL169" s="608">
        <v>0.20902591687041566</v>
      </c>
      <c r="AM169" s="610">
        <f>AM170/AM11</f>
        <v>0.16325029246503958</v>
      </c>
      <c r="AN169" s="612">
        <f>AN170/AN11</f>
        <v>0.15754346581464201</v>
      </c>
      <c r="AO169" s="610"/>
      <c r="AP169" s="613"/>
      <c r="AQ169" s="257"/>
      <c r="AR169" s="611">
        <f>AR170/AR11</f>
        <v>0.191</v>
      </c>
      <c r="AS169" s="612">
        <v>0.19100000000000003</v>
      </c>
      <c r="AT169" s="614">
        <f>AT170/AT11</f>
        <v>0.16629162179506146</v>
      </c>
      <c r="AU169" s="615">
        <f>AU170/AU11</f>
        <v>0.16476942246725593</v>
      </c>
      <c r="AV169" s="616"/>
      <c r="AW169" s="563"/>
      <c r="AX169" s="617"/>
      <c r="AY169" s="137"/>
      <c r="BF169" s="1007"/>
      <c r="BG169" s="603"/>
      <c r="BH169" s="605"/>
      <c r="BI169" s="604"/>
      <c r="BJ169" s="1007"/>
      <c r="BK169" s="603"/>
      <c r="BL169" s="605"/>
      <c r="BM169" s="604"/>
      <c r="BN169" s="1007"/>
      <c r="BO169" s="603"/>
      <c r="BP169" s="605"/>
      <c r="BQ169" s="606"/>
      <c r="BR169" s="607" t="e">
        <f>BR170/BR11</f>
        <v>#DIV/0!</v>
      </c>
      <c r="BS169" s="612" t="e">
        <f>BS170/BS11</f>
        <v>#DIV/0!</v>
      </c>
      <c r="BT169" s="563" t="e">
        <f>BT170/BT11</f>
        <v>#DIV/0!</v>
      </c>
      <c r="BU169" s="563"/>
      <c r="BV169" s="610"/>
      <c r="BW169" s="1007"/>
      <c r="BX169" s="603"/>
      <c r="BY169" s="605"/>
      <c r="BZ169" s="606"/>
      <c r="CA169" s="1007"/>
      <c r="CB169" s="603"/>
      <c r="CC169" s="605"/>
      <c r="CD169" s="606"/>
      <c r="CE169" s="1007"/>
      <c r="CF169" s="603"/>
      <c r="CG169" s="605"/>
      <c r="CH169" s="606"/>
      <c r="CI169" s="611" t="e">
        <f>CI170/CI11</f>
        <v>#DIV/0!</v>
      </c>
      <c r="CJ169" s="610" t="e">
        <f>CJ170/CJ11</f>
        <v>#DIV/0!</v>
      </c>
      <c r="CK169" s="612" t="e">
        <f>CK170/CK11</f>
        <v>#DIV/0!</v>
      </c>
      <c r="CL169" s="610"/>
      <c r="CM169" s="257"/>
      <c r="CN169" s="611" t="e">
        <f>CN170/CN11</f>
        <v>#DIV/0!</v>
      </c>
      <c r="CO169" s="614" t="e">
        <f>CO170/CO11</f>
        <v>#DIV/0!</v>
      </c>
      <c r="CP169" s="615" t="e">
        <f>CP170/CP11</f>
        <v>#DIV/0!</v>
      </c>
      <c r="CQ169" s="616"/>
      <c r="CR169" s="617" t="e">
        <f>CP170/CO170</f>
        <v>#DIV/0!</v>
      </c>
      <c r="CS169" s="137"/>
    </row>
    <row r="170" spans="1:101" s="138" customFormat="1" ht="20.100000000000001" customHeight="1">
      <c r="A170" s="67"/>
      <c r="B170" s="186"/>
      <c r="C170" s="371"/>
      <c r="D170" s="852" t="s">
        <v>63</v>
      </c>
      <c r="E170" s="845"/>
      <c r="F170" s="269">
        <f>F11*F169</f>
        <v>1465.965811965812</v>
      </c>
      <c r="G170" s="421">
        <f>G11*G169</f>
        <v>1675.7772799999993</v>
      </c>
      <c r="H170" s="780">
        <f>H11*H169</f>
        <v>1675.7772799999993</v>
      </c>
      <c r="I170" s="425">
        <f>H170-G170</f>
        <v>0</v>
      </c>
      <c r="J170" s="269">
        <f>J11*J169</f>
        <v>1590.0341880341882</v>
      </c>
      <c r="K170" s="421">
        <f>K11*K169</f>
        <v>1524.5448717948718</v>
      </c>
      <c r="L170" s="780">
        <f>L11*L169</f>
        <v>1524.5448717948718</v>
      </c>
      <c r="M170" s="425">
        <f>L170-K170</f>
        <v>0</v>
      </c>
      <c r="N170" s="269">
        <f>N11*N169</f>
        <v>1591.6666666666667</v>
      </c>
      <c r="O170" s="421">
        <f>O11*O169</f>
        <v>1278.3835600000009</v>
      </c>
      <c r="P170" s="780">
        <f>P11*P169</f>
        <v>1278.3835600000009</v>
      </c>
      <c r="Q170" s="425">
        <f>P170-O170</f>
        <v>0</v>
      </c>
      <c r="R170" s="269">
        <f>F170+J170+N170</f>
        <v>4647.666666666667</v>
      </c>
      <c r="S170" s="574">
        <v>4647.666666666667</v>
      </c>
      <c r="T170" s="575">
        <f>H170+K170+O170</f>
        <v>4478.7057117948725</v>
      </c>
      <c r="U170" s="129">
        <f>H170+L170+P170</f>
        <v>4478.7057117948725</v>
      </c>
      <c r="V170" s="129">
        <f>U170-R170</f>
        <v>-168.96095487179446</v>
      </c>
      <c r="W170" s="134">
        <f t="shared" si="555"/>
        <v>-168.96095487179446</v>
      </c>
      <c r="X170" s="55">
        <f>U170-T170</f>
        <v>0</v>
      </c>
      <c r="Y170" s="269">
        <f>Y11*Y169</f>
        <v>1354.9572649572651</v>
      </c>
      <c r="Z170" s="780">
        <f>Z11*Z169</f>
        <v>1075.2816</v>
      </c>
      <c r="AA170" s="780">
        <f>AA11*AA169</f>
        <v>1075.2816</v>
      </c>
      <c r="AB170" s="425">
        <f>AA170-Z170</f>
        <v>0</v>
      </c>
      <c r="AC170" s="269">
        <f>AC11*AC169</f>
        <v>1257.0085470085471</v>
      </c>
      <c r="AD170" s="421">
        <f>AD11*AD169</f>
        <v>952.14176060272098</v>
      </c>
      <c r="AE170" s="780">
        <f>AE11*AE169</f>
        <v>952.14176060272098</v>
      </c>
      <c r="AF170" s="425">
        <f>AE170-AD170</f>
        <v>0</v>
      </c>
      <c r="AG170" s="269">
        <f>AG11*AG169</f>
        <v>1041.5213675213677</v>
      </c>
      <c r="AH170" s="421">
        <f>AH11*AH169</f>
        <v>789.23076923076928</v>
      </c>
      <c r="AI170" s="422">
        <f>AI11*AI169</f>
        <v>0</v>
      </c>
      <c r="AJ170" s="425">
        <f>AI170-AH170</f>
        <v>-789.23076923076928</v>
      </c>
      <c r="AK170" s="127">
        <f>Y170+AC170+AG170</f>
        <v>3653.4871794871801</v>
      </c>
      <c r="AL170" s="574">
        <v>3653.4871794871801</v>
      </c>
      <c r="AM170" s="134">
        <f>Z170+AD170+AH170</f>
        <v>2816.6541298334905</v>
      </c>
      <c r="AN170" s="129">
        <f>AA170+AE170+AI170</f>
        <v>2027.423360602721</v>
      </c>
      <c r="AO170" s="134">
        <f>AN170-AK170</f>
        <v>-1626.0638188844591</v>
      </c>
      <c r="AP170" s="128">
        <f t="shared" si="556"/>
        <v>-1626.0638188844591</v>
      </c>
      <c r="AQ170" s="55">
        <f>AN170-AM170</f>
        <v>-789.23076923076951</v>
      </c>
      <c r="AR170" s="130">
        <f>SUM(R170,AK170)</f>
        <v>8301.1538461538476</v>
      </c>
      <c r="AS170" s="129">
        <v>8301.1538461538476</v>
      </c>
      <c r="AT170" s="519">
        <f>T170+AM170</f>
        <v>7295.359841628363</v>
      </c>
      <c r="AU170" s="169">
        <f>SUM(U170,AN170)</f>
        <v>6506.1290723975935</v>
      </c>
      <c r="AV170" s="170">
        <f>AU170-AR170</f>
        <v>-1795.024773756254</v>
      </c>
      <c r="AW170" s="129">
        <f t="shared" si="557"/>
        <v>-1795.024773756254</v>
      </c>
      <c r="AX170" s="369">
        <f>AU170-AT170</f>
        <v>-789.23076923076951</v>
      </c>
      <c r="AY170" s="137"/>
      <c r="BF170" s="953">
        <f>BF11*BF169</f>
        <v>0</v>
      </c>
      <c r="BG170" s="421">
        <f>BG11*BG169</f>
        <v>0</v>
      </c>
      <c r="BH170" s="424">
        <f>BH11*BH169</f>
        <v>0</v>
      </c>
      <c r="BI170" s="425">
        <f>BH170-BG170</f>
        <v>0</v>
      </c>
      <c r="BJ170" s="953">
        <f>BJ11*BJ169</f>
        <v>0</v>
      </c>
      <c r="BK170" s="421">
        <f>BK11*BK169</f>
        <v>0</v>
      </c>
      <c r="BL170" s="424">
        <f>BL11*BL169</f>
        <v>0</v>
      </c>
      <c r="BM170" s="425">
        <f>BL170-BK170</f>
        <v>0</v>
      </c>
      <c r="BN170" s="953">
        <f>BN11*BN169</f>
        <v>0</v>
      </c>
      <c r="BO170" s="421">
        <f>BO11*BO169</f>
        <v>0</v>
      </c>
      <c r="BP170" s="424">
        <f>BP11*BP169</f>
        <v>0</v>
      </c>
      <c r="BQ170" s="365">
        <f>BP170-BO170</f>
        <v>0</v>
      </c>
      <c r="BR170" s="269">
        <f>BF170+BJ170+BN170</f>
        <v>0</v>
      </c>
      <c r="BS170" s="129">
        <f>BG170+BK170+BO170</f>
        <v>0</v>
      </c>
      <c r="BT170" s="129">
        <f>BH170+BL170+BP170</f>
        <v>0</v>
      </c>
      <c r="BU170" s="129">
        <f>BT170-BR170</f>
        <v>0</v>
      </c>
      <c r="BV170" s="134">
        <f>BT170-BS170</f>
        <v>0</v>
      </c>
      <c r="BW170" s="953">
        <f>BW11*BW169</f>
        <v>0</v>
      </c>
      <c r="BX170" s="421">
        <f>BX11*BX169</f>
        <v>0</v>
      </c>
      <c r="BY170" s="424">
        <f>BY11*BY169</f>
        <v>0</v>
      </c>
      <c r="BZ170" s="365">
        <v>0</v>
      </c>
      <c r="CA170" s="953">
        <f>CA11*CA169</f>
        <v>0</v>
      </c>
      <c r="CB170" s="421">
        <f>CB11*CB169</f>
        <v>0</v>
      </c>
      <c r="CC170" s="424">
        <f>CC11*CC169</f>
        <v>0</v>
      </c>
      <c r="CD170" s="365">
        <v>0</v>
      </c>
      <c r="CE170" s="953">
        <f>CE11*CE169</f>
        <v>0</v>
      </c>
      <c r="CF170" s="421">
        <f>CF11*CF169</f>
        <v>0</v>
      </c>
      <c r="CG170" s="424">
        <f>CG11*CG169</f>
        <v>0</v>
      </c>
      <c r="CH170" s="365">
        <f>CG170-CF170</f>
        <v>0</v>
      </c>
      <c r="CI170" s="127">
        <f>BW170+CA170+CE170</f>
        <v>0</v>
      </c>
      <c r="CJ170" s="134">
        <f>BX170+CB170+CF170</f>
        <v>0</v>
      </c>
      <c r="CK170" s="129">
        <f>BY170+CC170+CG170</f>
        <v>0</v>
      </c>
      <c r="CL170" s="134">
        <f>CK170-CI170</f>
        <v>0</v>
      </c>
      <c r="CM170" s="55">
        <f>CK170-CJ170</f>
        <v>0</v>
      </c>
      <c r="CN170" s="130">
        <f>SUM(BR170,CI170)</f>
        <v>0</v>
      </c>
      <c r="CO170" s="519">
        <f>BS170+CJ170</f>
        <v>0</v>
      </c>
      <c r="CP170" s="169">
        <f>SUM(BT170,CK170)</f>
        <v>0</v>
      </c>
      <c r="CQ170" s="170">
        <f>CP170-CN170</f>
        <v>0</v>
      </c>
      <c r="CR170" s="369">
        <f>CP170-CO170</f>
        <v>0</v>
      </c>
      <c r="CS170" s="137"/>
    </row>
    <row r="171" spans="1:101" s="138" customFormat="1" ht="20.100000000000001" customHeight="1">
      <c r="A171" s="67"/>
      <c r="B171" s="186"/>
      <c r="C171" s="371"/>
      <c r="D171" s="66" t="s">
        <v>35</v>
      </c>
      <c r="E171" s="545"/>
      <c r="F171" s="557">
        <v>0.230485</v>
      </c>
      <c r="G171" s="603">
        <v>0.22322690185842037</v>
      </c>
      <c r="H171" s="794">
        <v>0.22322690185842037</v>
      </c>
      <c r="I171" s="559"/>
      <c r="J171" s="557">
        <v>0.230485</v>
      </c>
      <c r="K171" s="603">
        <v>0.253</v>
      </c>
      <c r="L171" s="794">
        <v>0.253</v>
      </c>
      <c r="M171" s="559"/>
      <c r="N171" s="557">
        <v>0.230485</v>
      </c>
      <c r="O171" s="603">
        <v>0.25868627811973249</v>
      </c>
      <c r="P171" s="794">
        <v>0.25868627811973249</v>
      </c>
      <c r="Q171" s="559"/>
      <c r="R171" s="607">
        <f>R172/R12</f>
        <v>0.230485</v>
      </c>
      <c r="S171" s="608">
        <v>0.22999972202918692</v>
      </c>
      <c r="T171" s="609">
        <f>T172/T12</f>
        <v>0.24603401183407719</v>
      </c>
      <c r="U171" s="612">
        <f>U172/U12</f>
        <v>0.24603401183407719</v>
      </c>
      <c r="V171" s="612"/>
      <c r="W171" s="610"/>
      <c r="X171" s="257"/>
      <c r="Y171" s="557">
        <v>0.24392</v>
      </c>
      <c r="Z171" s="794">
        <v>0.25184608235819828</v>
      </c>
      <c r="AA171" s="794">
        <v>0.25184608235819828</v>
      </c>
      <c r="AB171" s="559"/>
      <c r="AC171" s="557">
        <v>0.24392</v>
      </c>
      <c r="AD171" s="603">
        <v>0.23043774031978506</v>
      </c>
      <c r="AE171" s="794">
        <v>0.23043774031978506</v>
      </c>
      <c r="AF171" s="604"/>
      <c r="AG171" s="557">
        <v>0.24392</v>
      </c>
      <c r="AH171" s="603">
        <v>0.24</v>
      </c>
      <c r="AI171" s="874"/>
      <c r="AJ171" s="604"/>
      <c r="AK171" s="611">
        <f>AK172/AK12</f>
        <v>0.24391999999999997</v>
      </c>
      <c r="AL171" s="608">
        <v>0.24281817082022744</v>
      </c>
      <c r="AM171" s="610">
        <f>AM172/AM12</f>
        <v>0.24160086865396793</v>
      </c>
      <c r="AN171" s="612">
        <f>AN172/AN12</f>
        <v>0.24224596770334786</v>
      </c>
      <c r="AO171" s="610"/>
      <c r="AP171" s="613"/>
      <c r="AQ171" s="257"/>
      <c r="AR171" s="611">
        <f>AR172/AR12</f>
        <v>0.23639631169898123</v>
      </c>
      <c r="AS171" s="612">
        <v>0.23535705329153603</v>
      </c>
      <c r="AT171" s="614">
        <f>AT172/AT12</f>
        <v>0.24416684116945075</v>
      </c>
      <c r="AU171" s="615">
        <f>AU172/AU12</f>
        <v>0.2447402981003495</v>
      </c>
      <c r="AV171" s="616"/>
      <c r="AW171" s="612"/>
      <c r="AX171" s="617"/>
      <c r="AY171" s="137"/>
      <c r="BF171" s="1007"/>
      <c r="BG171" s="603"/>
      <c r="BH171" s="605"/>
      <c r="BI171" s="604"/>
      <c r="BJ171" s="1007"/>
      <c r="BK171" s="603"/>
      <c r="BL171" s="605"/>
      <c r="BM171" s="604"/>
      <c r="BN171" s="1007"/>
      <c r="BO171" s="603"/>
      <c r="BP171" s="605"/>
      <c r="BQ171" s="606"/>
      <c r="BR171" s="607" t="e">
        <f>BR172/BR12</f>
        <v>#DIV/0!</v>
      </c>
      <c r="BS171" s="612" t="e">
        <f>BS172/BS12</f>
        <v>#DIV/0!</v>
      </c>
      <c r="BT171" s="612" t="e">
        <f>BT172/BT12</f>
        <v>#DIV/0!</v>
      </c>
      <c r="BU171" s="612"/>
      <c r="BV171" s="610"/>
      <c r="BW171" s="1007"/>
      <c r="BX171" s="603"/>
      <c r="BY171" s="605"/>
      <c r="BZ171" s="606"/>
      <c r="CA171" s="1007"/>
      <c r="CB171" s="603"/>
      <c r="CC171" s="605"/>
      <c r="CD171" s="606"/>
      <c r="CE171" s="1007"/>
      <c r="CF171" s="603"/>
      <c r="CG171" s="605"/>
      <c r="CH171" s="606"/>
      <c r="CI171" s="611" t="e">
        <f>CI172/CI12</f>
        <v>#DIV/0!</v>
      </c>
      <c r="CJ171" s="610" t="e">
        <f>CJ172/CJ12</f>
        <v>#DIV/0!</v>
      </c>
      <c r="CK171" s="612" t="e">
        <f>CK172/CK12</f>
        <v>#DIV/0!</v>
      </c>
      <c r="CL171" s="610"/>
      <c r="CM171" s="257"/>
      <c r="CN171" s="611" t="e">
        <f>CN172/CN12</f>
        <v>#DIV/0!</v>
      </c>
      <c r="CO171" s="614" t="e">
        <f>CO172/CO12</f>
        <v>#DIV/0!</v>
      </c>
      <c r="CP171" s="615" t="e">
        <f>CP172/CP12</f>
        <v>#DIV/0!</v>
      </c>
      <c r="CQ171" s="616"/>
      <c r="CR171" s="617" t="e">
        <f>CP172/CO172</f>
        <v>#DIV/0!</v>
      </c>
      <c r="CS171" s="137"/>
    </row>
    <row r="172" spans="1:101" s="138" customFormat="1" ht="20.100000000000001" customHeight="1">
      <c r="A172" s="67"/>
      <c r="B172" s="186"/>
      <c r="C172" s="371"/>
      <c r="D172" s="852" t="s">
        <v>66</v>
      </c>
      <c r="E172" s="845"/>
      <c r="F172" s="269">
        <f>F12*F171</f>
        <v>31347.929957264962</v>
      </c>
      <c r="G172" s="469">
        <f>G12*G171</f>
        <v>45271.909600000086</v>
      </c>
      <c r="H172" s="782">
        <f>H12*H171</f>
        <v>45271.909600000086</v>
      </c>
      <c r="I172" s="425">
        <f>H172-G172</f>
        <v>0</v>
      </c>
      <c r="J172" s="269">
        <f>J12*J171</f>
        <v>34681.09764957265</v>
      </c>
      <c r="K172" s="469">
        <f>K12*K171</f>
        <v>61878.177777777782</v>
      </c>
      <c r="L172" s="782">
        <f>L12*L171</f>
        <v>61878.177777777782</v>
      </c>
      <c r="M172" s="425">
        <f>L172-K172</f>
        <v>0</v>
      </c>
      <c r="N172" s="269">
        <f>N12*N171</f>
        <v>34681.09764957265</v>
      </c>
      <c r="O172" s="469">
        <f>O12*O171</f>
        <v>59736.80240999996</v>
      </c>
      <c r="P172" s="782">
        <f>P12*P171</f>
        <v>59736.80240999996</v>
      </c>
      <c r="Q172" s="425">
        <f>P172-O172</f>
        <v>0</v>
      </c>
      <c r="R172" s="381">
        <f>F172+J172+N172</f>
        <v>100710.12525641026</v>
      </c>
      <c r="S172" s="498">
        <v>113152</v>
      </c>
      <c r="T172" s="575">
        <f>H172+K172+O172</f>
        <v>166886.88978777785</v>
      </c>
      <c r="U172" s="129">
        <f>H172+L172+P172</f>
        <v>166886.88978777785</v>
      </c>
      <c r="V172" s="129">
        <f>U172-R172</f>
        <v>66176.764531367589</v>
      </c>
      <c r="W172" s="70">
        <f t="shared" si="555"/>
        <v>53734.889787777851</v>
      </c>
      <c r="X172" s="244">
        <f>U172-T172</f>
        <v>0</v>
      </c>
      <c r="Y172" s="269">
        <f>Y12*Y171</f>
        <v>30854.837606837609</v>
      </c>
      <c r="Z172" s="782">
        <f>Z12*Z171</f>
        <v>48870.654359999993</v>
      </c>
      <c r="AA172" s="782">
        <f>AA12*AA171</f>
        <v>48870.654359999993</v>
      </c>
      <c r="AB172" s="425">
        <f>AA172-Z172</f>
        <v>0</v>
      </c>
      <c r="AC172" s="269">
        <f>AC12*AC171</f>
        <v>29187.008547008551</v>
      </c>
      <c r="AD172" s="469">
        <f>AD12*AD171</f>
        <v>36354.508279056397</v>
      </c>
      <c r="AE172" s="782">
        <f>AE12*AE171</f>
        <v>36354.508279056397</v>
      </c>
      <c r="AF172" s="425">
        <f>AE172-AD172</f>
        <v>0</v>
      </c>
      <c r="AG172" s="269">
        <f>AG12*AG171</f>
        <v>23697.766153846154</v>
      </c>
      <c r="AH172" s="469">
        <f>AH12*AH171</f>
        <v>34024.615384615383</v>
      </c>
      <c r="AI172" s="470">
        <f>AI12*AI171</f>
        <v>0</v>
      </c>
      <c r="AJ172" s="425">
        <f>AI172-AH172</f>
        <v>-34024.615384615383</v>
      </c>
      <c r="AK172" s="127">
        <f>Y172+AC172+AG172</f>
        <v>83739.61230769231</v>
      </c>
      <c r="AL172" s="498">
        <v>85775</v>
      </c>
      <c r="AM172" s="70">
        <f>Z172+AD172+AH172</f>
        <v>119249.77802367177</v>
      </c>
      <c r="AN172" s="242">
        <f>AA172+AE172+AI172</f>
        <v>85225.162639056391</v>
      </c>
      <c r="AO172" s="70">
        <f>AN172-AK172</f>
        <v>1485.5503313640802</v>
      </c>
      <c r="AP172" s="129">
        <f t="shared" si="556"/>
        <v>-549.83736094360938</v>
      </c>
      <c r="AQ172" s="244">
        <f>AN172-AM172</f>
        <v>-34024.615384615376</v>
      </c>
      <c r="AR172" s="130">
        <f>SUM(R172,AK172)</f>
        <v>184449.73756410257</v>
      </c>
      <c r="AS172" s="242">
        <v>198927</v>
      </c>
      <c r="AT172" s="519">
        <f>T172+AM172</f>
        <v>286136.66781144962</v>
      </c>
      <c r="AU172" s="169">
        <f>SUM(U172,AN172)</f>
        <v>252112.05242683424</v>
      </c>
      <c r="AV172" s="170">
        <f>AU172-AR172</f>
        <v>67662.31486273167</v>
      </c>
      <c r="AW172" s="242">
        <f t="shared" si="557"/>
        <v>53185.052426834241</v>
      </c>
      <c r="AX172" s="618">
        <v>34069.743589743593</v>
      </c>
      <c r="AY172" s="137"/>
      <c r="BF172" s="953">
        <f>BF12*BF171</f>
        <v>0</v>
      </c>
      <c r="BG172" s="469">
        <f>BG12*BG171</f>
        <v>0</v>
      </c>
      <c r="BH172" s="471">
        <f>BH12*BH171</f>
        <v>0</v>
      </c>
      <c r="BI172" s="425">
        <f>BH172-BG172</f>
        <v>0</v>
      </c>
      <c r="BJ172" s="953">
        <f>BJ12*BJ171</f>
        <v>0</v>
      </c>
      <c r="BK172" s="469">
        <f>BK12*BK171</f>
        <v>0</v>
      </c>
      <c r="BL172" s="471">
        <f>BL12*BL171</f>
        <v>0</v>
      </c>
      <c r="BM172" s="425">
        <f>BL172-BK172</f>
        <v>0</v>
      </c>
      <c r="BN172" s="953">
        <f>BN12*BN171</f>
        <v>0</v>
      </c>
      <c r="BO172" s="469">
        <f>BO12*BO171</f>
        <v>0</v>
      </c>
      <c r="BP172" s="471">
        <f>BP12*BP171</f>
        <v>0</v>
      </c>
      <c r="BQ172" s="365">
        <f>BP172-BO172</f>
        <v>0</v>
      </c>
      <c r="BR172" s="381">
        <f>BF172+BJ172+BN172</f>
        <v>0</v>
      </c>
      <c r="BS172" s="129">
        <f>BG172+BK172+BO172</f>
        <v>0</v>
      </c>
      <c r="BT172" s="129">
        <f>BH172+BL172+BP172</f>
        <v>0</v>
      </c>
      <c r="BU172" s="129">
        <f>BT172-BR172</f>
        <v>0</v>
      </c>
      <c r="BV172" s="70">
        <f>BT172-BS172</f>
        <v>0</v>
      </c>
      <c r="BW172" s="953">
        <f>BW12*BW171</f>
        <v>0</v>
      </c>
      <c r="BX172" s="469">
        <f>BX12*BX171</f>
        <v>0</v>
      </c>
      <c r="BY172" s="471">
        <f>BY12*BY171</f>
        <v>0</v>
      </c>
      <c r="BZ172" s="365">
        <v>0</v>
      </c>
      <c r="CA172" s="953">
        <f>CA12*CA171</f>
        <v>0</v>
      </c>
      <c r="CB172" s="469">
        <f>CB12*CB171</f>
        <v>0</v>
      </c>
      <c r="CC172" s="471">
        <f>CC12*CC171</f>
        <v>0</v>
      </c>
      <c r="CD172" s="365">
        <v>0</v>
      </c>
      <c r="CE172" s="953">
        <f>CE12*CE171</f>
        <v>0</v>
      </c>
      <c r="CF172" s="469">
        <f>CF12*CF171</f>
        <v>0</v>
      </c>
      <c r="CG172" s="471">
        <f>CG12*CG171</f>
        <v>0</v>
      </c>
      <c r="CH172" s="365">
        <f>CG172-CF172</f>
        <v>0</v>
      </c>
      <c r="CI172" s="127">
        <f>BW172+CA172+CE172</f>
        <v>0</v>
      </c>
      <c r="CJ172" s="70">
        <f>BX172+CB172+CF172</f>
        <v>0</v>
      </c>
      <c r="CK172" s="242">
        <f>BY172+CC172+CG172</f>
        <v>0</v>
      </c>
      <c r="CL172" s="70">
        <f>CK172-CI172</f>
        <v>0</v>
      </c>
      <c r="CM172" s="244">
        <f>CK172-CJ172</f>
        <v>0</v>
      </c>
      <c r="CN172" s="130">
        <f>SUM(BR172,CI172)</f>
        <v>0</v>
      </c>
      <c r="CO172" s="519">
        <f>BS172+CJ172</f>
        <v>0</v>
      </c>
      <c r="CP172" s="169">
        <f>SUM(BT172,CK172)</f>
        <v>0</v>
      </c>
      <c r="CQ172" s="170">
        <f>CP172-CN172</f>
        <v>0</v>
      </c>
      <c r="CR172" s="618">
        <v>34069.743589743593</v>
      </c>
      <c r="CS172" s="137"/>
    </row>
    <row r="173" spans="1:101" s="624" customFormat="1" ht="20.100000000000001" customHeight="1">
      <c r="A173" s="578"/>
      <c r="B173" s="579" t="str">
        <f>B167</f>
        <v>%=粗利率</v>
      </c>
      <c r="C173" s="580"/>
      <c r="D173" s="580"/>
      <c r="E173" s="581"/>
      <c r="F173" s="499">
        <f>F174/F14</f>
        <v>0.21838816666666666</v>
      </c>
      <c r="G173" s="619">
        <f>G174/G14</f>
        <v>0.21596078941825081</v>
      </c>
      <c r="H173" s="795">
        <f>H174/H14</f>
        <v>0.21596078941825081</v>
      </c>
      <c r="I173" s="341">
        <f>H174/G174</f>
        <v>1</v>
      </c>
      <c r="J173" s="499">
        <f>J174/J14</f>
        <v>0.21860889999999999</v>
      </c>
      <c r="K173" s="619">
        <f>K174/K14</f>
        <v>0.24116797586076205</v>
      </c>
      <c r="L173" s="795">
        <f>L174/L14</f>
        <v>0.24116797586076205</v>
      </c>
      <c r="M173" s="341">
        <f>L174/K174</f>
        <v>1</v>
      </c>
      <c r="N173" s="499">
        <f>N174/N14</f>
        <v>0.21860889999999999</v>
      </c>
      <c r="O173" s="619">
        <f>O174/O14</f>
        <v>0.24182687351071722</v>
      </c>
      <c r="P173" s="795">
        <f>P174/P14</f>
        <v>0.24182687351071722</v>
      </c>
      <c r="Q173" s="341">
        <f>P174/O174</f>
        <v>1</v>
      </c>
      <c r="R173" s="499">
        <f>R174/R14</f>
        <v>0.21854039655172414</v>
      </c>
      <c r="S173" s="621">
        <f>S174/S14</f>
        <v>0.22218798742138363</v>
      </c>
      <c r="T173" s="586">
        <f>T174/T14</f>
        <v>0.23362748218037374</v>
      </c>
      <c r="U173" s="622">
        <f>U174/U14</f>
        <v>0.23362748218037374</v>
      </c>
      <c r="V173" s="587">
        <f>U174/R174</f>
        <v>1.6242528566903485</v>
      </c>
      <c r="W173" s="588">
        <f>U174/S174</f>
        <v>1.4569198781246213</v>
      </c>
      <c r="X173" s="178">
        <f>U174/T174</f>
        <v>1</v>
      </c>
      <c r="Y173" s="499">
        <f>Y174/Y14</f>
        <v>0.2294845445539857</v>
      </c>
      <c r="Z173" s="795">
        <f>Z174/Z14</f>
        <v>0.23457769696998815</v>
      </c>
      <c r="AA173" s="795">
        <f>AA174/AA14</f>
        <v>0.23457769696998815</v>
      </c>
      <c r="AB173" s="341">
        <f>AA174/Z174</f>
        <v>1</v>
      </c>
      <c r="AC173" s="499">
        <f>AC174/AC14</f>
        <v>0.22928841832994343</v>
      </c>
      <c r="AD173" s="619">
        <f>AD174/AD14</f>
        <v>0.21856648336299994</v>
      </c>
      <c r="AE173" s="795">
        <f>AE174/AE14</f>
        <v>0.21913082236409351</v>
      </c>
      <c r="AF173" s="606">
        <f>AE174/AD174</f>
        <v>1</v>
      </c>
      <c r="AG173" s="499">
        <f>AG174/AG14</f>
        <v>0.22816216840793443</v>
      </c>
      <c r="AH173" s="619">
        <v>0.23599999999999999</v>
      </c>
      <c r="AI173" s="875"/>
      <c r="AJ173" s="606">
        <f>AI174/AH174</f>
        <v>0</v>
      </c>
      <c r="AK173" s="623">
        <f>AK174/AK14</f>
        <v>0.2290426117391304</v>
      </c>
      <c r="AL173" s="621">
        <f>AL174/AL14</f>
        <v>0.2244604270833333</v>
      </c>
      <c r="AM173" s="600">
        <f>AM174/AM14</f>
        <v>0.22989514438559233</v>
      </c>
      <c r="AN173" s="622">
        <f>AN174/AN14</f>
        <v>0.22772620702639346</v>
      </c>
      <c r="AO173" s="591">
        <f>AN174/AK174</f>
        <v>0.9765242280045302</v>
      </c>
      <c r="AP173" s="347">
        <f>AN174/AL174</f>
        <v>0.9549400752294821</v>
      </c>
      <c r="AQ173" s="179">
        <f>AN174/AM174</f>
        <v>0.70777251520241979</v>
      </c>
      <c r="AR173" s="623">
        <f>AR174/AR14</f>
        <v>0.2231856071153846</v>
      </c>
      <c r="AS173" s="587">
        <f>AS174/AS14</f>
        <v>0.22316538082437276</v>
      </c>
      <c r="AT173" s="594">
        <f>AT174/AT14</f>
        <v>0.23206822018536749</v>
      </c>
      <c r="AU173" s="594">
        <f>AU174/AU14</f>
        <v>0.23162738693658308</v>
      </c>
      <c r="AV173" s="591">
        <f>AU174/AR174</f>
        <v>1.3302390750336828</v>
      </c>
      <c r="AW173" s="587">
        <f>AU174/AS174</f>
        <v>1.2397616711668884</v>
      </c>
      <c r="AX173" s="596">
        <f>AU174/AT174</f>
        <v>0.87905906042406767</v>
      </c>
      <c r="AY173" s="597"/>
      <c r="AZ173" s="598"/>
      <c r="BA173" s="598"/>
      <c r="BF173" s="1008" t="e">
        <f>BF174/BF14</f>
        <v>#DIV/0!</v>
      </c>
      <c r="BG173" s="619" t="e">
        <f>BG174/BG14</f>
        <v>#DIV/0!</v>
      </c>
      <c r="BH173" s="620" t="e">
        <f>BH174/BH14</f>
        <v>#DIV/0!</v>
      </c>
      <c r="BI173" s="341" t="e">
        <f>BH174/BG174</f>
        <v>#DIV/0!</v>
      </c>
      <c r="BJ173" s="1008" t="e">
        <f>BJ174/BJ14</f>
        <v>#DIV/0!</v>
      </c>
      <c r="BK173" s="619" t="e">
        <f>BK174/BK14</f>
        <v>#DIV/0!</v>
      </c>
      <c r="BL173" s="620" t="e">
        <f>BL174/BL14</f>
        <v>#DIV/0!</v>
      </c>
      <c r="BM173" s="341" t="e">
        <f>BL174/BK174</f>
        <v>#DIV/0!</v>
      </c>
      <c r="BN173" s="1008" t="e">
        <f>BN174/BN14</f>
        <v>#DIV/0!</v>
      </c>
      <c r="BO173" s="619" t="e">
        <f>BO174/BO14</f>
        <v>#DIV/0!</v>
      </c>
      <c r="BP173" s="620" t="e">
        <f>BP174/BP14</f>
        <v>#DIV/0!</v>
      </c>
      <c r="BQ173" s="606" t="e">
        <f>BP174/BO174</f>
        <v>#DIV/0!</v>
      </c>
      <c r="BR173" s="499" t="e">
        <f>BR174/BR14</f>
        <v>#DIV/0!</v>
      </c>
      <c r="BS173" s="592" t="e">
        <f>BS174/BS14</f>
        <v>#DIV/0!</v>
      </c>
      <c r="BT173" s="622" t="e">
        <f>BT174/BT14</f>
        <v>#DIV/0!</v>
      </c>
      <c r="BU173" s="587" t="e">
        <f>BT174/BR174</f>
        <v>#DIV/0!</v>
      </c>
      <c r="BV173" s="178" t="e">
        <f>BT174/BS174</f>
        <v>#DIV/0!</v>
      </c>
      <c r="BW173" s="1008" t="e">
        <f>BW174/BW14</f>
        <v>#DIV/0!</v>
      </c>
      <c r="BX173" s="619" t="e">
        <f>BX174/BX14</f>
        <v>#DIV/0!</v>
      </c>
      <c r="BY173" s="620" t="e">
        <f>BY174/BY14</f>
        <v>#DIV/0!</v>
      </c>
      <c r="BZ173" s="606" t="e">
        <f>BY174/BX174</f>
        <v>#DIV/0!</v>
      </c>
      <c r="CA173" s="1008" t="e">
        <f>CA174/CA14</f>
        <v>#DIV/0!</v>
      </c>
      <c r="CB173" s="619" t="e">
        <f>CB174/CB14</f>
        <v>#DIV/0!</v>
      </c>
      <c r="CC173" s="620" t="e">
        <f>CC174/CC14</f>
        <v>#DIV/0!</v>
      </c>
      <c r="CD173" s="606" t="e">
        <f>CC174/CB174</f>
        <v>#DIV/0!</v>
      </c>
      <c r="CE173" s="1008" t="e">
        <f>CE174/CE14</f>
        <v>#DIV/0!</v>
      </c>
      <c r="CF173" s="619" t="e">
        <f>CF174/CF14</f>
        <v>#DIV/0!</v>
      </c>
      <c r="CG173" s="620" t="e">
        <f>CG174/CG14</f>
        <v>#DIV/0!</v>
      </c>
      <c r="CH173" s="606" t="e">
        <f>CG174/CF174</f>
        <v>#DIV/0!</v>
      </c>
      <c r="CI173" s="623" t="e">
        <f>CI174/CI14</f>
        <v>#DIV/0!</v>
      </c>
      <c r="CJ173" s="600" t="e">
        <f>CJ174/CJ14</f>
        <v>#DIV/0!</v>
      </c>
      <c r="CK173" s="622" t="e">
        <f>CK174/CK14</f>
        <v>#DIV/0!</v>
      </c>
      <c r="CL173" s="595" t="e">
        <f>CK174/CI174</f>
        <v>#DIV/0!</v>
      </c>
      <c r="CM173" s="179" t="e">
        <f>CK174/CJ174</f>
        <v>#DIV/0!</v>
      </c>
      <c r="CN173" s="623" t="e">
        <f>CN174/CN14</f>
        <v>#DIV/0!</v>
      </c>
      <c r="CO173" s="594" t="e">
        <f>CO174/CO14</f>
        <v>#DIV/0!</v>
      </c>
      <c r="CP173" s="594" t="e">
        <f>CP174/CP14</f>
        <v>#DIV/0!</v>
      </c>
      <c r="CQ173" s="595" t="e">
        <f>CP174/CN174</f>
        <v>#DIV/0!</v>
      </c>
      <c r="CR173" s="596" t="e">
        <f>CP174/CO174</f>
        <v>#DIV/0!</v>
      </c>
      <c r="CS173" s="597"/>
      <c r="CT173" s="598"/>
    </row>
    <row r="174" spans="1:101" s="97" customFormat="1" ht="20.100000000000001" customHeight="1">
      <c r="A174" s="359"/>
      <c r="B174" s="360" t="s">
        <v>6</v>
      </c>
      <c r="C174" s="361"/>
      <c r="D174" s="361"/>
      <c r="E174" s="187"/>
      <c r="F174" s="362">
        <f t="shared" ref="F174:N174" si="568">F224</f>
        <v>33598.179487179485</v>
      </c>
      <c r="G174" s="456">
        <v>50110.429840000099</v>
      </c>
      <c r="H174" s="774">
        <v>50110.429840000099</v>
      </c>
      <c r="I174" s="365">
        <f>H174-G174</f>
        <v>0</v>
      </c>
      <c r="J174" s="362">
        <f t="shared" si="568"/>
        <v>37369.042735042734</v>
      </c>
      <c r="K174" s="456">
        <v>63633.097999999998</v>
      </c>
      <c r="L174" s="774">
        <v>63633.097999999998</v>
      </c>
      <c r="M174" s="365">
        <f>L174-K174</f>
        <v>0</v>
      </c>
      <c r="N174" s="362">
        <f t="shared" si="568"/>
        <v>37369.042735042734</v>
      </c>
      <c r="O174" s="456">
        <v>62221.96</v>
      </c>
      <c r="P174" s="774">
        <v>62221.96</v>
      </c>
      <c r="Q174" s="365">
        <f>P174-O174</f>
        <v>0</v>
      </c>
      <c r="R174" s="367">
        <f>F174+J174+N174</f>
        <v>108336.26495726495</v>
      </c>
      <c r="S174" s="368">
        <f>S224</f>
        <v>120779.11111111111</v>
      </c>
      <c r="T174" s="188">
        <f>H174+K174+O174</f>
        <v>175965.4878400001</v>
      </c>
      <c r="U174" s="114">
        <f>H174+L174+P174</f>
        <v>175965.4878400001</v>
      </c>
      <c r="V174" s="110">
        <f>U174-R174</f>
        <v>67629.22288273515</v>
      </c>
      <c r="W174" s="108">
        <f t="shared" si="555"/>
        <v>55186.376728888994</v>
      </c>
      <c r="X174" s="117">
        <f>U174-T174</f>
        <v>0</v>
      </c>
      <c r="Y174" s="362">
        <f>Y224</f>
        <v>33343.908183057756</v>
      </c>
      <c r="Z174" s="774">
        <v>50404.542999999998</v>
      </c>
      <c r="AA174" s="774">
        <v>50404.542999999998</v>
      </c>
      <c r="AB174" s="365">
        <f t="shared" ref="AB174:AC178" si="569">AB224</f>
        <v>0</v>
      </c>
      <c r="AC174" s="362">
        <f t="shared" si="569"/>
        <v>31355.681139137563</v>
      </c>
      <c r="AD174" s="456">
        <v>37532.383000000002</v>
      </c>
      <c r="AE174" s="774">
        <v>37532.383000000002</v>
      </c>
      <c r="AF174" s="365">
        <f>AE174-AD174</f>
        <v>0</v>
      </c>
      <c r="AG174" s="362">
        <f>AG224</f>
        <v>25351.35204532605</v>
      </c>
      <c r="AH174" s="456">
        <f>AH173*AH14</f>
        <v>36307.692307692305</v>
      </c>
      <c r="AI174" s="364">
        <f>AI173*AI14</f>
        <v>0</v>
      </c>
      <c r="AJ174" s="365">
        <f>AI174-AH174</f>
        <v>-36307.692307692305</v>
      </c>
      <c r="AK174" s="111">
        <f>Y174+AC174+AG174</f>
        <v>90050.941367521358</v>
      </c>
      <c r="AL174" s="368">
        <f>AL224</f>
        <v>92086.329059829062</v>
      </c>
      <c r="AM174" s="112">
        <f>Z174+AD174+AH174</f>
        <v>124244.61830769232</v>
      </c>
      <c r="AN174" s="114">
        <f>AA174+AE174+AI174</f>
        <v>87936.926000000007</v>
      </c>
      <c r="AO174" s="188">
        <f>AN174-AK174</f>
        <v>-2114.0153675213514</v>
      </c>
      <c r="AP174" s="108">
        <f t="shared" si="556"/>
        <v>-4149.4030598290556</v>
      </c>
      <c r="AQ174" s="117">
        <f>AN174-AM174</f>
        <v>-36307.692307692312</v>
      </c>
      <c r="AR174" s="111">
        <f>SUM(R174,AK174)</f>
        <v>198387.2063247863</v>
      </c>
      <c r="AS174" s="113">
        <f>S174+AL174</f>
        <v>212865.44017094019</v>
      </c>
      <c r="AT174" s="601">
        <f>T174+AM174</f>
        <v>300210.10614769242</v>
      </c>
      <c r="AU174" s="189">
        <f>SUM(U174,AN174)</f>
        <v>263902.41384000011</v>
      </c>
      <c r="AV174" s="190">
        <f>AU174-AR174</f>
        <v>65515.207515213813</v>
      </c>
      <c r="AW174" s="110">
        <f t="shared" si="557"/>
        <v>51036.973669059924</v>
      </c>
      <c r="AX174" s="602">
        <f>AU174-AT174</f>
        <v>-36307.692307692312</v>
      </c>
      <c r="AY174" s="96">
        <f>AR174/6</f>
        <v>33064.53438746438</v>
      </c>
      <c r="AZ174" s="97">
        <f>AS174/6</f>
        <v>35477.573361823364</v>
      </c>
      <c r="BA174" s="97">
        <f>AU174/6</f>
        <v>43983.735640000021</v>
      </c>
      <c r="BB174" s="123">
        <f>BA174/AY174</f>
        <v>1.330239075033683</v>
      </c>
      <c r="BC174" s="98">
        <f>BA174-AY174</f>
        <v>10919.20125253564</v>
      </c>
      <c r="BD174" s="98">
        <f>BA174-AZ174</f>
        <v>8506.1622781766564</v>
      </c>
      <c r="BE174" s="98">
        <f>AX174/6</f>
        <v>-6051.2820512820517</v>
      </c>
      <c r="BF174" s="949"/>
      <c r="BG174" s="456"/>
      <c r="BH174" s="366"/>
      <c r="BI174" s="365">
        <f>BH174-BG174</f>
        <v>0</v>
      </c>
      <c r="BJ174" s="949"/>
      <c r="BK174" s="456"/>
      <c r="BL174" s="366"/>
      <c r="BM174" s="365">
        <f>BL174-BK174</f>
        <v>0</v>
      </c>
      <c r="BN174" s="949"/>
      <c r="BO174" s="456"/>
      <c r="BP174" s="366"/>
      <c r="BQ174" s="365">
        <f>BP174-BO174</f>
        <v>0</v>
      </c>
      <c r="BR174" s="111">
        <f>BF174+BJ174+BN174</f>
        <v>0</v>
      </c>
      <c r="BS174" s="188">
        <f>BG174+BK174+BO174</f>
        <v>0</v>
      </c>
      <c r="BT174" s="114">
        <f>BH174+BL174+BP174</f>
        <v>0</v>
      </c>
      <c r="BU174" s="110">
        <f>BT174-BR174</f>
        <v>0</v>
      </c>
      <c r="BV174" s="117">
        <f>BT174-BS174</f>
        <v>0</v>
      </c>
      <c r="BW174" s="949"/>
      <c r="BX174" s="456"/>
      <c r="BY174" s="366"/>
      <c r="BZ174" s="365">
        <f>BY174-BX174</f>
        <v>0</v>
      </c>
      <c r="CA174" s="949"/>
      <c r="CB174" s="456"/>
      <c r="CC174" s="366"/>
      <c r="CD174" s="365">
        <f>CC174-CB174</f>
        <v>0</v>
      </c>
      <c r="CE174" s="949"/>
      <c r="CF174" s="456"/>
      <c r="CG174" s="366"/>
      <c r="CH174" s="365">
        <f>CG174-CF174</f>
        <v>0</v>
      </c>
      <c r="CI174" s="111">
        <f>BW174+CA174+CE174</f>
        <v>0</v>
      </c>
      <c r="CJ174" s="112">
        <f>BX174+CB174+CF174</f>
        <v>0</v>
      </c>
      <c r="CK174" s="114">
        <f>BY174+CC174+CG174</f>
        <v>0</v>
      </c>
      <c r="CL174" s="188">
        <f>CK174-CI174</f>
        <v>0</v>
      </c>
      <c r="CM174" s="117">
        <f>CK174-CJ174</f>
        <v>0</v>
      </c>
      <c r="CN174" s="111">
        <f>SUM(BR174,CI174)</f>
        <v>0</v>
      </c>
      <c r="CO174" s="601">
        <f>BS174+CJ174</f>
        <v>0</v>
      </c>
      <c r="CP174" s="189">
        <f>SUM(BT174,CK174)</f>
        <v>0</v>
      </c>
      <c r="CQ174" s="190">
        <f>CP174-CN174</f>
        <v>0</v>
      </c>
      <c r="CR174" s="602">
        <f>CP174-CO174</f>
        <v>0</v>
      </c>
      <c r="CS174" s="96">
        <f>CN174/6</f>
        <v>0</v>
      </c>
      <c r="CT174" s="97">
        <f>CP174/6</f>
        <v>0</v>
      </c>
      <c r="CU174" s="123" t="e">
        <f>CT174/CS174</f>
        <v>#DIV/0!</v>
      </c>
      <c r="CV174" s="98">
        <f>CT174-CS174</f>
        <v>0</v>
      </c>
      <c r="CW174" s="98">
        <f>CR174/6</f>
        <v>0</v>
      </c>
    </row>
    <row r="175" spans="1:101" s="138" customFormat="1" ht="20.100000000000001" customHeight="1">
      <c r="A175" s="66"/>
      <c r="B175" s="66"/>
      <c r="C175" s="420"/>
      <c r="D175" s="66" t="s">
        <v>35</v>
      </c>
      <c r="E175" s="545"/>
      <c r="F175" s="607">
        <f>F176/F15</f>
        <v>0.10334566987416727</v>
      </c>
      <c r="G175" s="603">
        <f>G176/G15</f>
        <v>0.11960128776622089</v>
      </c>
      <c r="H175" s="794">
        <f>H176/H15</f>
        <v>0.11960128776622089</v>
      </c>
      <c r="I175" s="478"/>
      <c r="J175" s="607">
        <f>J176/J15</f>
        <v>0.10334566987416727</v>
      </c>
      <c r="K175" s="603">
        <f>K176/K15</f>
        <v>0.10604487283330634</v>
      </c>
      <c r="L175" s="794">
        <f>L176/L15</f>
        <v>0.10604487283330634</v>
      </c>
      <c r="M175" s="478"/>
      <c r="N175" s="607">
        <f>N176/N15</f>
        <v>0.10334566987416727</v>
      </c>
      <c r="O175" s="603">
        <f>O176/O15</f>
        <v>0.12489500762967064</v>
      </c>
      <c r="P175" s="794">
        <f>P176/P15</f>
        <v>0.12489500762967064</v>
      </c>
      <c r="Q175" s="478"/>
      <c r="R175" s="557">
        <f>R176/R15</f>
        <v>0.10334566987416728</v>
      </c>
      <c r="S175" s="561">
        <f>S176/S15</f>
        <v>0.10783325482807347</v>
      </c>
      <c r="T175" s="562">
        <f>T176/T15</f>
        <v>0.11818657869376557</v>
      </c>
      <c r="U175" s="563">
        <f>U176/U15</f>
        <v>0.11818657869376557</v>
      </c>
      <c r="V175" s="625"/>
      <c r="W175" s="626"/>
      <c r="X175" s="257"/>
      <c r="Y175" s="607">
        <f>Y176/Y15</f>
        <v>0.1123052957405289</v>
      </c>
      <c r="Z175" s="794">
        <f>Z176/Z15</f>
        <v>0.10221087292520663</v>
      </c>
      <c r="AA175" s="794">
        <f>AA176/AA15</f>
        <v>0.10221087292520663</v>
      </c>
      <c r="AB175" s="478"/>
      <c r="AC175" s="607">
        <f>AC176/AC15</f>
        <v>0.1123052957405289</v>
      </c>
      <c r="AD175" s="603">
        <f>AD176/AD15</f>
        <v>0.13822505408637389</v>
      </c>
      <c r="AE175" s="794">
        <f>AE176/AE15</f>
        <v>0.13822505408637389</v>
      </c>
      <c r="AF175" s="478"/>
      <c r="AG175" s="607">
        <f>AG176/AG15</f>
        <v>0.1123052957405289</v>
      </c>
      <c r="AH175" s="603">
        <f>AH176/AH15</f>
        <v>0.12338181818181819</v>
      </c>
      <c r="AI175" s="874" t="e">
        <f>AI176/AI15</f>
        <v>#DIV/0!</v>
      </c>
      <c r="AJ175" s="478"/>
      <c r="AK175" s="557">
        <f>AK176/AK15</f>
        <v>0.1123052957405289</v>
      </c>
      <c r="AL175" s="561">
        <f>AL176/AL15</f>
        <v>0.10783325482807347</v>
      </c>
      <c r="AM175" s="564">
        <f>AM176/AM15</f>
        <v>0.12074053072254465</v>
      </c>
      <c r="AN175" s="563">
        <f>AN176/AN15</f>
        <v>0.11946954220346027</v>
      </c>
      <c r="AO175" s="627"/>
      <c r="AP175" s="628"/>
      <c r="AQ175" s="204"/>
      <c r="AR175" s="557">
        <f>AR176/AR15</f>
        <v>0.10782548280734809</v>
      </c>
      <c r="AS175" s="563">
        <f>AS176/AS15</f>
        <v>0.10783325482807347</v>
      </c>
      <c r="AT175" s="629">
        <f>AT176/AT15</f>
        <v>0.11936981844104774</v>
      </c>
      <c r="AU175" s="568">
        <f>AU176/AU15</f>
        <v>0.11865897167855653</v>
      </c>
      <c r="AV175" s="630"/>
      <c r="AW175" s="648"/>
      <c r="AX175" s="208"/>
      <c r="AY175" s="137"/>
      <c r="BF175" s="1009" t="e">
        <f>BF176/BF15</f>
        <v>#DIV/0!</v>
      </c>
      <c r="BG175" s="603" t="e">
        <f>BG176/BG15</f>
        <v>#DIV/0!</v>
      </c>
      <c r="BH175" s="605" t="e">
        <f>BH176/BH15</f>
        <v>#DIV/0!</v>
      </c>
      <c r="BI175" s="478"/>
      <c r="BJ175" s="1009" t="e">
        <f>BJ176/BJ15</f>
        <v>#DIV/0!</v>
      </c>
      <c r="BK175" s="603" t="e">
        <f>BK176/BK15</f>
        <v>#DIV/0!</v>
      </c>
      <c r="BL175" s="605" t="e">
        <f>BL176/BL15</f>
        <v>#DIV/0!</v>
      </c>
      <c r="BM175" s="478"/>
      <c r="BN175" s="1009" t="e">
        <f>BN176/BN15</f>
        <v>#DIV/0!</v>
      </c>
      <c r="BO175" s="603" t="e">
        <f>BO176/BO15</f>
        <v>#DIV/0!</v>
      </c>
      <c r="BP175" s="605" t="e">
        <f>BP176/BP15</f>
        <v>#DIV/0!</v>
      </c>
      <c r="BQ175" s="478"/>
      <c r="BR175" s="557" t="e">
        <f>BR176/BR15</f>
        <v>#DIV/0!</v>
      </c>
      <c r="BS175" s="563"/>
      <c r="BT175" s="563" t="e">
        <f>BT176/BT15</f>
        <v>#DIV/0!</v>
      </c>
      <c r="BU175" s="625"/>
      <c r="BV175" s="610"/>
      <c r="BW175" s="1009" t="e">
        <f>BW176/BW15</f>
        <v>#DIV/0!</v>
      </c>
      <c r="BX175" s="603" t="e">
        <f>BX176/BX15</f>
        <v>#DIV/0!</v>
      </c>
      <c r="BY175" s="605" t="e">
        <f>BY176/BY15</f>
        <v>#DIV/0!</v>
      </c>
      <c r="BZ175" s="478"/>
      <c r="CA175" s="1009" t="e">
        <f>CA176/CA15</f>
        <v>#DIV/0!</v>
      </c>
      <c r="CB175" s="603" t="e">
        <f>CB176/CB15</f>
        <v>#DIV/0!</v>
      </c>
      <c r="CC175" s="605" t="e">
        <f>CC176/CC15</f>
        <v>#DIV/0!</v>
      </c>
      <c r="CD175" s="478"/>
      <c r="CE175" s="1009" t="e">
        <f>CE176/CE15</f>
        <v>#DIV/0!</v>
      </c>
      <c r="CF175" s="603" t="e">
        <f>CF176/CF15</f>
        <v>#DIV/0!</v>
      </c>
      <c r="CG175" s="605" t="e">
        <f>CG176/CG15</f>
        <v>#DIV/0!</v>
      </c>
      <c r="CH175" s="478"/>
      <c r="CI175" s="557" t="e">
        <f>CI176/CI15</f>
        <v>#DIV/0!</v>
      </c>
      <c r="CJ175" s="564"/>
      <c r="CK175" s="563" t="e">
        <f>CK176/CK15</f>
        <v>#DIV/0!</v>
      </c>
      <c r="CL175" s="631"/>
      <c r="CM175" s="204"/>
      <c r="CN175" s="557" t="e">
        <f>CN176/CN15</f>
        <v>#DIV/0!</v>
      </c>
      <c r="CO175" s="629"/>
      <c r="CP175" s="568" t="e">
        <f>CP176/CP15</f>
        <v>#DIV/0!</v>
      </c>
      <c r="CQ175" s="630"/>
      <c r="CR175" s="208"/>
      <c r="CS175" s="137"/>
    </row>
    <row r="176" spans="1:101" s="138" customFormat="1" ht="20.100000000000001" customHeight="1">
      <c r="A176" s="66"/>
      <c r="B176" s="66"/>
      <c r="C176" s="420"/>
      <c r="D176" s="852" t="s">
        <v>51</v>
      </c>
      <c r="E176" s="545"/>
      <c r="F176" s="381">
        <v>3938</v>
      </c>
      <c r="G176" s="469">
        <v>7430</v>
      </c>
      <c r="H176" s="782">
        <v>7430</v>
      </c>
      <c r="I176" s="425">
        <f>H176-G176</f>
        <v>0</v>
      </c>
      <c r="J176" s="381">
        <v>3938</v>
      </c>
      <c r="K176" s="469">
        <v>4476</v>
      </c>
      <c r="L176" s="782">
        <v>4476</v>
      </c>
      <c r="M176" s="425">
        <f>L176-K176</f>
        <v>0</v>
      </c>
      <c r="N176" s="381">
        <v>3938</v>
      </c>
      <c r="O176" s="469">
        <v>7905</v>
      </c>
      <c r="P176" s="782">
        <v>7905</v>
      </c>
      <c r="Q176" s="425">
        <f>P176-O176</f>
        <v>0</v>
      </c>
      <c r="R176" s="269">
        <f>F176+J176+N176</f>
        <v>11814</v>
      </c>
      <c r="S176" s="574">
        <f>4109*3</f>
        <v>12327</v>
      </c>
      <c r="T176" s="575">
        <f>H176+K176+O176</f>
        <v>19811</v>
      </c>
      <c r="U176" s="129">
        <f>H176+L176+P176</f>
        <v>19811</v>
      </c>
      <c r="V176" s="129">
        <f>U176-R176</f>
        <v>7997</v>
      </c>
      <c r="W176" s="134">
        <f t="shared" si="555"/>
        <v>7484</v>
      </c>
      <c r="X176" s="55">
        <f>U176-T176</f>
        <v>0</v>
      </c>
      <c r="Y176" s="381">
        <v>4279.4076923076927</v>
      </c>
      <c r="Z176" s="782">
        <v>5200</v>
      </c>
      <c r="AA176" s="782">
        <v>5200</v>
      </c>
      <c r="AB176" s="425">
        <f t="shared" si="569"/>
        <v>0</v>
      </c>
      <c r="AC176" s="381">
        <v>4279.4076923076927</v>
      </c>
      <c r="AD176" s="469">
        <v>6471</v>
      </c>
      <c r="AE176" s="782">
        <v>6471</v>
      </c>
      <c r="AF176" s="425">
        <f>AE176-AD176</f>
        <v>0</v>
      </c>
      <c r="AG176" s="381">
        <v>4279.4076923076927</v>
      </c>
      <c r="AH176" s="469">
        <v>5800</v>
      </c>
      <c r="AI176" s="470"/>
      <c r="AJ176" s="425">
        <f>AI176-AH176</f>
        <v>-5800</v>
      </c>
      <c r="AK176" s="426">
        <f>Y176+AC176+AG176</f>
        <v>12838.223076923077</v>
      </c>
      <c r="AL176" s="574">
        <f>4109*3</f>
        <v>12327</v>
      </c>
      <c r="AM176" s="128">
        <f>Z176+AD176+AH176</f>
        <v>17471</v>
      </c>
      <c r="AN176" s="129">
        <f>AA176+AE176+AI176</f>
        <v>11671</v>
      </c>
      <c r="AO176" s="134">
        <f>AN176-AK176</f>
        <v>-1167.2230769230773</v>
      </c>
      <c r="AP176" s="128">
        <f t="shared" si="556"/>
        <v>-656</v>
      </c>
      <c r="AQ176" s="55">
        <f>AN176-AM176</f>
        <v>-5800</v>
      </c>
      <c r="AR176" s="426">
        <f>SUM(R176,AK176)</f>
        <v>24652.223076923077</v>
      </c>
      <c r="AS176" s="129">
        <f>SUM(S176,AL176)</f>
        <v>24654</v>
      </c>
      <c r="AT176" s="632">
        <f>SUM(T176,AM176)</f>
        <v>37282</v>
      </c>
      <c r="AU176" s="169">
        <f>SUM(U176,AN176)</f>
        <v>31482</v>
      </c>
      <c r="AV176" s="60">
        <f>AU176-AR176</f>
        <v>6829.7769230769227</v>
      </c>
      <c r="AW176" s="129">
        <f t="shared" si="557"/>
        <v>6828</v>
      </c>
      <c r="AX176" s="136">
        <f>AU176-AT176</f>
        <v>-5800</v>
      </c>
      <c r="AY176" s="137"/>
      <c r="BF176" s="951"/>
      <c r="BG176" s="469"/>
      <c r="BH176" s="471"/>
      <c r="BI176" s="425">
        <f>BH176-BG176</f>
        <v>0</v>
      </c>
      <c r="BJ176" s="951"/>
      <c r="BK176" s="469"/>
      <c r="BL176" s="471"/>
      <c r="BM176" s="425">
        <f>BL176-BK176</f>
        <v>0</v>
      </c>
      <c r="BN176" s="951"/>
      <c r="BO176" s="469"/>
      <c r="BP176" s="471"/>
      <c r="BQ176" s="425">
        <f>BP176-BO176</f>
        <v>0</v>
      </c>
      <c r="BR176" s="269">
        <f>BF176+BJ176+BN176</f>
        <v>0</v>
      </c>
      <c r="BS176" s="129">
        <f>BG176+BK176+BO176</f>
        <v>0</v>
      </c>
      <c r="BT176" s="129">
        <f>BH176+BL176+BP176</f>
        <v>0</v>
      </c>
      <c r="BU176" s="129">
        <f>BT176-BR176</f>
        <v>0</v>
      </c>
      <c r="BV176" s="134">
        <f>BT176-BS176</f>
        <v>0</v>
      </c>
      <c r="BW176" s="951"/>
      <c r="BX176" s="469"/>
      <c r="BY176" s="471"/>
      <c r="BZ176" s="425"/>
      <c r="CA176" s="951"/>
      <c r="CB176" s="469"/>
      <c r="CC176" s="471"/>
      <c r="CD176" s="425"/>
      <c r="CE176" s="951"/>
      <c r="CF176" s="469"/>
      <c r="CG176" s="471"/>
      <c r="CH176" s="425"/>
      <c r="CI176" s="426">
        <f>BW176+CA176+CE176</f>
        <v>0</v>
      </c>
      <c r="CJ176" s="128"/>
      <c r="CK176" s="129">
        <f>BY176+CC176+CG176</f>
        <v>0</v>
      </c>
      <c r="CL176" s="134">
        <f>CK176-CI176</f>
        <v>0</v>
      </c>
      <c r="CM176" s="55"/>
      <c r="CN176" s="426">
        <f>SUM(BR176,CI176)</f>
        <v>0</v>
      </c>
      <c r="CO176" s="632"/>
      <c r="CP176" s="169">
        <f>SUM(BT176,CK176)</f>
        <v>0</v>
      </c>
      <c r="CQ176" s="60">
        <f>CP176-CN176</f>
        <v>0</v>
      </c>
      <c r="CR176" s="136"/>
      <c r="CS176" s="137"/>
    </row>
    <row r="177" spans="1:101" s="138" customFormat="1" ht="20.100000000000001" customHeight="1">
      <c r="A177" s="66"/>
      <c r="B177" s="66"/>
      <c r="C177" s="420"/>
      <c r="D177" s="851" t="s">
        <v>35</v>
      </c>
      <c r="E177" s="856"/>
      <c r="F177" s="633">
        <f>F178/F16</f>
        <v>0.12426631578947368</v>
      </c>
      <c r="G177" s="634">
        <f>G178/G16</f>
        <v>0.14766357163343186</v>
      </c>
      <c r="H177" s="796">
        <f>H178/H16</f>
        <v>0.14766357163343186</v>
      </c>
      <c r="I177" s="522"/>
      <c r="J177" s="633">
        <f>J178/J16</f>
        <v>0.12426631578947368</v>
      </c>
      <c r="K177" s="634">
        <f>K178/K16</f>
        <v>0.11553374767281384</v>
      </c>
      <c r="L177" s="796">
        <f>L178/L16</f>
        <v>0.11553374767281384</v>
      </c>
      <c r="M177" s="522"/>
      <c r="N177" s="633">
        <f>N178/N16</f>
        <v>0.12426631578947368</v>
      </c>
      <c r="O177" s="634">
        <f>O178/O16</f>
        <v>0.21490167058355816</v>
      </c>
      <c r="P177" s="796">
        <f>P178/P16</f>
        <v>0.21490167058355816</v>
      </c>
      <c r="Q177" s="522"/>
      <c r="R177" s="557">
        <f>R178/R16</f>
        <v>0.12426631578947368</v>
      </c>
      <c r="S177" s="561">
        <f>S178/S16</f>
        <v>0.12993891817556727</v>
      </c>
      <c r="T177" s="566">
        <f>T178/T16</f>
        <v>0.15969251334827583</v>
      </c>
      <c r="U177" s="563">
        <f>U178/U16</f>
        <v>0.15969251334827583</v>
      </c>
      <c r="V177" s="625"/>
      <c r="W177" s="626"/>
      <c r="X177" s="257"/>
      <c r="Y177" s="633">
        <f>Y178/Y16</f>
        <v>0.13410333708944921</v>
      </c>
      <c r="Z177" s="796">
        <f>Z178/Z16</f>
        <v>0.1597977725164596</v>
      </c>
      <c r="AA177" s="796">
        <f>AA178/AA16</f>
        <v>0.1597977725164596</v>
      </c>
      <c r="AB177" s="522"/>
      <c r="AC177" s="633">
        <f>AC178/AC16</f>
        <v>0.13410333708944921</v>
      </c>
      <c r="AD177" s="634">
        <f>AD178/AD16</f>
        <v>0.18267005549695478</v>
      </c>
      <c r="AE177" s="796">
        <f>AE178/AE16</f>
        <v>0.18267005549695478</v>
      </c>
      <c r="AF177" s="522"/>
      <c r="AG177" s="633">
        <f>AG178/AG16</f>
        <v>0.13410333708944921</v>
      </c>
      <c r="AH177" s="634">
        <f>AH178/AH16</f>
        <v>0.15063750000000001</v>
      </c>
      <c r="AI177" s="876" t="e">
        <f>AI178/AI16</f>
        <v>#DIV/0!</v>
      </c>
      <c r="AJ177" s="522"/>
      <c r="AK177" s="557">
        <f>AK178/AK16</f>
        <v>0.13410333708944921</v>
      </c>
      <c r="AL177" s="561">
        <f>AL178/AL16</f>
        <v>0.12993891817556727</v>
      </c>
      <c r="AM177" s="563">
        <f>AM178/AM16</f>
        <v>0.16380322742219997</v>
      </c>
      <c r="AN177" s="563">
        <f>AN178/AN16</f>
        <v>0.1700740174300707</v>
      </c>
      <c r="AO177" s="627"/>
      <c r="AP177" s="628"/>
      <c r="AQ177" s="204"/>
      <c r="AR177" s="557">
        <f>AR178/AR16</f>
        <v>0.12962957348290821</v>
      </c>
      <c r="AS177" s="563">
        <f>AS178/AS16</f>
        <v>0.12993891817556727</v>
      </c>
      <c r="AT177" s="629">
        <f>AT178/AT16</f>
        <v>0.16162601246294225</v>
      </c>
      <c r="AU177" s="568">
        <f>AU178/AU16</f>
        <v>0.16359184208226543</v>
      </c>
      <c r="AV177" s="630"/>
      <c r="AW177" s="648"/>
      <c r="AX177" s="617"/>
      <c r="AY177" s="137"/>
      <c r="BF177" s="1010" t="e">
        <f>BF178/BF16</f>
        <v>#DIV/0!</v>
      </c>
      <c r="BG177" s="634" t="e">
        <f>BG178/BG16</f>
        <v>#DIV/0!</v>
      </c>
      <c r="BH177" s="635" t="e">
        <f>BH178/BH16</f>
        <v>#DIV/0!</v>
      </c>
      <c r="BI177" s="522"/>
      <c r="BJ177" s="1010" t="e">
        <f>BJ178/BJ16</f>
        <v>#DIV/0!</v>
      </c>
      <c r="BK177" s="634" t="e">
        <f>BK178/BK16</f>
        <v>#DIV/0!</v>
      </c>
      <c r="BL177" s="635" t="e">
        <f>BL178/BL16</f>
        <v>#DIV/0!</v>
      </c>
      <c r="BM177" s="522"/>
      <c r="BN177" s="1010" t="e">
        <f>BN178/BN16</f>
        <v>#DIV/0!</v>
      </c>
      <c r="BO177" s="634" t="e">
        <f>BO178/BO16</f>
        <v>#DIV/0!</v>
      </c>
      <c r="BP177" s="635" t="e">
        <f>BP178/BP16</f>
        <v>#DIV/0!</v>
      </c>
      <c r="BQ177" s="522"/>
      <c r="BR177" s="557" t="e">
        <f>BR178/BR16</f>
        <v>#DIV/0!</v>
      </c>
      <c r="BS177" s="564"/>
      <c r="BT177" s="563" t="e">
        <f>BT178/BT16</f>
        <v>#DIV/0!</v>
      </c>
      <c r="BU177" s="625"/>
      <c r="BV177" s="610"/>
      <c r="BW177" s="1010" t="e">
        <f>BW178/BW16</f>
        <v>#DIV/0!</v>
      </c>
      <c r="BX177" s="634" t="e">
        <f>BX178/BX16</f>
        <v>#DIV/0!</v>
      </c>
      <c r="BY177" s="635" t="e">
        <f>BY178/BY16</f>
        <v>#DIV/0!</v>
      </c>
      <c r="BZ177" s="522"/>
      <c r="CA177" s="1010" t="e">
        <f>CA178/CA16</f>
        <v>#DIV/0!</v>
      </c>
      <c r="CB177" s="634" t="e">
        <f>CB178/CB16</f>
        <v>#DIV/0!</v>
      </c>
      <c r="CC177" s="635" t="e">
        <f>CC178/CC16</f>
        <v>#DIV/0!</v>
      </c>
      <c r="CD177" s="522"/>
      <c r="CE177" s="1010" t="e">
        <f>CE178/CE16</f>
        <v>#DIV/0!</v>
      </c>
      <c r="CF177" s="634" t="e">
        <f>CF178/CF16</f>
        <v>#DIV/0!</v>
      </c>
      <c r="CG177" s="635" t="e">
        <f>CG178/CG16</f>
        <v>#DIV/0!</v>
      </c>
      <c r="CH177" s="522"/>
      <c r="CI177" s="557" t="e">
        <f>CI178/CI16</f>
        <v>#DIV/0!</v>
      </c>
      <c r="CJ177" s="564"/>
      <c r="CK177" s="563" t="e">
        <f>CK178/CK16</f>
        <v>#DIV/0!</v>
      </c>
      <c r="CL177" s="631"/>
      <c r="CM177" s="204"/>
      <c r="CN177" s="557" t="e">
        <f>CN178/CN16</f>
        <v>#DIV/0!</v>
      </c>
      <c r="CO177" s="629"/>
      <c r="CP177" s="568" t="e">
        <f>CP178/CP16</f>
        <v>#DIV/0!</v>
      </c>
      <c r="CQ177" s="630"/>
      <c r="CR177" s="617"/>
      <c r="CS177" s="137"/>
    </row>
    <row r="178" spans="1:101" s="138" customFormat="1" ht="20.100000000000001" customHeight="1">
      <c r="A178" s="66"/>
      <c r="B178" s="66"/>
      <c r="C178" s="420"/>
      <c r="D178" s="852" t="s">
        <v>32</v>
      </c>
      <c r="E178" s="845"/>
      <c r="F178" s="269">
        <v>6054</v>
      </c>
      <c r="G178" s="421">
        <f>G180-G176</f>
        <v>8798.2860000000001</v>
      </c>
      <c r="H178" s="780">
        <f>H180-H176</f>
        <v>8798.2860000000001</v>
      </c>
      <c r="I178" s="425">
        <f>H178-G178</f>
        <v>0</v>
      </c>
      <c r="J178" s="269">
        <v>6054</v>
      </c>
      <c r="K178" s="421">
        <v>10661</v>
      </c>
      <c r="L178" s="780">
        <v>10661</v>
      </c>
      <c r="M178" s="425">
        <f>L178-K178</f>
        <v>0</v>
      </c>
      <c r="N178" s="269">
        <v>6054</v>
      </c>
      <c r="O178" s="421">
        <v>18651</v>
      </c>
      <c r="P178" s="780">
        <v>18651</v>
      </c>
      <c r="Q178" s="425">
        <f>P178-O178</f>
        <v>0</v>
      </c>
      <c r="R178" s="269">
        <f>F178+J178+N178</f>
        <v>18162</v>
      </c>
      <c r="S178" s="574">
        <f>9691*3</f>
        <v>29073</v>
      </c>
      <c r="T178" s="575">
        <f>H178+K178+O178</f>
        <v>38110.286</v>
      </c>
      <c r="U178" s="129">
        <f>H178+L178+P178</f>
        <v>38110.286</v>
      </c>
      <c r="V178" s="129">
        <f>U178-R178</f>
        <v>19948.286</v>
      </c>
      <c r="W178" s="70">
        <f t="shared" si="555"/>
        <v>9037.2860000000001</v>
      </c>
      <c r="X178" s="244">
        <f>U178-T178</f>
        <v>0</v>
      </c>
      <c r="Y178" s="269">
        <v>7832.2079772079778</v>
      </c>
      <c r="Z178" s="780">
        <v>12633.448</v>
      </c>
      <c r="AA178" s="780">
        <v>12633.448</v>
      </c>
      <c r="AB178" s="425">
        <f t="shared" si="569"/>
        <v>0</v>
      </c>
      <c r="AC178" s="269">
        <v>7832.2079772079778</v>
      </c>
      <c r="AD178" s="421">
        <v>11782</v>
      </c>
      <c r="AE178" s="780">
        <v>11782</v>
      </c>
      <c r="AF178" s="425">
        <f>AE178-AD178</f>
        <v>0</v>
      </c>
      <c r="AG178" s="269">
        <v>7832.2079772079778</v>
      </c>
      <c r="AH178" s="421">
        <v>10300</v>
      </c>
      <c r="AI178" s="422"/>
      <c r="AJ178" s="425">
        <f>AI178-AH178</f>
        <v>-10300</v>
      </c>
      <c r="AK178" s="426">
        <f>Y178+AC178+AG178</f>
        <v>23496.623931623933</v>
      </c>
      <c r="AL178" s="574">
        <f>9691*3</f>
        <v>29073</v>
      </c>
      <c r="AM178" s="128">
        <f>Z178+AD178+AH178</f>
        <v>34715.448000000004</v>
      </c>
      <c r="AN178" s="132">
        <f>AA178+AE178+AI178</f>
        <v>24415.448</v>
      </c>
      <c r="AO178" s="134">
        <f>AN178-AK178</f>
        <v>918.82406837606686</v>
      </c>
      <c r="AP178" s="129">
        <f t="shared" si="556"/>
        <v>-4657.5519999999997</v>
      </c>
      <c r="AQ178" s="55">
        <f>AN178-AM178</f>
        <v>-10300.000000000004</v>
      </c>
      <c r="AR178" s="426">
        <f>SUM(R178,AK178)</f>
        <v>41658.623931623937</v>
      </c>
      <c r="AS178" s="129">
        <f>SUM(S178,AL178)</f>
        <v>58146</v>
      </c>
      <c r="AT178" s="636">
        <f>SUM(T178,AM178)</f>
        <v>72825.733999999997</v>
      </c>
      <c r="AU178" s="169">
        <f>SUM(U178,AN178)</f>
        <v>62525.733999999997</v>
      </c>
      <c r="AV178" s="170">
        <f>AU178-AR178</f>
        <v>20867.11006837606</v>
      </c>
      <c r="AW178" s="242">
        <f t="shared" si="557"/>
        <v>4379.7339999999967</v>
      </c>
      <c r="AX178" s="369">
        <f>AU178-AT178</f>
        <v>-10300</v>
      </c>
      <c r="AY178" s="137"/>
      <c r="BF178" s="953"/>
      <c r="BG178" s="421"/>
      <c r="BH178" s="424"/>
      <c r="BI178" s="425">
        <f>BH178-BG178</f>
        <v>0</v>
      </c>
      <c r="BJ178" s="953"/>
      <c r="BK178" s="421"/>
      <c r="BL178" s="424"/>
      <c r="BM178" s="425">
        <f>BL178-BK178</f>
        <v>0</v>
      </c>
      <c r="BN178" s="953"/>
      <c r="BO178" s="421"/>
      <c r="BP178" s="424"/>
      <c r="BQ178" s="425">
        <f>BP178-BO178</f>
        <v>0</v>
      </c>
      <c r="BR178" s="269">
        <f>BF178+BJ178+BN178</f>
        <v>0</v>
      </c>
      <c r="BS178" s="129">
        <f>BG178+BK178+BO178</f>
        <v>0</v>
      </c>
      <c r="BT178" s="129">
        <f>BH178+BL178+BP178</f>
        <v>0</v>
      </c>
      <c r="BU178" s="129">
        <f>BT178-BR178</f>
        <v>0</v>
      </c>
      <c r="BV178" s="70">
        <f>BT178-BS178</f>
        <v>0</v>
      </c>
      <c r="BW178" s="953"/>
      <c r="BX178" s="421"/>
      <c r="BY178" s="424"/>
      <c r="BZ178" s="425"/>
      <c r="CA178" s="953"/>
      <c r="CB178" s="421"/>
      <c r="CC178" s="424"/>
      <c r="CD178" s="425"/>
      <c r="CE178" s="953"/>
      <c r="CF178" s="421"/>
      <c r="CG178" s="424"/>
      <c r="CH178" s="425"/>
      <c r="CI178" s="426">
        <f>BW178+CA178+CE178</f>
        <v>0</v>
      </c>
      <c r="CJ178" s="128"/>
      <c r="CK178" s="132">
        <f>BY178+CC178+CG178</f>
        <v>0</v>
      </c>
      <c r="CL178" s="134">
        <f>CK178-CI178</f>
        <v>0</v>
      </c>
      <c r="CM178" s="55"/>
      <c r="CN178" s="426">
        <f>SUM(BR178,CI178)</f>
        <v>0</v>
      </c>
      <c r="CO178" s="636"/>
      <c r="CP178" s="169">
        <f>SUM(BT178,CK178)</f>
        <v>0</v>
      </c>
      <c r="CQ178" s="170">
        <f>CP178-CN178</f>
        <v>0</v>
      </c>
      <c r="CR178" s="369"/>
      <c r="CS178" s="137"/>
    </row>
    <row r="179" spans="1:101" s="98" customFormat="1" ht="20.100000000000001" customHeight="1">
      <c r="A179" s="186"/>
      <c r="B179" s="186" t="str">
        <f>B167</f>
        <v>%=粗利率</v>
      </c>
      <c r="C179" s="126"/>
      <c r="D179" s="126"/>
      <c r="E179" s="153"/>
      <c r="F179" s="637">
        <f>F180/F19</f>
        <v>0.11508461061398069</v>
      </c>
      <c r="G179" s="638">
        <f>G180/G19</f>
        <v>0.13333962935950172</v>
      </c>
      <c r="H179" s="797">
        <f>H180/H19</f>
        <v>0.13333962935950172</v>
      </c>
      <c r="I179" s="341">
        <f>H180/G180</f>
        <v>1</v>
      </c>
      <c r="J179" s="637">
        <f>J180/J19</f>
        <v>0.11508461061398069</v>
      </c>
      <c r="K179" s="638">
        <f>K180/K19</f>
        <v>0.11255562546473716</v>
      </c>
      <c r="L179" s="797">
        <f>L180/L19</f>
        <v>0.11255562546473716</v>
      </c>
      <c r="M179" s="341">
        <f>L180/K180</f>
        <v>1</v>
      </c>
      <c r="N179" s="637">
        <f>N180/N19</f>
        <v>0.11508461061398069</v>
      </c>
      <c r="O179" s="638">
        <f>O180/O19</f>
        <v>0.1769436341376002</v>
      </c>
      <c r="P179" s="797">
        <f>P180/P19</f>
        <v>0.1769436341376002</v>
      </c>
      <c r="Q179" s="341">
        <f>P180/O180</f>
        <v>1</v>
      </c>
      <c r="R179" s="499">
        <f>R180/R19</f>
        <v>0.11508461061398069</v>
      </c>
      <c r="S179" s="621">
        <f>S180/S19</f>
        <v>0.12246383956675742</v>
      </c>
      <c r="T179" s="591">
        <f>T180/T19</f>
        <v>0.14256750510760091</v>
      </c>
      <c r="U179" s="587">
        <f>U180/U19</f>
        <v>0.14256750510760091</v>
      </c>
      <c r="V179" s="587">
        <f>U180/R180</f>
        <v>1.9322553376034162</v>
      </c>
      <c r="W179" s="588">
        <f>U180/S180</f>
        <v>1.3990648792270532</v>
      </c>
      <c r="X179" s="178">
        <f>U180/T180</f>
        <v>1</v>
      </c>
      <c r="Y179" s="637">
        <f>Y180/Y19</f>
        <v>0.12549674389221488</v>
      </c>
      <c r="Z179" s="797">
        <f>Z180/Z19</f>
        <v>0.13724985140406384</v>
      </c>
      <c r="AA179" s="797">
        <f>AA180/AA19</f>
        <v>0.13724985140406384</v>
      </c>
      <c r="AB179" s="341">
        <f>AA180/Z180</f>
        <v>1</v>
      </c>
      <c r="AC179" s="637">
        <f>AC180/AC19</f>
        <v>0.12549674389221488</v>
      </c>
      <c r="AD179" s="638">
        <f>AD180/AD19</f>
        <v>0.16397792948399492</v>
      </c>
      <c r="AE179" s="797">
        <f>AE180/AE19</f>
        <v>0.16397792948399492</v>
      </c>
      <c r="AF179" s="348">
        <f>AE180/AD180</f>
        <v>1</v>
      </c>
      <c r="AG179" s="637">
        <f>AG180/AG19</f>
        <v>0.12549674389221488</v>
      </c>
      <c r="AH179" s="638">
        <f>AH180/AH19</f>
        <v>0.13953333333333331</v>
      </c>
      <c r="AI179" s="877" t="e">
        <f>AI180/AI19</f>
        <v>#DIV/0!</v>
      </c>
      <c r="AJ179" s="348">
        <f>AI180/AH180</f>
        <v>0</v>
      </c>
      <c r="AK179" s="640">
        <f>AK180/AK19</f>
        <v>0.12549674389221491</v>
      </c>
      <c r="AL179" s="621">
        <f>AL180/AL19</f>
        <v>0.12246383956675742</v>
      </c>
      <c r="AM179" s="588">
        <f>AM180/AM19</f>
        <v>0.14633113532782072</v>
      </c>
      <c r="AN179" s="587">
        <f>AN180/AN19</f>
        <v>0.149582403464039</v>
      </c>
      <c r="AO179" s="591">
        <f>AN180/AK180</f>
        <v>0.99316361484916715</v>
      </c>
      <c r="AP179" s="347">
        <f>AN180/AL180</f>
        <v>0.87165333333333339</v>
      </c>
      <c r="AQ179" s="179">
        <f>AN180/AM180</f>
        <v>0.69149078703344591</v>
      </c>
      <c r="AR179" s="640">
        <f>AR180/AR19</f>
        <v>0.12056573845721116</v>
      </c>
      <c r="AS179" s="587">
        <f>AS180/AS19</f>
        <v>0.12246383956675742</v>
      </c>
      <c r="AT179" s="594">
        <f>AT180/AT19</f>
        <v>0.14432687569980185</v>
      </c>
      <c r="AU179" s="594">
        <f>AU180/AU19</f>
        <v>0.14518105855679719</v>
      </c>
      <c r="AV179" s="591">
        <f>AU180/AR180</f>
        <v>1.4176826000711926</v>
      </c>
      <c r="AW179" s="587">
        <f>AU180/AS180</f>
        <v>1.1353591062801931</v>
      </c>
      <c r="AX179" s="596">
        <f>AU180/AT180</f>
        <v>0.85377957192362164</v>
      </c>
      <c r="AY179" s="96"/>
      <c r="AZ179" s="97"/>
      <c r="BA179" s="641"/>
      <c r="BF179" s="1011" t="e">
        <f>BF180/BF19</f>
        <v>#DIV/0!</v>
      </c>
      <c r="BG179" s="638" t="e">
        <f>BG180/BG19</f>
        <v>#DIV/0!</v>
      </c>
      <c r="BH179" s="639" t="e">
        <f>BH180/BH19</f>
        <v>#DIV/0!</v>
      </c>
      <c r="BI179" s="341" t="e">
        <f>BH180/BG180</f>
        <v>#DIV/0!</v>
      </c>
      <c r="BJ179" s="1011" t="e">
        <f>BJ180/BJ19</f>
        <v>#DIV/0!</v>
      </c>
      <c r="BK179" s="638" t="e">
        <f>BK180/BK19</f>
        <v>#DIV/0!</v>
      </c>
      <c r="BL179" s="639" t="e">
        <f>BL180/BL19</f>
        <v>#DIV/0!</v>
      </c>
      <c r="BM179" s="341" t="e">
        <f>BL180/BK180</f>
        <v>#DIV/0!</v>
      </c>
      <c r="BN179" s="1011" t="e">
        <f>BN180/BN19</f>
        <v>#DIV/0!</v>
      </c>
      <c r="BO179" s="638" t="e">
        <f>BO180/BO19</f>
        <v>#DIV/0!</v>
      </c>
      <c r="BP179" s="639" t="e">
        <f>BP180/BP19</f>
        <v>#DIV/0!</v>
      </c>
      <c r="BQ179" s="348" t="e">
        <f>BP180/BO180</f>
        <v>#DIV/0!</v>
      </c>
      <c r="BR179" s="640" t="e">
        <f>BR180/BR19</f>
        <v>#DIV/0!</v>
      </c>
      <c r="BS179" s="588" t="e">
        <f>BS180/BS19</f>
        <v>#DIV/0!</v>
      </c>
      <c r="BT179" s="587" t="e">
        <f>BT180/BT19</f>
        <v>#DIV/0!</v>
      </c>
      <c r="BU179" s="587" t="e">
        <f>BT180/BR180</f>
        <v>#DIV/0!</v>
      </c>
      <c r="BV179" s="178" t="e">
        <f>BT180/BS180</f>
        <v>#DIV/0!</v>
      </c>
      <c r="BW179" s="1011" t="e">
        <f>BW180/BW19</f>
        <v>#DIV/0!</v>
      </c>
      <c r="BX179" s="638" t="e">
        <f>BX180/BX19</f>
        <v>#DIV/0!</v>
      </c>
      <c r="BY179" s="639" t="e">
        <f>BY180/BY19</f>
        <v>#DIV/0!</v>
      </c>
      <c r="BZ179" s="348" t="e">
        <f>BY180/BX180</f>
        <v>#DIV/0!</v>
      </c>
      <c r="CA179" s="1011" t="e">
        <f>CA180/CA19</f>
        <v>#DIV/0!</v>
      </c>
      <c r="CB179" s="638" t="e">
        <f>CB180/CB19</f>
        <v>#DIV/0!</v>
      </c>
      <c r="CC179" s="639" t="e">
        <f>CC180/CC19</f>
        <v>#DIV/0!</v>
      </c>
      <c r="CD179" s="348" t="e">
        <f>CC180/CB180</f>
        <v>#DIV/0!</v>
      </c>
      <c r="CE179" s="1011" t="e">
        <f>CE180/CE19</f>
        <v>#DIV/0!</v>
      </c>
      <c r="CF179" s="638" t="e">
        <f>CF180/CF19</f>
        <v>#DIV/0!</v>
      </c>
      <c r="CG179" s="639" t="e">
        <f>CG180/CG19</f>
        <v>#DIV/0!</v>
      </c>
      <c r="CH179" s="348" t="e">
        <f>CG180/CF180</f>
        <v>#DIV/0!</v>
      </c>
      <c r="CI179" s="640" t="e">
        <f>CI180/CI19</f>
        <v>#DIV/0!</v>
      </c>
      <c r="CJ179" s="588" t="e">
        <f>CJ180/CJ19</f>
        <v>#DIV/0!</v>
      </c>
      <c r="CK179" s="587" t="e">
        <f>CK180/CK19</f>
        <v>#DIV/0!</v>
      </c>
      <c r="CL179" s="595" t="e">
        <f>CK180/CI180</f>
        <v>#DIV/0!</v>
      </c>
      <c r="CM179" s="179" t="e">
        <f>CK180/CJ180</f>
        <v>#DIV/0!</v>
      </c>
      <c r="CN179" s="640" t="e">
        <f>CN180/CN19</f>
        <v>#DIV/0!</v>
      </c>
      <c r="CO179" s="594" t="e">
        <f>CO180/CO19</f>
        <v>#DIV/0!</v>
      </c>
      <c r="CP179" s="594" t="e">
        <f>CP180/CP19</f>
        <v>#DIV/0!</v>
      </c>
      <c r="CQ179" s="595" t="e">
        <f>CP180/CN180</f>
        <v>#DIV/0!</v>
      </c>
      <c r="CR179" s="596" t="e">
        <f>CP180/CO180</f>
        <v>#DIV/0!</v>
      </c>
      <c r="CS179" s="96"/>
      <c r="CT179" s="641"/>
    </row>
    <row r="180" spans="1:101" s="266" customFormat="1" ht="20.100000000000001" customHeight="1">
      <c r="A180" s="186"/>
      <c r="B180" s="104" t="s">
        <v>14</v>
      </c>
      <c r="C180" s="105"/>
      <c r="D180" s="361"/>
      <c r="E180" s="187"/>
      <c r="F180" s="642">
        <f>F176+F178</f>
        <v>9992</v>
      </c>
      <c r="G180" s="392">
        <v>16228.286</v>
      </c>
      <c r="H180" s="777">
        <v>16228.286</v>
      </c>
      <c r="I180" s="365">
        <f>H180-G180</f>
        <v>0</v>
      </c>
      <c r="J180" s="642">
        <f>J176+J178</f>
        <v>9992</v>
      </c>
      <c r="K180" s="392">
        <f>K176+K178</f>
        <v>15137</v>
      </c>
      <c r="L180" s="777">
        <f>L176+L178</f>
        <v>15137</v>
      </c>
      <c r="M180" s="365">
        <f>L180-K180</f>
        <v>0</v>
      </c>
      <c r="N180" s="642">
        <f>N176+N178</f>
        <v>9992</v>
      </c>
      <c r="O180" s="392">
        <f>O176+O178</f>
        <v>26556</v>
      </c>
      <c r="P180" s="777">
        <f>P176+P178</f>
        <v>26556</v>
      </c>
      <c r="Q180" s="365">
        <f>P180-O180</f>
        <v>0</v>
      </c>
      <c r="R180" s="367">
        <f>F180+J180+N180</f>
        <v>29976</v>
      </c>
      <c r="S180" s="368">
        <f>S176+S178</f>
        <v>41400</v>
      </c>
      <c r="T180" s="188">
        <f>H180+K180+O180</f>
        <v>57921.286</v>
      </c>
      <c r="U180" s="114">
        <f>H180+L180+P180</f>
        <v>57921.286</v>
      </c>
      <c r="V180" s="110">
        <f>U180-R180</f>
        <v>27945.286</v>
      </c>
      <c r="W180" s="108">
        <f t="shared" si="555"/>
        <v>16521.286</v>
      </c>
      <c r="X180" s="117">
        <f>U180-T180</f>
        <v>0</v>
      </c>
      <c r="Y180" s="642">
        <f>Y176+Y178</f>
        <v>12111.615669515671</v>
      </c>
      <c r="Z180" s="777">
        <f>Z176+Z178</f>
        <v>17833.448</v>
      </c>
      <c r="AA180" s="777">
        <f>AA176+AA178</f>
        <v>17833.448</v>
      </c>
      <c r="AB180" s="365">
        <f>AA180-Z180</f>
        <v>0</v>
      </c>
      <c r="AC180" s="642">
        <f>AC176+AC178</f>
        <v>12111.615669515671</v>
      </c>
      <c r="AD180" s="392">
        <f>AD176+AD178</f>
        <v>18253</v>
      </c>
      <c r="AE180" s="777">
        <f>AE176+AE178</f>
        <v>18253</v>
      </c>
      <c r="AF180" s="365">
        <f>AE180-AD180</f>
        <v>0</v>
      </c>
      <c r="AG180" s="642">
        <f>AG176+AG178</f>
        <v>12111.615669515671</v>
      </c>
      <c r="AH180" s="392">
        <f>AH176+AH178</f>
        <v>16100</v>
      </c>
      <c r="AI180" s="393">
        <f>AI176+AI178</f>
        <v>0</v>
      </c>
      <c r="AJ180" s="365">
        <f>AI180-AH180</f>
        <v>-16100</v>
      </c>
      <c r="AK180" s="111">
        <f>Y180+AC180+AG180</f>
        <v>36334.847008547018</v>
      </c>
      <c r="AL180" s="368">
        <f>AL176+AL178</f>
        <v>41400</v>
      </c>
      <c r="AM180" s="112">
        <f>Z180+AD180+AH180</f>
        <v>52186.448000000004</v>
      </c>
      <c r="AN180" s="113">
        <f>AA180+AE180+AI180</f>
        <v>36086.448000000004</v>
      </c>
      <c r="AO180" s="188">
        <f>AN180-AK180</f>
        <v>-248.39900854701409</v>
      </c>
      <c r="AP180" s="108">
        <f>AN180-AL180</f>
        <v>-5313.551999999996</v>
      </c>
      <c r="AQ180" s="117">
        <f>AN180-AM180</f>
        <v>-16100</v>
      </c>
      <c r="AR180" s="111">
        <f>SUM(R180,AK180)</f>
        <v>66310.847008547018</v>
      </c>
      <c r="AS180" s="113">
        <f>AS176+AS178</f>
        <v>82800</v>
      </c>
      <c r="AT180" s="601">
        <f>T180+AM180</f>
        <v>110107.734</v>
      </c>
      <c r="AU180" s="120">
        <f>SUM(U180,AN180)</f>
        <v>94007.733999999997</v>
      </c>
      <c r="AV180" s="121">
        <f>AU180-AR180</f>
        <v>27696.886991452979</v>
      </c>
      <c r="AW180" s="110">
        <f t="shared" si="557"/>
        <v>11207.733999999997</v>
      </c>
      <c r="AX180" s="602">
        <f>AU180-AT180</f>
        <v>-16100</v>
      </c>
      <c r="AY180" s="96">
        <f>AR180/6</f>
        <v>11051.807834757836</v>
      </c>
      <c r="AZ180" s="97">
        <f>AS180/6</f>
        <v>13800</v>
      </c>
      <c r="BA180" s="97">
        <f>AU180/6</f>
        <v>15667.955666666667</v>
      </c>
      <c r="BB180" s="123">
        <f>BA180/AY180</f>
        <v>1.4176826000711926</v>
      </c>
      <c r="BC180" s="98">
        <f>BA180-AY180</f>
        <v>4616.147831908831</v>
      </c>
      <c r="BD180" s="98">
        <f>BA180-AZ180</f>
        <v>1867.9556666666667</v>
      </c>
      <c r="BE180" s="98">
        <f>AX180/6</f>
        <v>-2683.3333333333335</v>
      </c>
      <c r="BF180" s="1012">
        <f>BF176+BF178</f>
        <v>0</v>
      </c>
      <c r="BG180" s="392">
        <f>BG176+BG178</f>
        <v>0</v>
      </c>
      <c r="BH180" s="394">
        <f>BH176+BH178</f>
        <v>0</v>
      </c>
      <c r="BI180" s="479">
        <f>BH180-BG180</f>
        <v>0</v>
      </c>
      <c r="BJ180" s="1012">
        <f>BJ176+BJ178</f>
        <v>0</v>
      </c>
      <c r="BK180" s="392">
        <f>BK176+BK178</f>
        <v>0</v>
      </c>
      <c r="BL180" s="394">
        <f>BL176+BL178</f>
        <v>0</v>
      </c>
      <c r="BM180" s="365">
        <f>BL180-BK180</f>
        <v>0</v>
      </c>
      <c r="BN180" s="1012">
        <f>BN176+BN178</f>
        <v>0</v>
      </c>
      <c r="BO180" s="392">
        <f>BO176+BO178</f>
        <v>0</v>
      </c>
      <c r="BP180" s="394">
        <f>BP176+BP178</f>
        <v>0</v>
      </c>
      <c r="BQ180" s="479">
        <f>BP180-BO180</f>
        <v>0</v>
      </c>
      <c r="BR180" s="111">
        <f>BF180+BJ180+BN180</f>
        <v>0</v>
      </c>
      <c r="BS180" s="188">
        <f>BG180+BK180+BO180</f>
        <v>0</v>
      </c>
      <c r="BT180" s="114">
        <f>BH180+BL180+BP180</f>
        <v>0</v>
      </c>
      <c r="BU180" s="110">
        <f>BT180-BR180</f>
        <v>0</v>
      </c>
      <c r="BV180" s="117">
        <f>BT180-BS180</f>
        <v>0</v>
      </c>
      <c r="BW180" s="1012">
        <f>BW176+BW178</f>
        <v>0</v>
      </c>
      <c r="BX180" s="392">
        <f>BX176+BX178</f>
        <v>0</v>
      </c>
      <c r="BY180" s="394">
        <f>BY176+BY178</f>
        <v>0</v>
      </c>
      <c r="BZ180" s="479">
        <f>BY180-BX180</f>
        <v>0</v>
      </c>
      <c r="CA180" s="1012">
        <f>CA176+CA178</f>
        <v>0</v>
      </c>
      <c r="CB180" s="392">
        <f>CB176+CB178</f>
        <v>0</v>
      </c>
      <c r="CC180" s="394">
        <f>CC176+CC178</f>
        <v>0</v>
      </c>
      <c r="CD180" s="479">
        <f>CC180-CB180</f>
        <v>0</v>
      </c>
      <c r="CE180" s="1012">
        <f>CE176+CE178</f>
        <v>0</v>
      </c>
      <c r="CF180" s="392">
        <f>CF176+CF178</f>
        <v>0</v>
      </c>
      <c r="CG180" s="394">
        <f>CG176+CG178</f>
        <v>0</v>
      </c>
      <c r="CH180" s="479">
        <f>CG180-CF180</f>
        <v>0</v>
      </c>
      <c r="CI180" s="111">
        <f>BW180+CA180+CE180</f>
        <v>0</v>
      </c>
      <c r="CJ180" s="112">
        <f>BX180+CB180+CF180</f>
        <v>0</v>
      </c>
      <c r="CK180" s="113">
        <f>BY180+CC180+CG180</f>
        <v>0</v>
      </c>
      <c r="CL180" s="188">
        <f>CK180-CI180</f>
        <v>0</v>
      </c>
      <c r="CM180" s="117">
        <f>CK180-CJ180</f>
        <v>0</v>
      </c>
      <c r="CN180" s="111">
        <f>SUM(BR180,CI180)</f>
        <v>0</v>
      </c>
      <c r="CO180" s="601">
        <f>BS180+CJ180</f>
        <v>0</v>
      </c>
      <c r="CP180" s="120">
        <f>SUM(BT180,CK180)</f>
        <v>0</v>
      </c>
      <c r="CQ180" s="121">
        <f>CP180-CN180</f>
        <v>0</v>
      </c>
      <c r="CR180" s="602">
        <f>CP180-CO180</f>
        <v>0</v>
      </c>
      <c r="CS180" s="96">
        <f>CN180/6</f>
        <v>0</v>
      </c>
      <c r="CT180" s="97">
        <f>CP180/6</f>
        <v>0</v>
      </c>
      <c r="CU180" s="123" t="e">
        <f>CT180/CS180</f>
        <v>#DIV/0!</v>
      </c>
      <c r="CV180" s="98">
        <f>CT180-CS180</f>
        <v>0</v>
      </c>
      <c r="CW180" s="98">
        <f>CR180/6</f>
        <v>0</v>
      </c>
    </row>
    <row r="181" spans="1:101" s="271" customFormat="1" ht="20.100000000000001" hidden="1" customHeight="1">
      <c r="A181" s="125"/>
      <c r="B181" s="186"/>
      <c r="C181" s="126"/>
      <c r="D181" s="851" t="s">
        <v>35</v>
      </c>
      <c r="E181" s="545"/>
      <c r="F181" s="607" t="e">
        <f>F182/F20</f>
        <v>#DIV/0!</v>
      </c>
      <c r="G181" s="603"/>
      <c r="H181" s="794"/>
      <c r="I181" s="478"/>
      <c r="J181" s="607" t="e">
        <f>J182/J20</f>
        <v>#DIV/0!</v>
      </c>
      <c r="K181" s="603"/>
      <c r="L181" s="794"/>
      <c r="M181" s="478"/>
      <c r="N181" s="607" t="e">
        <f>N182/N20</f>
        <v>#DIV/0!</v>
      </c>
      <c r="O181" s="603"/>
      <c r="P181" s="794"/>
      <c r="Q181" s="478"/>
      <c r="R181" s="645" t="e">
        <f>R182/R20</f>
        <v>#DIV/0!</v>
      </c>
      <c r="S181" s="646"/>
      <c r="T181" s="647" t="e">
        <f>T182/T20</f>
        <v>#DIV/0!</v>
      </c>
      <c r="U181" s="612" t="e">
        <f>U182/U20</f>
        <v>#DIV/0!</v>
      </c>
      <c r="V181" s="648"/>
      <c r="W181" s="628"/>
      <c r="X181" s="258"/>
      <c r="Y181" s="607" t="e">
        <f>Y182/Y20</f>
        <v>#DIV/0!</v>
      </c>
      <c r="Z181" s="794"/>
      <c r="AA181" s="794"/>
      <c r="AB181" s="478"/>
      <c r="AC181" s="607" t="e">
        <f>AC182/AC20</f>
        <v>#DIV/0!</v>
      </c>
      <c r="AD181" s="603"/>
      <c r="AE181" s="794"/>
      <c r="AF181" s="389" t="e">
        <f>AE182/AD182</f>
        <v>#DIV/0!</v>
      </c>
      <c r="AG181" s="607" t="e">
        <f>AG182/AG20</f>
        <v>#DIV/0!</v>
      </c>
      <c r="AH181" s="603"/>
      <c r="AI181" s="874"/>
      <c r="AJ181" s="389" t="e">
        <f>AI182/AH182</f>
        <v>#DIV/0!</v>
      </c>
      <c r="AK181" s="649" t="e">
        <f>AK182/AK20</f>
        <v>#DIV/0!</v>
      </c>
      <c r="AL181" s="646"/>
      <c r="AM181" s="647" t="e">
        <f>AM182/AM20</f>
        <v>#DIV/0!</v>
      </c>
      <c r="AN181" s="346" t="e">
        <f>AN182/AN20</f>
        <v>#DIV/0!</v>
      </c>
      <c r="AO181" s="626"/>
      <c r="AP181" s="628"/>
      <c r="AQ181" s="258" t="e">
        <f>AN182/AM182</f>
        <v>#DIV/0!</v>
      </c>
      <c r="AR181" s="649" t="e">
        <f>AR182/AR20</f>
        <v>#DIV/0!</v>
      </c>
      <c r="AS181" s="650"/>
      <c r="AT181" s="614" t="e">
        <f>AT182/AT20</f>
        <v>#DIV/0!</v>
      </c>
      <c r="AU181" s="615" t="e">
        <f>AU182/AU20</f>
        <v>#DIV/0!</v>
      </c>
      <c r="AV181" s="569"/>
      <c r="AW181" s="648"/>
      <c r="AX181" s="524"/>
      <c r="AY181" s="137"/>
      <c r="AZ181" s="138"/>
      <c r="BA181" s="138"/>
      <c r="BF181" s="1009" t="e">
        <f>BF182/BF20</f>
        <v>#DIV/0!</v>
      </c>
      <c r="BG181" s="603"/>
      <c r="BH181" s="605"/>
      <c r="BI181" s="643"/>
      <c r="BJ181" s="1009" t="e">
        <f>BJ182/BJ20</f>
        <v>#DIV/0!</v>
      </c>
      <c r="BK181" s="603"/>
      <c r="BL181" s="605"/>
      <c r="BM181" s="478"/>
      <c r="BN181" s="1009" t="e">
        <f>BN182/BN20</f>
        <v>#DIV/0!</v>
      </c>
      <c r="BO181" s="603"/>
      <c r="BP181" s="605"/>
      <c r="BQ181" s="644"/>
      <c r="BR181" s="649" t="e">
        <f>BR182/BR20</f>
        <v>#DIV/0!</v>
      </c>
      <c r="BS181" s="647" t="e">
        <f>BS182/BS20</f>
        <v>#DIV/0!</v>
      </c>
      <c r="BT181" s="612" t="e">
        <f>BT182/BT20</f>
        <v>#DIV/0!</v>
      </c>
      <c r="BU181" s="648"/>
      <c r="BV181" s="258"/>
      <c r="BW181" s="1009" t="e">
        <f>BW182/BW20</f>
        <v>#DIV/0!</v>
      </c>
      <c r="BX181" s="603"/>
      <c r="BY181" s="605"/>
      <c r="BZ181" s="644" t="e">
        <f>BY182/BX182</f>
        <v>#DIV/0!</v>
      </c>
      <c r="CA181" s="1009" t="e">
        <f>CA182/CA20</f>
        <v>#DIV/0!</v>
      </c>
      <c r="CB181" s="603"/>
      <c r="CC181" s="605"/>
      <c r="CD181" s="644" t="e">
        <f>CC182/CB182</f>
        <v>#DIV/0!</v>
      </c>
      <c r="CE181" s="1009" t="e">
        <f>CE182/CE20</f>
        <v>#DIV/0!</v>
      </c>
      <c r="CF181" s="603"/>
      <c r="CG181" s="605"/>
      <c r="CH181" s="644" t="e">
        <f>CG182/CF182</f>
        <v>#DIV/0!</v>
      </c>
      <c r="CI181" s="649" t="e">
        <f>CI182/CI20</f>
        <v>#DIV/0!</v>
      </c>
      <c r="CJ181" s="647" t="e">
        <f>CJ182/CJ20</f>
        <v>#DIV/0!</v>
      </c>
      <c r="CK181" s="346" t="e">
        <f>CK182/CK20</f>
        <v>#DIV/0!</v>
      </c>
      <c r="CL181" s="626"/>
      <c r="CM181" s="258" t="e">
        <f>CK182/CJ182</f>
        <v>#DIV/0!</v>
      </c>
      <c r="CN181" s="649" t="e">
        <f>CN182/CN20</f>
        <v>#DIV/0!</v>
      </c>
      <c r="CO181" s="614" t="e">
        <f>CO182/CO20</f>
        <v>#DIV/0!</v>
      </c>
      <c r="CP181" s="615" t="e">
        <f>CP182/CP20</f>
        <v>#DIV/0!</v>
      </c>
      <c r="CQ181" s="569"/>
      <c r="CR181" s="524" t="e">
        <f>CP182/CO182</f>
        <v>#DIV/0!</v>
      </c>
      <c r="CS181" s="137"/>
      <c r="CT181" s="138"/>
    </row>
    <row r="182" spans="1:101" s="271" customFormat="1" ht="20.100000000000001" hidden="1" customHeight="1">
      <c r="A182" s="125"/>
      <c r="B182" s="186"/>
      <c r="C182" s="126"/>
      <c r="D182" s="852" t="s">
        <v>73</v>
      </c>
      <c r="E182" s="845"/>
      <c r="F182" s="269"/>
      <c r="G182" s="421">
        <f>G20*G181</f>
        <v>0</v>
      </c>
      <c r="H182" s="780">
        <f>H20*H181</f>
        <v>0</v>
      </c>
      <c r="I182" s="425">
        <f>H182-G182</f>
        <v>0</v>
      </c>
      <c r="J182" s="269"/>
      <c r="K182" s="421">
        <f>K20*K181</f>
        <v>0</v>
      </c>
      <c r="L182" s="780">
        <f>L20*L181</f>
        <v>0</v>
      </c>
      <c r="M182" s="425">
        <f>L182-K182</f>
        <v>0</v>
      </c>
      <c r="N182" s="269"/>
      <c r="O182" s="421">
        <f>O20*O181</f>
        <v>0</v>
      </c>
      <c r="P182" s="780">
        <f>P20*P181</f>
        <v>0</v>
      </c>
      <c r="Q182" s="425">
        <f>P182-O182</f>
        <v>0</v>
      </c>
      <c r="R182" s="426">
        <f>F182+J182+N182</f>
        <v>0</v>
      </c>
      <c r="S182" s="427">
        <f>S20*S181</f>
        <v>0</v>
      </c>
      <c r="T182" s="134">
        <f>H182+K182+O182</f>
        <v>0</v>
      </c>
      <c r="U182" s="133">
        <f>H182+L182+P182</f>
        <v>0</v>
      </c>
      <c r="V182" s="129">
        <f>U182-R182</f>
        <v>0</v>
      </c>
      <c r="W182" s="128">
        <f t="shared" si="555"/>
        <v>0</v>
      </c>
      <c r="X182" s="55">
        <f>U182-T182</f>
        <v>0</v>
      </c>
      <c r="Y182" s="269"/>
      <c r="Z182" s="780">
        <f>Z20*Z181</f>
        <v>0</v>
      </c>
      <c r="AA182" s="780">
        <f>AA20*AA181</f>
        <v>0</v>
      </c>
      <c r="AB182" s="425">
        <f>AA182-Z182</f>
        <v>0</v>
      </c>
      <c r="AC182" s="269"/>
      <c r="AD182" s="421">
        <f>AD20*AD181</f>
        <v>0</v>
      </c>
      <c r="AE182" s="780">
        <f>AE20*AE181</f>
        <v>0</v>
      </c>
      <c r="AF182" s="365">
        <f>AE182-AD182</f>
        <v>0</v>
      </c>
      <c r="AG182" s="269"/>
      <c r="AH182" s="421">
        <f>AH20*AH181</f>
        <v>0</v>
      </c>
      <c r="AI182" s="422">
        <f>AI20*AI181</f>
        <v>0</v>
      </c>
      <c r="AJ182" s="365">
        <f>AI182-AH182</f>
        <v>0</v>
      </c>
      <c r="AK182" s="130">
        <f>Y182+AC182+AG182</f>
        <v>0</v>
      </c>
      <c r="AL182" s="427">
        <f>AL20*AL181</f>
        <v>0</v>
      </c>
      <c r="AM182" s="131">
        <f>Z182+AD182+AH182</f>
        <v>0</v>
      </c>
      <c r="AN182" s="113">
        <f>AA182+AE182+AI182</f>
        <v>0</v>
      </c>
      <c r="AO182" s="134">
        <f>AN182-AK182</f>
        <v>0</v>
      </c>
      <c r="AP182" s="128">
        <f t="shared" si="556"/>
        <v>0</v>
      </c>
      <c r="AQ182" s="55">
        <f>AN182-AM182</f>
        <v>0</v>
      </c>
      <c r="AR182" s="130">
        <f>SUM(R182,AK182)</f>
        <v>0</v>
      </c>
      <c r="AS182" s="132">
        <f>AS20*AS181</f>
        <v>0</v>
      </c>
      <c r="AT182" s="519">
        <f>T182+AM182</f>
        <v>0</v>
      </c>
      <c r="AU182" s="169">
        <f>SUM(U182,AN182)</f>
        <v>0</v>
      </c>
      <c r="AV182" s="170">
        <f>AU182-AR182</f>
        <v>0</v>
      </c>
      <c r="AW182" s="129">
        <f t="shared" si="557"/>
        <v>0</v>
      </c>
      <c r="AX182" s="369">
        <f>AU182-AT182</f>
        <v>0</v>
      </c>
      <c r="AY182" s="137"/>
      <c r="AZ182" s="138"/>
      <c r="BA182" s="138"/>
      <c r="BF182" s="953"/>
      <c r="BG182" s="421">
        <f>BG20*BG181</f>
        <v>0</v>
      </c>
      <c r="BH182" s="424">
        <f>BH20*BH181</f>
        <v>0</v>
      </c>
      <c r="BI182" s="425">
        <f>BH182-BG182</f>
        <v>0</v>
      </c>
      <c r="BJ182" s="953"/>
      <c r="BK182" s="421">
        <f>BK20*BK181</f>
        <v>0</v>
      </c>
      <c r="BL182" s="424">
        <f>BL20*BL181</f>
        <v>0</v>
      </c>
      <c r="BM182" s="425">
        <f>BL182-BK182</f>
        <v>0</v>
      </c>
      <c r="BN182" s="953"/>
      <c r="BO182" s="421">
        <f>BO20*BO181</f>
        <v>0</v>
      </c>
      <c r="BP182" s="424">
        <f>BP20*BP181</f>
        <v>0</v>
      </c>
      <c r="BQ182" s="365">
        <f>BP182-BO182</f>
        <v>0</v>
      </c>
      <c r="BR182" s="130">
        <f>BF182+BJ182+BN182</f>
        <v>0</v>
      </c>
      <c r="BS182" s="134">
        <f>BG182+BK182+BO182</f>
        <v>0</v>
      </c>
      <c r="BT182" s="133">
        <f>BH182+BL182+BP182</f>
        <v>0</v>
      </c>
      <c r="BU182" s="129">
        <f>BT182-BR182</f>
        <v>0</v>
      </c>
      <c r="BV182" s="55">
        <f>BT182-BS182</f>
        <v>0</v>
      </c>
      <c r="BW182" s="953"/>
      <c r="BX182" s="421">
        <f>BX20*BX181</f>
        <v>0</v>
      </c>
      <c r="BY182" s="424">
        <f>BY20*BY181</f>
        <v>0</v>
      </c>
      <c r="BZ182" s="365">
        <f>BY182-BX182</f>
        <v>0</v>
      </c>
      <c r="CA182" s="953"/>
      <c r="CB182" s="421">
        <f>CB20*CB181</f>
        <v>0</v>
      </c>
      <c r="CC182" s="424">
        <f>CC20*CC181</f>
        <v>0</v>
      </c>
      <c r="CD182" s="365">
        <f>CC182-CB182</f>
        <v>0</v>
      </c>
      <c r="CE182" s="953"/>
      <c r="CF182" s="421">
        <f>CF20*CF181</f>
        <v>0</v>
      </c>
      <c r="CG182" s="424">
        <f>CG20*CG181</f>
        <v>0</v>
      </c>
      <c r="CH182" s="365">
        <f>CG182-CF182</f>
        <v>0</v>
      </c>
      <c r="CI182" s="130">
        <f>BW182+CA182+CE182</f>
        <v>0</v>
      </c>
      <c r="CJ182" s="131">
        <f>BX182+CB182+CF182</f>
        <v>0</v>
      </c>
      <c r="CK182" s="113">
        <f>BY182+CC182+CG182</f>
        <v>0</v>
      </c>
      <c r="CL182" s="134">
        <f>CK182-CI182</f>
        <v>0</v>
      </c>
      <c r="CM182" s="55">
        <f>CK182-CJ182</f>
        <v>0</v>
      </c>
      <c r="CN182" s="130">
        <f>SUM(BR182,CI182)</f>
        <v>0</v>
      </c>
      <c r="CO182" s="519">
        <f>BS182+CJ182</f>
        <v>0</v>
      </c>
      <c r="CP182" s="169">
        <f>SUM(BT182,CK182)</f>
        <v>0</v>
      </c>
      <c r="CQ182" s="170">
        <f>CP182-CN182</f>
        <v>0</v>
      </c>
      <c r="CR182" s="369">
        <f>CP182-CO182</f>
        <v>0</v>
      </c>
      <c r="CS182" s="137"/>
      <c r="CT182" s="138"/>
    </row>
    <row r="183" spans="1:101" s="271" customFormat="1" ht="20.100000000000001" hidden="1" customHeight="1">
      <c r="A183" s="125"/>
      <c r="B183" s="186"/>
      <c r="C183" s="126"/>
      <c r="D183" s="66" t="s">
        <v>35</v>
      </c>
      <c r="E183" s="545"/>
      <c r="F183" s="607" t="e">
        <f>F184/F21</f>
        <v>#DIV/0!</v>
      </c>
      <c r="G183" s="603"/>
      <c r="H183" s="794"/>
      <c r="I183" s="478"/>
      <c r="J183" s="607" t="e">
        <f>J184/J21</f>
        <v>#DIV/0!</v>
      </c>
      <c r="K183" s="603"/>
      <c r="L183" s="794"/>
      <c r="M183" s="478"/>
      <c r="N183" s="607" t="e">
        <f>N184/N21</f>
        <v>#DIV/0!</v>
      </c>
      <c r="O183" s="603"/>
      <c r="P183" s="794"/>
      <c r="Q183" s="478"/>
      <c r="R183" s="645" t="e">
        <f>R184/R21</f>
        <v>#DIV/0!</v>
      </c>
      <c r="S183" s="646"/>
      <c r="T183" s="647" t="e">
        <f>T184/T21</f>
        <v>#DIV/0!</v>
      </c>
      <c r="U183" s="612" t="e">
        <f>U184/U21</f>
        <v>#DIV/0!</v>
      </c>
      <c r="V183" s="648"/>
      <c r="W183" s="628"/>
      <c r="X183" s="258"/>
      <c r="Y183" s="607" t="e">
        <f>Y184/Y21</f>
        <v>#DIV/0!</v>
      </c>
      <c r="Z183" s="794"/>
      <c r="AA183" s="794"/>
      <c r="AB183" s="478"/>
      <c r="AC183" s="607" t="e">
        <f>AC184/AC21</f>
        <v>#DIV/0!</v>
      </c>
      <c r="AD183" s="603"/>
      <c r="AE183" s="794"/>
      <c r="AF183" s="389" t="e">
        <f>AE184/AD184</f>
        <v>#DIV/0!</v>
      </c>
      <c r="AG183" s="607" t="e">
        <f>AG184/AG21</f>
        <v>#DIV/0!</v>
      </c>
      <c r="AH183" s="603"/>
      <c r="AI183" s="874"/>
      <c r="AJ183" s="389" t="e">
        <f>AI184/AH184</f>
        <v>#DIV/0!</v>
      </c>
      <c r="AK183" s="649" t="e">
        <f>AK184/AK21</f>
        <v>#DIV/0!</v>
      </c>
      <c r="AL183" s="646"/>
      <c r="AM183" s="647" t="e">
        <f>AM184/AM21</f>
        <v>#DIV/0!</v>
      </c>
      <c r="AN183" s="346" t="e">
        <f>AN184/AN21</f>
        <v>#DIV/0!</v>
      </c>
      <c r="AO183" s="626"/>
      <c r="AP183" s="628"/>
      <c r="AQ183" s="258" t="e">
        <f>AN184/AM184</f>
        <v>#DIV/0!</v>
      </c>
      <c r="AR183" s="649" t="e">
        <f>AR184/AR21</f>
        <v>#DIV/0!</v>
      </c>
      <c r="AS183" s="650"/>
      <c r="AT183" s="614" t="e">
        <f>AT184/AT21</f>
        <v>#DIV/0!</v>
      </c>
      <c r="AU183" s="615" t="e">
        <f>AU184/AU21</f>
        <v>#DIV/0!</v>
      </c>
      <c r="AV183" s="569"/>
      <c r="AW183" s="648"/>
      <c r="AX183" s="524"/>
      <c r="AY183" s="137"/>
      <c r="AZ183" s="138"/>
      <c r="BA183" s="138"/>
      <c r="BF183" s="1009" t="e">
        <f>BF184/BF21</f>
        <v>#DIV/0!</v>
      </c>
      <c r="BG183" s="603"/>
      <c r="BH183" s="605"/>
      <c r="BI183" s="643"/>
      <c r="BJ183" s="1009" t="e">
        <f>BJ184/BJ21</f>
        <v>#DIV/0!</v>
      </c>
      <c r="BK183" s="603"/>
      <c r="BL183" s="605"/>
      <c r="BM183" s="478"/>
      <c r="BN183" s="1009" t="e">
        <f>BN184/BN21</f>
        <v>#DIV/0!</v>
      </c>
      <c r="BO183" s="603"/>
      <c r="BP183" s="605"/>
      <c r="BQ183" s="644"/>
      <c r="BR183" s="649" t="e">
        <f>BR184/BR21</f>
        <v>#DIV/0!</v>
      </c>
      <c r="BS183" s="647">
        <f>BS184/BS21</f>
        <v>0</v>
      </c>
      <c r="BT183" s="612">
        <f>BT184/BT21</f>
        <v>0</v>
      </c>
      <c r="BU183" s="648"/>
      <c r="BV183" s="258"/>
      <c r="BW183" s="1009" t="e">
        <f>BW184/BW21</f>
        <v>#DIV/0!</v>
      </c>
      <c r="BX183" s="603"/>
      <c r="BY183" s="605"/>
      <c r="BZ183" s="644" t="e">
        <f>BY184/BX184</f>
        <v>#DIV/0!</v>
      </c>
      <c r="CA183" s="1009" t="e">
        <f>CA184/CA21</f>
        <v>#DIV/0!</v>
      </c>
      <c r="CB183" s="603"/>
      <c r="CC183" s="605"/>
      <c r="CD183" s="644" t="e">
        <f>CC184/CB184</f>
        <v>#DIV/0!</v>
      </c>
      <c r="CE183" s="1009" t="e">
        <f>CE184/CE21</f>
        <v>#DIV/0!</v>
      </c>
      <c r="CF183" s="603"/>
      <c r="CG183" s="605"/>
      <c r="CH183" s="644" t="e">
        <f>CG184/CF184</f>
        <v>#DIV/0!</v>
      </c>
      <c r="CI183" s="649" t="e">
        <f>CI184/CI21</f>
        <v>#DIV/0!</v>
      </c>
      <c r="CJ183" s="647" t="e">
        <f>CJ184/CJ21</f>
        <v>#DIV/0!</v>
      </c>
      <c r="CK183" s="346" t="e">
        <f>CK184/CK21</f>
        <v>#DIV/0!</v>
      </c>
      <c r="CL183" s="626"/>
      <c r="CM183" s="258" t="e">
        <f>CK184/CJ184</f>
        <v>#DIV/0!</v>
      </c>
      <c r="CN183" s="649" t="e">
        <f>CN184/CN21</f>
        <v>#DIV/0!</v>
      </c>
      <c r="CO183" s="614">
        <f>CO184/CO21</f>
        <v>0</v>
      </c>
      <c r="CP183" s="615">
        <f>CP184/CP21</f>
        <v>0</v>
      </c>
      <c r="CQ183" s="569"/>
      <c r="CR183" s="524" t="e">
        <f>CP184/CO184</f>
        <v>#DIV/0!</v>
      </c>
      <c r="CS183" s="137"/>
      <c r="CT183" s="138"/>
    </row>
    <row r="184" spans="1:101" s="271" customFormat="1" ht="20.100000000000001" hidden="1" customHeight="1">
      <c r="A184" s="125"/>
      <c r="B184" s="186"/>
      <c r="C184" s="126"/>
      <c r="D184" s="852" t="s">
        <v>75</v>
      </c>
      <c r="E184" s="845"/>
      <c r="F184" s="381"/>
      <c r="G184" s="469">
        <f>G21*G183</f>
        <v>0</v>
      </c>
      <c r="H184" s="782">
        <f>H21*H183</f>
        <v>0</v>
      </c>
      <c r="I184" s="465">
        <f>H184-G184</f>
        <v>0</v>
      </c>
      <c r="J184" s="381"/>
      <c r="K184" s="469">
        <f>K21*K183</f>
        <v>0</v>
      </c>
      <c r="L184" s="782">
        <f>L21*L183</f>
        <v>0</v>
      </c>
      <c r="M184" s="465">
        <f>L184-K184</f>
        <v>0</v>
      </c>
      <c r="N184" s="381"/>
      <c r="O184" s="469">
        <f>O21*O183</f>
        <v>0</v>
      </c>
      <c r="P184" s="782">
        <f>P21*P183</f>
        <v>0</v>
      </c>
      <c r="Q184" s="465">
        <f>P184-O184</f>
        <v>0</v>
      </c>
      <c r="R184" s="386">
        <f>F184+J184+N184</f>
        <v>0</v>
      </c>
      <c r="S184" s="387">
        <f>S21*S183</f>
        <v>0</v>
      </c>
      <c r="T184" s="134">
        <f>H184+K184+O184</f>
        <v>0</v>
      </c>
      <c r="U184" s="278">
        <f>H184+L184+P184</f>
        <v>0</v>
      </c>
      <c r="V184" s="242">
        <f>U184-R184</f>
        <v>0</v>
      </c>
      <c r="W184" s="243">
        <f t="shared" si="555"/>
        <v>0</v>
      </c>
      <c r="X184" s="244">
        <f>U184-T184</f>
        <v>0</v>
      </c>
      <c r="Y184" s="381"/>
      <c r="Z184" s="782">
        <f>Z21*Z183</f>
        <v>0</v>
      </c>
      <c r="AA184" s="782">
        <f>AA21*AA183</f>
        <v>0</v>
      </c>
      <c r="AB184" s="465">
        <f>AA184-Z184</f>
        <v>0</v>
      </c>
      <c r="AC184" s="381"/>
      <c r="AD184" s="469">
        <f>AD21*AD183</f>
        <v>0</v>
      </c>
      <c r="AE184" s="782">
        <f>AE21*AE183</f>
        <v>0</v>
      </c>
      <c r="AF184" s="651">
        <f>AE184-AD184</f>
        <v>0</v>
      </c>
      <c r="AG184" s="381"/>
      <c r="AH184" s="469">
        <f>AH21*AH183</f>
        <v>0</v>
      </c>
      <c r="AI184" s="470">
        <f>AI21*AI183</f>
        <v>0</v>
      </c>
      <c r="AJ184" s="651">
        <f>AI184-AH184</f>
        <v>0</v>
      </c>
      <c r="AK184" s="292">
        <f>Y184+AC184+AG184</f>
        <v>0</v>
      </c>
      <c r="AL184" s="387">
        <f>AL21*AL183</f>
        <v>0</v>
      </c>
      <c r="AM184" s="388">
        <f>Z184+AD184+AH184</f>
        <v>0</v>
      </c>
      <c r="AN184" s="159">
        <f>AA184+AE184+AI184</f>
        <v>0</v>
      </c>
      <c r="AO184" s="70">
        <f>AN184-AK184</f>
        <v>0</v>
      </c>
      <c r="AP184" s="129">
        <f t="shared" si="556"/>
        <v>0</v>
      </c>
      <c r="AQ184" s="244">
        <f>AN184-AM184</f>
        <v>0</v>
      </c>
      <c r="AR184" s="292">
        <f>SUM(R184,AK184)</f>
        <v>0</v>
      </c>
      <c r="AS184" s="390">
        <f>AS21*AS183</f>
        <v>0</v>
      </c>
      <c r="AT184" s="528">
        <f>T184+AM184</f>
        <v>0</v>
      </c>
      <c r="AU184" s="169">
        <f>SUM(U184,AN184)</f>
        <v>0</v>
      </c>
      <c r="AV184" s="170">
        <f>AU184-AR184</f>
        <v>0</v>
      </c>
      <c r="AW184" s="242">
        <f t="shared" si="557"/>
        <v>0</v>
      </c>
      <c r="AX184" s="618">
        <f>AU184-AT184</f>
        <v>0</v>
      </c>
      <c r="AY184" s="137"/>
      <c r="AZ184" s="138"/>
      <c r="BA184" s="138"/>
      <c r="BF184" s="951"/>
      <c r="BG184" s="469">
        <f>BG21*BG183</f>
        <v>0</v>
      </c>
      <c r="BH184" s="471">
        <f>BH21*BH183</f>
        <v>0</v>
      </c>
      <c r="BI184" s="465">
        <f>BH184-BG184</f>
        <v>0</v>
      </c>
      <c r="BJ184" s="951"/>
      <c r="BK184" s="469">
        <f>BK21*BK183</f>
        <v>0</v>
      </c>
      <c r="BL184" s="471">
        <f>BL21*BL183</f>
        <v>0</v>
      </c>
      <c r="BM184" s="465">
        <f>BL184-BK184</f>
        <v>0</v>
      </c>
      <c r="BN184" s="951"/>
      <c r="BO184" s="469">
        <f>BO21*BO183</f>
        <v>0</v>
      </c>
      <c r="BP184" s="471">
        <f>BP21*BP183</f>
        <v>0</v>
      </c>
      <c r="BQ184" s="651">
        <f>BP184-BO184</f>
        <v>0</v>
      </c>
      <c r="BR184" s="292">
        <f>BF184+BJ184+BN184</f>
        <v>0</v>
      </c>
      <c r="BS184" s="134">
        <f>BG184+BK184+BO184</f>
        <v>0</v>
      </c>
      <c r="BT184" s="278">
        <f>BH184+BL184+BP184</f>
        <v>0</v>
      </c>
      <c r="BU184" s="242">
        <f>BT184-BR184</f>
        <v>0</v>
      </c>
      <c r="BV184" s="244">
        <f>BT184-BS184</f>
        <v>0</v>
      </c>
      <c r="BW184" s="951"/>
      <c r="BX184" s="469">
        <f>BX21*BX183</f>
        <v>0</v>
      </c>
      <c r="BY184" s="471">
        <f>BY21*BY183</f>
        <v>0</v>
      </c>
      <c r="BZ184" s="651">
        <f>BY184-BX184</f>
        <v>0</v>
      </c>
      <c r="CA184" s="951"/>
      <c r="CB184" s="469">
        <f>CB21*CB183</f>
        <v>0</v>
      </c>
      <c r="CC184" s="471">
        <f>CC21*CC183</f>
        <v>0</v>
      </c>
      <c r="CD184" s="651">
        <f>CC184-CB184</f>
        <v>0</v>
      </c>
      <c r="CE184" s="951"/>
      <c r="CF184" s="469">
        <f>CF21*CF183</f>
        <v>0</v>
      </c>
      <c r="CG184" s="471">
        <f>CG21*CG183</f>
        <v>0</v>
      </c>
      <c r="CH184" s="651">
        <f>CG184-CF184</f>
        <v>0</v>
      </c>
      <c r="CI184" s="292">
        <f>BW184+CA184+CE184</f>
        <v>0</v>
      </c>
      <c r="CJ184" s="388">
        <f>BX184+CB184+CF184</f>
        <v>0</v>
      </c>
      <c r="CK184" s="159">
        <f>BY184+CC184+CG184</f>
        <v>0</v>
      </c>
      <c r="CL184" s="70">
        <f>CK184-CI184</f>
        <v>0</v>
      </c>
      <c r="CM184" s="244">
        <f>CK184-CJ184</f>
        <v>0</v>
      </c>
      <c r="CN184" s="292">
        <f>SUM(BR184,CI184)</f>
        <v>0</v>
      </c>
      <c r="CO184" s="528">
        <f>BS184+CJ184</f>
        <v>0</v>
      </c>
      <c r="CP184" s="169">
        <f>SUM(BT184,CK184)</f>
        <v>0</v>
      </c>
      <c r="CQ184" s="428">
        <f>CP184-CN184</f>
        <v>0</v>
      </c>
      <c r="CR184" s="618">
        <f>CP184-CO184</f>
        <v>0</v>
      </c>
      <c r="CS184" s="137"/>
      <c r="CT184" s="138"/>
    </row>
    <row r="185" spans="1:101" s="98" customFormat="1" ht="20.100000000000001" customHeight="1">
      <c r="A185" s="186"/>
      <c r="B185" s="186" t="str">
        <f>B167</f>
        <v>%=粗利率</v>
      </c>
      <c r="C185" s="126"/>
      <c r="D185" s="126"/>
      <c r="E185" s="153"/>
      <c r="F185" s="499" t="e">
        <f>F186/F23</f>
        <v>#DIV/0!</v>
      </c>
      <c r="G185" s="582">
        <f>G186/G23</f>
        <v>-0.11066879191238416</v>
      </c>
      <c r="H185" s="793">
        <f>H186/H23</f>
        <v>-0.11066879191238416</v>
      </c>
      <c r="I185" s="341">
        <f>H186/G186</f>
        <v>1</v>
      </c>
      <c r="J185" s="499" t="e">
        <f>J186/J23</f>
        <v>#DIV/0!</v>
      </c>
      <c r="K185" s="582" t="e">
        <f>K186/K23</f>
        <v>#DIV/0!</v>
      </c>
      <c r="L185" s="793" t="e">
        <f>L186/L23</f>
        <v>#DIV/0!</v>
      </c>
      <c r="M185" s="341" t="e">
        <f>L186/K186</f>
        <v>#DIV/0!</v>
      </c>
      <c r="N185" s="499" t="e">
        <f>N186/N23</f>
        <v>#DIV/0!</v>
      </c>
      <c r="O185" s="582">
        <f>O186/O23</f>
        <v>1.8831232394366194E-3</v>
      </c>
      <c r="P185" s="793">
        <f>P186/P23</f>
        <v>1.8831232394366194E-3</v>
      </c>
      <c r="Q185" s="341">
        <f>P186/O186</f>
        <v>1</v>
      </c>
      <c r="R185" s="584" t="e">
        <f>R186/R23</f>
        <v>#DIV/0!</v>
      </c>
      <c r="S185" s="585" t="e">
        <f>S186/S23</f>
        <v>#DIV/0!</v>
      </c>
      <c r="T185" s="590">
        <f>T186/T23</f>
        <v>-5.5628337494619012E-2</v>
      </c>
      <c r="U185" s="587">
        <f>U186/U23</f>
        <v>-5.5628337494619012E-2</v>
      </c>
      <c r="V185" s="587" t="e">
        <f>U186/R186</f>
        <v>#DIV/0!</v>
      </c>
      <c r="W185" s="588" t="e">
        <f>U186/S186</f>
        <v>#DIV/0!</v>
      </c>
      <c r="X185" s="178">
        <f>U186/T186</f>
        <v>1</v>
      </c>
      <c r="Y185" s="499" t="e">
        <f>Y186/Y23</f>
        <v>#DIV/0!</v>
      </c>
      <c r="Z185" s="793">
        <v>0.63400000000000001</v>
      </c>
      <c r="AA185" s="793">
        <v>0.63400000000000001</v>
      </c>
      <c r="AB185" s="341">
        <f>AA186/Z186</f>
        <v>1</v>
      </c>
      <c r="AC185" s="499" t="e">
        <f>AC186/AC23</f>
        <v>#DIV/0!</v>
      </c>
      <c r="AD185" s="582" t="e">
        <f t="shared" ref="AD185" si="570">AD186/AD23</f>
        <v>#DIV/0!</v>
      </c>
      <c r="AE185" s="793" t="e">
        <f t="shared" ref="Y185:AN187" si="571">AE186/AE23</f>
        <v>#DIV/0!</v>
      </c>
      <c r="AF185" s="348" t="e">
        <f>AE186/AD186</f>
        <v>#DIV/0!</v>
      </c>
      <c r="AG185" s="499" t="e">
        <f>AG186/AG23</f>
        <v>#DIV/0!</v>
      </c>
      <c r="AH185" s="582">
        <f t="shared" ref="AH185" si="572">AH186/AH23</f>
        <v>0.2015871951219512</v>
      </c>
      <c r="AI185" s="873" t="e">
        <f t="shared" si="571"/>
        <v>#DIV/0!</v>
      </c>
      <c r="AJ185" s="348">
        <f>AI186/AH186</f>
        <v>0</v>
      </c>
      <c r="AK185" s="589" t="e">
        <f>AK186/AK23</f>
        <v>#DIV/0!</v>
      </c>
      <c r="AL185" s="585" t="e">
        <f>AL186/AL23</f>
        <v>#DIV/0!</v>
      </c>
      <c r="AM185" s="600">
        <f>AM186/AM23</f>
        <v>0.43178237543519205</v>
      </c>
      <c r="AN185" s="587">
        <f>AN186/AN23</f>
        <v>0.63429288702928877</v>
      </c>
      <c r="AO185" s="591" t="e">
        <f>AN186/AK186</f>
        <v>#DIV/0!</v>
      </c>
      <c r="AP185" s="347" t="e">
        <f>AN186/AL186</f>
        <v>#DIV/0!</v>
      </c>
      <c r="AQ185" s="179">
        <f>AN186/AM186</f>
        <v>0.78149921899567487</v>
      </c>
      <c r="AR185" s="589" t="e">
        <f>AR186/AR23</f>
        <v>#DIV/0!</v>
      </c>
      <c r="AS185" s="592" t="e">
        <f>AS186/AS23</f>
        <v>#DIV/0!</v>
      </c>
      <c r="AT185" s="594">
        <f>AT186/AT23</f>
        <v>-3.452583350287422E-2</v>
      </c>
      <c r="AU185" s="653">
        <f>AU186/AU23</f>
        <v>-3.940902911650046E-2</v>
      </c>
      <c r="AV185" s="591" t="e">
        <f>AU186/AR186</f>
        <v>#DIV/0!</v>
      </c>
      <c r="AW185" s="587" t="e">
        <f>AU186/AS186</f>
        <v>#DIV/0!</v>
      </c>
      <c r="AX185" s="596">
        <f>AU186/AT186</f>
        <v>1.1183076025579117</v>
      </c>
      <c r="AY185" s="96"/>
      <c r="AZ185" s="97"/>
      <c r="BA185" s="641"/>
      <c r="BF185" s="1008" t="e">
        <f>BF186/BF23</f>
        <v>#DIV/0!</v>
      </c>
      <c r="BG185" s="582" t="e">
        <f>BG186/BG23</f>
        <v>#DIV/0!</v>
      </c>
      <c r="BH185" s="583" t="e">
        <f>BH186/BH23</f>
        <v>#DIV/0!</v>
      </c>
      <c r="BI185" s="341" t="e">
        <f>BH186/BG186</f>
        <v>#DIV/0!</v>
      </c>
      <c r="BJ185" s="1008" t="e">
        <f>BJ186/BJ23</f>
        <v>#DIV/0!</v>
      </c>
      <c r="BK185" s="582" t="e">
        <f>BK186/BK23</f>
        <v>#DIV/0!</v>
      </c>
      <c r="BL185" s="583" t="e">
        <f>BL186/BL23</f>
        <v>#DIV/0!</v>
      </c>
      <c r="BM185" s="341" t="e">
        <f>BL186/BK186</f>
        <v>#DIV/0!</v>
      </c>
      <c r="BN185" s="1008" t="e">
        <f>BN186/BN23</f>
        <v>#DIV/0!</v>
      </c>
      <c r="BO185" s="582">
        <f>BO186/BO23</f>
        <v>0</v>
      </c>
      <c r="BP185" s="583">
        <f>BP186/BP23</f>
        <v>0</v>
      </c>
      <c r="BQ185" s="652" t="e">
        <f>BP186/BO186</f>
        <v>#DIV/0!</v>
      </c>
      <c r="BR185" s="589" t="e">
        <f>BR186/BR23</f>
        <v>#DIV/0!</v>
      </c>
      <c r="BS185" s="600">
        <f>BS186/BS23</f>
        <v>0</v>
      </c>
      <c r="BT185" s="587">
        <f>BT186/BT23</f>
        <v>0</v>
      </c>
      <c r="BU185" s="587" t="e">
        <f>BT186/BR186</f>
        <v>#DIV/0!</v>
      </c>
      <c r="BV185" s="178" t="e">
        <f>BT186/BS186</f>
        <v>#DIV/0!</v>
      </c>
      <c r="BW185" s="1008" t="e">
        <f>BW186/BW23</f>
        <v>#DIV/0!</v>
      </c>
      <c r="BX185" s="582" t="e">
        <f>BX186/BX23</f>
        <v>#DIV/0!</v>
      </c>
      <c r="BY185" s="583" t="e">
        <f>BY186/BY23</f>
        <v>#DIV/0!</v>
      </c>
      <c r="BZ185" s="652" t="e">
        <f>BY186/BX186</f>
        <v>#DIV/0!</v>
      </c>
      <c r="CA185" s="1008" t="e">
        <f>CA186/CA23</f>
        <v>#DIV/0!</v>
      </c>
      <c r="CB185" s="582" t="e">
        <f>CB186/CB23</f>
        <v>#DIV/0!</v>
      </c>
      <c r="CC185" s="583" t="e">
        <f>CC186/CC23</f>
        <v>#DIV/0!</v>
      </c>
      <c r="CD185" s="652" t="e">
        <f>CC186/CB186</f>
        <v>#DIV/0!</v>
      </c>
      <c r="CE185" s="1008" t="e">
        <f>CE186/CE23</f>
        <v>#DIV/0!</v>
      </c>
      <c r="CF185" s="582" t="e">
        <f>CF186/CF23</f>
        <v>#DIV/0!</v>
      </c>
      <c r="CG185" s="583" t="e">
        <f>CG186/CG23</f>
        <v>#DIV/0!</v>
      </c>
      <c r="CH185" s="652" t="e">
        <f>CG186/CF186</f>
        <v>#DIV/0!</v>
      </c>
      <c r="CI185" s="589" t="e">
        <f>CI186/CI23</f>
        <v>#DIV/0!</v>
      </c>
      <c r="CJ185" s="600" t="e">
        <f>CJ186/CJ23</f>
        <v>#DIV/0!</v>
      </c>
      <c r="CK185" s="587" t="e">
        <f>CK186/CK23</f>
        <v>#DIV/0!</v>
      </c>
      <c r="CL185" s="595" t="e">
        <f>CK186/CI186</f>
        <v>#DIV/0!</v>
      </c>
      <c r="CM185" s="179" t="e">
        <f>CK186/CJ186</f>
        <v>#DIV/0!</v>
      </c>
      <c r="CN185" s="589" t="e">
        <f>CN186/CN23</f>
        <v>#DIV/0!</v>
      </c>
      <c r="CO185" s="594">
        <f>CO186/CO23</f>
        <v>0</v>
      </c>
      <c r="CP185" s="653">
        <f>CP186/CP23</f>
        <v>0</v>
      </c>
      <c r="CQ185" s="595" t="e">
        <f>CP186/CN186</f>
        <v>#DIV/0!</v>
      </c>
      <c r="CR185" s="596" t="e">
        <f>CP186/CO186</f>
        <v>#DIV/0!</v>
      </c>
      <c r="CS185" s="96"/>
      <c r="CT185" s="641"/>
    </row>
    <row r="186" spans="1:101" s="97" customFormat="1" ht="20.100000000000001" customHeight="1">
      <c r="A186" s="186"/>
      <c r="B186" s="360" t="s">
        <v>8</v>
      </c>
      <c r="C186" s="361"/>
      <c r="D186" s="361"/>
      <c r="E186" s="187"/>
      <c r="F186" s="362">
        <f>F182+F184</f>
        <v>0</v>
      </c>
      <c r="G186" s="456">
        <v>-561.38400000000001</v>
      </c>
      <c r="H186" s="774">
        <v>-561.38400000000001</v>
      </c>
      <c r="I186" s="365">
        <f>H186-G186</f>
        <v>0</v>
      </c>
      <c r="J186" s="362">
        <f>J182+J184</f>
        <v>0</v>
      </c>
      <c r="K186" s="456">
        <f>K182+K184</f>
        <v>0</v>
      </c>
      <c r="L186" s="774">
        <f>L182+L184</f>
        <v>0</v>
      </c>
      <c r="M186" s="365">
        <f>L186-K186</f>
        <v>0</v>
      </c>
      <c r="N186" s="362">
        <f>N182+N184</f>
        <v>0</v>
      </c>
      <c r="O186" s="456">
        <v>9.1419999999999995</v>
      </c>
      <c r="P186" s="774">
        <v>9.1419999999999995</v>
      </c>
      <c r="Q186" s="365">
        <f>P186-O186</f>
        <v>0</v>
      </c>
      <c r="R186" s="367">
        <f>F186+J186+N186</f>
        <v>0</v>
      </c>
      <c r="S186" s="368">
        <f>S182+S184</f>
        <v>0</v>
      </c>
      <c r="T186" s="188">
        <f>H186+K186+O186</f>
        <v>-552.24199999999996</v>
      </c>
      <c r="U186" s="114">
        <f>H186+L186+P186</f>
        <v>-552.24199999999996</v>
      </c>
      <c r="V186" s="110">
        <f>U186-R186</f>
        <v>-552.24199999999996</v>
      </c>
      <c r="W186" s="108">
        <f t="shared" si="555"/>
        <v>-552.24199999999996</v>
      </c>
      <c r="X186" s="117">
        <f>U186-T186</f>
        <v>0</v>
      </c>
      <c r="Y186" s="362">
        <f t="shared" ref="Y186:AG186" si="573">Y182+Y184</f>
        <v>0</v>
      </c>
      <c r="Z186" s="774">
        <v>151.596</v>
      </c>
      <c r="AA186" s="774">
        <v>151.596</v>
      </c>
      <c r="AB186" s="365">
        <f t="shared" si="573"/>
        <v>0</v>
      </c>
      <c r="AC186" s="362">
        <f t="shared" si="573"/>
        <v>0</v>
      </c>
      <c r="AD186" s="456">
        <v>0</v>
      </c>
      <c r="AE186" s="774">
        <v>0</v>
      </c>
      <c r="AF186" s="651">
        <f t="shared" si="573"/>
        <v>0</v>
      </c>
      <c r="AG186" s="362">
        <f t="shared" si="573"/>
        <v>0</v>
      </c>
      <c r="AH186" s="456">
        <v>42.384999999999998</v>
      </c>
      <c r="AI186" s="364"/>
      <c r="AJ186" s="651">
        <f t="shared" ref="AJ186:AR186" si="574">AJ182+AJ184</f>
        <v>0</v>
      </c>
      <c r="AK186" s="107">
        <f t="shared" si="574"/>
        <v>0</v>
      </c>
      <c r="AL186" s="888">
        <f>AL182+AL184</f>
        <v>0</v>
      </c>
      <c r="AM186" s="110">
        <f>Z186+AD186+AH186</f>
        <v>193.98099999999999</v>
      </c>
      <c r="AN186" s="110">
        <f>AA186+AE186+AI186</f>
        <v>151.596</v>
      </c>
      <c r="AO186" s="188">
        <f t="shared" si="574"/>
        <v>0</v>
      </c>
      <c r="AP186" s="108">
        <f t="shared" si="556"/>
        <v>151.596</v>
      </c>
      <c r="AQ186" s="107">
        <f t="shared" si="574"/>
        <v>0</v>
      </c>
      <c r="AR186" s="362">
        <f t="shared" si="574"/>
        <v>0</v>
      </c>
      <c r="AS186" s="113">
        <f>AS182+AS184</f>
        <v>0</v>
      </c>
      <c r="AT186" s="654">
        <f>T186+AM186</f>
        <v>-358.26099999999997</v>
      </c>
      <c r="AU186" s="181">
        <f>SUM(U186,AN186)</f>
        <v>-400.64599999999996</v>
      </c>
      <c r="AV186" s="335">
        <f>AV182+AV184</f>
        <v>0</v>
      </c>
      <c r="AW186" s="110">
        <f t="shared" si="557"/>
        <v>-400.64599999999996</v>
      </c>
      <c r="AX186" s="655">
        <f>AX182+AX184</f>
        <v>0</v>
      </c>
      <c r="AY186" s="96">
        <f>AR186/6</f>
        <v>0</v>
      </c>
      <c r="AZ186" s="97">
        <f>AS186/6</f>
        <v>0</v>
      </c>
      <c r="BA186" s="97">
        <f>AU186/6</f>
        <v>-66.774333333333331</v>
      </c>
      <c r="BB186" s="123" t="e">
        <f>BA186/AY186</f>
        <v>#DIV/0!</v>
      </c>
      <c r="BC186" s="98">
        <f>BA186-AY186</f>
        <v>-66.774333333333331</v>
      </c>
      <c r="BD186" s="98">
        <f>BA186-AZ186</f>
        <v>-66.774333333333331</v>
      </c>
      <c r="BE186" s="98">
        <f>AX186/6</f>
        <v>0</v>
      </c>
      <c r="BF186" s="949">
        <f>BF182+BF184</f>
        <v>0</v>
      </c>
      <c r="BG186" s="456">
        <f>BG182+BG184</f>
        <v>0</v>
      </c>
      <c r="BH186" s="366">
        <f>BH182+BH184</f>
        <v>0</v>
      </c>
      <c r="BI186" s="365">
        <f>BH186-BG186</f>
        <v>0</v>
      </c>
      <c r="BJ186" s="949">
        <f>BJ182+BJ184</f>
        <v>0</v>
      </c>
      <c r="BK186" s="456">
        <f>BK182+BK184</f>
        <v>0</v>
      </c>
      <c r="BL186" s="366">
        <f>BL182+BL184</f>
        <v>0</v>
      </c>
      <c r="BM186" s="365">
        <f>BL186-BK186</f>
        <v>0</v>
      </c>
      <c r="BN186" s="949">
        <f>BN182+BN184</f>
        <v>0</v>
      </c>
      <c r="BO186" s="456">
        <f>BO182+BO184</f>
        <v>0</v>
      </c>
      <c r="BP186" s="366">
        <f>BP182+BP184</f>
        <v>0</v>
      </c>
      <c r="BQ186" s="651">
        <f>BP186-BO186</f>
        <v>0</v>
      </c>
      <c r="BR186" s="111">
        <f>BF186+BJ186+BN186</f>
        <v>0</v>
      </c>
      <c r="BS186" s="188">
        <f>BG186+BK186+BO186</f>
        <v>0</v>
      </c>
      <c r="BT186" s="114">
        <f>BH186+BL186+BP186</f>
        <v>0</v>
      </c>
      <c r="BU186" s="110">
        <f>BT186-BR186</f>
        <v>0</v>
      </c>
      <c r="BV186" s="117">
        <f>BT186-BS186</f>
        <v>0</v>
      </c>
      <c r="BW186" s="949">
        <f t="shared" ref="BW186:CN186" si="575">BW182+BW184</f>
        <v>0</v>
      </c>
      <c r="BX186" s="456">
        <f t="shared" si="575"/>
        <v>0</v>
      </c>
      <c r="BY186" s="366">
        <f t="shared" si="575"/>
        <v>0</v>
      </c>
      <c r="BZ186" s="651">
        <f t="shared" si="575"/>
        <v>0</v>
      </c>
      <c r="CA186" s="949">
        <f t="shared" si="575"/>
        <v>0</v>
      </c>
      <c r="CB186" s="456">
        <f t="shared" si="575"/>
        <v>0</v>
      </c>
      <c r="CC186" s="366">
        <f t="shared" si="575"/>
        <v>0</v>
      </c>
      <c r="CD186" s="651">
        <f t="shared" si="575"/>
        <v>0</v>
      </c>
      <c r="CE186" s="949">
        <f t="shared" si="575"/>
        <v>0</v>
      </c>
      <c r="CF186" s="456">
        <f t="shared" si="575"/>
        <v>0</v>
      </c>
      <c r="CG186" s="366">
        <f t="shared" si="575"/>
        <v>0</v>
      </c>
      <c r="CH186" s="651">
        <f t="shared" si="575"/>
        <v>0</v>
      </c>
      <c r="CI186" s="107">
        <f t="shared" si="575"/>
        <v>0</v>
      </c>
      <c r="CJ186" s="362">
        <f t="shared" si="575"/>
        <v>0</v>
      </c>
      <c r="CK186" s="110">
        <f t="shared" si="575"/>
        <v>0</v>
      </c>
      <c r="CL186" s="551">
        <f t="shared" si="575"/>
        <v>0</v>
      </c>
      <c r="CM186" s="107">
        <f t="shared" si="575"/>
        <v>0</v>
      </c>
      <c r="CN186" s="362">
        <f t="shared" si="575"/>
        <v>0</v>
      </c>
      <c r="CO186" s="654">
        <f>CO182+CO184</f>
        <v>0</v>
      </c>
      <c r="CP186" s="181">
        <f>CP182+CP184</f>
        <v>0</v>
      </c>
      <c r="CQ186" s="335">
        <f>CQ182+CQ184</f>
        <v>0</v>
      </c>
      <c r="CR186" s="655">
        <f>CR182+CR184</f>
        <v>0</v>
      </c>
      <c r="CS186" s="96">
        <f>CN186/6</f>
        <v>0</v>
      </c>
      <c r="CT186" s="97">
        <f>CP186/6</f>
        <v>0</v>
      </c>
      <c r="CU186" s="123" t="e">
        <f>CT186/CS186</f>
        <v>#DIV/0!</v>
      </c>
      <c r="CV186" s="98">
        <f>CT186-CS186</f>
        <v>0</v>
      </c>
      <c r="CW186" s="98">
        <f>CR186/6</f>
        <v>0</v>
      </c>
    </row>
    <row r="187" spans="1:101" s="266" customFormat="1" ht="20.100000000000001" customHeight="1">
      <c r="A187" s="359"/>
      <c r="B187" s="457" t="str">
        <f>B167</f>
        <v>%=粗利率</v>
      </c>
      <c r="C187" s="126"/>
      <c r="D187" s="126"/>
      <c r="E187" s="153"/>
      <c r="F187" s="499">
        <f>F188/F25</f>
        <v>0.59449541284403673</v>
      </c>
      <c r="G187" s="656">
        <f>G188/G25</f>
        <v>0.51760367129593643</v>
      </c>
      <c r="H187" s="798">
        <f>H188/H25</f>
        <v>0.51760367129593643</v>
      </c>
      <c r="I187" s="341">
        <f>H188/G188</f>
        <v>1</v>
      </c>
      <c r="J187" s="499">
        <f>J188/J25</f>
        <v>0.59449541284403673</v>
      </c>
      <c r="K187" s="656">
        <f>K188/K25</f>
        <v>0.55328315270615014</v>
      </c>
      <c r="L187" s="798">
        <f>L188/L25</f>
        <v>0.55328315270615014</v>
      </c>
      <c r="M187" s="341">
        <f>L188/K188</f>
        <v>1</v>
      </c>
      <c r="N187" s="499">
        <f>N188/N25</f>
        <v>0.58315457413249205</v>
      </c>
      <c r="O187" s="656">
        <f>O188/O25</f>
        <v>0.58085082857051828</v>
      </c>
      <c r="P187" s="798">
        <f>P188/P25</f>
        <v>0.58085082857051828</v>
      </c>
      <c r="Q187" s="341">
        <f>P188/O188</f>
        <v>1</v>
      </c>
      <c r="R187" s="499">
        <f>R188/R25</f>
        <v>0.59042769857433808</v>
      </c>
      <c r="S187" s="621">
        <f>S188/S25</f>
        <v>0.59042769857433808</v>
      </c>
      <c r="T187" s="590">
        <f>T188/T25</f>
        <v>0.54938121059018352</v>
      </c>
      <c r="U187" s="587">
        <f>U188/U25</f>
        <v>0.54938121059018352</v>
      </c>
      <c r="V187" s="587">
        <f>U188/R188</f>
        <v>1.328344394618834</v>
      </c>
      <c r="W187" s="588">
        <f>U188/S188</f>
        <v>1.328344394618834</v>
      </c>
      <c r="X187" s="178">
        <f>U188/T188</f>
        <v>1</v>
      </c>
      <c r="Y187" s="499">
        <f t="shared" si="571"/>
        <v>0.58818897637795275</v>
      </c>
      <c r="Z187" s="798">
        <f t="shared" ref="Z187" si="576">Z188/Z25</f>
        <v>0.61889265066119636</v>
      </c>
      <c r="AA187" s="798">
        <f t="shared" si="571"/>
        <v>0.61889265066119636</v>
      </c>
      <c r="AB187" s="341" t="e">
        <f t="shared" si="571"/>
        <v>#DIV/0!</v>
      </c>
      <c r="AC187" s="499">
        <f t="shared" si="571"/>
        <v>0.5924954240390482</v>
      </c>
      <c r="AD187" s="656">
        <f t="shared" si="571"/>
        <v>0.51232093361807574</v>
      </c>
      <c r="AE187" s="798">
        <f t="shared" ref="AD187:AE187" si="577">AE188/AE25</f>
        <v>0.51100195983245422</v>
      </c>
      <c r="AF187" s="341">
        <f t="shared" si="571"/>
        <v>0</v>
      </c>
      <c r="AG187" s="499">
        <f t="shared" si="571"/>
        <v>0.58988439306358376</v>
      </c>
      <c r="AH187" s="656">
        <f t="shared" si="571"/>
        <v>0.55038043478260867</v>
      </c>
      <c r="AI187" s="878" t="e">
        <f t="shared" ref="AH187:AI187" si="578">AI188/AI25</f>
        <v>#DIV/0!</v>
      </c>
      <c r="AJ187" s="341">
        <f t="shared" si="571"/>
        <v>0.55038043478260867</v>
      </c>
      <c r="AK187" s="640">
        <f t="shared" si="571"/>
        <v>0.59018980812873945</v>
      </c>
      <c r="AL187" s="621">
        <f t="shared" si="571"/>
        <v>0.59018980812873945</v>
      </c>
      <c r="AM187" s="600">
        <f t="shared" si="571"/>
        <v>0.55546108273162931</v>
      </c>
      <c r="AN187" s="587">
        <f t="shared" si="571"/>
        <v>0.55630376504118895</v>
      </c>
      <c r="AO187" s="591">
        <f>AN188/AK188</f>
        <v>0.97841022494887531</v>
      </c>
      <c r="AP187" s="347">
        <f>AN188/AL188</f>
        <v>0.97841022494887531</v>
      </c>
      <c r="AQ187" s="179">
        <f>AQ188/AQ25</f>
        <v>0.55288919286615912</v>
      </c>
      <c r="AR187" s="640">
        <f>AR188/AR25</f>
        <v>0.59030325922728255</v>
      </c>
      <c r="AS187" s="587">
        <f>AS188/AS25</f>
        <v>0.59030325922728255</v>
      </c>
      <c r="AT187" s="594">
        <f>AT188/AT25</f>
        <v>0.55250802451385161</v>
      </c>
      <c r="AU187" s="594">
        <f>AU188/AU25</f>
        <v>0.55245261316675631</v>
      </c>
      <c r="AV187" s="591">
        <f>AU188/AR188</f>
        <v>1.1453306951871658</v>
      </c>
      <c r="AW187" s="587">
        <f>AU188/AS188</f>
        <v>1.1453306951871658</v>
      </c>
      <c r="AX187" s="596">
        <f>AX188/AX25</f>
        <v>0.55288919286615879</v>
      </c>
      <c r="AY187" s="96"/>
      <c r="AZ187" s="97"/>
      <c r="BA187" s="97"/>
      <c r="BE187" s="266">
        <f>BE188/BE25</f>
        <v>0.55288919286615879</v>
      </c>
      <c r="BF187" s="1008" t="e">
        <f>BF188/BF25</f>
        <v>#DIV/0!</v>
      </c>
      <c r="BG187" s="656" t="e">
        <f>BG188/BG25</f>
        <v>#DIV/0!</v>
      </c>
      <c r="BH187" s="657" t="e">
        <f>BH188/BH25</f>
        <v>#DIV/0!</v>
      </c>
      <c r="BI187" s="341" t="e">
        <f>BH188/BG188</f>
        <v>#DIV/0!</v>
      </c>
      <c r="BJ187" s="1008" t="e">
        <f>BJ188/BJ25</f>
        <v>#DIV/0!</v>
      </c>
      <c r="BK187" s="656" t="e">
        <f>BK188/BK25</f>
        <v>#DIV/0!</v>
      </c>
      <c r="BL187" s="657" t="e">
        <f>BL188/BL25</f>
        <v>#DIV/0!</v>
      </c>
      <c r="BM187" s="341" t="e">
        <f>BL188/BK188</f>
        <v>#DIV/0!</v>
      </c>
      <c r="BN187" s="1008" t="e">
        <f>BN188/BN25</f>
        <v>#DIV/0!</v>
      </c>
      <c r="BO187" s="656">
        <f>BO188/BO25</f>
        <v>0</v>
      </c>
      <c r="BP187" s="657">
        <f>BP188/BP25</f>
        <v>0</v>
      </c>
      <c r="BQ187" s="341" t="e">
        <f>BP188/BO188</f>
        <v>#DIV/0!</v>
      </c>
      <c r="BR187" s="640" t="e">
        <f>BR188/BR25</f>
        <v>#DIV/0!</v>
      </c>
      <c r="BS187" s="600">
        <f>BS188/BS25</f>
        <v>0</v>
      </c>
      <c r="BT187" s="587">
        <f>BT188/BT25</f>
        <v>0</v>
      </c>
      <c r="BU187" s="587" t="e">
        <f>BT188/BR188</f>
        <v>#DIV/0!</v>
      </c>
      <c r="BV187" s="178" t="e">
        <f>BT188/BS188</f>
        <v>#DIV/0!</v>
      </c>
      <c r="BW187" s="1008" t="e">
        <f t="shared" ref="BW187:CK187" si="579">BW188/BW25</f>
        <v>#DIV/0!</v>
      </c>
      <c r="BX187" s="656" t="e">
        <f t="shared" si="579"/>
        <v>#DIV/0!</v>
      </c>
      <c r="BY187" s="657" t="e">
        <f t="shared" si="579"/>
        <v>#DIV/0!</v>
      </c>
      <c r="BZ187" s="341" t="e">
        <f t="shared" si="579"/>
        <v>#DIV/0!</v>
      </c>
      <c r="CA187" s="1008" t="e">
        <f t="shared" si="579"/>
        <v>#DIV/0!</v>
      </c>
      <c r="CB187" s="656" t="e">
        <f t="shared" si="579"/>
        <v>#DIV/0!</v>
      </c>
      <c r="CC187" s="657" t="e">
        <f t="shared" si="579"/>
        <v>#DIV/0!</v>
      </c>
      <c r="CD187" s="341" t="e">
        <f t="shared" si="579"/>
        <v>#DIV/0!</v>
      </c>
      <c r="CE187" s="1008" t="e">
        <f t="shared" si="579"/>
        <v>#DIV/0!</v>
      </c>
      <c r="CF187" s="656" t="e">
        <f t="shared" si="579"/>
        <v>#DIV/0!</v>
      </c>
      <c r="CG187" s="657" t="e">
        <f t="shared" si="579"/>
        <v>#DIV/0!</v>
      </c>
      <c r="CH187" s="341" t="e">
        <f t="shared" si="579"/>
        <v>#DIV/0!</v>
      </c>
      <c r="CI187" s="640" t="e">
        <f t="shared" si="579"/>
        <v>#DIV/0!</v>
      </c>
      <c r="CJ187" s="600" t="e">
        <f t="shared" si="579"/>
        <v>#DIV/0!</v>
      </c>
      <c r="CK187" s="587" t="e">
        <f t="shared" si="579"/>
        <v>#DIV/0!</v>
      </c>
      <c r="CL187" s="595" t="e">
        <f>CK188/CI188</f>
        <v>#DIV/0!</v>
      </c>
      <c r="CM187" s="179" t="e">
        <f>CM188/CM25</f>
        <v>#DIV/0!</v>
      </c>
      <c r="CN187" s="640" t="e">
        <f>CN188/CN25</f>
        <v>#DIV/0!</v>
      </c>
      <c r="CO187" s="594">
        <f>CO188/CO25</f>
        <v>0</v>
      </c>
      <c r="CP187" s="594">
        <f>CP188/CP25</f>
        <v>0</v>
      </c>
      <c r="CQ187" s="595" t="e">
        <f>CP188/CN188</f>
        <v>#DIV/0!</v>
      </c>
      <c r="CR187" s="596" t="e">
        <f t="shared" ref="CR187:CW187" si="580">CR188/CR25</f>
        <v>#DIV/0!</v>
      </c>
      <c r="CS187" s="96" t="e">
        <f t="shared" si="580"/>
        <v>#DIV/0!</v>
      </c>
      <c r="CT187" s="97">
        <f t="shared" si="580"/>
        <v>0</v>
      </c>
      <c r="CU187" s="266" t="e">
        <f t="shared" si="580"/>
        <v>#DIV/0!</v>
      </c>
      <c r="CV187" s="266">
        <f t="shared" si="580"/>
        <v>0</v>
      </c>
      <c r="CW187" s="266" t="e">
        <f t="shared" si="580"/>
        <v>#DIV/0!</v>
      </c>
    </row>
    <row r="188" spans="1:101" s="98" customFormat="1" ht="20.100000000000001" customHeight="1">
      <c r="A188" s="359"/>
      <c r="B188" s="104" t="s">
        <v>96</v>
      </c>
      <c r="C188" s="105"/>
      <c r="D188" s="361"/>
      <c r="E188" s="187"/>
      <c r="F188" s="362">
        <v>720</v>
      </c>
      <c r="G188" s="456">
        <v>945.4</v>
      </c>
      <c r="H188" s="774">
        <v>945.4</v>
      </c>
      <c r="I188" s="365">
        <f>H188-G188</f>
        <v>0</v>
      </c>
      <c r="J188" s="362">
        <v>720</v>
      </c>
      <c r="K188" s="456">
        <v>1087</v>
      </c>
      <c r="L188" s="774">
        <v>1087</v>
      </c>
      <c r="M188" s="365">
        <f>L188-K188</f>
        <v>0</v>
      </c>
      <c r="N188" s="362">
        <v>790</v>
      </c>
      <c r="O188" s="456">
        <v>929.80799999999999</v>
      </c>
      <c r="P188" s="774">
        <v>929.80799999999999</v>
      </c>
      <c r="Q188" s="365">
        <f>P188-O188</f>
        <v>0</v>
      </c>
      <c r="R188" s="367">
        <f>F188+J188+N188</f>
        <v>2230</v>
      </c>
      <c r="S188" s="368">
        <v>2230</v>
      </c>
      <c r="T188" s="188">
        <f>H188+K188+O188</f>
        <v>2962.2080000000001</v>
      </c>
      <c r="U188" s="114">
        <f>H188+L188+P188</f>
        <v>2962.2080000000001</v>
      </c>
      <c r="V188" s="110">
        <f>U188-R188</f>
        <v>732.20800000000008</v>
      </c>
      <c r="W188" s="108">
        <f t="shared" si="555"/>
        <v>732.20800000000008</v>
      </c>
      <c r="X188" s="117">
        <f>U188-T188</f>
        <v>0</v>
      </c>
      <c r="Y188" s="362">
        <v>830</v>
      </c>
      <c r="Z188" s="774">
        <v>1117.4670000000001</v>
      </c>
      <c r="AA188" s="774">
        <v>1117.4670000000001</v>
      </c>
      <c r="AB188" s="365">
        <f>AA188-Z188</f>
        <v>0</v>
      </c>
      <c r="AC188" s="362">
        <v>830</v>
      </c>
      <c r="AD188" s="456">
        <v>1274.7460000000001</v>
      </c>
      <c r="AE188" s="774">
        <v>1274.7460000000001</v>
      </c>
      <c r="AF188" s="365">
        <f>AE188-AD188</f>
        <v>0</v>
      </c>
      <c r="AG188" s="362">
        <v>785</v>
      </c>
      <c r="AH188" s="456">
        <v>779</v>
      </c>
      <c r="AI188" s="364"/>
      <c r="AJ188" s="365">
        <f>AI188-AH188</f>
        <v>-779</v>
      </c>
      <c r="AK188" s="111">
        <f>Y188+AC188+AG188</f>
        <v>2445</v>
      </c>
      <c r="AL188" s="368">
        <v>2445</v>
      </c>
      <c r="AM188" s="112">
        <f>Z188+AD188+AH188</f>
        <v>3171.2130000000002</v>
      </c>
      <c r="AN188" s="113">
        <f>AA188+AE188+AI188</f>
        <v>2392.2130000000002</v>
      </c>
      <c r="AO188" s="188">
        <f>AN188-AK188</f>
        <v>-52.786999999999807</v>
      </c>
      <c r="AP188" s="108">
        <f t="shared" si="556"/>
        <v>-52.786999999999807</v>
      </c>
      <c r="AQ188" s="117">
        <f>AN188-AM188</f>
        <v>-779</v>
      </c>
      <c r="AR188" s="111">
        <f>SUM(R188,AK188)</f>
        <v>4675</v>
      </c>
      <c r="AS188" s="113">
        <f>S188+AL188</f>
        <v>4675</v>
      </c>
      <c r="AT188" s="601">
        <f>T188+AM188</f>
        <v>6133.4210000000003</v>
      </c>
      <c r="AU188" s="120">
        <f>SUM(U188,AN188)</f>
        <v>5354.4210000000003</v>
      </c>
      <c r="AV188" s="121">
        <f>AU188-AR188</f>
        <v>679.42100000000028</v>
      </c>
      <c r="AW188" s="110">
        <f t="shared" si="557"/>
        <v>679.42100000000028</v>
      </c>
      <c r="AX188" s="602">
        <f>AU188-AT188</f>
        <v>-779</v>
      </c>
      <c r="AY188" s="96">
        <f>AR188/6</f>
        <v>779.16666666666663</v>
      </c>
      <c r="AZ188" s="97">
        <f>AS188/6</f>
        <v>779.16666666666663</v>
      </c>
      <c r="BA188" s="97">
        <f>AU188/6</f>
        <v>892.40350000000001</v>
      </c>
      <c r="BB188" s="123">
        <f>BA188/AY188</f>
        <v>1.1453306951871658</v>
      </c>
      <c r="BC188" s="98">
        <f>BA188-AY188</f>
        <v>113.23683333333338</v>
      </c>
      <c r="BD188" s="98">
        <f>BA188-AZ188</f>
        <v>113.23683333333338</v>
      </c>
      <c r="BE188" s="98">
        <f>AX188/6</f>
        <v>-129.83333333333334</v>
      </c>
      <c r="BF188" s="949"/>
      <c r="BG188" s="456"/>
      <c r="BH188" s="366"/>
      <c r="BI188" s="365">
        <f>BH188-BG188</f>
        <v>0</v>
      </c>
      <c r="BJ188" s="949"/>
      <c r="BK188" s="456"/>
      <c r="BL188" s="366"/>
      <c r="BM188" s="365">
        <f>BL188-BK188</f>
        <v>0</v>
      </c>
      <c r="BN188" s="949"/>
      <c r="BO188" s="456"/>
      <c r="BP188" s="366"/>
      <c r="BQ188" s="365">
        <f>BP188-BO188</f>
        <v>0</v>
      </c>
      <c r="BR188" s="111">
        <f>BF188+BJ188+BN188</f>
        <v>0</v>
      </c>
      <c r="BS188" s="188">
        <f>BG188+BK188+BO188</f>
        <v>0</v>
      </c>
      <c r="BT188" s="114">
        <f>BH188+BL188+BP188</f>
        <v>0</v>
      </c>
      <c r="BU188" s="110">
        <f>BT188-BR188</f>
        <v>0</v>
      </c>
      <c r="BV188" s="117">
        <f>BT188-BS188</f>
        <v>0</v>
      </c>
      <c r="BW188" s="949"/>
      <c r="BX188" s="456"/>
      <c r="BY188" s="366"/>
      <c r="BZ188" s="365">
        <f>BY188-BX188</f>
        <v>0</v>
      </c>
      <c r="CA188" s="949"/>
      <c r="CB188" s="456"/>
      <c r="CC188" s="366"/>
      <c r="CD188" s="365">
        <f>CC188-CB188</f>
        <v>0</v>
      </c>
      <c r="CE188" s="949"/>
      <c r="CF188" s="456"/>
      <c r="CG188" s="366"/>
      <c r="CH188" s="365">
        <f>CG188-CF188</f>
        <v>0</v>
      </c>
      <c r="CI188" s="111">
        <f>BW188+CA188+CE188</f>
        <v>0</v>
      </c>
      <c r="CJ188" s="112">
        <f>BX188+CB188+CF188</f>
        <v>0</v>
      </c>
      <c r="CK188" s="113">
        <f>BY188+CC188+CG188</f>
        <v>0</v>
      </c>
      <c r="CL188" s="188">
        <f>CK188-CI188</f>
        <v>0</v>
      </c>
      <c r="CM188" s="117">
        <f>CK188-CJ188</f>
        <v>0</v>
      </c>
      <c r="CN188" s="111">
        <f>SUM(BR188,CI188)</f>
        <v>0</v>
      </c>
      <c r="CO188" s="601">
        <f>BS188+CJ188</f>
        <v>0</v>
      </c>
      <c r="CP188" s="120">
        <f>SUM(BT188,CK188)</f>
        <v>0</v>
      </c>
      <c r="CQ188" s="121">
        <f>CP188-CN188</f>
        <v>0</v>
      </c>
      <c r="CR188" s="602">
        <f>CP188-CO188</f>
        <v>0</v>
      </c>
      <c r="CS188" s="96">
        <f>CN188/6</f>
        <v>0</v>
      </c>
      <c r="CT188" s="97">
        <f>CP188/6</f>
        <v>0</v>
      </c>
      <c r="CU188" s="123" t="e">
        <f>CT188/CS188</f>
        <v>#DIV/0!</v>
      </c>
      <c r="CV188" s="98">
        <f>CT188-CS188</f>
        <v>0</v>
      </c>
      <c r="CW188" s="98">
        <f>CR188/6</f>
        <v>0</v>
      </c>
    </row>
    <row r="189" spans="1:101" s="266" customFormat="1" ht="20.100000000000001" customHeight="1">
      <c r="A189" s="359"/>
      <c r="B189" s="457" t="str">
        <f>B187</f>
        <v>%=粗利率</v>
      </c>
      <c r="C189" s="126"/>
      <c r="D189" s="126"/>
      <c r="E189" s="153"/>
      <c r="F189" s="499"/>
      <c r="G189" s="582">
        <v>0.22700000000000001</v>
      </c>
      <c r="H189" s="793">
        <v>0.22700000000000001</v>
      </c>
      <c r="I189" s="341">
        <f>H190/G190</f>
        <v>1</v>
      </c>
      <c r="J189" s="499"/>
      <c r="K189" s="582">
        <f>K190/K27</f>
        <v>-1.7458739999999999</v>
      </c>
      <c r="L189" s="793">
        <f>L190/L27</f>
        <v>-1.7458739999999999</v>
      </c>
      <c r="M189" s="341">
        <f>L190/K190</f>
        <v>1</v>
      </c>
      <c r="N189" s="499"/>
      <c r="O189" s="582"/>
      <c r="P189" s="793"/>
      <c r="Q189" s="341" t="e">
        <f>P190/O190</f>
        <v>#DIV/0!</v>
      </c>
      <c r="R189" s="499" t="e">
        <f>R190/R27</f>
        <v>#DIV/0!</v>
      </c>
      <c r="S189" s="621"/>
      <c r="T189" s="590">
        <f>T190/T27</f>
        <v>3.6076709677419355E-2</v>
      </c>
      <c r="U189" s="587">
        <f>U190/U27</f>
        <v>3.6076709677419355E-2</v>
      </c>
      <c r="V189" s="587" t="e">
        <f>U190/R190</f>
        <v>#DIV/0!</v>
      </c>
      <c r="W189" s="588" t="e">
        <f>U190/S190</f>
        <v>#DIV/0!</v>
      </c>
      <c r="X189" s="178">
        <f>U190/T190</f>
        <v>1</v>
      </c>
      <c r="Y189" s="499"/>
      <c r="Z189" s="793"/>
      <c r="AA189" s="793"/>
      <c r="AB189" s="341" t="e">
        <f>AA190/Z190</f>
        <v>#DIV/0!</v>
      </c>
      <c r="AC189" s="499"/>
      <c r="AD189" s="582">
        <v>-2.6059999999999999</v>
      </c>
      <c r="AE189" s="793">
        <v>-2.6059999999999999</v>
      </c>
      <c r="AF189" s="341">
        <f>AE190/AD190</f>
        <v>1</v>
      </c>
      <c r="AG189" s="499"/>
      <c r="AH189" s="582">
        <f>AH190/AH27</f>
        <v>-0.57704399999999989</v>
      </c>
      <c r="AI189" s="873" t="e">
        <f>AI190/AI27</f>
        <v>#DIV/0!</v>
      </c>
      <c r="AJ189" s="341">
        <f>AI190/AH190</f>
        <v>0</v>
      </c>
      <c r="AK189" s="640" t="e">
        <f>AK190/AK27</f>
        <v>#DIV/0!</v>
      </c>
      <c r="AL189" s="621"/>
      <c r="AM189" s="600">
        <f>AM190/AM27</f>
        <v>-1.9973131999999996</v>
      </c>
      <c r="AN189" s="587">
        <f>AN190/AN27</f>
        <v>-2.6059999999999999</v>
      </c>
      <c r="AO189" s="591" t="e">
        <f>AN190/AK190</f>
        <v>#DIV/0!</v>
      </c>
      <c r="AP189" s="347" t="e">
        <f>AN190/AL190</f>
        <v>#DIV/0!</v>
      </c>
      <c r="AQ189" s="179">
        <f>AN190/AM190</f>
        <v>0.91332696344268893</v>
      </c>
      <c r="AR189" s="640" t="e">
        <f>AR190/AR27</f>
        <v>#DIV/0!</v>
      </c>
      <c r="AS189" s="587"/>
      <c r="AT189" s="594">
        <f>AT190/AT27</f>
        <v>-1.3046199340659341</v>
      </c>
      <c r="AU189" s="594">
        <f>AU190/AU27</f>
        <v>-1.4840222191780821</v>
      </c>
      <c r="AV189" s="591" t="e">
        <f>AU190/AR190</f>
        <v>#DIV/0!</v>
      </c>
      <c r="AW189" s="587" t="e">
        <f>AU190/AS190</f>
        <v>#DIV/0!</v>
      </c>
      <c r="AX189" s="596">
        <f>AU190/AT190</f>
        <v>0.91251048029532655</v>
      </c>
      <c r="AY189" s="96"/>
      <c r="AZ189" s="97"/>
      <c r="BA189" s="97"/>
      <c r="BF189" s="1008"/>
      <c r="BG189" s="582"/>
      <c r="BH189" s="583"/>
      <c r="BI189" s="341" t="e">
        <f>BH190/BG190</f>
        <v>#DIV/0!</v>
      </c>
      <c r="BJ189" s="1008"/>
      <c r="BK189" s="582"/>
      <c r="BL189" s="583"/>
      <c r="BM189" s="341" t="e">
        <f>BL190/BK190</f>
        <v>#DIV/0!</v>
      </c>
      <c r="BN189" s="1008"/>
      <c r="BO189" s="582"/>
      <c r="BP189" s="583"/>
      <c r="BQ189" s="341" t="e">
        <f>BP190/BO190</f>
        <v>#DIV/0!</v>
      </c>
      <c r="BR189" s="640" t="e">
        <f>BR190/BR27</f>
        <v>#DIV/0!</v>
      </c>
      <c r="BS189" s="600" t="e">
        <f>BS190/BS27</f>
        <v>#DIV/0!</v>
      </c>
      <c r="BT189" s="587" t="e">
        <f>BT190/BT27</f>
        <v>#DIV/0!</v>
      </c>
      <c r="BU189" s="587" t="e">
        <f>BT190/BR190</f>
        <v>#DIV/0!</v>
      </c>
      <c r="BV189" s="178" t="e">
        <f>BT190/BS190</f>
        <v>#DIV/0!</v>
      </c>
      <c r="BW189" s="1008"/>
      <c r="BX189" s="582"/>
      <c r="BY189" s="583"/>
      <c r="BZ189" s="341" t="e">
        <f>BY190/BX190</f>
        <v>#DIV/0!</v>
      </c>
      <c r="CA189" s="1008"/>
      <c r="CB189" s="582"/>
      <c r="CC189" s="583"/>
      <c r="CD189" s="341" t="e">
        <f>CC190/CB190</f>
        <v>#DIV/0!</v>
      </c>
      <c r="CE189" s="1008"/>
      <c r="CF189" s="582"/>
      <c r="CG189" s="583"/>
      <c r="CH189" s="341" t="e">
        <f>CG190/CF190</f>
        <v>#DIV/0!</v>
      </c>
      <c r="CI189" s="640" t="e">
        <f>CI190/CI27</f>
        <v>#DIV/0!</v>
      </c>
      <c r="CJ189" s="600" t="e">
        <f>CJ190/CJ27</f>
        <v>#DIV/0!</v>
      </c>
      <c r="CK189" s="587" t="e">
        <f>CK190/CK27</f>
        <v>#DIV/0!</v>
      </c>
      <c r="CL189" s="595" t="e">
        <f>CK190/CI190</f>
        <v>#DIV/0!</v>
      </c>
      <c r="CM189" s="179" t="e">
        <f>CK190/CJ190</f>
        <v>#DIV/0!</v>
      </c>
      <c r="CN189" s="640" t="e">
        <f>CN190/CN27</f>
        <v>#DIV/0!</v>
      </c>
      <c r="CO189" s="594" t="e">
        <f>CO190/CO27</f>
        <v>#DIV/0!</v>
      </c>
      <c r="CP189" s="594" t="e">
        <f>CP190/CP27</f>
        <v>#DIV/0!</v>
      </c>
      <c r="CQ189" s="595" t="e">
        <f>CP190/CN190</f>
        <v>#DIV/0!</v>
      </c>
      <c r="CR189" s="596" t="e">
        <f>CP190/CO190</f>
        <v>#DIV/0!</v>
      </c>
      <c r="CS189" s="96"/>
      <c r="CT189" s="97"/>
    </row>
    <row r="190" spans="1:101" s="98" customFormat="1" ht="20.100000000000001" customHeight="1">
      <c r="A190" s="359"/>
      <c r="B190" s="104" t="s">
        <v>69</v>
      </c>
      <c r="C190" s="105"/>
      <c r="D190" s="361"/>
      <c r="E190" s="187"/>
      <c r="F190" s="362">
        <f>F189*F27</f>
        <v>0</v>
      </c>
      <c r="G190" s="456">
        <f>G27*G189</f>
        <v>27.162393162393162</v>
      </c>
      <c r="H190" s="774">
        <f>H27*H189</f>
        <v>27.162393162393162</v>
      </c>
      <c r="I190" s="365">
        <f>H190-G190</f>
        <v>0</v>
      </c>
      <c r="J190" s="362">
        <f>J189*J27</f>
        <v>0</v>
      </c>
      <c r="K190" s="456">
        <v>-22.382999999999999</v>
      </c>
      <c r="L190" s="774">
        <v>-22.382999999999999</v>
      </c>
      <c r="M190" s="365">
        <f>L190-K190</f>
        <v>0</v>
      </c>
      <c r="N190" s="362">
        <f>N189*N27</f>
        <v>0</v>
      </c>
      <c r="O190" s="456">
        <f>O27*O189</f>
        <v>0</v>
      </c>
      <c r="P190" s="774">
        <f>P27*P189</f>
        <v>0</v>
      </c>
      <c r="Q190" s="365">
        <f>P190-O190</f>
        <v>0</v>
      </c>
      <c r="R190" s="367">
        <f>F190+J190+N190</f>
        <v>0</v>
      </c>
      <c r="S190" s="368">
        <f>S27*S189</f>
        <v>0</v>
      </c>
      <c r="T190" s="188">
        <f>H190+K190+O190</f>
        <v>4.7793931623931627</v>
      </c>
      <c r="U190" s="114">
        <f>H190+L190+P190</f>
        <v>4.7793931623931627</v>
      </c>
      <c r="V190" s="110">
        <f>U190-R190</f>
        <v>4.7793931623931627</v>
      </c>
      <c r="W190" s="108">
        <f t="shared" si="555"/>
        <v>4.7793931623931627</v>
      </c>
      <c r="X190" s="117">
        <f>U190-T190</f>
        <v>0</v>
      </c>
      <c r="Y190" s="362">
        <f>Y189*Y27</f>
        <v>0</v>
      </c>
      <c r="Z190" s="774">
        <f>Z27*Z189</f>
        <v>0</v>
      </c>
      <c r="AA190" s="774">
        <f>AA27*AA189</f>
        <v>0</v>
      </c>
      <c r="AB190" s="365">
        <f>AA190-Z190</f>
        <v>0</v>
      </c>
      <c r="AC190" s="362">
        <f>AC189*AC27</f>
        <v>0</v>
      </c>
      <c r="AD190" s="456">
        <f>AD27*AD189</f>
        <v>-467.74358974358978</v>
      </c>
      <c r="AE190" s="774">
        <f>AE27*AE189</f>
        <v>-467.74358974358978</v>
      </c>
      <c r="AF190" s="365">
        <f>AE190-AD190</f>
        <v>0</v>
      </c>
      <c r="AG190" s="362">
        <f>AG189*AG27</f>
        <v>0</v>
      </c>
      <c r="AH190" s="456">
        <v>-44.387999999999998</v>
      </c>
      <c r="AI190" s="364"/>
      <c r="AJ190" s="365">
        <f>AI190-AH190</f>
        <v>44.387999999999998</v>
      </c>
      <c r="AK190" s="111">
        <f>Y190+AC190+AG190</f>
        <v>0</v>
      </c>
      <c r="AL190" s="368">
        <f>AL27*AL189</f>
        <v>0</v>
      </c>
      <c r="AM190" s="112">
        <f>Z190+AD190+AH190</f>
        <v>-512.13158974358976</v>
      </c>
      <c r="AN190" s="114">
        <f>AA190+AE190+AI190</f>
        <v>-467.74358974358978</v>
      </c>
      <c r="AO190" s="188">
        <f>AN190-AK190</f>
        <v>-467.74358974358978</v>
      </c>
      <c r="AP190" s="108">
        <f t="shared" si="556"/>
        <v>-467.74358974358978</v>
      </c>
      <c r="AQ190" s="117">
        <f>AN190-AM190</f>
        <v>44.387999999999977</v>
      </c>
      <c r="AR190" s="111">
        <f>SUM(R190,AK190)</f>
        <v>0</v>
      </c>
      <c r="AS190" s="113">
        <f>AS27*AS189</f>
        <v>0</v>
      </c>
      <c r="AT190" s="601">
        <f>T190+AM190</f>
        <v>-507.35219658119661</v>
      </c>
      <c r="AU190" s="120">
        <f>SUM(U190,AN190)</f>
        <v>-462.96419658119663</v>
      </c>
      <c r="AV190" s="121">
        <f>AU190-AR190</f>
        <v>-462.96419658119663</v>
      </c>
      <c r="AW190" s="110">
        <f t="shared" si="557"/>
        <v>-462.96419658119663</v>
      </c>
      <c r="AX190" s="602">
        <f>AU190-AT190</f>
        <v>44.387999999999977</v>
      </c>
      <c r="AY190" s="96">
        <f>AR190/6</f>
        <v>0</v>
      </c>
      <c r="AZ190" s="97">
        <f>AS190/6</f>
        <v>0</v>
      </c>
      <c r="BA190" s="97">
        <f>AU190/6</f>
        <v>-77.160699430199443</v>
      </c>
      <c r="BB190" s="123" t="e">
        <f>BA190/AY190</f>
        <v>#DIV/0!</v>
      </c>
      <c r="BC190" s="98">
        <f>BA190-AY190</f>
        <v>-77.160699430199443</v>
      </c>
      <c r="BD190" s="98">
        <f>BA190-AZ190</f>
        <v>-77.160699430199443</v>
      </c>
      <c r="BE190" s="98">
        <f>AX190/6</f>
        <v>7.3979999999999961</v>
      </c>
      <c r="BF190" s="949">
        <f>BF189*BF27</f>
        <v>0</v>
      </c>
      <c r="BG190" s="456">
        <f>BG27*BG189</f>
        <v>0</v>
      </c>
      <c r="BH190" s="366">
        <f>BH27*BH189</f>
        <v>0</v>
      </c>
      <c r="BI190" s="365">
        <f>BH190-BG190</f>
        <v>0</v>
      </c>
      <c r="BJ190" s="949">
        <f>BJ189*BJ27</f>
        <v>0</v>
      </c>
      <c r="BK190" s="456">
        <f>BK27*BK189</f>
        <v>0</v>
      </c>
      <c r="BL190" s="366">
        <f>BL27*BL189</f>
        <v>0</v>
      </c>
      <c r="BM190" s="365">
        <f>BL190-BK190</f>
        <v>0</v>
      </c>
      <c r="BN190" s="949">
        <f>BN189*BN27</f>
        <v>0</v>
      </c>
      <c r="BO190" s="456">
        <f>BO27*BO189</f>
        <v>0</v>
      </c>
      <c r="BP190" s="366">
        <f>BP27*BP189</f>
        <v>0</v>
      </c>
      <c r="BQ190" s="365">
        <f>BP190-BO190</f>
        <v>0</v>
      </c>
      <c r="BR190" s="111">
        <f>BF190+BJ190+BN190</f>
        <v>0</v>
      </c>
      <c r="BS190" s="188">
        <f>BG190+BK190+BO190</f>
        <v>0</v>
      </c>
      <c r="BT190" s="114">
        <f>BH190+BL190+BP190</f>
        <v>0</v>
      </c>
      <c r="BU190" s="110">
        <f>BT190-BR190</f>
        <v>0</v>
      </c>
      <c r="BV190" s="117">
        <f>BT190-BS190</f>
        <v>0</v>
      </c>
      <c r="BW190" s="949">
        <f>BW189*BW27</f>
        <v>0</v>
      </c>
      <c r="BX190" s="456">
        <f>BX27*BX189</f>
        <v>0</v>
      </c>
      <c r="BY190" s="366">
        <f>BY27*BY189</f>
        <v>0</v>
      </c>
      <c r="BZ190" s="365">
        <f>BY190-BX190</f>
        <v>0</v>
      </c>
      <c r="CA190" s="949">
        <f>CA189*CA27</f>
        <v>0</v>
      </c>
      <c r="CB190" s="456">
        <f>CB27*CB189</f>
        <v>0</v>
      </c>
      <c r="CC190" s="366">
        <f>CC27*CC189</f>
        <v>0</v>
      </c>
      <c r="CD190" s="365">
        <f>CC190-CB190</f>
        <v>0</v>
      </c>
      <c r="CE190" s="949">
        <f>CE189*CE27</f>
        <v>0</v>
      </c>
      <c r="CF190" s="456">
        <f>CF27*CF189</f>
        <v>0</v>
      </c>
      <c r="CG190" s="366">
        <f>CG27*CG189</f>
        <v>0</v>
      </c>
      <c r="CH190" s="365">
        <f>CG190-CF190</f>
        <v>0</v>
      </c>
      <c r="CI190" s="111">
        <f>BW190+CA190+CE190</f>
        <v>0</v>
      </c>
      <c r="CJ190" s="112">
        <f>BX190+CB190+CF190</f>
        <v>0</v>
      </c>
      <c r="CK190" s="114">
        <f>BY190+CC190+CG190</f>
        <v>0</v>
      </c>
      <c r="CL190" s="188">
        <f>CK190-CI190</f>
        <v>0</v>
      </c>
      <c r="CM190" s="117">
        <f>CK190-CJ190</f>
        <v>0</v>
      </c>
      <c r="CN190" s="111">
        <f>SUM(BR190,CI190)</f>
        <v>0</v>
      </c>
      <c r="CO190" s="601">
        <f>BS190+CJ190</f>
        <v>0</v>
      </c>
      <c r="CP190" s="120">
        <f>SUM(BT190,CK190)</f>
        <v>0</v>
      </c>
      <c r="CQ190" s="121">
        <f>CP190-CN190</f>
        <v>0</v>
      </c>
      <c r="CR190" s="602">
        <f>CP190-CO190</f>
        <v>0</v>
      </c>
      <c r="CS190" s="96">
        <f>CN190/6</f>
        <v>0</v>
      </c>
      <c r="CT190" s="97">
        <f>CP190/6</f>
        <v>0</v>
      </c>
      <c r="CU190" s="123" t="e">
        <f>CT190/CS190</f>
        <v>#DIV/0!</v>
      </c>
      <c r="CV190" s="98">
        <f>CT190-CS190</f>
        <v>0</v>
      </c>
      <c r="CW190" s="98">
        <f>CR190/6</f>
        <v>0</v>
      </c>
    </row>
    <row r="191" spans="1:101" s="266" customFormat="1" ht="20.100000000000001" customHeight="1">
      <c r="A191" s="359"/>
      <c r="B191" s="457" t="str">
        <f>B189</f>
        <v>%=粗利率</v>
      </c>
      <c r="C191" s="126"/>
      <c r="D191" s="126"/>
      <c r="E191" s="153"/>
      <c r="F191" s="499">
        <v>0.2</v>
      </c>
      <c r="G191" s="582">
        <v>0.34100000000000003</v>
      </c>
      <c r="H191" s="793">
        <v>0.34100000000000003</v>
      </c>
      <c r="I191" s="341">
        <f>H192/G192</f>
        <v>1</v>
      </c>
      <c r="J191" s="499">
        <v>0.2</v>
      </c>
      <c r="K191" s="582">
        <v>0.22700000000000001</v>
      </c>
      <c r="L191" s="793">
        <v>0.22700000000000001</v>
      </c>
      <c r="M191" s="341">
        <f>L192/K192</f>
        <v>1</v>
      </c>
      <c r="N191" s="499">
        <v>0.2</v>
      </c>
      <c r="O191" s="582">
        <v>0.16600000000000001</v>
      </c>
      <c r="P191" s="793">
        <v>0.16600000000000001</v>
      </c>
      <c r="Q191" s="341">
        <f>P192/O192</f>
        <v>1</v>
      </c>
      <c r="R191" s="499">
        <f>R192/R29</f>
        <v>0.20000000000000004</v>
      </c>
      <c r="S191" s="621">
        <f>S192/S29</f>
        <v>0.20000000000000004</v>
      </c>
      <c r="T191" s="590">
        <f>T192/T29</f>
        <v>0.23423163507109004</v>
      </c>
      <c r="U191" s="587">
        <f>U192/U29</f>
        <v>0.23423163507109004</v>
      </c>
      <c r="V191" s="587">
        <f>U192/R192</f>
        <v>3.3281397306397302</v>
      </c>
      <c r="W191" s="588">
        <f>U192/S192</f>
        <v>3.3281397306397302</v>
      </c>
      <c r="X191" s="178">
        <f>U192/T192</f>
        <v>1</v>
      </c>
      <c r="Y191" s="499">
        <v>0.3</v>
      </c>
      <c r="Z191" s="793"/>
      <c r="AA191" s="793"/>
      <c r="AB191" s="341" t="e">
        <f>AA192/Z192</f>
        <v>#DIV/0!</v>
      </c>
      <c r="AC191" s="499">
        <v>0.3</v>
      </c>
      <c r="AD191" s="582">
        <f>AD192/AD29</f>
        <v>0.24960097989949748</v>
      </c>
      <c r="AE191" s="793">
        <f>AE192/AE29</f>
        <v>0.24960097989949748</v>
      </c>
      <c r="AF191" s="341">
        <f>AE192/AD192</f>
        <v>1</v>
      </c>
      <c r="AG191" s="499">
        <v>0.3</v>
      </c>
      <c r="AH191" s="582">
        <v>0.18</v>
      </c>
      <c r="AI191" s="873"/>
      <c r="AJ191" s="341">
        <f>AI192/AH192</f>
        <v>0</v>
      </c>
      <c r="AK191" s="640">
        <f>AK192/AK29</f>
        <v>0.3</v>
      </c>
      <c r="AL191" s="621">
        <f>AL192/AL29</f>
        <v>0.3</v>
      </c>
      <c r="AM191" s="600">
        <f>AM192/AM29</f>
        <v>0.19046117447129907</v>
      </c>
      <c r="AN191" s="587">
        <f>AN192/AN29</f>
        <v>0.24960097989949748</v>
      </c>
      <c r="AO191" s="591">
        <f>AN192/AK192</f>
        <v>1.4717213333333332</v>
      </c>
      <c r="AP191" s="347">
        <f>AN192/AL192</f>
        <v>1.4717213333333332</v>
      </c>
      <c r="AQ191" s="179">
        <f>AN192/AM192</f>
        <v>0.19697219257463386</v>
      </c>
      <c r="AR191" s="640">
        <f>AR192/AR29</f>
        <v>0.26024096385542167</v>
      </c>
      <c r="AS191" s="587">
        <v>0.26024096385542167</v>
      </c>
      <c r="AT191" s="594">
        <f>AT192/AT29</f>
        <v>0.19647783061889249</v>
      </c>
      <c r="AU191" s="594">
        <f>AU192/AU29</f>
        <v>0.2416913902439024</v>
      </c>
      <c r="AV191" s="591">
        <f>AU192/AR192</f>
        <v>2.0389602880658435</v>
      </c>
      <c r="AW191" s="587">
        <f>AU192/AS192</f>
        <v>2.038960288065844</v>
      </c>
      <c r="AX191" s="596">
        <f>AU192/AT192</f>
        <v>0.32856636451710974</v>
      </c>
      <c r="AY191" s="96"/>
      <c r="AZ191" s="97"/>
      <c r="BA191" s="97"/>
      <c r="BF191" s="1008"/>
      <c r="BG191" s="582"/>
      <c r="BH191" s="583"/>
      <c r="BI191" s="341" t="e">
        <f>BH192/BG192</f>
        <v>#DIV/0!</v>
      </c>
      <c r="BJ191" s="1008"/>
      <c r="BK191" s="582"/>
      <c r="BL191" s="583"/>
      <c r="BM191" s="341" t="e">
        <f>BL192/BK192</f>
        <v>#DIV/0!</v>
      </c>
      <c r="BN191" s="1008"/>
      <c r="BO191" s="582"/>
      <c r="BP191" s="583"/>
      <c r="BQ191" s="341" t="e">
        <f>BP192/BO192</f>
        <v>#DIV/0!</v>
      </c>
      <c r="BR191" s="640" t="e">
        <f>BR192/BR29</f>
        <v>#DIV/0!</v>
      </c>
      <c r="BS191" s="600" t="e">
        <f>BS192/BS29</f>
        <v>#DIV/0!</v>
      </c>
      <c r="BT191" s="587" t="e">
        <f>BT192/BT29</f>
        <v>#DIV/0!</v>
      </c>
      <c r="BU191" s="587" t="e">
        <f>BT192/BR192</f>
        <v>#DIV/0!</v>
      </c>
      <c r="BV191" s="178" t="e">
        <f>BT192/BS192</f>
        <v>#DIV/0!</v>
      </c>
      <c r="BW191" s="1008"/>
      <c r="BX191" s="582"/>
      <c r="BY191" s="583"/>
      <c r="BZ191" s="341" t="e">
        <f>BY192/BX192</f>
        <v>#DIV/0!</v>
      </c>
      <c r="CA191" s="1008"/>
      <c r="CB191" s="582"/>
      <c r="CC191" s="583"/>
      <c r="CD191" s="341" t="e">
        <f>CC192/CB192</f>
        <v>#DIV/0!</v>
      </c>
      <c r="CE191" s="1008"/>
      <c r="CF191" s="582"/>
      <c r="CG191" s="583"/>
      <c r="CH191" s="341" t="e">
        <f>CG192/CF192</f>
        <v>#DIV/0!</v>
      </c>
      <c r="CI191" s="640" t="e">
        <f>CI192/CI29</f>
        <v>#DIV/0!</v>
      </c>
      <c r="CJ191" s="600" t="e">
        <f>CJ192/CJ29</f>
        <v>#DIV/0!</v>
      </c>
      <c r="CK191" s="587" t="e">
        <f>CK192/CK29</f>
        <v>#DIV/0!</v>
      </c>
      <c r="CL191" s="595" t="e">
        <f>CK192/CI192</f>
        <v>#DIV/0!</v>
      </c>
      <c r="CM191" s="179" t="e">
        <f>CK192/CJ192</f>
        <v>#DIV/0!</v>
      </c>
      <c r="CN191" s="640" t="e">
        <f>CN192/CN29</f>
        <v>#DIV/0!</v>
      </c>
      <c r="CO191" s="594" t="e">
        <f>CO192/CO29</f>
        <v>#DIV/0!</v>
      </c>
      <c r="CP191" s="594" t="e">
        <f>CP192/CP29</f>
        <v>#DIV/0!</v>
      </c>
      <c r="CQ191" s="595" t="e">
        <f>CP192/CN192</f>
        <v>#DIV/0!</v>
      </c>
      <c r="CR191" s="596" t="e">
        <f>CP192/CO192</f>
        <v>#DIV/0!</v>
      </c>
      <c r="CS191" s="96"/>
      <c r="CT191" s="97"/>
    </row>
    <row r="192" spans="1:101" s="98" customFormat="1" ht="20.100000000000001" customHeight="1">
      <c r="A192" s="359"/>
      <c r="B192" s="104" t="s">
        <v>121</v>
      </c>
      <c r="C192" s="105"/>
      <c r="D192" s="361"/>
      <c r="E192" s="187"/>
      <c r="F192" s="362">
        <f>F191*F29</f>
        <v>16.923076923076927</v>
      </c>
      <c r="G192" s="456">
        <f>G29*G191</f>
        <v>56.541880341880351</v>
      </c>
      <c r="H192" s="774">
        <f>H29*H191</f>
        <v>56.541880341880351</v>
      </c>
      <c r="I192" s="365">
        <f>H192-G192</f>
        <v>0</v>
      </c>
      <c r="J192" s="362">
        <f>J191*J29</f>
        <v>16.923076923076927</v>
      </c>
      <c r="K192" s="456">
        <f>K29*K191</f>
        <v>75.181623931623946</v>
      </c>
      <c r="L192" s="774">
        <f>L29*L191</f>
        <v>75.181623931623946</v>
      </c>
      <c r="M192" s="365">
        <f>L192-K192</f>
        <v>0</v>
      </c>
      <c r="N192" s="362">
        <f>N191*N29</f>
        <v>16.923076923076927</v>
      </c>
      <c r="O192" s="456">
        <f>O29*O191</f>
        <v>37.243589743589745</v>
      </c>
      <c r="P192" s="774">
        <f>P29*P191</f>
        <v>37.243589743589745</v>
      </c>
      <c r="Q192" s="365">
        <f>P192-O192</f>
        <v>0</v>
      </c>
      <c r="R192" s="367">
        <f>F192+J192+N192</f>
        <v>50.769230769230781</v>
      </c>
      <c r="S192" s="368">
        <v>50.769230769230781</v>
      </c>
      <c r="T192" s="188">
        <f>H192+K192+O192</f>
        <v>168.96709401709404</v>
      </c>
      <c r="U192" s="114">
        <f>H192+L192+P192</f>
        <v>168.96709401709404</v>
      </c>
      <c r="V192" s="110">
        <f>U192-R192</f>
        <v>118.19786324786327</v>
      </c>
      <c r="W192" s="108">
        <f t="shared" si="555"/>
        <v>118.19786324786327</v>
      </c>
      <c r="X192" s="117">
        <f>U192-T192</f>
        <v>0</v>
      </c>
      <c r="Y192" s="362">
        <f>Y191*Y29</f>
        <v>38.46153846153846</v>
      </c>
      <c r="Z192" s="774">
        <f>Z29*Z191</f>
        <v>0</v>
      </c>
      <c r="AA192" s="774">
        <f>AA29*AA191</f>
        <v>0</v>
      </c>
      <c r="AB192" s="365">
        <f>AA192-Z192</f>
        <v>0</v>
      </c>
      <c r="AC192" s="362">
        <f>AC191*AC29</f>
        <v>38.46153846153846</v>
      </c>
      <c r="AD192" s="456">
        <v>169.81399999999999</v>
      </c>
      <c r="AE192" s="774">
        <v>169.81399999999999</v>
      </c>
      <c r="AF192" s="365">
        <f>AE192-AD192</f>
        <v>0</v>
      </c>
      <c r="AG192" s="362">
        <f>AG191*AG29</f>
        <v>38.46153846153846</v>
      </c>
      <c r="AH192" s="456">
        <f>AH29*AH191</f>
        <v>692.30769230769226</v>
      </c>
      <c r="AI192" s="364">
        <f>AI29*AI191</f>
        <v>0</v>
      </c>
      <c r="AJ192" s="365">
        <f>AI192-AH192</f>
        <v>-692.30769230769226</v>
      </c>
      <c r="AK192" s="111">
        <f>Y192+AC192+AG192</f>
        <v>115.38461538461539</v>
      </c>
      <c r="AL192" s="368">
        <v>115.38461538461539</v>
      </c>
      <c r="AM192" s="112">
        <f>Z192+AD192+AH192</f>
        <v>862.12169230769223</v>
      </c>
      <c r="AN192" s="114">
        <f>AA192+AE192+AI192</f>
        <v>169.81399999999999</v>
      </c>
      <c r="AO192" s="188">
        <f>AN192-AK192</f>
        <v>54.429384615384606</v>
      </c>
      <c r="AP192" s="108">
        <f t="shared" si="556"/>
        <v>54.429384615384606</v>
      </c>
      <c r="AQ192" s="117">
        <f>AN192-AM192</f>
        <v>-692.30769230769226</v>
      </c>
      <c r="AR192" s="111">
        <f>SUM(R192,AK192)</f>
        <v>166.15384615384616</v>
      </c>
      <c r="AS192" s="113">
        <f>AS29*AS191</f>
        <v>166.15384615384613</v>
      </c>
      <c r="AT192" s="601">
        <f>T192+AM192</f>
        <v>1031.0887863247863</v>
      </c>
      <c r="AU192" s="120">
        <f>SUM(U192,AN192)</f>
        <v>338.78109401709401</v>
      </c>
      <c r="AV192" s="121">
        <f>AU192-AR192</f>
        <v>172.62724786324785</v>
      </c>
      <c r="AW192" s="110">
        <f t="shared" si="557"/>
        <v>172.62724786324787</v>
      </c>
      <c r="AX192" s="602">
        <f>AU192-AT192</f>
        <v>-692.30769230769226</v>
      </c>
      <c r="AY192" s="96">
        <f>AR192/6</f>
        <v>27.692307692307693</v>
      </c>
      <c r="AZ192" s="97">
        <f>AS192/6</f>
        <v>27.69230769230769</v>
      </c>
      <c r="BA192" s="97">
        <f>AU192/6</f>
        <v>56.463515669515665</v>
      </c>
      <c r="BB192" s="123">
        <f>BA192/AY192</f>
        <v>2.0389602880658435</v>
      </c>
      <c r="BC192" s="98">
        <f>BA192-AY192</f>
        <v>28.771207977207972</v>
      </c>
      <c r="BD192" s="98">
        <f>BA192-AZ192</f>
        <v>28.771207977207975</v>
      </c>
      <c r="BE192" s="98">
        <f>AX192/6</f>
        <v>-115.38461538461537</v>
      </c>
      <c r="BF192" s="949">
        <f>BF191*BF29</f>
        <v>0</v>
      </c>
      <c r="BG192" s="456">
        <f>BG29*BG191</f>
        <v>0</v>
      </c>
      <c r="BH192" s="366">
        <f>BH29*BH191</f>
        <v>0</v>
      </c>
      <c r="BI192" s="365">
        <f>BH192-BG192</f>
        <v>0</v>
      </c>
      <c r="BJ192" s="949">
        <f>BJ191*BJ29</f>
        <v>0</v>
      </c>
      <c r="BK192" s="456">
        <f>BK29*BK191</f>
        <v>0</v>
      </c>
      <c r="BL192" s="366">
        <f>BL29*BL191</f>
        <v>0</v>
      </c>
      <c r="BM192" s="365">
        <f>BL192-BK192</f>
        <v>0</v>
      </c>
      <c r="BN192" s="949">
        <f>BN191*BN29</f>
        <v>0</v>
      </c>
      <c r="BO192" s="456">
        <f>BO29*BO191</f>
        <v>0</v>
      </c>
      <c r="BP192" s="366">
        <f>BP29*BP191</f>
        <v>0</v>
      </c>
      <c r="BQ192" s="365">
        <f>BP192-BO192</f>
        <v>0</v>
      </c>
      <c r="BR192" s="111">
        <f>BF192+BJ192+BN192</f>
        <v>0</v>
      </c>
      <c r="BS192" s="188">
        <f>BG192+BK192+BO192</f>
        <v>0</v>
      </c>
      <c r="BT192" s="114">
        <f>BH192+BL192+BP192</f>
        <v>0</v>
      </c>
      <c r="BU192" s="110">
        <f>BT192-BR192</f>
        <v>0</v>
      </c>
      <c r="BV192" s="117">
        <f>BT192-BS192</f>
        <v>0</v>
      </c>
      <c r="BW192" s="949">
        <f>BW191*BW29</f>
        <v>0</v>
      </c>
      <c r="BX192" s="456">
        <f>BX29*BX191</f>
        <v>0</v>
      </c>
      <c r="BY192" s="366">
        <f>BY29*BY191</f>
        <v>0</v>
      </c>
      <c r="BZ192" s="365">
        <f>BY192-BX192</f>
        <v>0</v>
      </c>
      <c r="CA192" s="949">
        <f>CA191*CA29</f>
        <v>0</v>
      </c>
      <c r="CB192" s="456">
        <f>CB29*CB191</f>
        <v>0</v>
      </c>
      <c r="CC192" s="366">
        <f>CC29*CC191</f>
        <v>0</v>
      </c>
      <c r="CD192" s="365">
        <f>CC192-CB192</f>
        <v>0</v>
      </c>
      <c r="CE192" s="949">
        <f>CE191*CE29</f>
        <v>0</v>
      </c>
      <c r="CF192" s="456">
        <f>CF29*CF191</f>
        <v>0</v>
      </c>
      <c r="CG192" s="366">
        <f>CG29*CG191</f>
        <v>0</v>
      </c>
      <c r="CH192" s="365">
        <f>CG192-CF192</f>
        <v>0</v>
      </c>
      <c r="CI192" s="111">
        <f>BW192+CA192+CE192</f>
        <v>0</v>
      </c>
      <c r="CJ192" s="112">
        <f>BX192+CB192+CF192</f>
        <v>0</v>
      </c>
      <c r="CK192" s="114">
        <f>BY192+CC192+CG192</f>
        <v>0</v>
      </c>
      <c r="CL192" s="188">
        <f>CK192-CI192</f>
        <v>0</v>
      </c>
      <c r="CM192" s="117">
        <f>CK192-CJ192</f>
        <v>0</v>
      </c>
      <c r="CN192" s="111">
        <f>SUM(BR192,CI192)</f>
        <v>0</v>
      </c>
      <c r="CO192" s="601">
        <f>BS192+CJ192</f>
        <v>0</v>
      </c>
      <c r="CP192" s="120">
        <f>SUM(BT192,CK192)</f>
        <v>0</v>
      </c>
      <c r="CQ192" s="121">
        <f>CP192-CN192</f>
        <v>0</v>
      </c>
      <c r="CR192" s="602">
        <f>CP192-CO192</f>
        <v>0</v>
      </c>
      <c r="CS192" s="96">
        <f>CN192/6</f>
        <v>0</v>
      </c>
      <c r="CT192" s="97">
        <f>CP192/6</f>
        <v>0</v>
      </c>
      <c r="CU192" s="123" t="e">
        <f>CT192/CS192</f>
        <v>#DIV/0!</v>
      </c>
      <c r="CV192" s="98">
        <f>CT192-CS192</f>
        <v>0</v>
      </c>
      <c r="CW192" s="98">
        <f>CR192/6</f>
        <v>0</v>
      </c>
    </row>
    <row r="193" spans="1:101" s="266" customFormat="1" ht="20.100000000000001" customHeight="1">
      <c r="A193" s="186" t="s">
        <v>60</v>
      </c>
      <c r="B193" s="126"/>
      <c r="C193" s="126"/>
      <c r="D193" s="126"/>
      <c r="E193" s="153"/>
      <c r="F193" s="658">
        <f>F194/F31</f>
        <v>0.17241390905314791</v>
      </c>
      <c r="G193" s="659">
        <f>G194/G31</f>
        <v>0.17214069764636444</v>
      </c>
      <c r="H193" s="799">
        <f>H194/H31</f>
        <v>0.17214069764636444</v>
      </c>
      <c r="I193" s="341">
        <f>H194/G194</f>
        <v>1</v>
      </c>
      <c r="J193" s="658">
        <f>J194/J31</f>
        <v>0.17406441609328469</v>
      </c>
      <c r="K193" s="659">
        <f>K194/K31</f>
        <v>0.18559380842505419</v>
      </c>
      <c r="L193" s="799">
        <f>L194/L31</f>
        <v>0.18559380842505419</v>
      </c>
      <c r="M193" s="341">
        <f>L194/K194</f>
        <v>1</v>
      </c>
      <c r="N193" s="658">
        <f>N194/N31</f>
        <v>0.17397507493460374</v>
      </c>
      <c r="O193" s="659">
        <f>O194/O31</f>
        <v>0.20062535704450093</v>
      </c>
      <c r="P193" s="799">
        <f>P194/P31</f>
        <v>0.20062535704450093</v>
      </c>
      <c r="Q193" s="341">
        <f>P194/O194</f>
        <v>1</v>
      </c>
      <c r="R193" s="658">
        <f>R194/R31</f>
        <v>0.1735115548143942</v>
      </c>
      <c r="S193" s="661">
        <f>S194/S31</f>
        <v>0.17605624564931843</v>
      </c>
      <c r="T193" s="350">
        <f>T194/T31</f>
        <v>0.18654833662809461</v>
      </c>
      <c r="U193" s="346">
        <f>U194/U31</f>
        <v>0.18654833662809461</v>
      </c>
      <c r="V193" s="587">
        <f>U194/R194</f>
        <v>1.597824515101639</v>
      </c>
      <c r="W193" s="588">
        <f>U194/S194</f>
        <v>1.3728257811291573</v>
      </c>
      <c r="X193" s="178">
        <f>U194/T194</f>
        <v>1</v>
      </c>
      <c r="Y193" s="658">
        <f>Y194/Y31</f>
        <v>0.17808304173524142</v>
      </c>
      <c r="Z193" s="799">
        <f>Z194/Z31</f>
        <v>0.1830761750855413</v>
      </c>
      <c r="AA193" s="799">
        <f>AA194/AA31</f>
        <v>0.1830761750855413</v>
      </c>
      <c r="AB193" s="341">
        <f>AA194/Z194</f>
        <v>1</v>
      </c>
      <c r="AC193" s="658">
        <f>AC194/AC31</f>
        <v>0.17590907453142751</v>
      </c>
      <c r="AD193" s="659">
        <f>AD194/AD31</f>
        <v>0.18081516136015091</v>
      </c>
      <c r="AE193" s="799">
        <f>AE194/AE31</f>
        <v>0.18103103039840984</v>
      </c>
      <c r="AF193" s="389">
        <f>AE194/AD194</f>
        <v>1</v>
      </c>
      <c r="AG193" s="658">
        <f>AG194/AG31</f>
        <v>0.17017182545728463</v>
      </c>
      <c r="AH193" s="659">
        <f>AH194/AH31</f>
        <v>0.18037510259179265</v>
      </c>
      <c r="AI193" s="879" t="e">
        <f>AI194/AI31</f>
        <v>#DIV/0!</v>
      </c>
      <c r="AJ193" s="389">
        <f>AI194/AH194</f>
        <v>0</v>
      </c>
      <c r="AK193" s="623">
        <f>AK194/AK31</f>
        <v>0.1748314563782698</v>
      </c>
      <c r="AL193" s="661">
        <f>AL194/AL31</f>
        <v>0.17022024420683257</v>
      </c>
      <c r="AM193" s="347">
        <f>AM194/AM31</f>
        <v>0.18154489119535805</v>
      </c>
      <c r="AN193" s="346">
        <f>AN194/AN31</f>
        <v>0.18215042672356069</v>
      </c>
      <c r="AO193" s="591">
        <f>AN194/AK194</f>
        <v>0.92484131519694712</v>
      </c>
      <c r="AP193" s="347">
        <f>AN194/AL194</f>
        <v>0.87873217029055772</v>
      </c>
      <c r="AQ193" s="89">
        <f>AN194/AM194</f>
        <v>0.69952153852090038</v>
      </c>
      <c r="AR193" s="623">
        <f>AR194/AR31</f>
        <v>0.17415473839115028</v>
      </c>
      <c r="AS193" s="346">
        <f>AS194/AS31</f>
        <v>0.17329881427509933</v>
      </c>
      <c r="AT193" s="662">
        <f>AT194/AT31</f>
        <v>0.18430273570832825</v>
      </c>
      <c r="AU193" s="662">
        <f>AU194/AU31</f>
        <v>0.18495575565860739</v>
      </c>
      <c r="AV193" s="588">
        <f>AU194/AR194</f>
        <v>1.2686077782287286</v>
      </c>
      <c r="AW193" s="587">
        <f>AU194/AS194</f>
        <v>1.1435204360641307</v>
      </c>
      <c r="AX193" s="596">
        <f>AU194/AT194</f>
        <v>0.86715995716475158</v>
      </c>
      <c r="AY193" s="96"/>
      <c r="AZ193" s="97"/>
      <c r="BA193" s="97"/>
      <c r="BF193" s="1013" t="e">
        <f>BF194/BF31</f>
        <v>#DIV/0!</v>
      </c>
      <c r="BG193" s="659" t="e">
        <f>BG194/BG31</f>
        <v>#DIV/0!</v>
      </c>
      <c r="BH193" s="660" t="e">
        <f>BH194/BH31</f>
        <v>#DIV/0!</v>
      </c>
      <c r="BI193" s="341" t="e">
        <f>BH194/BG194</f>
        <v>#DIV/0!</v>
      </c>
      <c r="BJ193" s="1013" t="e">
        <f>BJ194/BJ31</f>
        <v>#DIV/0!</v>
      </c>
      <c r="BK193" s="659" t="e">
        <f>BK194/BK31</f>
        <v>#DIV/0!</v>
      </c>
      <c r="BL193" s="660" t="e">
        <f>BL194/BL31</f>
        <v>#DIV/0!</v>
      </c>
      <c r="BM193" s="341" t="e">
        <f>BL194/BK194</f>
        <v>#DIV/0!</v>
      </c>
      <c r="BN193" s="1013" t="e">
        <f>BN194/BN31</f>
        <v>#DIV/0!</v>
      </c>
      <c r="BO193" s="659">
        <f>BO194/BO31</f>
        <v>0</v>
      </c>
      <c r="BP193" s="660">
        <f>BP194/BP31</f>
        <v>0</v>
      </c>
      <c r="BQ193" s="389" t="e">
        <f>BP194/BO194</f>
        <v>#DIV/0!</v>
      </c>
      <c r="BR193" s="623" t="e">
        <f>BR194/BR31</f>
        <v>#DIV/0!</v>
      </c>
      <c r="BS193" s="347">
        <f>BS194/BS31</f>
        <v>0</v>
      </c>
      <c r="BT193" s="346">
        <f>BT194/BT31</f>
        <v>0</v>
      </c>
      <c r="BU193" s="587" t="e">
        <f>BT194/BR194</f>
        <v>#DIV/0!</v>
      </c>
      <c r="BV193" s="178" t="e">
        <f>BT194/BS194</f>
        <v>#DIV/0!</v>
      </c>
      <c r="BW193" s="1013" t="e">
        <f>BW194/BW31</f>
        <v>#DIV/0!</v>
      </c>
      <c r="BX193" s="659" t="e">
        <f>BX194/BX31</f>
        <v>#DIV/0!</v>
      </c>
      <c r="BY193" s="660" t="e">
        <f>BY194/BY31</f>
        <v>#DIV/0!</v>
      </c>
      <c r="BZ193" s="389" t="e">
        <f>BY194/BX194</f>
        <v>#DIV/0!</v>
      </c>
      <c r="CA193" s="1013" t="e">
        <f>CA194/CA31</f>
        <v>#DIV/0!</v>
      </c>
      <c r="CB193" s="659" t="e">
        <f>CB194/CB31</f>
        <v>#DIV/0!</v>
      </c>
      <c r="CC193" s="660" t="e">
        <f>CC194/CC31</f>
        <v>#DIV/0!</v>
      </c>
      <c r="CD193" s="389" t="e">
        <f>CC194/CB194</f>
        <v>#DIV/0!</v>
      </c>
      <c r="CE193" s="1013" t="e">
        <f>CE194/CE31</f>
        <v>#DIV/0!</v>
      </c>
      <c r="CF193" s="659" t="e">
        <f>CF194/CF31</f>
        <v>#DIV/0!</v>
      </c>
      <c r="CG193" s="660" t="e">
        <f>CG194/CG31</f>
        <v>#DIV/0!</v>
      </c>
      <c r="CH193" s="389" t="e">
        <f>CG194/CF194</f>
        <v>#DIV/0!</v>
      </c>
      <c r="CI193" s="623" t="e">
        <f>CI194/CI31</f>
        <v>#DIV/0!</v>
      </c>
      <c r="CJ193" s="347" t="e">
        <f>CJ194/CJ31</f>
        <v>#DIV/0!</v>
      </c>
      <c r="CK193" s="346" t="e">
        <f>CK194/CK31</f>
        <v>#DIV/0!</v>
      </c>
      <c r="CL193" s="595" t="e">
        <f>CK194/CI194</f>
        <v>#DIV/0!</v>
      </c>
      <c r="CM193" s="89" t="e">
        <f>CK194/CJ194</f>
        <v>#DIV/0!</v>
      </c>
      <c r="CN193" s="623" t="e">
        <f>CN194/CN31</f>
        <v>#DIV/0!</v>
      </c>
      <c r="CO193" s="662">
        <f>CO194/CO31</f>
        <v>0</v>
      </c>
      <c r="CP193" s="662">
        <f>CP194/CP31</f>
        <v>0</v>
      </c>
      <c r="CQ193" s="587" t="e">
        <f>CP194/CN194</f>
        <v>#DIV/0!</v>
      </c>
      <c r="CR193" s="596" t="e">
        <f>CP194/CO194</f>
        <v>#DIV/0!</v>
      </c>
      <c r="CS193" s="96"/>
      <c r="CT193" s="97"/>
    </row>
    <row r="194" spans="1:101" s="98" customFormat="1" ht="20.100000000000001" customHeight="1" thickBot="1">
      <c r="A194" s="104" t="s">
        <v>47</v>
      </c>
      <c r="B194" s="105"/>
      <c r="C194" s="105"/>
      <c r="D194" s="361"/>
      <c r="E194" s="187"/>
      <c r="F194" s="500">
        <f>F168+F174+F188+F180+F186+F190+F192</f>
        <v>52151.37606837607</v>
      </c>
      <c r="G194" s="501">
        <f>G168+G174+G188+G180+G186+G190+G192</f>
        <v>77307.767553504382</v>
      </c>
      <c r="H194" s="788">
        <f>H168+H174+H188+H180+H186+H190+H192</f>
        <v>77307.767553504382</v>
      </c>
      <c r="I194" s="503">
        <f>H194-G194</f>
        <v>0</v>
      </c>
      <c r="J194" s="500">
        <f>J168+J174+J188+J180+J186+J190+J192</f>
        <v>56801.384615384617</v>
      </c>
      <c r="K194" s="501">
        <f>K168+K174+K188+K180+K186+K190+K192</f>
        <v>88960.883311321246</v>
      </c>
      <c r="L194" s="788">
        <f>L168+L174+L188+L180+L186+L190+L192</f>
        <v>88960.883311321246</v>
      </c>
      <c r="M194" s="503">
        <f>L194-K194</f>
        <v>0</v>
      </c>
      <c r="N194" s="500">
        <f t="shared" ref="N194:BA194" si="581">N168+N174+N188+N180+N186+N190+N192</f>
        <v>56901.299145299148</v>
      </c>
      <c r="O194" s="501">
        <f t="shared" ref="O194" si="582">O168+O174+O188+O180+O186+O190+O192</f>
        <v>98737.031859180104</v>
      </c>
      <c r="P194" s="788">
        <f t="shared" si="581"/>
        <v>98737.031859180104</v>
      </c>
      <c r="Q194" s="503">
        <f t="shared" si="581"/>
        <v>0</v>
      </c>
      <c r="R194" s="500">
        <f t="shared" si="581"/>
        <v>165854.05982905981</v>
      </c>
      <c r="S194" s="505">
        <f>S168+S174+S188+S180+S186+S190+S192</f>
        <v>193036.64482905981</v>
      </c>
      <c r="T194" s="663">
        <f t="shared" si="581"/>
        <v>265005.68272400572</v>
      </c>
      <c r="U194" s="215">
        <f t="shared" si="581"/>
        <v>265005.68272400572</v>
      </c>
      <c r="V194" s="215">
        <f t="shared" si="581"/>
        <v>99151.622894945889</v>
      </c>
      <c r="W194" s="213">
        <f t="shared" si="555"/>
        <v>71969.037894945912</v>
      </c>
      <c r="X194" s="218">
        <f t="shared" si="581"/>
        <v>0</v>
      </c>
      <c r="Y194" s="500">
        <f t="shared" si="581"/>
        <v>55421.421288470861</v>
      </c>
      <c r="Z194" s="788">
        <f>Z168+Z174+Z188+Z180+Z186+Z190+Z192</f>
        <v>80811.506961784617</v>
      </c>
      <c r="AA194" s="788">
        <f>AA168+AA174+AA188+AA180+AA186+AA190+AA192</f>
        <v>80811.506961784617</v>
      </c>
      <c r="AB194" s="503">
        <f t="shared" si="581"/>
        <v>0</v>
      </c>
      <c r="AC194" s="500">
        <f t="shared" si="581"/>
        <v>54307.040398396821</v>
      </c>
      <c r="AD194" s="501">
        <f t="shared" ref="AD194" si="583">AD168+AD174+AD188+AD180+AD186+AD190+AD192</f>
        <v>66085.088196889192</v>
      </c>
      <c r="AE194" s="788">
        <f t="shared" si="581"/>
        <v>66085.088196889192</v>
      </c>
      <c r="AF194" s="503">
        <f t="shared" si="581"/>
        <v>0</v>
      </c>
      <c r="AG194" s="500">
        <f t="shared" si="581"/>
        <v>49105.916432790436</v>
      </c>
      <c r="AH194" s="501">
        <f t="shared" ref="AH194" si="584">AH168+AH174+AH188+AH180+AH186+AH190+AH192</f>
        <v>63099.219222222229</v>
      </c>
      <c r="AI194" s="502">
        <f t="shared" si="581"/>
        <v>0</v>
      </c>
      <c r="AJ194" s="503">
        <f t="shared" si="581"/>
        <v>-63056.834222222227</v>
      </c>
      <c r="AK194" s="212">
        <f t="shared" si="581"/>
        <v>158834.37811965813</v>
      </c>
      <c r="AL194" s="505">
        <f t="shared" si="581"/>
        <v>167168.79172649572</v>
      </c>
      <c r="AM194" s="664">
        <f t="shared" si="581"/>
        <v>209995.81438089604</v>
      </c>
      <c r="AN194" s="215">
        <f t="shared" si="581"/>
        <v>146896.59515867382</v>
      </c>
      <c r="AO194" s="217">
        <f t="shared" si="581"/>
        <v>-12089.378960984293</v>
      </c>
      <c r="AP194" s="213">
        <f t="shared" si="556"/>
        <v>-20272.196567821898</v>
      </c>
      <c r="AQ194" s="218">
        <f t="shared" si="581"/>
        <v>-63056.834222222227</v>
      </c>
      <c r="AR194" s="216">
        <f t="shared" si="581"/>
        <v>324688.43794871797</v>
      </c>
      <c r="AS194" s="215">
        <f>AS168+AS174+AS188+AS180+AS186+AS190+AS192</f>
        <v>360205.43655555561</v>
      </c>
      <c r="AT194" s="665">
        <f t="shared" si="581"/>
        <v>475001.49710490176</v>
      </c>
      <c r="AU194" s="298">
        <f t="shared" si="581"/>
        <v>411902.27788267948</v>
      </c>
      <c r="AV194" s="219">
        <f t="shared" si="581"/>
        <v>87614.485933961609</v>
      </c>
      <c r="AW194" s="215">
        <f t="shared" si="557"/>
        <v>51696.841327123868</v>
      </c>
      <c r="AX194" s="220">
        <f t="shared" si="581"/>
        <v>-63056.834222222235</v>
      </c>
      <c r="AY194" s="96">
        <f t="shared" si="581"/>
        <v>54114.739658119644</v>
      </c>
      <c r="AZ194" s="97">
        <f>AS194/6</f>
        <v>60034.239425925938</v>
      </c>
      <c r="BA194" s="97">
        <f t="shared" si="581"/>
        <v>68650.379647113252</v>
      </c>
      <c r="BB194" s="123">
        <f>BA194/AY194</f>
        <v>1.2686077782287291</v>
      </c>
      <c r="BC194" s="98">
        <f>BA194-AY194</f>
        <v>14535.639988993607</v>
      </c>
      <c r="BD194" s="98">
        <f>BA194-AZ194</f>
        <v>8616.1402211873137</v>
      </c>
      <c r="BE194" s="98">
        <f>AX194/6</f>
        <v>-10509.472370370373</v>
      </c>
      <c r="BF194" s="955">
        <f>BF168+BF174+BF188+BF180+BF186+BF190+BF192</f>
        <v>0</v>
      </c>
      <c r="BG194" s="501">
        <f>BG168+BG174+BG188+BG180+BG186+BG190+BG192</f>
        <v>0</v>
      </c>
      <c r="BH194" s="504">
        <f>BH168+BH174+BH188+BH180+BH186+BH190+BH192</f>
        <v>0</v>
      </c>
      <c r="BI194" s="503">
        <f>BH194-BG194</f>
        <v>0</v>
      </c>
      <c r="BJ194" s="955">
        <f>BJ168+BJ174+BJ188+BJ180+BJ186+BJ190+BJ192</f>
        <v>0</v>
      </c>
      <c r="BK194" s="501">
        <f>BK168+BK174+BK188+BK180+BK186+BK190+BK192</f>
        <v>0</v>
      </c>
      <c r="BL194" s="504">
        <f>BL168+BL174+BL188+BL180+BL186+BL190+BL192</f>
        <v>0</v>
      </c>
      <c r="BM194" s="503">
        <f>BL194-BK194</f>
        <v>0</v>
      </c>
      <c r="BN194" s="955">
        <f t="shared" ref="BN194:CT194" si="585">BN168+BN174+BN188+BN180+BN186+BN190+BN192</f>
        <v>0</v>
      </c>
      <c r="BO194" s="501">
        <f t="shared" si="585"/>
        <v>0</v>
      </c>
      <c r="BP194" s="504">
        <f t="shared" si="585"/>
        <v>0</v>
      </c>
      <c r="BQ194" s="503">
        <f t="shared" si="585"/>
        <v>0</v>
      </c>
      <c r="BR194" s="212">
        <f t="shared" si="585"/>
        <v>0</v>
      </c>
      <c r="BS194" s="664">
        <f t="shared" si="585"/>
        <v>0</v>
      </c>
      <c r="BT194" s="215">
        <f t="shared" si="585"/>
        <v>0</v>
      </c>
      <c r="BU194" s="215">
        <f t="shared" si="585"/>
        <v>0</v>
      </c>
      <c r="BV194" s="218">
        <f t="shared" si="585"/>
        <v>0</v>
      </c>
      <c r="BW194" s="955">
        <f t="shared" si="585"/>
        <v>0</v>
      </c>
      <c r="BX194" s="501">
        <f t="shared" si="585"/>
        <v>0</v>
      </c>
      <c r="BY194" s="504">
        <f t="shared" si="585"/>
        <v>0</v>
      </c>
      <c r="BZ194" s="503">
        <f t="shared" si="585"/>
        <v>0</v>
      </c>
      <c r="CA194" s="955">
        <f t="shared" si="585"/>
        <v>0</v>
      </c>
      <c r="CB194" s="501">
        <f t="shared" si="585"/>
        <v>0</v>
      </c>
      <c r="CC194" s="504">
        <f t="shared" si="585"/>
        <v>0</v>
      </c>
      <c r="CD194" s="503">
        <f t="shared" si="585"/>
        <v>0</v>
      </c>
      <c r="CE194" s="955">
        <f t="shared" si="585"/>
        <v>0</v>
      </c>
      <c r="CF194" s="501">
        <f t="shared" si="585"/>
        <v>0</v>
      </c>
      <c r="CG194" s="504">
        <f t="shared" si="585"/>
        <v>0</v>
      </c>
      <c r="CH194" s="503">
        <f t="shared" si="585"/>
        <v>0</v>
      </c>
      <c r="CI194" s="212">
        <f t="shared" si="585"/>
        <v>0</v>
      </c>
      <c r="CJ194" s="664">
        <f t="shared" si="585"/>
        <v>0</v>
      </c>
      <c r="CK194" s="215">
        <f t="shared" si="585"/>
        <v>0</v>
      </c>
      <c r="CL194" s="217">
        <f t="shared" si="585"/>
        <v>0</v>
      </c>
      <c r="CM194" s="218">
        <f t="shared" si="585"/>
        <v>0</v>
      </c>
      <c r="CN194" s="216">
        <f t="shared" si="585"/>
        <v>0</v>
      </c>
      <c r="CO194" s="665">
        <f t="shared" si="585"/>
        <v>0</v>
      </c>
      <c r="CP194" s="298">
        <f t="shared" si="585"/>
        <v>0</v>
      </c>
      <c r="CQ194" s="219">
        <f t="shared" si="585"/>
        <v>0</v>
      </c>
      <c r="CR194" s="220">
        <f t="shared" si="585"/>
        <v>0</v>
      </c>
      <c r="CS194" s="96">
        <f t="shared" si="585"/>
        <v>0</v>
      </c>
      <c r="CT194" s="97">
        <f t="shared" si="585"/>
        <v>0</v>
      </c>
      <c r="CU194" s="123" t="e">
        <f>CT194/CS194</f>
        <v>#DIV/0!</v>
      </c>
      <c r="CV194" s="98">
        <f>CT194-CS194</f>
        <v>0</v>
      </c>
      <c r="CW194" s="98">
        <f>CR194/6</f>
        <v>0</v>
      </c>
    </row>
    <row r="195" spans="1:101" ht="20.100000000000001" customHeight="1">
      <c r="A195" s="126"/>
      <c r="B195" s="192"/>
      <c r="C195" s="192"/>
      <c r="D195" s="192"/>
      <c r="E195" s="192"/>
      <c r="F195" s="70"/>
      <c r="G195" s="666"/>
      <c r="H195" s="666"/>
      <c r="I195" s="666"/>
      <c r="J195" s="70"/>
      <c r="K195" s="666"/>
      <c r="L195" s="666"/>
      <c r="M195" s="666"/>
      <c r="N195" s="70"/>
      <c r="O195" s="666"/>
      <c r="P195" s="666"/>
      <c r="Q195" s="666"/>
      <c r="R195" s="70">
        <f>R194/3</f>
        <v>55284.686609686607</v>
      </c>
      <c r="S195" s="70"/>
      <c r="T195" s="70"/>
      <c r="U195" s="666"/>
      <c r="V195" s="70"/>
      <c r="W195" s="70"/>
      <c r="X195" s="70"/>
      <c r="Y195" s="70"/>
      <c r="Z195" s="666"/>
      <c r="AA195" s="666"/>
      <c r="AB195" s="666"/>
      <c r="AC195" s="70"/>
      <c r="AD195" s="70"/>
      <c r="AE195" s="666"/>
      <c r="AF195" s="666"/>
      <c r="AG195" s="70"/>
      <c r="AH195" s="70"/>
      <c r="AI195" s="666"/>
      <c r="AJ195" s="666"/>
      <c r="AK195" s="70">
        <f>AK194/3</f>
        <v>52944.792706552711</v>
      </c>
      <c r="AL195" s="70"/>
      <c r="AM195" s="70"/>
      <c r="AN195" s="666"/>
      <c r="AO195" s="70"/>
      <c r="AP195" s="70"/>
      <c r="AQ195" s="70"/>
      <c r="AR195" s="241"/>
      <c r="AS195" s="70"/>
      <c r="AT195" s="75"/>
      <c r="AU195" s="667"/>
      <c r="AV195" s="668"/>
      <c r="AW195" s="70"/>
      <c r="AX195" s="75"/>
      <c r="AY195" s="138"/>
      <c r="AZ195" s="138"/>
      <c r="BA195" s="138"/>
      <c r="BF195" s="70"/>
      <c r="BG195" s="666"/>
      <c r="BH195" s="666"/>
      <c r="BI195" s="666"/>
      <c r="BJ195" s="70"/>
      <c r="BK195" s="666"/>
      <c r="BL195" s="666"/>
      <c r="BM195" s="666"/>
      <c r="BN195" s="70"/>
      <c r="BO195" s="70"/>
      <c r="BP195" s="666"/>
      <c r="BQ195" s="666"/>
      <c r="BR195" s="70"/>
      <c r="BS195" s="70"/>
      <c r="BT195" s="666"/>
      <c r="BU195" s="70"/>
      <c r="BV195" s="70"/>
      <c r="BW195" s="70"/>
      <c r="BX195" s="70"/>
      <c r="BY195" s="666"/>
      <c r="BZ195" s="666"/>
      <c r="CA195" s="70"/>
      <c r="CB195" s="70"/>
      <c r="CC195" s="666"/>
      <c r="CD195" s="666"/>
      <c r="CE195" s="70"/>
      <c r="CF195" s="70"/>
      <c r="CG195" s="666"/>
      <c r="CH195" s="666"/>
      <c r="CI195" s="70"/>
      <c r="CJ195" s="70"/>
      <c r="CK195" s="666"/>
      <c r="CL195" s="70"/>
      <c r="CM195" s="70"/>
      <c r="CN195" s="241"/>
      <c r="CO195" s="75"/>
      <c r="CP195" s="667"/>
      <c r="CQ195" s="668"/>
      <c r="CR195" s="75"/>
      <c r="CS195" s="138"/>
      <c r="CT195" s="138"/>
    </row>
    <row r="196" spans="1:101" ht="24.75" thickBot="1">
      <c r="A196" s="304" t="s">
        <v>37</v>
      </c>
      <c r="B196" s="305"/>
      <c r="C196" s="305"/>
      <c r="D196" s="306"/>
      <c r="E196" s="306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9"/>
      <c r="S196" s="9"/>
      <c r="T196" s="9"/>
      <c r="U196" s="241"/>
      <c r="V196" s="241"/>
      <c r="W196" s="241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  <c r="AK196" s="9"/>
      <c r="AL196" s="9"/>
      <c r="AM196" s="9"/>
      <c r="AN196" s="241"/>
      <c r="AO196" s="241"/>
      <c r="AP196" s="241"/>
      <c r="AQ196" s="307"/>
      <c r="AR196" s="8"/>
      <c r="AS196" s="8"/>
      <c r="AU196" s="12"/>
      <c r="AV196" s="309"/>
      <c r="AW196" s="241"/>
      <c r="AX196" s="14" t="s">
        <v>62</v>
      </c>
      <c r="AY196" s="5"/>
      <c r="AZ196" s="5"/>
      <c r="BF196" s="307"/>
      <c r="BG196" s="307"/>
      <c r="BH196" s="307"/>
      <c r="BI196" s="308"/>
      <c r="BJ196" s="307"/>
      <c r="BK196" s="307"/>
      <c r="BL196" s="307"/>
      <c r="BM196" s="307"/>
      <c r="BN196" s="307"/>
      <c r="BO196" s="307"/>
      <c r="BP196" s="307"/>
      <c r="BQ196" s="308"/>
      <c r="BR196" s="9"/>
      <c r="BS196" s="9"/>
      <c r="BT196" s="241"/>
      <c r="BU196" s="241"/>
      <c r="BV196" s="307"/>
      <c r="BW196" s="307"/>
      <c r="BX196" s="307"/>
      <c r="BY196" s="307"/>
      <c r="BZ196" s="308"/>
      <c r="CA196" s="307"/>
      <c r="CB196" s="308"/>
      <c r="CC196" s="307"/>
      <c r="CD196" s="308"/>
      <c r="CE196" s="307"/>
      <c r="CF196" s="308"/>
      <c r="CG196" s="307"/>
      <c r="CH196" s="308"/>
      <c r="CI196" s="9"/>
      <c r="CJ196" s="9"/>
      <c r="CK196" s="241"/>
      <c r="CL196" s="241"/>
      <c r="CM196" s="307"/>
      <c r="CN196" s="8"/>
      <c r="CP196" s="12"/>
      <c r="CQ196" s="309"/>
      <c r="CR196" s="14" t="s">
        <v>62</v>
      </c>
      <c r="CS196" s="5"/>
    </row>
    <row r="197" spans="1:101" s="20" customFormat="1" ht="20.100000000000001" customHeight="1" thickBot="1">
      <c r="A197" s="15"/>
      <c r="B197" s="16"/>
      <c r="C197" s="16"/>
      <c r="D197" s="838"/>
      <c r="E197" s="17"/>
      <c r="F197" s="901" t="str">
        <f>F3</f>
        <v>17/3</v>
      </c>
      <c r="G197" s="902"/>
      <c r="H197" s="902"/>
      <c r="I197" s="903">
        <v>0</v>
      </c>
      <c r="J197" s="901" t="str">
        <f>J3</f>
        <v>17/4</v>
      </c>
      <c r="K197" s="904"/>
      <c r="L197" s="902"/>
      <c r="M197" s="903">
        <v>0</v>
      </c>
      <c r="N197" s="901" t="str">
        <f>N3</f>
        <v>17/5</v>
      </c>
      <c r="O197" s="904"/>
      <c r="P197" s="902"/>
      <c r="Q197" s="903">
        <v>0</v>
      </c>
      <c r="R197" s="901" t="str">
        <f>R3</f>
        <v>17/3-17/5累計</v>
      </c>
      <c r="S197" s="904"/>
      <c r="T197" s="904"/>
      <c r="U197" s="902"/>
      <c r="V197" s="904"/>
      <c r="W197" s="904"/>
      <c r="X197" s="903"/>
      <c r="Y197" s="901" t="str">
        <f>Y3</f>
        <v>17/6</v>
      </c>
      <c r="Z197" s="904"/>
      <c r="AA197" s="902"/>
      <c r="AB197" s="903">
        <v>0</v>
      </c>
      <c r="AC197" s="901" t="str">
        <f>AC3</f>
        <v>17/7</v>
      </c>
      <c r="AD197" s="904"/>
      <c r="AE197" s="902"/>
      <c r="AF197" s="903">
        <v>0</v>
      </c>
      <c r="AG197" s="901" t="str">
        <f>AG3</f>
        <v>17/8</v>
      </c>
      <c r="AH197" s="904"/>
      <c r="AI197" s="902"/>
      <c r="AJ197" s="903">
        <v>0</v>
      </c>
      <c r="AK197" s="901" t="str">
        <f>AK3</f>
        <v>17/6-17/8累計</v>
      </c>
      <c r="AL197" s="904"/>
      <c r="AM197" s="904"/>
      <c r="AN197" s="902"/>
      <c r="AO197" s="904"/>
      <c r="AP197" s="904"/>
      <c r="AQ197" s="903"/>
      <c r="AR197" s="905" t="str">
        <f>AR3</f>
        <v>17/上(17/3-17/8)累計</v>
      </c>
      <c r="AS197" s="906"/>
      <c r="AT197" s="906"/>
      <c r="AU197" s="906"/>
      <c r="AV197" s="906"/>
      <c r="AW197" s="906"/>
      <c r="AX197" s="907"/>
      <c r="AY197" s="18"/>
      <c r="AZ197" s="763"/>
      <c r="BA197" s="19"/>
      <c r="BF197" s="901" t="str">
        <f>BF3</f>
        <v>17/9</v>
      </c>
      <c r="BG197" s="902"/>
      <c r="BH197" s="902"/>
      <c r="BI197" s="903">
        <v>0</v>
      </c>
      <c r="BJ197" s="901" t="str">
        <f>BJ3</f>
        <v>17/10</v>
      </c>
      <c r="BK197" s="904"/>
      <c r="BL197" s="902"/>
      <c r="BM197" s="903">
        <v>0</v>
      </c>
      <c r="BN197" s="901" t="str">
        <f>BN3</f>
        <v>17/11</v>
      </c>
      <c r="BO197" s="904"/>
      <c r="BP197" s="902"/>
      <c r="BQ197" s="903">
        <v>0</v>
      </c>
      <c r="BR197" s="901" t="str">
        <f>BR3</f>
        <v>17/9-17/11累計</v>
      </c>
      <c r="BS197" s="904"/>
      <c r="BT197" s="902"/>
      <c r="BU197" s="904"/>
      <c r="BV197" s="903"/>
      <c r="BW197" s="901" t="str">
        <f>BW3</f>
        <v>17/6</v>
      </c>
      <c r="BX197" s="904"/>
      <c r="BY197" s="902"/>
      <c r="BZ197" s="903">
        <v>0</v>
      </c>
      <c r="CA197" s="901" t="str">
        <f>CA3</f>
        <v>17/7</v>
      </c>
      <c r="CB197" s="904"/>
      <c r="CC197" s="902"/>
      <c r="CD197" s="903">
        <v>0</v>
      </c>
      <c r="CE197" s="901" t="str">
        <f>CE3</f>
        <v>17/8</v>
      </c>
      <c r="CF197" s="904"/>
      <c r="CG197" s="902"/>
      <c r="CH197" s="903">
        <v>0</v>
      </c>
      <c r="CI197" s="901" t="str">
        <f>CI3</f>
        <v>17/6-17/8累計</v>
      </c>
      <c r="CJ197" s="904"/>
      <c r="CK197" s="902"/>
      <c r="CL197" s="904"/>
      <c r="CM197" s="903"/>
      <c r="CN197" s="905" t="str">
        <f>CN3</f>
        <v>16/上(16/3-16/8)累計</v>
      </c>
      <c r="CO197" s="906"/>
      <c r="CP197" s="906"/>
      <c r="CQ197" s="906"/>
      <c r="CR197" s="907"/>
      <c r="CS197" s="18"/>
      <c r="CT197" s="19"/>
    </row>
    <row r="198" spans="1:101" s="64" customFormat="1" ht="20.100000000000001" customHeight="1" thickTop="1">
      <c r="A198" s="21"/>
      <c r="B198" s="22"/>
      <c r="C198" s="22"/>
      <c r="D198" s="22"/>
      <c r="E198" s="23"/>
      <c r="F198" s="511" t="s">
        <v>0</v>
      </c>
      <c r="G198" s="311" t="str">
        <f>G4</f>
        <v>実績</v>
      </c>
      <c r="H198" s="770" t="str">
        <f>H4</f>
        <v>実績</v>
      </c>
      <c r="I198" s="513" t="s">
        <v>18</v>
      </c>
      <c r="J198" s="511" t="s">
        <v>0</v>
      </c>
      <c r="K198" s="311" t="str">
        <f>K4</f>
        <v>実績</v>
      </c>
      <c r="L198" s="770" t="str">
        <f>L4</f>
        <v>実績</v>
      </c>
      <c r="M198" s="513" t="s">
        <v>18</v>
      </c>
      <c r="N198" s="511" t="s">
        <v>0</v>
      </c>
      <c r="O198" s="311" t="str">
        <f>O4</f>
        <v>前回計画</v>
      </c>
      <c r="P198" s="770" t="str">
        <f>P4</f>
        <v>実績</v>
      </c>
      <c r="Q198" s="513" t="s">
        <v>18</v>
      </c>
      <c r="R198" s="669" t="s">
        <v>0</v>
      </c>
      <c r="S198" s="317" t="str">
        <f>S4</f>
        <v>目標</v>
      </c>
      <c r="T198" s="34" t="str">
        <f>T35</f>
        <v>前回見通</v>
      </c>
      <c r="U198" s="31" t="str">
        <f>U4</f>
        <v>実績</v>
      </c>
      <c r="V198" s="30" t="s">
        <v>93</v>
      </c>
      <c r="W198" s="32" t="s">
        <v>116</v>
      </c>
      <c r="X198" s="33" t="str">
        <f>X35</f>
        <v>計画差異</v>
      </c>
      <c r="Y198" s="511" t="s">
        <v>0</v>
      </c>
      <c r="Z198" s="770" t="str">
        <f>Z4</f>
        <v>実績</v>
      </c>
      <c r="AA198" s="770" t="str">
        <f>AA4</f>
        <v>実績</v>
      </c>
      <c r="AB198" s="513" t="s">
        <v>18</v>
      </c>
      <c r="AC198" s="511" t="s">
        <v>0</v>
      </c>
      <c r="AD198" s="311" t="str">
        <f>AD4</f>
        <v>今回計画</v>
      </c>
      <c r="AE198" s="770" t="str">
        <f>AE4</f>
        <v>実績</v>
      </c>
      <c r="AF198" s="513" t="s">
        <v>18</v>
      </c>
      <c r="AG198" s="511" t="s">
        <v>0</v>
      </c>
      <c r="AH198" s="311" t="str">
        <f>AH4</f>
        <v>前回計画</v>
      </c>
      <c r="AI198" s="312" t="str">
        <f>AI4</f>
        <v>実績</v>
      </c>
      <c r="AJ198" s="513" t="s">
        <v>18</v>
      </c>
      <c r="AK198" s="35" t="s">
        <v>0</v>
      </c>
      <c r="AL198" s="317" t="str">
        <f>AL4</f>
        <v>目標</v>
      </c>
      <c r="AM198" s="34" t="str">
        <f>AM35</f>
        <v>前回見通</v>
      </c>
      <c r="AN198" s="31" t="str">
        <f>AN4</f>
        <v>今回見通</v>
      </c>
      <c r="AO198" s="34" t="s">
        <v>93</v>
      </c>
      <c r="AP198" s="32" t="s">
        <v>116</v>
      </c>
      <c r="AQ198" s="33" t="str">
        <f>AQ35</f>
        <v>計画差異</v>
      </c>
      <c r="AR198" s="35" t="s">
        <v>0</v>
      </c>
      <c r="AS198" s="25" t="str">
        <f>AS4</f>
        <v>目標</v>
      </c>
      <c r="AT198" s="670" t="str">
        <f>AT35</f>
        <v>前回見通</v>
      </c>
      <c r="AU198" s="37" t="str">
        <f>AU4</f>
        <v>今回見通</v>
      </c>
      <c r="AV198" s="38" t="str">
        <f>AV35</f>
        <v>予算差異</v>
      </c>
      <c r="AW198" s="32" t="s">
        <v>116</v>
      </c>
      <c r="AX198" s="319" t="str">
        <f>AX35</f>
        <v>計画差異</v>
      </c>
      <c r="AY198" s="40" t="s">
        <v>20</v>
      </c>
      <c r="AZ198" s="764" t="str">
        <f>AZ4</f>
        <v>目標平均</v>
      </c>
      <c r="BA198" s="319" t="str">
        <f>BA4</f>
        <v>見通し平均</v>
      </c>
      <c r="BC198" s="6" t="s">
        <v>76</v>
      </c>
      <c r="BD198" s="6"/>
      <c r="BE198" s="6" t="s">
        <v>77</v>
      </c>
      <c r="BF198" s="1006" t="s">
        <v>0</v>
      </c>
      <c r="BG198" s="311" t="str">
        <f>BG4</f>
        <v>前回計画</v>
      </c>
      <c r="BH198" s="314" t="str">
        <f>BH4</f>
        <v>今回計画</v>
      </c>
      <c r="BI198" s="512" t="s">
        <v>18</v>
      </c>
      <c r="BJ198" s="1006" t="s">
        <v>0</v>
      </c>
      <c r="BK198" s="311" t="str">
        <f>BK4</f>
        <v>前回計画</v>
      </c>
      <c r="BL198" s="314" t="str">
        <f>BL4</f>
        <v>今回計画</v>
      </c>
      <c r="BM198" s="513" t="s">
        <v>18</v>
      </c>
      <c r="BN198" s="1006" t="s">
        <v>0</v>
      </c>
      <c r="BO198" s="311" t="str">
        <f>BO4</f>
        <v>前回計画</v>
      </c>
      <c r="BP198" s="314" t="str">
        <f>BP4</f>
        <v>今回計画</v>
      </c>
      <c r="BQ198" s="512" t="s">
        <v>18</v>
      </c>
      <c r="BR198" s="35" t="s">
        <v>0</v>
      </c>
      <c r="BS198" s="34" t="str">
        <f>BS35</f>
        <v>前回見通</v>
      </c>
      <c r="BT198" s="31" t="str">
        <f>BT4</f>
        <v>実績</v>
      </c>
      <c r="BU198" s="30" t="s">
        <v>93</v>
      </c>
      <c r="BV198" s="33" t="str">
        <f>BV35</f>
        <v>計画差異</v>
      </c>
      <c r="BW198" s="1006" t="s">
        <v>0</v>
      </c>
      <c r="BX198" s="311" t="str">
        <f>BX4</f>
        <v>前回計画</v>
      </c>
      <c r="BY198" s="314" t="str">
        <f>BY4</f>
        <v>今回計画</v>
      </c>
      <c r="BZ198" s="512" t="s">
        <v>18</v>
      </c>
      <c r="CA198" s="1006" t="s">
        <v>0</v>
      </c>
      <c r="CB198" s="311" t="str">
        <f>CB4</f>
        <v>前回計画</v>
      </c>
      <c r="CC198" s="314" t="str">
        <f>CC4</f>
        <v>今回計画</v>
      </c>
      <c r="CD198" s="512" t="s">
        <v>18</v>
      </c>
      <c r="CE198" s="1006" t="s">
        <v>0</v>
      </c>
      <c r="CF198" s="311" t="str">
        <f>CF4</f>
        <v>前回計画</v>
      </c>
      <c r="CG198" s="314" t="str">
        <f>CG4</f>
        <v>今回計画</v>
      </c>
      <c r="CH198" s="512" t="s">
        <v>18</v>
      </c>
      <c r="CI198" s="35" t="s">
        <v>0</v>
      </c>
      <c r="CJ198" s="34" t="str">
        <f>CJ35</f>
        <v>前回見通</v>
      </c>
      <c r="CK198" s="31" t="str">
        <f>CK4</f>
        <v>今回見通</v>
      </c>
      <c r="CL198" s="34" t="s">
        <v>93</v>
      </c>
      <c r="CM198" s="33" t="str">
        <f>CM35</f>
        <v>計画差異</v>
      </c>
      <c r="CN198" s="35" t="s">
        <v>0</v>
      </c>
      <c r="CO198" s="670" t="str">
        <f>CO35</f>
        <v>前回見通</v>
      </c>
      <c r="CP198" s="37" t="str">
        <f>CP4</f>
        <v>今回見通</v>
      </c>
      <c r="CQ198" s="38" t="str">
        <f>CQ35</f>
        <v>予算差異</v>
      </c>
      <c r="CR198" s="319" t="str">
        <f>CR35</f>
        <v>計画差異</v>
      </c>
      <c r="CS198" s="40" t="s">
        <v>20</v>
      </c>
      <c r="CT198" s="319" t="str">
        <f>CT4</f>
        <v>見通し平均</v>
      </c>
      <c r="CV198" s="6" t="s">
        <v>76</v>
      </c>
      <c r="CW198" s="6" t="s">
        <v>77</v>
      </c>
    </row>
    <row r="199" spans="1:101" s="572" customFormat="1" ht="20.100000000000001" customHeight="1">
      <c r="A199" s="555"/>
      <c r="B199" s="556"/>
      <c r="C199" s="919" t="s">
        <v>27</v>
      </c>
      <c r="D199" s="918"/>
      <c r="E199" s="808"/>
      <c r="F199" s="557">
        <f>F200/F36</f>
        <v>0.05</v>
      </c>
      <c r="G199" s="558">
        <f>G200/G36</f>
        <v>5.332195457162836E-2</v>
      </c>
      <c r="H199" s="792">
        <f>H200/H36</f>
        <v>5.332195457162836E-2</v>
      </c>
      <c r="I199" s="559"/>
      <c r="J199" s="557">
        <f>J200/J36</f>
        <v>0.05</v>
      </c>
      <c r="K199" s="558">
        <v>6.0859999999999997E-2</v>
      </c>
      <c r="L199" s="792">
        <v>6.0859999999999997E-2</v>
      </c>
      <c r="M199" s="559"/>
      <c r="N199" s="557">
        <f>N200/N36</f>
        <v>0.05</v>
      </c>
      <c r="O199" s="558">
        <v>0.10113471531701966</v>
      </c>
      <c r="P199" s="792">
        <v>0.10113471531701966</v>
      </c>
      <c r="Q199" s="559"/>
      <c r="R199" s="557">
        <f>R200/R36</f>
        <v>0.05</v>
      </c>
      <c r="S199" s="561">
        <v>0.05</v>
      </c>
      <c r="T199" s="566">
        <f>T200/T36</f>
        <v>7.5325020696401665E-2</v>
      </c>
      <c r="U199" s="563">
        <f>U200/U36</f>
        <v>7.5325020696401665E-2</v>
      </c>
      <c r="V199" s="563"/>
      <c r="W199" s="564"/>
      <c r="X199" s="282"/>
      <c r="Y199" s="557">
        <f>Y200/Y36</f>
        <v>0.05</v>
      </c>
      <c r="Z199" s="792">
        <v>6.8353019636629181E-2</v>
      </c>
      <c r="AA199" s="792">
        <v>6.8353019636629181E-2</v>
      </c>
      <c r="AB199" s="559"/>
      <c r="AC199" s="557">
        <f>AC200/AC36</f>
        <v>0.05</v>
      </c>
      <c r="AD199" s="558">
        <v>0.06</v>
      </c>
      <c r="AE199" s="792">
        <v>0.06</v>
      </c>
      <c r="AF199" s="559">
        <v>4.8000000000000001E-2</v>
      </c>
      <c r="AG199" s="557">
        <f>AG200/AG36</f>
        <v>0.05</v>
      </c>
      <c r="AH199" s="558">
        <v>5.5E-2</v>
      </c>
      <c r="AI199" s="872"/>
      <c r="AJ199" s="559"/>
      <c r="AK199" s="565">
        <f>AK200/AK36</f>
        <v>4.9999999999999996E-2</v>
      </c>
      <c r="AL199" s="561">
        <v>0.05</v>
      </c>
      <c r="AM199" s="566">
        <f>AM200/AM36</f>
        <v>6.191327026615627E-2</v>
      </c>
      <c r="AN199" s="563">
        <f>AN200/AN36</f>
        <v>6.4393747568584792E-2</v>
      </c>
      <c r="AO199" s="566"/>
      <c r="AP199" s="564"/>
      <c r="AQ199" s="282"/>
      <c r="AR199" s="565">
        <f>AR200/AR36</f>
        <v>4.9999999999999996E-2</v>
      </c>
      <c r="AS199" s="563">
        <f>AS200/AS36</f>
        <v>0.05</v>
      </c>
      <c r="AT199" s="567">
        <f>AT200/AT36</f>
        <v>6.9162403010106704E-2</v>
      </c>
      <c r="AU199" s="568">
        <f>AU200/AU36</f>
        <v>7.1118040618059708E-2</v>
      </c>
      <c r="AV199" s="671"/>
      <c r="AW199" s="564"/>
      <c r="AX199" s="208"/>
      <c r="AY199" s="570"/>
      <c r="AZ199" s="571"/>
      <c r="BA199" s="571"/>
      <c r="BF199" s="1007" t="e">
        <f>BF200/BF36</f>
        <v>#DIV/0!</v>
      </c>
      <c r="BG199" s="558" t="e">
        <f>BG200/BG36</f>
        <v>#DIV/0!</v>
      </c>
      <c r="BH199" s="560" t="e">
        <f>BH200/BH36</f>
        <v>#DIV/0!</v>
      </c>
      <c r="BI199" s="559"/>
      <c r="BJ199" s="1007" t="e">
        <f>BJ200/BJ36</f>
        <v>#DIV/0!</v>
      </c>
      <c r="BK199" s="558" t="e">
        <f>BK200/BK36</f>
        <v>#DIV/0!</v>
      </c>
      <c r="BL199" s="560" t="e">
        <f>BL200/BL36</f>
        <v>#DIV/0!</v>
      </c>
      <c r="BM199" s="559"/>
      <c r="BN199" s="1007" t="e">
        <f>BN200/BN36</f>
        <v>#DIV/0!</v>
      </c>
      <c r="BO199" s="558" t="e">
        <f>BO200/BO36</f>
        <v>#DIV/0!</v>
      </c>
      <c r="BP199" s="560" t="e">
        <f>BP200/BP36</f>
        <v>#DIV/0!</v>
      </c>
      <c r="BQ199" s="559"/>
      <c r="BR199" s="565" t="e">
        <f>BR200/BR36</f>
        <v>#DIV/0!</v>
      </c>
      <c r="BS199" s="573" t="e">
        <f>BS200/BS36</f>
        <v>#DIV/0!</v>
      </c>
      <c r="BT199" s="563" t="e">
        <f>BT200/BT36</f>
        <v>#DIV/0!</v>
      </c>
      <c r="BU199" s="563"/>
      <c r="BV199" s="282"/>
      <c r="BW199" s="1007" t="e">
        <f>BW200/BW36</f>
        <v>#DIV/0!</v>
      </c>
      <c r="BX199" s="558" t="e">
        <f>BX200/BX36</f>
        <v>#DIV/0!</v>
      </c>
      <c r="BY199" s="560" t="e">
        <f>BY200/BY36</f>
        <v>#DIV/0!</v>
      </c>
      <c r="BZ199" s="559"/>
      <c r="CA199" s="1007" t="e">
        <f>CA200/CA36</f>
        <v>#DIV/0!</v>
      </c>
      <c r="CB199" s="558" t="e">
        <f>CB200/CB36</f>
        <v>#DIV/0!</v>
      </c>
      <c r="CC199" s="560" t="e">
        <f>CC200/CC36</f>
        <v>#DIV/0!</v>
      </c>
      <c r="CD199" s="559">
        <v>4.8000000000000001E-2</v>
      </c>
      <c r="CE199" s="1007" t="e">
        <f>CE200/CE36</f>
        <v>#DIV/0!</v>
      </c>
      <c r="CF199" s="558" t="e">
        <f>CF200/CF36</f>
        <v>#DIV/0!</v>
      </c>
      <c r="CG199" s="560" t="e">
        <f>CG200/CG36</f>
        <v>#DIV/0!</v>
      </c>
      <c r="CH199" s="559"/>
      <c r="CI199" s="565" t="e">
        <f>CI200/CI36</f>
        <v>#DIV/0!</v>
      </c>
      <c r="CJ199" s="573" t="e">
        <f>CJ200/CJ36</f>
        <v>#DIV/0!</v>
      </c>
      <c r="CK199" s="563" t="e">
        <f>CK200/CK36</f>
        <v>#DIV/0!</v>
      </c>
      <c r="CL199" s="573"/>
      <c r="CM199" s="282"/>
      <c r="CN199" s="565" t="e">
        <f>CN200/CN36</f>
        <v>#DIV/0!</v>
      </c>
      <c r="CO199" s="567" t="e">
        <f>CO200/CO36</f>
        <v>#DIV/0!</v>
      </c>
      <c r="CP199" s="568" t="e">
        <f>CP200/CP36</f>
        <v>#DIV/0!</v>
      </c>
      <c r="CQ199" s="671"/>
      <c r="CR199" s="208" t="e">
        <f>CP200/CO200</f>
        <v>#DIV/0!</v>
      </c>
      <c r="CS199" s="570"/>
      <c r="CT199" s="571"/>
    </row>
    <row r="200" spans="1:101" s="5" customFormat="1" ht="20.100000000000001" customHeight="1">
      <c r="A200" s="66"/>
      <c r="B200" s="67"/>
      <c r="C200" s="909" t="s">
        <v>58</v>
      </c>
      <c r="D200" s="910"/>
      <c r="E200" s="803"/>
      <c r="F200" s="381">
        <f>F36*5%</f>
        <v>299.14529914529919</v>
      </c>
      <c r="G200" s="469">
        <v>411.93736000000001</v>
      </c>
      <c r="H200" s="782">
        <v>411.93736000000001</v>
      </c>
      <c r="I200" s="425">
        <f>H200-G200</f>
        <v>0</v>
      </c>
      <c r="J200" s="381">
        <f>J36*5%</f>
        <v>329.0598290598291</v>
      </c>
      <c r="K200" s="469">
        <f>K199*K36</f>
        <v>451.61468392358972</v>
      </c>
      <c r="L200" s="782">
        <f>L199*L36</f>
        <v>451.61468392358972</v>
      </c>
      <c r="M200" s="425">
        <f>L200-K200</f>
        <v>0</v>
      </c>
      <c r="N200" s="381">
        <f>N36*5%</f>
        <v>358.97435897435901</v>
      </c>
      <c r="O200" s="469">
        <f>O199*O36</f>
        <v>1086.6821432900617</v>
      </c>
      <c r="P200" s="782">
        <f>P199*P36</f>
        <v>1086.6821432900617</v>
      </c>
      <c r="Q200" s="425">
        <f>P200-O200</f>
        <v>0</v>
      </c>
      <c r="R200" s="269">
        <f>F200+J200+N200</f>
        <v>987.1794871794873</v>
      </c>
      <c r="S200" s="574">
        <f>S199*S36</f>
        <v>987.1794871794873</v>
      </c>
      <c r="T200" s="134">
        <f>H200+K200+O200</f>
        <v>1950.2341872136515</v>
      </c>
      <c r="U200" s="129">
        <f>H200+L200+P200</f>
        <v>1950.2341872136515</v>
      </c>
      <c r="V200" s="129">
        <f>U200-R200</f>
        <v>963.05470003416417</v>
      </c>
      <c r="W200" s="128">
        <f t="shared" ref="W200:W246" si="586">U200-S200</f>
        <v>963.05470003416417</v>
      </c>
      <c r="X200" s="55">
        <f>U200-T200</f>
        <v>0</v>
      </c>
      <c r="Y200" s="381">
        <f>Y36*5%</f>
        <v>358.97435897435901</v>
      </c>
      <c r="Z200" s="782">
        <f>Z199*Z36</f>
        <v>582.39901779751438</v>
      </c>
      <c r="AA200" s="782">
        <f>AA199*AA36</f>
        <v>582.39901779751438</v>
      </c>
      <c r="AB200" s="425">
        <f>AA200-Z200</f>
        <v>0</v>
      </c>
      <c r="AC200" s="381">
        <f>AC36*5%</f>
        <v>358.97435897435901</v>
      </c>
      <c r="AD200" s="469">
        <f>AD199*AD36</f>
        <v>460.67476512820502</v>
      </c>
      <c r="AE200" s="782">
        <f>AE199*AE36</f>
        <v>460.67476512820502</v>
      </c>
      <c r="AF200" s="425">
        <f>AE200-AD200</f>
        <v>0</v>
      </c>
      <c r="AG200" s="381">
        <f>AG36*5%</f>
        <v>333.33333333333337</v>
      </c>
      <c r="AH200" s="469">
        <f>AH199*AH36</f>
        <v>319.65811965811969</v>
      </c>
      <c r="AI200" s="470">
        <f>AI199*AI36</f>
        <v>0</v>
      </c>
      <c r="AJ200" s="425">
        <f>AI200-AH200</f>
        <v>-319.65811965811969</v>
      </c>
      <c r="AK200" s="127">
        <f>Y200+AC200+AG200</f>
        <v>1051.2820512820513</v>
      </c>
      <c r="AL200" s="574">
        <f>AL199*AL36</f>
        <v>1051.2820512820515</v>
      </c>
      <c r="AM200" s="134">
        <f>Z200+AD200+AH200</f>
        <v>1362.731902583839</v>
      </c>
      <c r="AN200" s="129">
        <f>AA200+AE200+AI200</f>
        <v>1043.0737829257193</v>
      </c>
      <c r="AO200" s="134">
        <f>AN200-AK200</f>
        <v>-8.2082683563319279</v>
      </c>
      <c r="AP200" s="128">
        <f t="shared" ref="AP200:AP246" si="587">AN200-AL200</f>
        <v>-8.2082683563321552</v>
      </c>
      <c r="AQ200" s="55">
        <f>AN200-AM200</f>
        <v>-319.65811965811963</v>
      </c>
      <c r="AR200" s="69">
        <f>SUM(R200,AK200)</f>
        <v>2038.4615384615386</v>
      </c>
      <c r="AS200" s="129">
        <f>SUM(S200,AL200)</f>
        <v>2038.4615384615388</v>
      </c>
      <c r="AT200" s="519">
        <f>T200+AM200</f>
        <v>3312.9660897974904</v>
      </c>
      <c r="AU200" s="576">
        <f>SUM(U200,AN200)</f>
        <v>2993.3079701393708</v>
      </c>
      <c r="AV200" s="170">
        <f>AU200-AR200</f>
        <v>954.84643167783224</v>
      </c>
      <c r="AW200" s="128">
        <f t="shared" ref="AW200:AW246" si="588">AU200-AS200</f>
        <v>954.84643167783202</v>
      </c>
      <c r="AX200" s="369">
        <f>AU200-AT200</f>
        <v>-319.65811965811963</v>
      </c>
      <c r="AY200" s="74"/>
      <c r="AZ200" s="75"/>
      <c r="BA200" s="75"/>
      <c r="BF200" s="951"/>
      <c r="BG200" s="469"/>
      <c r="BH200" s="471"/>
      <c r="BI200" s="425">
        <f>BH200-BG200</f>
        <v>0</v>
      </c>
      <c r="BJ200" s="951"/>
      <c r="BK200" s="469"/>
      <c r="BL200" s="471"/>
      <c r="BM200" s="425">
        <f>BL200-BK200</f>
        <v>0</v>
      </c>
      <c r="BN200" s="951"/>
      <c r="BO200" s="469"/>
      <c r="BP200" s="471"/>
      <c r="BQ200" s="425">
        <f>BP200-BO200</f>
        <v>0</v>
      </c>
      <c r="BR200" s="127">
        <f>BF200+BJ200+BN200</f>
        <v>0</v>
      </c>
      <c r="BS200" s="134">
        <f>BG200+BK200+BO200</f>
        <v>0</v>
      </c>
      <c r="BT200" s="129">
        <f>BH200+BL200+BP200</f>
        <v>0</v>
      </c>
      <c r="BU200" s="129">
        <f>BT200-BR200</f>
        <v>0</v>
      </c>
      <c r="BV200" s="55">
        <f>BT200-BS200</f>
        <v>0</v>
      </c>
      <c r="BW200" s="951"/>
      <c r="BX200" s="469"/>
      <c r="BY200" s="471"/>
      <c r="BZ200" s="425">
        <f>BY200-BX200</f>
        <v>0</v>
      </c>
      <c r="CA200" s="951"/>
      <c r="CB200" s="469"/>
      <c r="CC200" s="471"/>
      <c r="CD200" s="425">
        <f>CC200-CB200</f>
        <v>0</v>
      </c>
      <c r="CE200" s="951"/>
      <c r="CF200" s="469"/>
      <c r="CG200" s="471"/>
      <c r="CH200" s="425">
        <f>CG200-CF200</f>
        <v>0</v>
      </c>
      <c r="CI200" s="127">
        <f>BW200+CA200+CE200</f>
        <v>0</v>
      </c>
      <c r="CJ200" s="134">
        <f>BX200+CB200+CF200</f>
        <v>0</v>
      </c>
      <c r="CK200" s="129">
        <f>BY200+CC200+CG200</f>
        <v>0</v>
      </c>
      <c r="CL200" s="134">
        <f>CK200-CI200</f>
        <v>0</v>
      </c>
      <c r="CM200" s="55">
        <f>CK200-CJ200</f>
        <v>0</v>
      </c>
      <c r="CN200" s="69">
        <f>SUM(BR200,CI200)</f>
        <v>0</v>
      </c>
      <c r="CO200" s="519">
        <f>BS200+CJ200</f>
        <v>0</v>
      </c>
      <c r="CP200" s="576">
        <f>SUM(BT200,CK200)</f>
        <v>0</v>
      </c>
      <c r="CQ200" s="170">
        <f>CP200-CN200</f>
        <v>0</v>
      </c>
      <c r="CR200" s="369">
        <f>CP200-CO200</f>
        <v>0</v>
      </c>
      <c r="CS200" s="74"/>
      <c r="CT200" s="75"/>
    </row>
    <row r="201" spans="1:101" s="572" customFormat="1" ht="20.100000000000001" customHeight="1">
      <c r="A201" s="555"/>
      <c r="B201" s="577"/>
      <c r="C201" s="672"/>
      <c r="D201" s="809" t="s">
        <v>27</v>
      </c>
      <c r="E201" s="808"/>
      <c r="F201" s="557">
        <f>F202/F37</f>
        <v>0.19</v>
      </c>
      <c r="G201" s="558">
        <f>G202/G37</f>
        <v>0.12006880046695224</v>
      </c>
      <c r="H201" s="792">
        <f>H202/H37</f>
        <v>0.12006880046695224</v>
      </c>
      <c r="I201" s="559"/>
      <c r="J201" s="557">
        <f>J202/J37</f>
        <v>0.19</v>
      </c>
      <c r="K201" s="558">
        <v>0.22731999999999999</v>
      </c>
      <c r="L201" s="792">
        <v>0.22731999999999999</v>
      </c>
      <c r="M201" s="559"/>
      <c r="N201" s="557">
        <f>N202/N37</f>
        <v>0.19</v>
      </c>
      <c r="O201" s="558">
        <v>0.11632479363464651</v>
      </c>
      <c r="P201" s="792">
        <v>0.11632479363464651</v>
      </c>
      <c r="Q201" s="559"/>
      <c r="R201" s="557">
        <f>R202/R37</f>
        <v>0.19</v>
      </c>
      <c r="S201" s="561">
        <v>0.18961</v>
      </c>
      <c r="T201" s="566">
        <f>T202/T37</f>
        <v>0.1345752181498002</v>
      </c>
      <c r="U201" s="563">
        <f>U202/U37</f>
        <v>0.1345752181498002</v>
      </c>
      <c r="V201" s="563"/>
      <c r="W201" s="564"/>
      <c r="X201" s="282"/>
      <c r="Y201" s="557">
        <f>Y202/Y37</f>
        <v>0.19</v>
      </c>
      <c r="Z201" s="792">
        <v>0.26156415871611494</v>
      </c>
      <c r="AA201" s="792">
        <v>0.26156415871611494</v>
      </c>
      <c r="AB201" s="559">
        <v>0.14599999999999999</v>
      </c>
      <c r="AC201" s="557">
        <f>AC202/AC37</f>
        <v>0.19</v>
      </c>
      <c r="AD201" s="558">
        <v>0.22974901485902804</v>
      </c>
      <c r="AE201" s="792">
        <v>0.22974901485902804</v>
      </c>
      <c r="AF201" s="559">
        <v>0.14599999999999999</v>
      </c>
      <c r="AG201" s="557">
        <f>AG202/AG37</f>
        <v>0.19</v>
      </c>
      <c r="AH201" s="558">
        <v>0.19</v>
      </c>
      <c r="AI201" s="872"/>
      <c r="AJ201" s="559"/>
      <c r="AK201" s="565">
        <f>AK202/AK37</f>
        <v>0.19</v>
      </c>
      <c r="AL201" s="561">
        <v>0.18961</v>
      </c>
      <c r="AM201" s="566">
        <f>AM202/AM37</f>
        <v>0.22687533340975727</v>
      </c>
      <c r="AN201" s="563">
        <f>AN202/AN37</f>
        <v>0.24390358910049906</v>
      </c>
      <c r="AO201" s="566"/>
      <c r="AP201" s="564"/>
      <c r="AQ201" s="282"/>
      <c r="AR201" s="565">
        <f>AR202/AR37</f>
        <v>0.19</v>
      </c>
      <c r="AS201" s="563">
        <f>AS202/AS37</f>
        <v>0.18961</v>
      </c>
      <c r="AT201" s="567">
        <f>AT202/AT37</f>
        <v>0.1765165925485804</v>
      </c>
      <c r="AU201" s="568">
        <f>AU202/AU37</f>
        <v>0.17425669468083982</v>
      </c>
      <c r="AV201" s="671"/>
      <c r="AW201" s="564"/>
      <c r="AX201" s="208"/>
      <c r="AY201" s="570"/>
      <c r="AZ201" s="571"/>
      <c r="BA201" s="571"/>
      <c r="BF201" s="1007" t="e">
        <f>BF202/BF37</f>
        <v>#DIV/0!</v>
      </c>
      <c r="BG201" s="558" t="e">
        <f>BG202/BG37</f>
        <v>#DIV/0!</v>
      </c>
      <c r="BH201" s="560" t="e">
        <f>BH202/BH37</f>
        <v>#DIV/0!</v>
      </c>
      <c r="BI201" s="559"/>
      <c r="BJ201" s="1007" t="e">
        <f>BJ202/BJ37</f>
        <v>#DIV/0!</v>
      </c>
      <c r="BK201" s="558" t="e">
        <f>BK202/BK37</f>
        <v>#DIV/0!</v>
      </c>
      <c r="BL201" s="560" t="e">
        <f>BL202/BL37</f>
        <v>#DIV/0!</v>
      </c>
      <c r="BM201" s="559"/>
      <c r="BN201" s="1007" t="e">
        <f>BN202/BN37</f>
        <v>#DIV/0!</v>
      </c>
      <c r="BO201" s="558" t="e">
        <f>BO202/BO37</f>
        <v>#DIV/0!</v>
      </c>
      <c r="BP201" s="560" t="e">
        <f>BP202/BP37</f>
        <v>#DIV/0!</v>
      </c>
      <c r="BQ201" s="559"/>
      <c r="BR201" s="565" t="e">
        <f>BR202/BR37</f>
        <v>#DIV/0!</v>
      </c>
      <c r="BS201" s="573" t="e">
        <f>BS202/BS37</f>
        <v>#DIV/0!</v>
      </c>
      <c r="BT201" s="563" t="e">
        <f>BT202/BT37</f>
        <v>#DIV/0!</v>
      </c>
      <c r="BU201" s="563"/>
      <c r="BV201" s="282"/>
      <c r="BW201" s="1007" t="e">
        <f>BW202/BW37</f>
        <v>#DIV/0!</v>
      </c>
      <c r="BX201" s="558" t="e">
        <f>BX202/BX37</f>
        <v>#DIV/0!</v>
      </c>
      <c r="BY201" s="560" t="e">
        <f>BY202/BY37</f>
        <v>#DIV/0!</v>
      </c>
      <c r="BZ201" s="559">
        <v>0.14599999999999999</v>
      </c>
      <c r="CA201" s="1007" t="e">
        <f>CA202/CA37</f>
        <v>#DIV/0!</v>
      </c>
      <c r="CB201" s="558" t="e">
        <f>CB202/CB37</f>
        <v>#DIV/0!</v>
      </c>
      <c r="CC201" s="560" t="e">
        <f>CC202/CC37</f>
        <v>#DIV/0!</v>
      </c>
      <c r="CD201" s="559">
        <v>0.14599999999999999</v>
      </c>
      <c r="CE201" s="1007" t="e">
        <f>CE202/CE37</f>
        <v>#DIV/0!</v>
      </c>
      <c r="CF201" s="558" t="e">
        <f>CF202/CF37</f>
        <v>#DIV/0!</v>
      </c>
      <c r="CG201" s="560" t="e">
        <f>CG202/CG37</f>
        <v>#DIV/0!</v>
      </c>
      <c r="CH201" s="559"/>
      <c r="CI201" s="565" t="e">
        <f>CI202/CI37</f>
        <v>#DIV/0!</v>
      </c>
      <c r="CJ201" s="573" t="e">
        <f>CJ202/CJ37</f>
        <v>#DIV/0!</v>
      </c>
      <c r="CK201" s="563" t="e">
        <f>CK202/CK37</f>
        <v>#DIV/0!</v>
      </c>
      <c r="CL201" s="573"/>
      <c r="CM201" s="282"/>
      <c r="CN201" s="565" t="e">
        <f>CN202/CN37</f>
        <v>#DIV/0!</v>
      </c>
      <c r="CO201" s="567" t="e">
        <f>CO202/CO37</f>
        <v>#DIV/0!</v>
      </c>
      <c r="CP201" s="568" t="e">
        <f>CP202/CP37</f>
        <v>#DIV/0!</v>
      </c>
      <c r="CQ201" s="671"/>
      <c r="CR201" s="208" t="e">
        <f>CP202/CO202</f>
        <v>#DIV/0!</v>
      </c>
      <c r="CS201" s="570"/>
      <c r="CT201" s="571"/>
    </row>
    <row r="202" spans="1:101" s="5" customFormat="1" ht="20.100000000000001" customHeight="1">
      <c r="A202" s="66"/>
      <c r="B202" s="67"/>
      <c r="C202" s="66"/>
      <c r="D202" s="852" t="s">
        <v>24</v>
      </c>
      <c r="E202" s="545"/>
      <c r="F202" s="381">
        <f>F37*19%</f>
        <v>64.957264957264968</v>
      </c>
      <c r="G202" s="469">
        <v>51.866129999999998</v>
      </c>
      <c r="H202" s="782">
        <v>51.866129999999998</v>
      </c>
      <c r="I202" s="425">
        <f>H202-G202</f>
        <v>0</v>
      </c>
      <c r="J202" s="381">
        <f>J37*19%</f>
        <v>64.957264957264968</v>
      </c>
      <c r="K202" s="469">
        <f>K201*K37</f>
        <v>27.043446322393162</v>
      </c>
      <c r="L202" s="782">
        <f>L201*L37</f>
        <v>27.043446322393162</v>
      </c>
      <c r="M202" s="425">
        <f>L202-K202</f>
        <v>0</v>
      </c>
      <c r="N202" s="381">
        <f>N37*19%</f>
        <v>64.957264957264968</v>
      </c>
      <c r="O202" s="469">
        <f>O201*O37</f>
        <v>30.385088985886416</v>
      </c>
      <c r="P202" s="782">
        <f>P201*P37</f>
        <v>30.385088985886416</v>
      </c>
      <c r="Q202" s="425">
        <f>P202-O202</f>
        <v>0</v>
      </c>
      <c r="R202" s="269">
        <f>F202+J202+N202</f>
        <v>194.87179487179492</v>
      </c>
      <c r="S202" s="574">
        <f>S201*S37</f>
        <v>194.47179487179488</v>
      </c>
      <c r="T202" s="134">
        <f>H202+K202+O202</f>
        <v>109.29466530827958</v>
      </c>
      <c r="U202" s="129">
        <f>H202+L202+P202</f>
        <v>109.29466530827958</v>
      </c>
      <c r="V202" s="129">
        <f>U202-R202</f>
        <v>-85.577129563515342</v>
      </c>
      <c r="W202" s="128">
        <f t="shared" si="586"/>
        <v>-85.177129563515308</v>
      </c>
      <c r="X202" s="55">
        <f>U202-T202</f>
        <v>0</v>
      </c>
      <c r="Y202" s="381">
        <f>Y37*19%</f>
        <v>81.196581196581207</v>
      </c>
      <c r="Z202" s="782">
        <f>Z201*Z37</f>
        <v>53.846948010323906</v>
      </c>
      <c r="AA202" s="782">
        <f>AA201*AA37</f>
        <v>53.846948010323906</v>
      </c>
      <c r="AB202" s="425">
        <f>AA202-Z202</f>
        <v>0</v>
      </c>
      <c r="AC202" s="381">
        <f>AC37*19%</f>
        <v>81.196581196581207</v>
      </c>
      <c r="AD202" s="469">
        <f>AD201*AD37</f>
        <v>59.012554344639653</v>
      </c>
      <c r="AE202" s="782">
        <f>AE201*AE37</f>
        <v>59.012554344639653</v>
      </c>
      <c r="AF202" s="425">
        <f>AE202-AD202</f>
        <v>0</v>
      </c>
      <c r="AG202" s="381">
        <f>AG37*19%</f>
        <v>81.196581196581207</v>
      </c>
      <c r="AH202" s="469">
        <f>AH201*AH37</f>
        <v>40.598290598290603</v>
      </c>
      <c r="AI202" s="470">
        <f>AI201*AI37</f>
        <v>0</v>
      </c>
      <c r="AJ202" s="425">
        <f>AI202-AH202</f>
        <v>-40.598290598290603</v>
      </c>
      <c r="AK202" s="127">
        <f>Y202+AC202+AG202</f>
        <v>243.58974358974362</v>
      </c>
      <c r="AL202" s="574">
        <f>AL201*AL37</f>
        <v>243.08974358974362</v>
      </c>
      <c r="AM202" s="134">
        <f>Z202+AD202+AH202</f>
        <v>153.45779295325417</v>
      </c>
      <c r="AN202" s="129">
        <f>AA202+AE202+AI202</f>
        <v>112.85950235496355</v>
      </c>
      <c r="AO202" s="134">
        <f>AN202-AK202</f>
        <v>-130.73024123478007</v>
      </c>
      <c r="AP202" s="128">
        <f t="shared" si="587"/>
        <v>-130.23024123478007</v>
      </c>
      <c r="AQ202" s="55">
        <f>AN202-AM202</f>
        <v>-40.598290598290617</v>
      </c>
      <c r="AR202" s="69">
        <f>SUM(R202,AK202)</f>
        <v>438.46153846153857</v>
      </c>
      <c r="AS202" s="129">
        <f>SUM(S202,AL202)</f>
        <v>437.56153846153848</v>
      </c>
      <c r="AT202" s="519">
        <f>T202+AM202</f>
        <v>262.75245826153377</v>
      </c>
      <c r="AU202" s="576">
        <f>SUM(U202,AN202)</f>
        <v>222.15416766324313</v>
      </c>
      <c r="AV202" s="170">
        <f>AU202-AR202</f>
        <v>-216.30737079829544</v>
      </c>
      <c r="AW202" s="128">
        <f t="shared" si="588"/>
        <v>-215.40737079829535</v>
      </c>
      <c r="AX202" s="369">
        <f>AU202-AT202</f>
        <v>-40.598290598290646</v>
      </c>
      <c r="AY202" s="74"/>
      <c r="AZ202" s="75"/>
      <c r="BA202" s="75"/>
      <c r="BF202" s="951"/>
      <c r="BG202" s="469"/>
      <c r="BH202" s="471"/>
      <c r="BI202" s="425">
        <f>BH202-BG202</f>
        <v>0</v>
      </c>
      <c r="BJ202" s="951"/>
      <c r="BK202" s="469"/>
      <c r="BL202" s="471"/>
      <c r="BM202" s="425">
        <f>BL202-BK202</f>
        <v>0</v>
      </c>
      <c r="BN202" s="951"/>
      <c r="BO202" s="469"/>
      <c r="BP202" s="471"/>
      <c r="BQ202" s="425">
        <f>BP202-BO202</f>
        <v>0</v>
      </c>
      <c r="BR202" s="127">
        <f>BF202+BJ202+BN202</f>
        <v>0</v>
      </c>
      <c r="BS202" s="134">
        <f>BG202+BK202+BO202</f>
        <v>0</v>
      </c>
      <c r="BT202" s="129">
        <f>BH202+BL202+BP202</f>
        <v>0</v>
      </c>
      <c r="BU202" s="129">
        <f>BT202-BR202</f>
        <v>0</v>
      </c>
      <c r="BV202" s="55">
        <f>BT202-BS202</f>
        <v>0</v>
      </c>
      <c r="BW202" s="951"/>
      <c r="BX202" s="469"/>
      <c r="BY202" s="471"/>
      <c r="BZ202" s="425">
        <f>BY202-BX202</f>
        <v>0</v>
      </c>
      <c r="CA202" s="951"/>
      <c r="CB202" s="469"/>
      <c r="CC202" s="471"/>
      <c r="CD202" s="425">
        <f>CC202-CB202</f>
        <v>0</v>
      </c>
      <c r="CE202" s="951"/>
      <c r="CF202" s="469"/>
      <c r="CG202" s="471"/>
      <c r="CH202" s="425">
        <f>CG202-CF202</f>
        <v>0</v>
      </c>
      <c r="CI202" s="127">
        <f>BW202+CA202+CE202</f>
        <v>0</v>
      </c>
      <c r="CJ202" s="134">
        <f>BX202+CB202+CF202</f>
        <v>0</v>
      </c>
      <c r="CK202" s="129">
        <f>BY202+CC202+CG202</f>
        <v>0</v>
      </c>
      <c r="CL202" s="134">
        <f>CK202-CI202</f>
        <v>0</v>
      </c>
      <c r="CM202" s="55">
        <f>CK202-CJ202</f>
        <v>0</v>
      </c>
      <c r="CN202" s="69">
        <f>SUM(BR202,CI202)</f>
        <v>0</v>
      </c>
      <c r="CO202" s="519">
        <f>BS202+CJ202</f>
        <v>0</v>
      </c>
      <c r="CP202" s="576">
        <f>SUM(BT202,CK202)</f>
        <v>0</v>
      </c>
      <c r="CQ202" s="170">
        <f>CP202-CN202</f>
        <v>0</v>
      </c>
      <c r="CR202" s="369">
        <f>CP202-CO202</f>
        <v>0</v>
      </c>
      <c r="CS202" s="74"/>
      <c r="CT202" s="75"/>
    </row>
    <row r="203" spans="1:101" s="572" customFormat="1" ht="20.100000000000001" customHeight="1">
      <c r="A203" s="807"/>
      <c r="B203" s="577"/>
      <c r="C203" s="807"/>
      <c r="D203" s="556"/>
      <c r="E203" s="808" t="s">
        <v>27</v>
      </c>
      <c r="F203" s="557">
        <v>0.18</v>
      </c>
      <c r="G203" s="558" t="e">
        <f>G204/G38</f>
        <v>#VALUE!</v>
      </c>
      <c r="H203" s="792"/>
      <c r="I203" s="675"/>
      <c r="J203" s="557">
        <v>0.18</v>
      </c>
      <c r="K203" s="558">
        <v>0.13002983041305821</v>
      </c>
      <c r="L203" s="792">
        <v>0.13002983041305821</v>
      </c>
      <c r="M203" s="675"/>
      <c r="N203" s="557">
        <v>0.18</v>
      </c>
      <c r="O203" s="558">
        <v>0.14783042674779295</v>
      </c>
      <c r="P203" s="792">
        <v>0.14783042674779295</v>
      </c>
      <c r="Q203" s="675"/>
      <c r="R203" s="607">
        <f>R204/R38</f>
        <v>0.18</v>
      </c>
      <c r="S203" s="608">
        <v>0.18</v>
      </c>
      <c r="T203" s="610">
        <f>T204/T38</f>
        <v>0.14718476110052575</v>
      </c>
      <c r="U203" s="612">
        <f>U204/U38</f>
        <v>0.14718476110052575</v>
      </c>
      <c r="V203" s="612"/>
      <c r="W203" s="613"/>
      <c r="X203" s="257"/>
      <c r="Y203" s="557">
        <v>0.18</v>
      </c>
      <c r="Z203" s="792">
        <v>0.14002085214372895</v>
      </c>
      <c r="AA203" s="792">
        <v>0.14002085214372895</v>
      </c>
      <c r="AB203" s="675">
        <v>0.13200000000000001</v>
      </c>
      <c r="AC203" s="557">
        <v>0.18</v>
      </c>
      <c r="AD203" s="558">
        <v>0.14319401174916863</v>
      </c>
      <c r="AE203" s="792">
        <v>0.14319401174916863</v>
      </c>
      <c r="AF203" s="675"/>
      <c r="AG203" s="557">
        <v>0.18</v>
      </c>
      <c r="AH203" s="558">
        <v>0.156</v>
      </c>
      <c r="AI203" s="872"/>
      <c r="AJ203" s="675"/>
      <c r="AK203" s="611">
        <f>AK204/AK38</f>
        <v>0.18</v>
      </c>
      <c r="AL203" s="608">
        <v>0.18</v>
      </c>
      <c r="AM203" s="610">
        <f>AM204/AM38</f>
        <v>0.14930036028802512</v>
      </c>
      <c r="AN203" s="612">
        <f>AN204/AN38</f>
        <v>0.14186755720464506</v>
      </c>
      <c r="AO203" s="610"/>
      <c r="AP203" s="613"/>
      <c r="AQ203" s="257"/>
      <c r="AR203" s="565">
        <f>AR204/AR38</f>
        <v>0.17999999999999997</v>
      </c>
      <c r="AS203" s="612">
        <f>AS204/AS38</f>
        <v>0.18000000000000002</v>
      </c>
      <c r="AT203" s="567">
        <f>AT204/AT38</f>
        <v>0.14915554410074339</v>
      </c>
      <c r="AU203" s="568">
        <f>AU204/AU38</f>
        <v>0.14258113899169833</v>
      </c>
      <c r="AV203" s="671"/>
      <c r="AW203" s="613"/>
      <c r="AX203" s="208"/>
      <c r="AY203" s="570"/>
      <c r="AZ203" s="571"/>
      <c r="BA203" s="571"/>
      <c r="BF203" s="1007" t="e">
        <f>BF204/BF38</f>
        <v>#DIV/0!</v>
      </c>
      <c r="BG203" s="558" t="e">
        <f>BG204/BG38</f>
        <v>#DIV/0!</v>
      </c>
      <c r="BH203" s="560" t="e">
        <f>BH204/BH38</f>
        <v>#DIV/0!</v>
      </c>
      <c r="BI203" s="675"/>
      <c r="BJ203" s="1007" t="e">
        <f>BJ204/BJ38</f>
        <v>#DIV/0!</v>
      </c>
      <c r="BK203" s="558" t="e">
        <f>BK204/BK38</f>
        <v>#DIV/0!</v>
      </c>
      <c r="BL203" s="560" t="e">
        <f>BL204/BL38</f>
        <v>#DIV/0!</v>
      </c>
      <c r="BM203" s="675"/>
      <c r="BN203" s="1007" t="e">
        <f>BN204/BN38</f>
        <v>#DIV/0!</v>
      </c>
      <c r="BO203" s="558" t="e">
        <f>BO204/BO38</f>
        <v>#DIV/0!</v>
      </c>
      <c r="BP203" s="560" t="e">
        <f>BP204/BP38</f>
        <v>#DIV/0!</v>
      </c>
      <c r="BQ203" s="675"/>
      <c r="BR203" s="611" t="e">
        <f>BR204/BR38</f>
        <v>#DIV/0!</v>
      </c>
      <c r="BS203" s="610" t="e">
        <f>BS204/BS38</f>
        <v>#DIV/0!</v>
      </c>
      <c r="BT203" s="612" t="e">
        <f>BT204/BT38</f>
        <v>#DIV/0!</v>
      </c>
      <c r="BU203" s="612"/>
      <c r="BV203" s="257"/>
      <c r="BW203" s="1007" t="e">
        <f>BW204/BW38</f>
        <v>#DIV/0!</v>
      </c>
      <c r="BX203" s="558" t="e">
        <f>BX204/BX38</f>
        <v>#DIV/0!</v>
      </c>
      <c r="BY203" s="560" t="e">
        <f>BY204/BY38</f>
        <v>#DIV/0!</v>
      </c>
      <c r="BZ203" s="675">
        <v>0.13200000000000001</v>
      </c>
      <c r="CA203" s="1007" t="e">
        <f>CA204/CA38</f>
        <v>#DIV/0!</v>
      </c>
      <c r="CB203" s="558" t="e">
        <f>CB204/CB38</f>
        <v>#DIV/0!</v>
      </c>
      <c r="CC203" s="560" t="e">
        <f>CC204/CC38</f>
        <v>#DIV/0!</v>
      </c>
      <c r="CD203" s="675">
        <v>0.13200000000000001</v>
      </c>
      <c r="CE203" s="1007" t="e">
        <f>CE204/CE38</f>
        <v>#DIV/0!</v>
      </c>
      <c r="CF203" s="558" t="e">
        <f>CF204/CF38</f>
        <v>#DIV/0!</v>
      </c>
      <c r="CG203" s="560" t="e">
        <f>CG204/CG38</f>
        <v>#DIV/0!</v>
      </c>
      <c r="CH203" s="675"/>
      <c r="CI203" s="611" t="e">
        <f>CI204/CI38</f>
        <v>#DIV/0!</v>
      </c>
      <c r="CJ203" s="610" t="e">
        <f>CJ204/CJ38</f>
        <v>#DIV/0!</v>
      </c>
      <c r="CK203" s="612" t="e">
        <f>CK204/CK38</f>
        <v>#DIV/0!</v>
      </c>
      <c r="CL203" s="610"/>
      <c r="CM203" s="257"/>
      <c r="CN203" s="565" t="e">
        <f>CN204/CN38</f>
        <v>#DIV/0!</v>
      </c>
      <c r="CO203" s="567" t="e">
        <f>CO204/CO38</f>
        <v>#DIV/0!</v>
      </c>
      <c r="CP203" s="568" t="e">
        <f>CP204/CP38</f>
        <v>#DIV/0!</v>
      </c>
      <c r="CQ203" s="671"/>
      <c r="CR203" s="208" t="e">
        <f>CP204/CO204</f>
        <v>#DIV/0!</v>
      </c>
      <c r="CS203" s="570"/>
      <c r="CT203" s="571"/>
    </row>
    <row r="204" spans="1:101" s="5" customFormat="1" ht="20.100000000000001" customHeight="1">
      <c r="A204" s="66"/>
      <c r="B204" s="67"/>
      <c r="C204" s="67"/>
      <c r="D204" s="67"/>
      <c r="E204" s="545" t="s">
        <v>128</v>
      </c>
      <c r="F204" s="381">
        <f>F38*F203</f>
        <v>846.15384615384619</v>
      </c>
      <c r="G204" s="469" t="e">
        <f>G206-G198</f>
        <v>#VALUE!</v>
      </c>
      <c r="H204" s="782">
        <f>H203*H38</f>
        <v>0</v>
      </c>
      <c r="I204" s="465" t="e">
        <f>H204-G204</f>
        <v>#VALUE!</v>
      </c>
      <c r="J204" s="381">
        <f>J38*J203</f>
        <v>1392.3076923076924</v>
      </c>
      <c r="K204" s="469">
        <f>K203*K38</f>
        <v>7.0401706557059827</v>
      </c>
      <c r="L204" s="782">
        <f>L203*L38</f>
        <v>7.0401706557059827</v>
      </c>
      <c r="M204" s="465">
        <f>L204-K204</f>
        <v>0</v>
      </c>
      <c r="N204" s="381">
        <f>N38*N203</f>
        <v>1392.3076923076924</v>
      </c>
      <c r="O204" s="469">
        <f>O203*O38</f>
        <v>212.65975466234434</v>
      </c>
      <c r="P204" s="782">
        <f>P203*P38</f>
        <v>212.65975466234434</v>
      </c>
      <c r="Q204" s="465">
        <f>P204-O204</f>
        <v>0</v>
      </c>
      <c r="R204" s="381">
        <f>F204+J204+N204</f>
        <v>3630.7692307692309</v>
      </c>
      <c r="S204" s="498">
        <f>S203*S38</f>
        <v>4870.7692307692314</v>
      </c>
      <c r="T204" s="70">
        <f>H204+K204+O204</f>
        <v>219.69992531805033</v>
      </c>
      <c r="U204" s="242">
        <f>H204+L204+P204</f>
        <v>219.69992531805033</v>
      </c>
      <c r="V204" s="242">
        <f>U204-R204</f>
        <v>-3411.0693054511808</v>
      </c>
      <c r="W204" s="243">
        <f t="shared" ref="W204" si="589">U204-S204</f>
        <v>-4651.0693054511812</v>
      </c>
      <c r="X204" s="244">
        <f>U204-T204</f>
        <v>0</v>
      </c>
      <c r="Y204" s="381">
        <f>Y38*Y203</f>
        <v>2784.6153846153848</v>
      </c>
      <c r="Z204" s="782">
        <f>Z203*Z38</f>
        <v>563.65860766631897</v>
      </c>
      <c r="AA204" s="782">
        <f>AA203*AA38</f>
        <v>563.65860766631897</v>
      </c>
      <c r="AB204" s="465">
        <f>AA204-Z204</f>
        <v>0</v>
      </c>
      <c r="AC204" s="381">
        <f>AC38*AC203</f>
        <v>3200</v>
      </c>
      <c r="AD204" s="469">
        <f>AD203*AD38</f>
        <v>802.5155403426869</v>
      </c>
      <c r="AE204" s="782">
        <f>AE203*AE38</f>
        <v>802.5155403426869</v>
      </c>
      <c r="AF204" s="465">
        <f>AE204-AD204</f>
        <v>0</v>
      </c>
      <c r="AG204" s="381">
        <f>AG38*AG203</f>
        <v>3646.1538461538462</v>
      </c>
      <c r="AH204" s="469">
        <f>AH203*AH38</f>
        <v>1666.6666666666667</v>
      </c>
      <c r="AI204" s="470">
        <f>AI203*AI38</f>
        <v>0</v>
      </c>
      <c r="AJ204" s="465">
        <f>AI204-AH204</f>
        <v>-1666.6666666666667</v>
      </c>
      <c r="AK204" s="69">
        <f>Y204+AC204+AG204</f>
        <v>9630.7692307692305</v>
      </c>
      <c r="AL204" s="498">
        <f>AL203*AL38</f>
        <v>11384.615384615385</v>
      </c>
      <c r="AM204" s="70">
        <f>Z204+AD204+AH204</f>
        <v>3032.8408146756728</v>
      </c>
      <c r="AN204" s="242">
        <f>AA204+AE204+AI204</f>
        <v>1366.1741480090059</v>
      </c>
      <c r="AO204" s="70">
        <f>AN204-AK204</f>
        <v>-8264.5950827602246</v>
      </c>
      <c r="AP204" s="243">
        <f t="shared" ref="AP204" si="590">AN204-AL204</f>
        <v>-10018.441236606379</v>
      </c>
      <c r="AQ204" s="244">
        <f>AN204-AM204</f>
        <v>-1666.666666666667</v>
      </c>
      <c r="AR204" s="69">
        <f>SUM(R204,AK204)</f>
        <v>13261.538461538461</v>
      </c>
      <c r="AS204" s="242">
        <f>SUM(S204,AL204)</f>
        <v>16255.384615384617</v>
      </c>
      <c r="AT204" s="528">
        <f>T204+AM204</f>
        <v>3252.540739993723</v>
      </c>
      <c r="AU204" s="576">
        <f>SUM(U204,AN204)</f>
        <v>1585.8740733270563</v>
      </c>
      <c r="AV204" s="335">
        <f>AU204-AR204</f>
        <v>-11675.664388211404</v>
      </c>
      <c r="AW204" s="243">
        <f t="shared" ref="AW204" si="591">AU204-AS204</f>
        <v>-14669.51054205756</v>
      </c>
      <c r="AX204" s="618">
        <f>AU204-AT204</f>
        <v>-1666.6666666666667</v>
      </c>
      <c r="AY204" s="74"/>
      <c r="AZ204" s="75"/>
      <c r="BA204" s="75"/>
      <c r="BF204" s="951"/>
      <c r="BG204" s="469"/>
      <c r="BH204" s="471"/>
      <c r="BI204" s="465">
        <f>BH204-BG204</f>
        <v>0</v>
      </c>
      <c r="BJ204" s="951"/>
      <c r="BK204" s="469"/>
      <c r="BL204" s="471"/>
      <c r="BM204" s="465">
        <f>BL204-BK204</f>
        <v>0</v>
      </c>
      <c r="BN204" s="951"/>
      <c r="BO204" s="469"/>
      <c r="BP204" s="471"/>
      <c r="BQ204" s="465">
        <f>BP204-BO204</f>
        <v>0</v>
      </c>
      <c r="BR204" s="69">
        <f>BF204+BJ204+BN204</f>
        <v>0</v>
      </c>
      <c r="BS204" s="134">
        <f>BG204+BK204+BO204</f>
        <v>0</v>
      </c>
      <c r="BT204" s="242">
        <f>BH204+BL204+BP204</f>
        <v>0</v>
      </c>
      <c r="BU204" s="242">
        <f>BT204-BR204</f>
        <v>0</v>
      </c>
      <c r="BV204" s="244">
        <f>BT204-BS204</f>
        <v>0</v>
      </c>
      <c r="BW204" s="951"/>
      <c r="BX204" s="469"/>
      <c r="BY204" s="471"/>
      <c r="BZ204" s="465">
        <f>BY204-BX204</f>
        <v>0</v>
      </c>
      <c r="CA204" s="951"/>
      <c r="CB204" s="469"/>
      <c r="CC204" s="471"/>
      <c r="CD204" s="465">
        <f>CC204-CB204</f>
        <v>0</v>
      </c>
      <c r="CE204" s="951"/>
      <c r="CF204" s="469"/>
      <c r="CG204" s="471"/>
      <c r="CH204" s="465">
        <f>CG204-CF204</f>
        <v>0</v>
      </c>
      <c r="CI204" s="69">
        <f>BW204+CA204+CE204</f>
        <v>0</v>
      </c>
      <c r="CJ204" s="134">
        <f>BX204+CB204+CF204</f>
        <v>0</v>
      </c>
      <c r="CK204" s="242">
        <f>BY204+CC204+CG204</f>
        <v>0</v>
      </c>
      <c r="CL204" s="70">
        <f>CK204-CI204</f>
        <v>0</v>
      </c>
      <c r="CM204" s="244">
        <f>CK204-CJ204</f>
        <v>0</v>
      </c>
      <c r="CN204" s="69">
        <f>SUM(BR204,CI204)</f>
        <v>0</v>
      </c>
      <c r="CO204" s="519">
        <f>BS204+CJ204</f>
        <v>0</v>
      </c>
      <c r="CP204" s="576">
        <f>SUM(BT204,CK204)</f>
        <v>0</v>
      </c>
      <c r="CQ204" s="170">
        <f>CP204-CN204</f>
        <v>0</v>
      </c>
      <c r="CR204" s="618">
        <f>CP204-CO204</f>
        <v>0</v>
      </c>
      <c r="CS204" s="74"/>
      <c r="CT204" s="75"/>
    </row>
    <row r="205" spans="1:101" s="572" customFormat="1" ht="20.100000000000001" customHeight="1">
      <c r="A205" s="807"/>
      <c r="B205" s="577"/>
      <c r="C205" s="807"/>
      <c r="D205" s="577"/>
      <c r="E205" s="808" t="s">
        <v>27</v>
      </c>
      <c r="F205" s="557">
        <v>0.17899999999999999</v>
      </c>
      <c r="G205" s="558"/>
      <c r="H205" s="792"/>
      <c r="I205" s="559"/>
      <c r="J205" s="557">
        <v>0.17899999999999999</v>
      </c>
      <c r="K205" s="558"/>
      <c r="L205" s="792"/>
      <c r="M205" s="559"/>
      <c r="N205" s="557">
        <v>0.17899999999999999</v>
      </c>
      <c r="O205" s="558">
        <v>0.2201646245332263</v>
      </c>
      <c r="P205" s="792">
        <v>0.2201646245332263</v>
      </c>
      <c r="Q205" s="559"/>
      <c r="R205" s="557">
        <f>R206/R39</f>
        <v>0.17900000000000002</v>
      </c>
      <c r="S205" s="561">
        <v>0.17899999999999999</v>
      </c>
      <c r="T205" s="566">
        <f>T206/T38</f>
        <v>4.9014081824032812E-3</v>
      </c>
      <c r="U205" s="563">
        <f>U206/U39</f>
        <v>0.2201646245332263</v>
      </c>
      <c r="V205" s="563"/>
      <c r="W205" s="564"/>
      <c r="X205" s="282"/>
      <c r="Y205" s="557">
        <v>0.17899999999999999</v>
      </c>
      <c r="Z205" s="792">
        <v>0.20748098783200355</v>
      </c>
      <c r="AA205" s="792">
        <v>0.20748098783200355</v>
      </c>
      <c r="AB205" s="559">
        <v>0.13200000000000001</v>
      </c>
      <c r="AC205" s="557">
        <v>0.17899999999999999</v>
      </c>
      <c r="AD205" s="558">
        <v>0.21441985023445162</v>
      </c>
      <c r="AE205" s="792">
        <v>0.21441985023445162</v>
      </c>
      <c r="AF205" s="559"/>
      <c r="AG205" s="557">
        <v>0.17899999999999999</v>
      </c>
      <c r="AH205" s="558">
        <v>0.21299999999999999</v>
      </c>
      <c r="AI205" s="872"/>
      <c r="AJ205" s="559"/>
      <c r="AK205" s="565">
        <f>AK206/AK39</f>
        <v>0.17899999999999999</v>
      </c>
      <c r="AL205" s="561">
        <v>0.17899999999999999</v>
      </c>
      <c r="AM205" s="566">
        <f>AM206/AM39</f>
        <v>0.21249213171186049</v>
      </c>
      <c r="AN205" s="563">
        <f>AN206/AN39</f>
        <v>0.21068243990911276</v>
      </c>
      <c r="AO205" s="566"/>
      <c r="AP205" s="564"/>
      <c r="AQ205" s="282"/>
      <c r="AR205" s="565">
        <f>AR206/AR39</f>
        <v>0.17899999999999999</v>
      </c>
      <c r="AS205" s="563">
        <f>AS206/AS39</f>
        <v>0.17899999999999996</v>
      </c>
      <c r="AT205" s="868">
        <f>AT206/AT39</f>
        <v>0.21254992701380279</v>
      </c>
      <c r="AU205" s="568">
        <f>AU206/AU39</f>
        <v>0.21099986472450058</v>
      </c>
      <c r="AV205" s="671"/>
      <c r="AW205" s="564"/>
      <c r="AX205" s="208"/>
      <c r="AY205" s="570"/>
      <c r="AZ205" s="571"/>
      <c r="BA205" s="571"/>
      <c r="BF205" s="1007" t="e">
        <f>BF206/BF38</f>
        <v>#DIV/0!</v>
      </c>
      <c r="BG205" s="558" t="e">
        <f>BG206/BG38</f>
        <v>#DIV/0!</v>
      </c>
      <c r="BH205" s="560" t="e">
        <f>BH206/BH38</f>
        <v>#DIV/0!</v>
      </c>
      <c r="BI205" s="675"/>
      <c r="BJ205" s="1007" t="e">
        <f>BJ206/BJ38</f>
        <v>#DIV/0!</v>
      </c>
      <c r="BK205" s="558" t="e">
        <f>BK206/BK38</f>
        <v>#DIV/0!</v>
      </c>
      <c r="BL205" s="560" t="e">
        <f>BL206/BL38</f>
        <v>#DIV/0!</v>
      </c>
      <c r="BM205" s="675"/>
      <c r="BN205" s="1007" t="e">
        <f>BN206/BN38</f>
        <v>#DIV/0!</v>
      </c>
      <c r="BO205" s="558" t="e">
        <f>BO206/BO38</f>
        <v>#DIV/0!</v>
      </c>
      <c r="BP205" s="560" t="e">
        <f>BP206/BP38</f>
        <v>#DIV/0!</v>
      </c>
      <c r="BQ205" s="675"/>
      <c r="BR205" s="611" t="e">
        <f>BR206/BR38</f>
        <v>#DIV/0!</v>
      </c>
      <c r="BS205" s="610" t="e">
        <f>BS206/BS38</f>
        <v>#DIV/0!</v>
      </c>
      <c r="BT205" s="612" t="e">
        <f>BT206/BT38</f>
        <v>#DIV/0!</v>
      </c>
      <c r="BU205" s="612"/>
      <c r="BV205" s="257"/>
      <c r="BW205" s="1007" t="e">
        <f>BW206/BW38</f>
        <v>#DIV/0!</v>
      </c>
      <c r="BX205" s="558" t="e">
        <f>BX206/BX38</f>
        <v>#DIV/0!</v>
      </c>
      <c r="BY205" s="560" t="e">
        <f>BY206/BY38</f>
        <v>#DIV/0!</v>
      </c>
      <c r="BZ205" s="675">
        <v>0.13200000000000001</v>
      </c>
      <c r="CA205" s="1007" t="e">
        <f>CA206/CA38</f>
        <v>#DIV/0!</v>
      </c>
      <c r="CB205" s="558" t="e">
        <f>CB206/CB38</f>
        <v>#DIV/0!</v>
      </c>
      <c r="CC205" s="560" t="e">
        <f>CC206/CC38</f>
        <v>#DIV/0!</v>
      </c>
      <c r="CD205" s="675">
        <v>0.13200000000000001</v>
      </c>
      <c r="CE205" s="1007" t="e">
        <f>CE206/CE38</f>
        <v>#DIV/0!</v>
      </c>
      <c r="CF205" s="558" t="e">
        <f>CF206/CF38</f>
        <v>#DIV/0!</v>
      </c>
      <c r="CG205" s="560" t="e">
        <f>CG206/CG38</f>
        <v>#DIV/0!</v>
      </c>
      <c r="CH205" s="675"/>
      <c r="CI205" s="611" t="e">
        <f>CI206/CI38</f>
        <v>#DIV/0!</v>
      </c>
      <c r="CJ205" s="610" t="e">
        <f>CJ206/CJ38</f>
        <v>#DIV/0!</v>
      </c>
      <c r="CK205" s="612" t="e">
        <f>CK206/CK38</f>
        <v>#DIV/0!</v>
      </c>
      <c r="CL205" s="610"/>
      <c r="CM205" s="257"/>
      <c r="CN205" s="565" t="e">
        <f>CN206/CN38</f>
        <v>#DIV/0!</v>
      </c>
      <c r="CO205" s="567" t="e">
        <f>CO206/CO38</f>
        <v>#DIV/0!</v>
      </c>
      <c r="CP205" s="568" t="e">
        <f>CP206/CP38</f>
        <v>#DIV/0!</v>
      </c>
      <c r="CQ205" s="671"/>
      <c r="CR205" s="208" t="e">
        <f>CP206/CO206</f>
        <v>#DIV/0!</v>
      </c>
      <c r="CS205" s="570"/>
      <c r="CT205" s="571"/>
    </row>
    <row r="206" spans="1:101" s="5" customFormat="1" ht="20.100000000000001" customHeight="1">
      <c r="A206" s="66"/>
      <c r="B206" s="67"/>
      <c r="C206" s="67"/>
      <c r="D206" s="67"/>
      <c r="E206" s="545" t="s">
        <v>132</v>
      </c>
      <c r="F206" s="269">
        <f>F205*F7</f>
        <v>590.54700854700855</v>
      </c>
      <c r="G206" s="421">
        <f>G205*G7</f>
        <v>0</v>
      </c>
      <c r="H206" s="780">
        <f t="shared" ref="H206:Q206" si="592">H205*H7</f>
        <v>0</v>
      </c>
      <c r="I206" s="425">
        <f t="shared" si="592"/>
        <v>0</v>
      </c>
      <c r="J206" s="269">
        <f>J205*J39</f>
        <v>711.41025641025647</v>
      </c>
      <c r="K206" s="421">
        <f t="shared" ref="K206" si="593">K205*K39</f>
        <v>0</v>
      </c>
      <c r="L206" s="780">
        <f t="shared" ref="L206" si="594">L205*L39</f>
        <v>0</v>
      </c>
      <c r="M206" s="425">
        <f t="shared" si="592"/>
        <v>0</v>
      </c>
      <c r="N206" s="269">
        <f t="shared" ref="N206" si="595">N205*N39</f>
        <v>711.41025641025647</v>
      </c>
      <c r="O206" s="421">
        <f>O205*O39</f>
        <v>7.3162398306425978</v>
      </c>
      <c r="P206" s="780">
        <f>P205*P39</f>
        <v>7.3162398306425978</v>
      </c>
      <c r="Q206" s="425">
        <f t="shared" si="592"/>
        <v>0</v>
      </c>
      <c r="R206" s="269">
        <f>F206+J206+N206</f>
        <v>2013.3675213675215</v>
      </c>
      <c r="S206" s="574">
        <f>S205*S39</f>
        <v>2631.4529914529912</v>
      </c>
      <c r="T206" s="134">
        <f>H206+K206+O206</f>
        <v>7.3162398306425978</v>
      </c>
      <c r="U206" s="129">
        <f>H206+L206+P206</f>
        <v>7.3162398306425978</v>
      </c>
      <c r="V206" s="129">
        <f>U206-R206</f>
        <v>-2006.0512815368788</v>
      </c>
      <c r="W206" s="128">
        <f t="shared" ref="W206" si="596">U206-S206</f>
        <v>-2624.1367516223486</v>
      </c>
      <c r="X206" s="55">
        <f>U206-T206</f>
        <v>0</v>
      </c>
      <c r="Y206" s="269">
        <f>Y39*Y205</f>
        <v>1162.7350427350427</v>
      </c>
      <c r="Z206" s="780">
        <f t="shared" ref="Z206" si="597">Z39*Z205</f>
        <v>107.22138648878332</v>
      </c>
      <c r="AA206" s="780">
        <f t="shared" ref="AA206" si="598">AA39*AA205</f>
        <v>107.22138648878332</v>
      </c>
      <c r="AB206" s="425">
        <f>AA206-Z206</f>
        <v>0</v>
      </c>
      <c r="AC206" s="269">
        <f t="shared" ref="AC206:AD206" si="599">AC39*AC205</f>
        <v>1407.5213675213674</v>
      </c>
      <c r="AD206" s="421">
        <f t="shared" si="599"/>
        <v>94.917070164938366</v>
      </c>
      <c r="AE206" s="780">
        <f t="shared" ref="AD206:AE206" si="600">AE39*AE205</f>
        <v>94.917070164938366</v>
      </c>
      <c r="AF206" s="425">
        <f>AE206-AD206</f>
        <v>0</v>
      </c>
      <c r="AG206" s="269">
        <f t="shared" ref="AG206:AI206" si="601">AG39*AG205</f>
        <v>1649.2478632478633</v>
      </c>
      <c r="AH206" s="421">
        <f t="shared" ref="AH206" si="602">AH39*AH205</f>
        <v>728.20512820512818</v>
      </c>
      <c r="AI206" s="422">
        <f t="shared" si="601"/>
        <v>0</v>
      </c>
      <c r="AJ206" s="425">
        <f>AI206-AH206</f>
        <v>-728.20512820512818</v>
      </c>
      <c r="AK206" s="127">
        <f>Y206+AC206+AG206</f>
        <v>4219.5042735042734</v>
      </c>
      <c r="AL206" s="574">
        <f t="shared" ref="AL206" si="603">AL39*AL205</f>
        <v>6119.6581196581192</v>
      </c>
      <c r="AM206" s="134">
        <f>Z206+AD206+AH206</f>
        <v>930.34358485884991</v>
      </c>
      <c r="AN206" s="129">
        <f>AA206+AE206+AI206</f>
        <v>202.13845665372168</v>
      </c>
      <c r="AO206" s="134">
        <f>AN206-AK206</f>
        <v>-4017.3658168505517</v>
      </c>
      <c r="AP206" s="128">
        <f t="shared" ref="AP206" si="604">AN206-AL206</f>
        <v>-5917.5196630043974</v>
      </c>
      <c r="AQ206" s="55">
        <f>AN206-AM206</f>
        <v>-728.20512820512818</v>
      </c>
      <c r="AR206" s="127">
        <f>SUM(R206,AK206)</f>
        <v>6232.8717948717949</v>
      </c>
      <c r="AS206" s="129">
        <f>SUM(S206,AL206)</f>
        <v>8751.1111111111095</v>
      </c>
      <c r="AT206" s="519">
        <f>T206+AM206</f>
        <v>937.65982468949255</v>
      </c>
      <c r="AU206" s="428">
        <f>SUM(U206,AN206)</f>
        <v>209.45469648436426</v>
      </c>
      <c r="AV206" s="170">
        <f>AU206-AR206</f>
        <v>-6023.417098387431</v>
      </c>
      <c r="AW206" s="128">
        <f t="shared" ref="AW206" si="605">AU206-AS206</f>
        <v>-8541.6564146267447</v>
      </c>
      <c r="AX206" s="369">
        <f>AU206-AT206</f>
        <v>-728.20512820512829</v>
      </c>
      <c r="AY206" s="74"/>
      <c r="AZ206" s="75"/>
      <c r="BA206" s="75"/>
      <c r="BF206" s="951"/>
      <c r="BG206" s="469"/>
      <c r="BH206" s="471"/>
      <c r="BI206" s="465">
        <f>BH206-BG206</f>
        <v>0</v>
      </c>
      <c r="BJ206" s="951"/>
      <c r="BK206" s="469"/>
      <c r="BL206" s="471"/>
      <c r="BM206" s="465">
        <f>BL206-BK206</f>
        <v>0</v>
      </c>
      <c r="BN206" s="951"/>
      <c r="BO206" s="469"/>
      <c r="BP206" s="471"/>
      <c r="BQ206" s="465">
        <f>BP206-BO206</f>
        <v>0</v>
      </c>
      <c r="BR206" s="69">
        <f>BF206+BJ206+BN206</f>
        <v>0</v>
      </c>
      <c r="BS206" s="134">
        <f>BG206+BK206+BO206</f>
        <v>0</v>
      </c>
      <c r="BT206" s="242">
        <f>BH206+BL206+BP206</f>
        <v>0</v>
      </c>
      <c r="BU206" s="242">
        <f>BT206-BR206</f>
        <v>0</v>
      </c>
      <c r="BV206" s="244">
        <f>BT206-BS206</f>
        <v>0</v>
      </c>
      <c r="BW206" s="951"/>
      <c r="BX206" s="469"/>
      <c r="BY206" s="471"/>
      <c r="BZ206" s="465">
        <f>BY206-BX206</f>
        <v>0</v>
      </c>
      <c r="CA206" s="951"/>
      <c r="CB206" s="469"/>
      <c r="CC206" s="471"/>
      <c r="CD206" s="465">
        <f>CC206-CB206</f>
        <v>0</v>
      </c>
      <c r="CE206" s="951"/>
      <c r="CF206" s="469"/>
      <c r="CG206" s="471"/>
      <c r="CH206" s="465">
        <f>CG206-CF206</f>
        <v>0</v>
      </c>
      <c r="CI206" s="69">
        <f>BW206+CA206+CE206</f>
        <v>0</v>
      </c>
      <c r="CJ206" s="134">
        <f>BX206+CB206+CF206</f>
        <v>0</v>
      </c>
      <c r="CK206" s="242">
        <f>BY206+CC206+CG206</f>
        <v>0</v>
      </c>
      <c r="CL206" s="70">
        <f>CK206-CI206</f>
        <v>0</v>
      </c>
      <c r="CM206" s="244">
        <f>CK206-CJ206</f>
        <v>0</v>
      </c>
      <c r="CN206" s="69">
        <f>SUM(BR206,CI206)</f>
        <v>0</v>
      </c>
      <c r="CO206" s="519">
        <f>BS206+CJ206</f>
        <v>0</v>
      </c>
      <c r="CP206" s="576">
        <f>SUM(BT206,CK206)</f>
        <v>0</v>
      </c>
      <c r="CQ206" s="170">
        <f>CP206-CN206</f>
        <v>0</v>
      </c>
      <c r="CR206" s="618">
        <f>CP206-CO206</f>
        <v>0</v>
      </c>
      <c r="CS206" s="74"/>
      <c r="CT206" s="75"/>
    </row>
    <row r="207" spans="1:101" s="572" customFormat="1" ht="20.100000000000001" customHeight="1">
      <c r="A207" s="555"/>
      <c r="B207" s="577"/>
      <c r="C207" s="555"/>
      <c r="D207" s="807" t="s">
        <v>27</v>
      </c>
      <c r="E207" s="808"/>
      <c r="F207" s="607">
        <f>F208/F40</f>
        <v>0.13800000000000001</v>
      </c>
      <c r="G207" s="603">
        <f>G208/G40</f>
        <v>0.12005504593522769</v>
      </c>
      <c r="H207" s="794">
        <f>H208/H40</f>
        <v>0.12005504593522769</v>
      </c>
      <c r="I207" s="675"/>
      <c r="J207" s="607">
        <f>J208/J40</f>
        <v>0.13800000000000001</v>
      </c>
      <c r="K207" s="603">
        <v>0.1215</v>
      </c>
      <c r="L207" s="794">
        <v>0.1215</v>
      </c>
      <c r="M207" s="675"/>
      <c r="N207" s="607">
        <f>N208/N40</f>
        <v>0.13800000000000001</v>
      </c>
      <c r="O207" s="603">
        <v>0.11859431142108387</v>
      </c>
      <c r="P207" s="794">
        <v>0.11859431142108387</v>
      </c>
      <c r="Q207" s="675"/>
      <c r="R207" s="607">
        <f>R208/R40</f>
        <v>0.13800000000000001</v>
      </c>
      <c r="S207" s="608">
        <v>0.1441636</v>
      </c>
      <c r="T207" s="610">
        <f>T208/T40</f>
        <v>0.12004745885446001</v>
      </c>
      <c r="U207" s="612">
        <f>U208/U40</f>
        <v>0.12004745885446001</v>
      </c>
      <c r="V207" s="612"/>
      <c r="W207" s="613"/>
      <c r="X207" s="257"/>
      <c r="Y207" s="607">
        <f>Y208/Y40</f>
        <v>0.14400000000000002</v>
      </c>
      <c r="Z207" s="794">
        <v>0.12244170695247025</v>
      </c>
      <c r="AA207" s="794">
        <v>0.12244170695247025</v>
      </c>
      <c r="AB207" s="675">
        <v>0.13200000000000001</v>
      </c>
      <c r="AC207" s="607">
        <f>AC208/AC40</f>
        <v>0.14400000000000002</v>
      </c>
      <c r="AD207" s="603">
        <v>0.12475043424694061</v>
      </c>
      <c r="AE207" s="794">
        <v>0.12475043424694061</v>
      </c>
      <c r="AF207" s="675">
        <v>0.13200000000000001</v>
      </c>
      <c r="AG207" s="607">
        <f>AG208/AG40</f>
        <v>0.14400000000000002</v>
      </c>
      <c r="AH207" s="603">
        <v>0.129</v>
      </c>
      <c r="AI207" s="874"/>
      <c r="AJ207" s="675"/>
      <c r="AK207" s="611">
        <f>AK208/AK40</f>
        <v>0.14399999999999999</v>
      </c>
      <c r="AL207" s="608">
        <v>0.1441636</v>
      </c>
      <c r="AM207" s="610">
        <f>AM208/AM40</f>
        <v>0.125371127296243</v>
      </c>
      <c r="AN207" s="612">
        <f>AN208/AN40</f>
        <v>0.12348781032720722</v>
      </c>
      <c r="AO207" s="610"/>
      <c r="AP207" s="613"/>
      <c r="AQ207" s="257"/>
      <c r="AR207" s="611">
        <f>AR208/AR40</f>
        <v>0.14119341563786009</v>
      </c>
      <c r="AS207" s="612">
        <f>AS208/AS40</f>
        <v>0.1441636</v>
      </c>
      <c r="AT207" s="571">
        <f>AT208/AT40</f>
        <v>0.12275904220178269</v>
      </c>
      <c r="AU207" s="615">
        <f>AU208/AU40</f>
        <v>0.12144413386174335</v>
      </c>
      <c r="AV207" s="867"/>
      <c r="AW207" s="613"/>
      <c r="AX207" s="391"/>
      <c r="AY207" s="570"/>
      <c r="AZ207" s="571"/>
      <c r="BA207" s="571"/>
      <c r="BF207" s="1007" t="e">
        <f>BF208/BF40</f>
        <v>#DIV/0!</v>
      </c>
      <c r="BG207" s="558" t="e">
        <f>BG208/BG40</f>
        <v>#DIV/0!</v>
      </c>
      <c r="BH207" s="560" t="e">
        <f>BH208/BH40</f>
        <v>#DIV/0!</v>
      </c>
      <c r="BI207" s="675"/>
      <c r="BJ207" s="1007" t="e">
        <f>BJ208/BJ40</f>
        <v>#DIV/0!</v>
      </c>
      <c r="BK207" s="558" t="e">
        <f>BK208/BK40</f>
        <v>#DIV/0!</v>
      </c>
      <c r="BL207" s="560" t="e">
        <f>BL208/BL40</f>
        <v>#DIV/0!</v>
      </c>
      <c r="BM207" s="675"/>
      <c r="BN207" s="1007" t="e">
        <f>BN208/BN40</f>
        <v>#DIV/0!</v>
      </c>
      <c r="BO207" s="558" t="e">
        <f>BO208/BO40</f>
        <v>#DIV/0!</v>
      </c>
      <c r="BP207" s="560" t="e">
        <f>BP208/BP40</f>
        <v>#DIV/0!</v>
      </c>
      <c r="BQ207" s="675"/>
      <c r="BR207" s="611" t="e">
        <f>BR208/BR40</f>
        <v>#DIV/0!</v>
      </c>
      <c r="BS207" s="610" t="e">
        <f>BS208/BS40</f>
        <v>#DIV/0!</v>
      </c>
      <c r="BT207" s="612" t="e">
        <f>BT208/BT40</f>
        <v>#DIV/0!</v>
      </c>
      <c r="BU207" s="612"/>
      <c r="BV207" s="257"/>
      <c r="BW207" s="1007" t="e">
        <f>BW208/BW40</f>
        <v>#DIV/0!</v>
      </c>
      <c r="BX207" s="558" t="e">
        <f>BX208/BX40</f>
        <v>#DIV/0!</v>
      </c>
      <c r="BY207" s="560" t="e">
        <f>BY208/BY40</f>
        <v>#DIV/0!</v>
      </c>
      <c r="BZ207" s="675">
        <v>0.13200000000000001</v>
      </c>
      <c r="CA207" s="1007" t="e">
        <f>CA208/CA40</f>
        <v>#DIV/0!</v>
      </c>
      <c r="CB207" s="558" t="e">
        <f>CB208/CB40</f>
        <v>#DIV/0!</v>
      </c>
      <c r="CC207" s="560" t="e">
        <f>CC208/CC40</f>
        <v>#DIV/0!</v>
      </c>
      <c r="CD207" s="675">
        <v>0.13200000000000001</v>
      </c>
      <c r="CE207" s="1007" t="e">
        <f>CE208/CE40</f>
        <v>#DIV/0!</v>
      </c>
      <c r="CF207" s="558" t="e">
        <f>CF208/CF40</f>
        <v>#DIV/0!</v>
      </c>
      <c r="CG207" s="560" t="e">
        <f>CG208/CG40</f>
        <v>#DIV/0!</v>
      </c>
      <c r="CH207" s="675"/>
      <c r="CI207" s="611" t="e">
        <f>CI208/CI40</f>
        <v>#DIV/0!</v>
      </c>
      <c r="CJ207" s="610" t="e">
        <f>CJ208/CJ40</f>
        <v>#DIV/0!</v>
      </c>
      <c r="CK207" s="612" t="e">
        <f>CK208/CK40</f>
        <v>#DIV/0!</v>
      </c>
      <c r="CL207" s="610"/>
      <c r="CM207" s="257"/>
      <c r="CN207" s="565" t="e">
        <f>CN208/CN40</f>
        <v>#DIV/0!</v>
      </c>
      <c r="CO207" s="567" t="e">
        <f>CO208/CO40</f>
        <v>#DIV/0!</v>
      </c>
      <c r="CP207" s="568" t="e">
        <f>CP208/CP40</f>
        <v>#DIV/0!</v>
      </c>
      <c r="CQ207" s="671"/>
      <c r="CR207" s="208" t="e">
        <f>CP208/CO208</f>
        <v>#DIV/0!</v>
      </c>
      <c r="CS207" s="570"/>
      <c r="CT207" s="571"/>
    </row>
    <row r="208" spans="1:101" s="5" customFormat="1" ht="20.100000000000001" customHeight="1">
      <c r="A208" s="66"/>
      <c r="B208" s="67"/>
      <c r="C208" s="67"/>
      <c r="D208" s="852" t="s">
        <v>31</v>
      </c>
      <c r="E208" s="545"/>
      <c r="F208" s="381">
        <f>F40*13.8%</f>
        <v>7477.9487179487196</v>
      </c>
      <c r="G208" s="469">
        <f>G210-G202</f>
        <v>7446.7474599999996</v>
      </c>
      <c r="H208" s="782">
        <f>H210-H202</f>
        <v>7446.7474599999996</v>
      </c>
      <c r="I208" s="465">
        <f>H208-G208</f>
        <v>0</v>
      </c>
      <c r="J208" s="381">
        <f>J40*13.8%</f>
        <v>8327.1794871794882</v>
      </c>
      <c r="K208" s="469">
        <f>K207*K40</f>
        <v>8620.8923076923074</v>
      </c>
      <c r="L208" s="782">
        <f>L207*L40</f>
        <v>8620.8923076923074</v>
      </c>
      <c r="M208" s="465">
        <f>L208-K208</f>
        <v>0</v>
      </c>
      <c r="N208" s="381">
        <f>N40*13.8%</f>
        <v>8327.1794871794882</v>
      </c>
      <c r="O208" s="469">
        <f>O207*O40</f>
        <v>8449.6191203446506</v>
      </c>
      <c r="P208" s="782">
        <f>P207*P40</f>
        <v>8449.6191203446506</v>
      </c>
      <c r="Q208" s="465">
        <f>P208-O208</f>
        <v>0</v>
      </c>
      <c r="R208" s="381">
        <f>F208+J208+N208</f>
        <v>24132.307692307695</v>
      </c>
      <c r="S208" s="498">
        <f>S207*S40</f>
        <v>27391.083999999999</v>
      </c>
      <c r="T208" s="134">
        <f>H208+K208+O208</f>
        <v>24517.258888036959</v>
      </c>
      <c r="U208" s="242">
        <f>H208+L208+P208</f>
        <v>24517.258888036959</v>
      </c>
      <c r="V208" s="242">
        <f>U208-R208</f>
        <v>384.95119572926342</v>
      </c>
      <c r="W208" s="243">
        <f t="shared" si="586"/>
        <v>-2873.8251119630404</v>
      </c>
      <c r="X208" s="244">
        <f>U208-T208</f>
        <v>0</v>
      </c>
      <c r="Y208" s="381">
        <f>Y40*14.4%</f>
        <v>8676.923076923078</v>
      </c>
      <c r="Z208" s="782">
        <f>Z207*Z40</f>
        <v>8672.5937657092909</v>
      </c>
      <c r="AA208" s="782">
        <f>AA207*AA40</f>
        <v>8672.5937657092909</v>
      </c>
      <c r="AB208" s="465">
        <f>AA208-Z208</f>
        <v>0</v>
      </c>
      <c r="AC208" s="381">
        <f>AC40*14.4%</f>
        <v>9550.7692307692323</v>
      </c>
      <c r="AD208" s="469">
        <v>8563</v>
      </c>
      <c r="AE208" s="782">
        <v>8563</v>
      </c>
      <c r="AF208" s="465">
        <f>AE208-AD208</f>
        <v>0</v>
      </c>
      <c r="AG208" s="381">
        <f>AG40*14.4%</f>
        <v>10424.615384615385</v>
      </c>
      <c r="AH208" s="469">
        <f>AH207*AH40</f>
        <v>9344.2307692307695</v>
      </c>
      <c r="AI208" s="470">
        <f>AI207*AI40</f>
        <v>0</v>
      </c>
      <c r="AJ208" s="465">
        <f>AI208-AH208</f>
        <v>-9344.2307692307695</v>
      </c>
      <c r="AK208" s="69">
        <f>Y208+AC208+AG208</f>
        <v>28652.307692307695</v>
      </c>
      <c r="AL208" s="498">
        <f>AL207*AL40</f>
        <v>29830.775692307696</v>
      </c>
      <c r="AM208" s="134">
        <f>Z208+AD208+AH208</f>
        <v>26579.82453494006</v>
      </c>
      <c r="AN208" s="242">
        <f>AA208+AE208+AI208</f>
        <v>17235.593765709291</v>
      </c>
      <c r="AO208" s="70">
        <f>AN208-AK208</f>
        <v>-11416.713926598404</v>
      </c>
      <c r="AP208" s="243">
        <f t="shared" si="587"/>
        <v>-12595.181926598405</v>
      </c>
      <c r="AQ208" s="244">
        <f>AN208-AM208</f>
        <v>-9344.2307692307695</v>
      </c>
      <c r="AR208" s="69">
        <f>SUM(R208,AK208)</f>
        <v>52784.61538461539</v>
      </c>
      <c r="AS208" s="242">
        <f>SUM(S208,AL208)</f>
        <v>57221.859692307698</v>
      </c>
      <c r="AT208" s="519">
        <f>T208+AM208</f>
        <v>51097.083422977019</v>
      </c>
      <c r="AU208" s="576">
        <f>SUM(U208,AN208)</f>
        <v>41752.852653746246</v>
      </c>
      <c r="AV208" s="170">
        <f>AU208-AR208</f>
        <v>-11031.762730869144</v>
      </c>
      <c r="AW208" s="243">
        <f t="shared" si="588"/>
        <v>-15469.007038561453</v>
      </c>
      <c r="AX208" s="618">
        <f>AU208-AT208</f>
        <v>-9344.2307692307731</v>
      </c>
      <c r="AY208" s="74"/>
      <c r="AZ208" s="75"/>
      <c r="BA208" s="75"/>
      <c r="BF208" s="951"/>
      <c r="BG208" s="469"/>
      <c r="BH208" s="471"/>
      <c r="BI208" s="465">
        <f>BH208-BG208</f>
        <v>0</v>
      </c>
      <c r="BJ208" s="951"/>
      <c r="BK208" s="469"/>
      <c r="BL208" s="471"/>
      <c r="BM208" s="465">
        <f>BL208-BK208</f>
        <v>0</v>
      </c>
      <c r="BN208" s="951"/>
      <c r="BO208" s="469"/>
      <c r="BP208" s="471"/>
      <c r="BQ208" s="465">
        <f>BP208-BO208</f>
        <v>0</v>
      </c>
      <c r="BR208" s="69">
        <f>BF208+BJ208+BN208</f>
        <v>0</v>
      </c>
      <c r="BS208" s="134">
        <f>BG208+BK208+BO208</f>
        <v>0</v>
      </c>
      <c r="BT208" s="242">
        <f>BH208+BL208+BP208</f>
        <v>0</v>
      </c>
      <c r="BU208" s="242">
        <f>BT208-BR208</f>
        <v>0</v>
      </c>
      <c r="BV208" s="244">
        <f>BT208-BS208</f>
        <v>0</v>
      </c>
      <c r="BW208" s="951"/>
      <c r="BX208" s="469"/>
      <c r="BY208" s="471"/>
      <c r="BZ208" s="465">
        <f>BY208-BX208</f>
        <v>0</v>
      </c>
      <c r="CA208" s="951"/>
      <c r="CB208" s="469"/>
      <c r="CC208" s="471"/>
      <c r="CD208" s="465">
        <f>CC208-CB208</f>
        <v>0</v>
      </c>
      <c r="CE208" s="951"/>
      <c r="CF208" s="469"/>
      <c r="CG208" s="471"/>
      <c r="CH208" s="465">
        <f>CG208-CF208</f>
        <v>0</v>
      </c>
      <c r="CI208" s="69">
        <f>BW208+CA208+CE208</f>
        <v>0</v>
      </c>
      <c r="CJ208" s="134">
        <f>BX208+CB208+CF208</f>
        <v>0</v>
      </c>
      <c r="CK208" s="242">
        <f>BY208+CC208+CG208</f>
        <v>0</v>
      </c>
      <c r="CL208" s="70">
        <f>CK208-CI208</f>
        <v>0</v>
      </c>
      <c r="CM208" s="244">
        <f>CK208-CJ208</f>
        <v>0</v>
      </c>
      <c r="CN208" s="69">
        <f>SUM(BR208,CI208)</f>
        <v>0</v>
      </c>
      <c r="CO208" s="519">
        <f>BS208+CJ208</f>
        <v>0</v>
      </c>
      <c r="CP208" s="576">
        <f>SUM(BT208,CK208)</f>
        <v>0</v>
      </c>
      <c r="CQ208" s="170">
        <f>CP208-CN208</f>
        <v>0</v>
      </c>
      <c r="CR208" s="618">
        <f>CP208-CO208</f>
        <v>0</v>
      </c>
      <c r="CS208" s="74"/>
      <c r="CT208" s="75"/>
    </row>
    <row r="209" spans="1:101" s="572" customFormat="1" ht="20.100000000000001" customHeight="1">
      <c r="A209" s="555"/>
      <c r="B209" s="577"/>
      <c r="C209" s="917" t="s">
        <v>27</v>
      </c>
      <c r="D209" s="918"/>
      <c r="E209" s="808"/>
      <c r="F209" s="557">
        <f>F210/F41</f>
        <v>0.13832601880877746</v>
      </c>
      <c r="G209" s="558">
        <f>G210/G41</f>
        <v>0.12005514106123517</v>
      </c>
      <c r="H209" s="792">
        <f>H210/H41</f>
        <v>0.12005514106123517</v>
      </c>
      <c r="I209" s="559"/>
      <c r="J209" s="557">
        <f>J210/J41</f>
        <v>0.1382929577464789</v>
      </c>
      <c r="K209" s="558">
        <f>K210/K41</f>
        <v>0.12167712858098741</v>
      </c>
      <c r="L209" s="792">
        <f>L210/L41</f>
        <v>0.12167712858098741</v>
      </c>
      <c r="M209" s="559"/>
      <c r="N209" s="557">
        <f>N210/N41</f>
        <v>0.1382929577464789</v>
      </c>
      <c r="O209" s="558">
        <f>O210/O41</f>
        <v>0.11858602133112985</v>
      </c>
      <c r="P209" s="792">
        <f>P210/P41</f>
        <v>0.11858602133112985</v>
      </c>
      <c r="Q209" s="559"/>
      <c r="R209" s="557">
        <f>R210/R41</f>
        <v>0.13830320699708457</v>
      </c>
      <c r="S209" s="561">
        <f>S210/S41</f>
        <v>0.1444076075167785</v>
      </c>
      <c r="T209" s="566">
        <f>T210/T41</f>
        <v>0.12010500151835335</v>
      </c>
      <c r="U209" s="563">
        <f>U210/U41</f>
        <v>0.12010500151835335</v>
      </c>
      <c r="V209" s="563"/>
      <c r="W209" s="564"/>
      <c r="X209" s="282"/>
      <c r="Y209" s="557">
        <f>Y210/Y41</f>
        <v>0.14432394366197185</v>
      </c>
      <c r="Z209" s="792">
        <f>Z210/Z41</f>
        <v>0.12284488792471798</v>
      </c>
      <c r="AA209" s="792">
        <f>AA210/AA41</f>
        <v>0.12284488792471798</v>
      </c>
      <c r="AB209" s="559"/>
      <c r="AC209" s="557">
        <f>AC210/AC41</f>
        <v>0.14429449423815624</v>
      </c>
      <c r="AD209" s="558">
        <f>AD210/AD41</f>
        <v>0.12495723399208679</v>
      </c>
      <c r="AE209" s="792">
        <f>AE210/AE41</f>
        <v>0.12495723399208679</v>
      </c>
      <c r="AF209" s="559"/>
      <c r="AG209" s="557">
        <f>AG210/AG41</f>
        <v>0.1442699530516432</v>
      </c>
      <c r="AH209" s="558">
        <v>0.13</v>
      </c>
      <c r="AI209" s="872"/>
      <c r="AJ209" s="559"/>
      <c r="AK209" s="565">
        <f>AK210/AK41</f>
        <v>0.14429449423815627</v>
      </c>
      <c r="AL209" s="561">
        <f>AL210/AL41</f>
        <v>0.14444344236453202</v>
      </c>
      <c r="AM209" s="566">
        <f>AM210/AM41</f>
        <v>0.1256939378713853</v>
      </c>
      <c r="AN209" s="563">
        <f>AN210/AN41</f>
        <v>0.123885701001792</v>
      </c>
      <c r="AO209" s="566"/>
      <c r="AP209" s="564"/>
      <c r="AQ209" s="282"/>
      <c r="AR209" s="565">
        <f>AR210/AR41</f>
        <v>0.14149284253578737</v>
      </c>
      <c r="AS209" s="563">
        <f>AS210/AS41</f>
        <v>0.14442629595375722</v>
      </c>
      <c r="AT209" s="567">
        <f>AT210/AT41</f>
        <v>0.12295060349506765</v>
      </c>
      <c r="AU209" s="568">
        <f>AU210/AU41</f>
        <v>0.12163924639379624</v>
      </c>
      <c r="AV209" s="671"/>
      <c r="AW209" s="564"/>
      <c r="AX209" s="208"/>
      <c r="AY209" s="570"/>
      <c r="AZ209" s="571"/>
      <c r="BA209" s="571"/>
      <c r="BF209" s="1007" t="e">
        <f>BF210/BF41</f>
        <v>#DIV/0!</v>
      </c>
      <c r="BG209" s="558" t="e">
        <f>BG210/BG41</f>
        <v>#DIV/0!</v>
      </c>
      <c r="BH209" s="560" t="e">
        <f>BH210/BH41</f>
        <v>#DIV/0!</v>
      </c>
      <c r="BI209" s="559"/>
      <c r="BJ209" s="1007" t="e">
        <f>BJ210/BJ41</f>
        <v>#DIV/0!</v>
      </c>
      <c r="BK209" s="558" t="e">
        <f>BK210/BK41</f>
        <v>#DIV/0!</v>
      </c>
      <c r="BL209" s="560" t="e">
        <f>BL210/BL41</f>
        <v>#DIV/0!</v>
      </c>
      <c r="BM209" s="559"/>
      <c r="BN209" s="1007" t="e">
        <f>BN210/BN41</f>
        <v>#DIV/0!</v>
      </c>
      <c r="BO209" s="558" t="e">
        <f>BO210/BO41</f>
        <v>#DIV/0!</v>
      </c>
      <c r="BP209" s="560" t="e">
        <f>BP210/BP41</f>
        <v>#DIV/0!</v>
      </c>
      <c r="BQ209" s="559"/>
      <c r="BR209" s="565" t="e">
        <f>BR210/BR41</f>
        <v>#DIV/0!</v>
      </c>
      <c r="BS209" s="573" t="e">
        <f>BS210/BS41</f>
        <v>#DIV/0!</v>
      </c>
      <c r="BT209" s="563" t="e">
        <f>BT210/BT41</f>
        <v>#DIV/0!</v>
      </c>
      <c r="BU209" s="563"/>
      <c r="BV209" s="282"/>
      <c r="BW209" s="1007" t="e">
        <f>BW210/BW41</f>
        <v>#DIV/0!</v>
      </c>
      <c r="BX209" s="558" t="e">
        <f>BX210/BX41</f>
        <v>#DIV/0!</v>
      </c>
      <c r="BY209" s="560" t="e">
        <f>BY210/BY41</f>
        <v>#DIV/0!</v>
      </c>
      <c r="BZ209" s="559"/>
      <c r="CA209" s="1007" t="e">
        <f>CA210/CA41</f>
        <v>#DIV/0!</v>
      </c>
      <c r="CB209" s="558" t="e">
        <f>CB210/CB41</f>
        <v>#DIV/0!</v>
      </c>
      <c r="CC209" s="560" t="e">
        <f>CC210/CC41</f>
        <v>#DIV/0!</v>
      </c>
      <c r="CD209" s="559"/>
      <c r="CE209" s="1007" t="e">
        <f>CE210/CE41</f>
        <v>#DIV/0!</v>
      </c>
      <c r="CF209" s="558" t="e">
        <f>CF210/CF41</f>
        <v>#DIV/0!</v>
      </c>
      <c r="CG209" s="560" t="e">
        <f>CG210/CG41</f>
        <v>#DIV/0!</v>
      </c>
      <c r="CH209" s="559"/>
      <c r="CI209" s="565" t="e">
        <f>CI210/CI41</f>
        <v>#DIV/0!</v>
      </c>
      <c r="CJ209" s="573" t="e">
        <f>CJ210/CJ41</f>
        <v>#DIV/0!</v>
      </c>
      <c r="CK209" s="563" t="e">
        <f>CK210/CK41</f>
        <v>#DIV/0!</v>
      </c>
      <c r="CL209" s="573"/>
      <c r="CM209" s="282"/>
      <c r="CN209" s="565" t="e">
        <f>CN210/CN41</f>
        <v>#DIV/0!</v>
      </c>
      <c r="CO209" s="567" t="e">
        <f>CO210/CO41</f>
        <v>#DIV/0!</v>
      </c>
      <c r="CP209" s="568" t="e">
        <f>CP210/CP41</f>
        <v>#DIV/0!</v>
      </c>
      <c r="CQ209" s="671"/>
      <c r="CR209" s="208" t="e">
        <f>CP210/CO210</f>
        <v>#DIV/0!</v>
      </c>
      <c r="CS209" s="570"/>
      <c r="CT209" s="571"/>
    </row>
    <row r="210" spans="1:101" s="5" customFormat="1" ht="20.100000000000001" customHeight="1">
      <c r="A210" s="66"/>
      <c r="B210" s="67"/>
      <c r="C210" s="909" t="s">
        <v>56</v>
      </c>
      <c r="D210" s="910"/>
      <c r="E210" s="801"/>
      <c r="F210" s="381">
        <f>F208+F202</f>
        <v>7542.9059829059843</v>
      </c>
      <c r="G210" s="469">
        <v>7498.6135899999999</v>
      </c>
      <c r="H210" s="782">
        <v>7498.6135899999999</v>
      </c>
      <c r="I210" s="425">
        <f>H210-G210</f>
        <v>0</v>
      </c>
      <c r="J210" s="381">
        <f>J208+J202</f>
        <v>8392.1367521367538</v>
      </c>
      <c r="K210" s="469">
        <f>K208+K202</f>
        <v>8647.9357540147012</v>
      </c>
      <c r="L210" s="782">
        <f>L208+L202</f>
        <v>8647.9357540147012</v>
      </c>
      <c r="M210" s="425">
        <f>L210-K210</f>
        <v>0</v>
      </c>
      <c r="N210" s="381">
        <f>N208+N202</f>
        <v>8392.1367521367538</v>
      </c>
      <c r="O210" s="469">
        <f>O208+O202</f>
        <v>8480.0042093305365</v>
      </c>
      <c r="P210" s="782">
        <f>P208+P202</f>
        <v>8480.0042093305365</v>
      </c>
      <c r="Q210" s="425">
        <f>P210-O210</f>
        <v>0</v>
      </c>
      <c r="R210" s="269">
        <f>F210+J210+N210</f>
        <v>24327.179487179492</v>
      </c>
      <c r="S210" s="574">
        <f>S208+S202</f>
        <v>27585.555794871794</v>
      </c>
      <c r="T210" s="134">
        <f>H210+K210+O210</f>
        <v>24626.553553345235</v>
      </c>
      <c r="U210" s="129">
        <f>H210+L210+P210</f>
        <v>24626.553553345235</v>
      </c>
      <c r="V210" s="129">
        <f>U210-R210</f>
        <v>299.37406616574299</v>
      </c>
      <c r="W210" s="128">
        <f t="shared" si="586"/>
        <v>-2959.0022415265594</v>
      </c>
      <c r="X210" s="55">
        <f>U210-T210</f>
        <v>0</v>
      </c>
      <c r="Y210" s="381">
        <f>Y208+Y202</f>
        <v>8758.11965811966</v>
      </c>
      <c r="Z210" s="782">
        <f>Z208+Z202</f>
        <v>8726.440713719614</v>
      </c>
      <c r="AA210" s="782">
        <f>AA208+AA202</f>
        <v>8726.440713719614</v>
      </c>
      <c r="AB210" s="425">
        <f>AA210-Z210</f>
        <v>0</v>
      </c>
      <c r="AC210" s="381">
        <f>AC208+AC202</f>
        <v>9631.9658119658143</v>
      </c>
      <c r="AD210" s="469">
        <f>AD208+AD202</f>
        <v>8622.0125543446393</v>
      </c>
      <c r="AE210" s="782">
        <f>AE208+AE202</f>
        <v>8622.0125543446393</v>
      </c>
      <c r="AF210" s="425">
        <f>AE210-AD210</f>
        <v>0</v>
      </c>
      <c r="AG210" s="381">
        <f>AG208+AG202</f>
        <v>10505.811965811967</v>
      </c>
      <c r="AH210" s="469">
        <f>AH208+AH202</f>
        <v>9384.8290598290605</v>
      </c>
      <c r="AI210" s="470">
        <f>AI208+AI202</f>
        <v>0</v>
      </c>
      <c r="AJ210" s="425">
        <f>AI210-AH210</f>
        <v>-9384.8290598290605</v>
      </c>
      <c r="AK210" s="127">
        <f>Y210+AC210+AG210</f>
        <v>28895.897435897445</v>
      </c>
      <c r="AL210" s="574">
        <f>AL208+AL202</f>
        <v>30073.865435897438</v>
      </c>
      <c r="AM210" s="134">
        <f>Z210+AD210+AH210</f>
        <v>26733.282327893314</v>
      </c>
      <c r="AN210" s="129">
        <f>AA210+AE210+AI210</f>
        <v>17348.453268064251</v>
      </c>
      <c r="AO210" s="134">
        <f>AN210-AK210</f>
        <v>-11547.444167833193</v>
      </c>
      <c r="AP210" s="128">
        <f t="shared" si="587"/>
        <v>-12725.412167833187</v>
      </c>
      <c r="AQ210" s="55">
        <f>AN210-AM210</f>
        <v>-9384.8290598290623</v>
      </c>
      <c r="AR210" s="69">
        <f>SUM(R210,AK210)</f>
        <v>53223.076923076937</v>
      </c>
      <c r="AS210" s="129">
        <f>AS208+AS202</f>
        <v>57659.421230769236</v>
      </c>
      <c r="AT210" s="519">
        <f>T210+AM210</f>
        <v>51359.835881238549</v>
      </c>
      <c r="AU210" s="576">
        <f>SUM(U210,AN210)</f>
        <v>41975.006821409486</v>
      </c>
      <c r="AV210" s="170">
        <f>AU210-AR210</f>
        <v>-11248.07010166745</v>
      </c>
      <c r="AW210" s="128">
        <f t="shared" si="588"/>
        <v>-15684.41440935975</v>
      </c>
      <c r="AX210" s="369">
        <f>AU210-AT210</f>
        <v>-9384.8290598290623</v>
      </c>
      <c r="AY210" s="74"/>
      <c r="AZ210" s="75"/>
      <c r="BA210" s="75"/>
      <c r="BF210" s="951">
        <f>BF208+BF202</f>
        <v>0</v>
      </c>
      <c r="BG210" s="469">
        <f>BG208+BG202</f>
        <v>0</v>
      </c>
      <c r="BH210" s="471">
        <f>BH208+BH202</f>
        <v>0</v>
      </c>
      <c r="BI210" s="425">
        <f>BH210-BG210</f>
        <v>0</v>
      </c>
      <c r="BJ210" s="951">
        <f>BJ208+BJ202</f>
        <v>0</v>
      </c>
      <c r="BK210" s="469">
        <f>BK208+BK202</f>
        <v>0</v>
      </c>
      <c r="BL210" s="471">
        <f>BL208+BL202</f>
        <v>0</v>
      </c>
      <c r="BM210" s="425">
        <f>BL210-BK210</f>
        <v>0</v>
      </c>
      <c r="BN210" s="951">
        <f>BN208+BN202</f>
        <v>0</v>
      </c>
      <c r="BO210" s="469">
        <f>BO208+BO202</f>
        <v>0</v>
      </c>
      <c r="BP210" s="471">
        <f>BP208+BP202</f>
        <v>0</v>
      </c>
      <c r="BQ210" s="425">
        <f>BP210-BO210</f>
        <v>0</v>
      </c>
      <c r="BR210" s="127">
        <f>BF210+BJ210+BN210</f>
        <v>0</v>
      </c>
      <c r="BS210" s="134">
        <f>BG210+BK210+BO210</f>
        <v>0</v>
      </c>
      <c r="BT210" s="129">
        <f>BH210+BL210+BP210</f>
        <v>0</v>
      </c>
      <c r="BU210" s="129">
        <f>BT210-BR210</f>
        <v>0</v>
      </c>
      <c r="BV210" s="55">
        <f>BT210-BS210</f>
        <v>0</v>
      </c>
      <c r="BW210" s="951">
        <f>BW208+BW202</f>
        <v>0</v>
      </c>
      <c r="BX210" s="469">
        <f>BX208+BX202</f>
        <v>0</v>
      </c>
      <c r="BY210" s="471">
        <f>BY208+BY202</f>
        <v>0</v>
      </c>
      <c r="BZ210" s="425">
        <f>BY210-BX210</f>
        <v>0</v>
      </c>
      <c r="CA210" s="951">
        <f>CA208+CA202</f>
        <v>0</v>
      </c>
      <c r="CB210" s="469">
        <f>CB208+CB202</f>
        <v>0</v>
      </c>
      <c r="CC210" s="471">
        <f>CC208+CC202</f>
        <v>0</v>
      </c>
      <c r="CD210" s="425">
        <f>CC210-CB210</f>
        <v>0</v>
      </c>
      <c r="CE210" s="951">
        <f>CE208+CE202</f>
        <v>0</v>
      </c>
      <c r="CF210" s="469">
        <f>CF208+CF202</f>
        <v>0</v>
      </c>
      <c r="CG210" s="471">
        <f>CG208+CG202</f>
        <v>0</v>
      </c>
      <c r="CH210" s="425">
        <f>CG210-CF210</f>
        <v>0</v>
      </c>
      <c r="CI210" s="127">
        <f>BW210+CA210+CE210</f>
        <v>0</v>
      </c>
      <c r="CJ210" s="134">
        <f>BX210+CB210+CF210</f>
        <v>0</v>
      </c>
      <c r="CK210" s="129">
        <f>BY210+CC210+CG210</f>
        <v>0</v>
      </c>
      <c r="CL210" s="134">
        <f>CK210-CI210</f>
        <v>0</v>
      </c>
      <c r="CM210" s="55">
        <f>CK210-CJ210</f>
        <v>0</v>
      </c>
      <c r="CN210" s="69">
        <f>SUM(BR210,CI210)</f>
        <v>0</v>
      </c>
      <c r="CO210" s="519">
        <f>BS210+CJ210</f>
        <v>0</v>
      </c>
      <c r="CP210" s="576">
        <f>SUM(BT210,CK210)</f>
        <v>0</v>
      </c>
      <c r="CQ210" s="170">
        <f>CP210-CN210</f>
        <v>0</v>
      </c>
      <c r="CR210" s="369">
        <f>CP210-CO210</f>
        <v>0</v>
      </c>
      <c r="CS210" s="74"/>
      <c r="CT210" s="75"/>
    </row>
    <row r="211" spans="1:101" s="599" customFormat="1" ht="20.100000000000001" customHeight="1">
      <c r="A211" s="579"/>
      <c r="B211" s="579" t="s">
        <v>27</v>
      </c>
      <c r="C211" s="580"/>
      <c r="D211" s="580"/>
      <c r="E211" s="581"/>
      <c r="F211" s="499">
        <f>F212/F43</f>
        <v>0.12959322033898307</v>
      </c>
      <c r="G211" s="582">
        <f>G212/G43</f>
        <v>0.11270964177281903</v>
      </c>
      <c r="H211" s="793">
        <f>H212/H43</f>
        <v>0.11270964177281903</v>
      </c>
      <c r="I211" s="341">
        <f>H212/G212</f>
        <v>1</v>
      </c>
      <c r="J211" s="499">
        <f>J212/J43</f>
        <v>0.12965438373570523</v>
      </c>
      <c r="K211" s="582">
        <f>K212/K43</f>
        <v>0.11592764176345068</v>
      </c>
      <c r="L211" s="793">
        <f>L212/L43</f>
        <v>0.11592764176345068</v>
      </c>
      <c r="M211" s="341">
        <f>L212/K212</f>
        <v>1</v>
      </c>
      <c r="N211" s="499">
        <f>N212/N43</f>
        <v>0.12895214105793451</v>
      </c>
      <c r="O211" s="582">
        <f>O212/O43</f>
        <v>0.11630635071183318</v>
      </c>
      <c r="P211" s="793">
        <f>P212/P43</f>
        <v>0.11630635071183318</v>
      </c>
      <c r="Q211" s="341">
        <f>P212/O212</f>
        <v>1</v>
      </c>
      <c r="R211" s="499">
        <f>R212/R43</f>
        <v>0.12939187418086504</v>
      </c>
      <c r="S211" s="621">
        <f>S212/S43</f>
        <v>0.13556407250608271</v>
      </c>
      <c r="T211" s="591">
        <f>T212/T43</f>
        <v>0.11508451491588215</v>
      </c>
      <c r="U211" s="587">
        <f>U212/U43</f>
        <v>0.11508451491588215</v>
      </c>
      <c r="V211" s="587">
        <f>U212/R212</f>
        <v>1.0498700665293808</v>
      </c>
      <c r="W211" s="588">
        <f>U212/S212</f>
        <v>0.93014503085582423</v>
      </c>
      <c r="X211" s="178">
        <f>U212/T212</f>
        <v>1</v>
      </c>
      <c r="Y211" s="499">
        <f>Y212/Y43</f>
        <v>0.13434508816120908</v>
      </c>
      <c r="Z211" s="793">
        <f>Z212/Z43</f>
        <v>0.11700885410542498</v>
      </c>
      <c r="AA211" s="793">
        <f>AA212/AA43</f>
        <v>0.11700885410542498</v>
      </c>
      <c r="AB211" s="341">
        <f>AA212/Z212</f>
        <v>1</v>
      </c>
      <c r="AC211" s="499">
        <f>AC212/AC43</f>
        <v>0.13513757225433529</v>
      </c>
      <c r="AD211" s="582">
        <f>AD212/AD43</f>
        <v>0.11845291140471766</v>
      </c>
      <c r="AE211" s="793">
        <f>AE212/AE43</f>
        <v>0.11845291140471766</v>
      </c>
      <c r="AF211" s="348">
        <f>AE212/AD212</f>
        <v>1</v>
      </c>
      <c r="AG211" s="499">
        <f>AG212/AG43</f>
        <v>0.13636344086021504</v>
      </c>
      <c r="AH211" s="582">
        <f>AH212/AH43</f>
        <v>0.12368464052287581</v>
      </c>
      <c r="AI211" s="873" t="e">
        <f>AI212/AI43</f>
        <v>#DIV/0!</v>
      </c>
      <c r="AJ211" s="348">
        <f>AI212/AH212</f>
        <v>0</v>
      </c>
      <c r="AK211" s="640">
        <f>AK212/AK43</f>
        <v>0.13533487833140212</v>
      </c>
      <c r="AL211" s="621">
        <f>AL212/AL43</f>
        <v>0.13578084474272931</v>
      </c>
      <c r="AM211" s="591">
        <f>AM212/AM43</f>
        <v>0.11971243533121188</v>
      </c>
      <c r="AN211" s="587">
        <f>AN212/AN43</f>
        <v>0.11771757718334262</v>
      </c>
      <c r="AO211" s="591">
        <f>AN212/AK212</f>
        <v>0.61413219428104926</v>
      </c>
      <c r="AP211" s="347">
        <f>AN212/AL212</f>
        <v>0.59088963541668282</v>
      </c>
      <c r="AQ211" s="179">
        <f>AN212/AM212</f>
        <v>0.65459559139316503</v>
      </c>
      <c r="AR211" s="640">
        <f>AR212/AR43</f>
        <v>0.13254612546125463</v>
      </c>
      <c r="AS211" s="587">
        <f>AS212/AS43</f>
        <v>0.1356770062937063</v>
      </c>
      <c r="AT211" s="676">
        <f>AT212/AT43</f>
        <v>0.11741717591900058</v>
      </c>
      <c r="AU211" s="594">
        <f>AU212/AU43</f>
        <v>0.11614703986894999</v>
      </c>
      <c r="AV211" s="595">
        <f>AU212/AR212</f>
        <v>0.81373620864439733</v>
      </c>
      <c r="AW211" s="587">
        <f>AU212/AS212</f>
        <v>0.75326481787267396</v>
      </c>
      <c r="AX211" s="596">
        <f>AU212/AT212</f>
        <v>0.8224988142252464</v>
      </c>
      <c r="AY211" s="597"/>
      <c r="AZ211" s="598"/>
      <c r="BA211" s="598"/>
      <c r="BB211" s="677">
        <f>AU211/ AR211</f>
        <v>0.87627638653912698</v>
      </c>
      <c r="BF211" s="1008" t="e">
        <f>BF212/BF43</f>
        <v>#DIV/0!</v>
      </c>
      <c r="BG211" s="582" t="e">
        <f>BG212/BG43</f>
        <v>#DIV/0!</v>
      </c>
      <c r="BH211" s="583" t="e">
        <f>BH212/BH43</f>
        <v>#DIV/0!</v>
      </c>
      <c r="BI211" s="341" t="e">
        <f>BH212/BG212</f>
        <v>#DIV/0!</v>
      </c>
      <c r="BJ211" s="1008" t="e">
        <f>BJ212/BJ43</f>
        <v>#DIV/0!</v>
      </c>
      <c r="BK211" s="582" t="e">
        <f>BK212/BK43</f>
        <v>#DIV/0!</v>
      </c>
      <c r="BL211" s="583" t="e">
        <f>BL212/BL43</f>
        <v>#DIV/0!</v>
      </c>
      <c r="BM211" s="341" t="e">
        <f>BL212/BK212</f>
        <v>#DIV/0!</v>
      </c>
      <c r="BN211" s="1008" t="e">
        <f>BN212/BN43</f>
        <v>#DIV/0!</v>
      </c>
      <c r="BO211" s="582" t="e">
        <f>BO212/BO43</f>
        <v>#DIV/0!</v>
      </c>
      <c r="BP211" s="583" t="e">
        <f>BP212/BP43</f>
        <v>#DIV/0!</v>
      </c>
      <c r="BQ211" s="348" t="e">
        <f>BP212/BO212</f>
        <v>#DIV/0!</v>
      </c>
      <c r="BR211" s="640" t="e">
        <f>BR212/BR43</f>
        <v>#DIV/0!</v>
      </c>
      <c r="BS211" s="595" t="e">
        <f>BS212/BS43</f>
        <v>#DIV/0!</v>
      </c>
      <c r="BT211" s="587" t="e">
        <f>BT212/BT43</f>
        <v>#DIV/0!</v>
      </c>
      <c r="BU211" s="587" t="e">
        <f>BT212/BR212</f>
        <v>#DIV/0!</v>
      </c>
      <c r="BV211" s="178" t="e">
        <f>BT212/BS212</f>
        <v>#DIV/0!</v>
      </c>
      <c r="BW211" s="1008" t="e">
        <f>BW212/BW43</f>
        <v>#DIV/0!</v>
      </c>
      <c r="BX211" s="582" t="e">
        <f>BX212/BX43</f>
        <v>#DIV/0!</v>
      </c>
      <c r="BY211" s="583" t="e">
        <f>BY212/BY43</f>
        <v>#DIV/0!</v>
      </c>
      <c r="BZ211" s="348" t="e">
        <f>BY212/BX212</f>
        <v>#DIV/0!</v>
      </c>
      <c r="CA211" s="1008" t="e">
        <f>CA212/CA43</f>
        <v>#DIV/0!</v>
      </c>
      <c r="CB211" s="582" t="e">
        <f>CB212/CB43</f>
        <v>#DIV/0!</v>
      </c>
      <c r="CC211" s="583" t="e">
        <f>CC212/CC43</f>
        <v>#DIV/0!</v>
      </c>
      <c r="CD211" s="348" t="e">
        <f>CC212/CB212</f>
        <v>#DIV/0!</v>
      </c>
      <c r="CE211" s="1008" t="e">
        <f>CE212/CE43</f>
        <v>#DIV/0!</v>
      </c>
      <c r="CF211" s="582" t="e">
        <f>CF212/CF43</f>
        <v>#DIV/0!</v>
      </c>
      <c r="CG211" s="583" t="e">
        <f>CG212/CG43</f>
        <v>#DIV/0!</v>
      </c>
      <c r="CH211" s="348" t="e">
        <f>CG212/CF212</f>
        <v>#DIV/0!</v>
      </c>
      <c r="CI211" s="640" t="e">
        <f>CI212/CI43</f>
        <v>#DIV/0!</v>
      </c>
      <c r="CJ211" s="595" t="e">
        <f>CJ212/CJ43</f>
        <v>#DIV/0!</v>
      </c>
      <c r="CK211" s="587" t="e">
        <f>CK212/CK43</f>
        <v>#DIV/0!</v>
      </c>
      <c r="CL211" s="595" t="e">
        <f>CK212/CI212</f>
        <v>#DIV/0!</v>
      </c>
      <c r="CM211" s="179" t="e">
        <f>CK212/CJ212</f>
        <v>#DIV/0!</v>
      </c>
      <c r="CN211" s="640" t="e">
        <f>CN212/CN43</f>
        <v>#DIV/0!</v>
      </c>
      <c r="CO211" s="676" t="e">
        <f>CO212/CO43</f>
        <v>#DIV/0!</v>
      </c>
      <c r="CP211" s="594" t="e">
        <f>CP212/CP43</f>
        <v>#DIV/0!</v>
      </c>
      <c r="CQ211" s="595" t="e">
        <f>CP212/CN212</f>
        <v>#DIV/0!</v>
      </c>
      <c r="CR211" s="596" t="e">
        <f>CP212/CO212</f>
        <v>#DIV/0!</v>
      </c>
      <c r="CS211" s="597"/>
      <c r="CT211" s="598"/>
      <c r="CU211" s="677" t="e">
        <f>CP211/ CN211</f>
        <v>#DIV/0!</v>
      </c>
    </row>
    <row r="212" spans="1:101" s="97" customFormat="1" ht="20.100000000000001" customHeight="1">
      <c r="A212" s="359"/>
      <c r="B212" s="360" t="s">
        <v>11</v>
      </c>
      <c r="C212" s="361"/>
      <c r="D212" s="361"/>
      <c r="E212" s="187"/>
      <c r="F212" s="362">
        <f>F210+F200</f>
        <v>7842.0512820512831</v>
      </c>
      <c r="G212" s="456">
        <f>G210+G200</f>
        <v>7910.5509499999998</v>
      </c>
      <c r="H212" s="774">
        <f>H210+H200</f>
        <v>7910.5509499999998</v>
      </c>
      <c r="I212" s="365">
        <f>H212-G212</f>
        <v>0</v>
      </c>
      <c r="J212" s="362">
        <f>J210+J200</f>
        <v>8721.196581196582</v>
      </c>
      <c r="K212" s="456">
        <f>K210+K200</f>
        <v>9099.550437938291</v>
      </c>
      <c r="L212" s="774">
        <f>L210+L200</f>
        <v>9099.550437938291</v>
      </c>
      <c r="M212" s="365">
        <f>L212-K212</f>
        <v>0</v>
      </c>
      <c r="N212" s="362">
        <f>N210+N200</f>
        <v>8751.1111111111131</v>
      </c>
      <c r="O212" s="456">
        <f>O210+O200</f>
        <v>9566.686352620598</v>
      </c>
      <c r="P212" s="774">
        <f>P210+P200</f>
        <v>9566.686352620598</v>
      </c>
      <c r="Q212" s="365">
        <f>P212-O212</f>
        <v>0</v>
      </c>
      <c r="R212" s="367">
        <f>F212+J212+N212</f>
        <v>25314.35897435898</v>
      </c>
      <c r="S212" s="368">
        <f>S210+S200</f>
        <v>28572.735282051282</v>
      </c>
      <c r="T212" s="188">
        <f>H212+K212+O212</f>
        <v>26576.787740558888</v>
      </c>
      <c r="U212" s="113">
        <f>H212+L212+P212</f>
        <v>26576.787740558888</v>
      </c>
      <c r="V212" s="110">
        <f>U212-R212</f>
        <v>1262.4287661999078</v>
      </c>
      <c r="W212" s="108">
        <f t="shared" si="586"/>
        <v>-1995.9475414923945</v>
      </c>
      <c r="X212" s="117">
        <f>U212-T212</f>
        <v>0</v>
      </c>
      <c r="Y212" s="362">
        <f>Y210+Y200</f>
        <v>9117.0940170940194</v>
      </c>
      <c r="Z212" s="774">
        <f>Z210+Z200</f>
        <v>9308.8397315171278</v>
      </c>
      <c r="AA212" s="774">
        <f>AA210+AA200</f>
        <v>9308.8397315171278</v>
      </c>
      <c r="AB212" s="365">
        <f>AA212-Z212</f>
        <v>0</v>
      </c>
      <c r="AC212" s="362">
        <f>AC210+AC200</f>
        <v>9990.9401709401736</v>
      </c>
      <c r="AD212" s="456">
        <f>AD210+AD200</f>
        <v>9082.687319472845</v>
      </c>
      <c r="AE212" s="774">
        <f>AE210+AE200</f>
        <v>9082.687319472845</v>
      </c>
      <c r="AF212" s="365">
        <f>AE212-AD212</f>
        <v>0</v>
      </c>
      <c r="AG212" s="362">
        <f>AG210+AG200</f>
        <v>10839.145299145301</v>
      </c>
      <c r="AH212" s="456">
        <f>AH210+AH200</f>
        <v>9704.4871794871797</v>
      </c>
      <c r="AI212" s="364">
        <f>AI210+AI200</f>
        <v>0</v>
      </c>
      <c r="AJ212" s="365">
        <f>AI212-AH212</f>
        <v>-9704.4871794871797</v>
      </c>
      <c r="AK212" s="111">
        <f>Y212+AC212+AG212</f>
        <v>29947.179487179495</v>
      </c>
      <c r="AL212" s="368">
        <f>AL210+AL200</f>
        <v>31125.147487179489</v>
      </c>
      <c r="AM212" s="188">
        <f>Z212+AD212+AH212</f>
        <v>28096.014230477151</v>
      </c>
      <c r="AN212" s="113">
        <f>AA212+AE212+AI212</f>
        <v>18391.527050989971</v>
      </c>
      <c r="AO212" s="188">
        <f>AN212-AK212</f>
        <v>-11555.652436189524</v>
      </c>
      <c r="AP212" s="108">
        <f t="shared" si="587"/>
        <v>-12733.620436189518</v>
      </c>
      <c r="AQ212" s="117">
        <f>AN212-AM212</f>
        <v>-9704.4871794871797</v>
      </c>
      <c r="AR212" s="111">
        <f>SUM(R212,AK212)</f>
        <v>55261.538461538476</v>
      </c>
      <c r="AS212" s="113">
        <f>AS210+AS200</f>
        <v>59697.882769230775</v>
      </c>
      <c r="AT212" s="601">
        <f>T212+AM212</f>
        <v>54672.801971036039</v>
      </c>
      <c r="AU212" s="189">
        <f>SUM(U212,AN212)</f>
        <v>44968.314791548859</v>
      </c>
      <c r="AV212" s="190">
        <f>AU212-AR212</f>
        <v>-10293.223669989617</v>
      </c>
      <c r="AW212" s="108">
        <f t="shared" si="588"/>
        <v>-14729.567977681916</v>
      </c>
      <c r="AX212" s="602">
        <f>AU212-AT212</f>
        <v>-9704.4871794871797</v>
      </c>
      <c r="AY212" s="96">
        <f>AR212/6</f>
        <v>9210.256410256412</v>
      </c>
      <c r="AZ212" s="97">
        <f>AS212/6</f>
        <v>9949.6471282051298</v>
      </c>
      <c r="BA212" s="97">
        <f>AU212/6</f>
        <v>7494.7191319248095</v>
      </c>
      <c r="BB212" s="370">
        <f>BA212/AY212</f>
        <v>0.81373620864439733</v>
      </c>
      <c r="BC212" s="98">
        <f>BA212-AY212</f>
        <v>-1715.5372783316025</v>
      </c>
      <c r="BD212" s="98">
        <f>BA212-AZ212</f>
        <v>-2454.9279962803203</v>
      </c>
      <c r="BE212" s="98">
        <f>AX212/6</f>
        <v>-1617.41452991453</v>
      </c>
      <c r="BF212" s="949">
        <f>BF210+BF200</f>
        <v>0</v>
      </c>
      <c r="BG212" s="456">
        <f>BG210+BG200</f>
        <v>0</v>
      </c>
      <c r="BH212" s="366">
        <f>BH210+BH200</f>
        <v>0</v>
      </c>
      <c r="BI212" s="365">
        <f>BH212-BG212</f>
        <v>0</v>
      </c>
      <c r="BJ212" s="949">
        <f>BJ210+BJ200</f>
        <v>0</v>
      </c>
      <c r="BK212" s="456">
        <f>BK210+BK200</f>
        <v>0</v>
      </c>
      <c r="BL212" s="366">
        <f>BL210+BL200</f>
        <v>0</v>
      </c>
      <c r="BM212" s="365">
        <f>BL212-BK212</f>
        <v>0</v>
      </c>
      <c r="BN212" s="949">
        <f>BN210+BN200</f>
        <v>0</v>
      </c>
      <c r="BO212" s="456">
        <f>BO210+BO200</f>
        <v>0</v>
      </c>
      <c r="BP212" s="366">
        <f>BP210+BP200</f>
        <v>0</v>
      </c>
      <c r="BQ212" s="365">
        <f>BP212-BO212</f>
        <v>0</v>
      </c>
      <c r="BR212" s="111">
        <f>BF212+BJ212+BN212</f>
        <v>0</v>
      </c>
      <c r="BS212" s="188">
        <f>BG212+BK212+BO212</f>
        <v>0</v>
      </c>
      <c r="BT212" s="113">
        <f>BH212+BL212+BP212</f>
        <v>0</v>
      </c>
      <c r="BU212" s="110">
        <f>BT212-BR212</f>
        <v>0</v>
      </c>
      <c r="BV212" s="117">
        <f>BT212-BS212</f>
        <v>0</v>
      </c>
      <c r="BW212" s="949">
        <f>BW210+BW200</f>
        <v>0</v>
      </c>
      <c r="BX212" s="456">
        <f>BX210+BX200</f>
        <v>0</v>
      </c>
      <c r="BY212" s="366">
        <f>BY210+BY200</f>
        <v>0</v>
      </c>
      <c r="BZ212" s="365">
        <f>BY212-BX212</f>
        <v>0</v>
      </c>
      <c r="CA212" s="949">
        <f>CA210+CA200</f>
        <v>0</v>
      </c>
      <c r="CB212" s="456">
        <f>CB210+CB200</f>
        <v>0</v>
      </c>
      <c r="CC212" s="366">
        <f>CC210+CC200</f>
        <v>0</v>
      </c>
      <c r="CD212" s="365">
        <f>CC212-CB212</f>
        <v>0</v>
      </c>
      <c r="CE212" s="949">
        <f>CE210+CE200</f>
        <v>0</v>
      </c>
      <c r="CF212" s="456">
        <f>CF210+CF200</f>
        <v>0</v>
      </c>
      <c r="CG212" s="366">
        <f>CG210+CG200</f>
        <v>0</v>
      </c>
      <c r="CH212" s="365">
        <f>CG212-CF212</f>
        <v>0</v>
      </c>
      <c r="CI212" s="111">
        <f>BW212+CA212+CE212</f>
        <v>0</v>
      </c>
      <c r="CJ212" s="188">
        <f>BX212+CB212+CF212</f>
        <v>0</v>
      </c>
      <c r="CK212" s="113">
        <f>BY212+CC212+CG212</f>
        <v>0</v>
      </c>
      <c r="CL212" s="188">
        <f>CK212-CI212</f>
        <v>0</v>
      </c>
      <c r="CM212" s="117">
        <f>CK212-CJ212</f>
        <v>0</v>
      </c>
      <c r="CN212" s="111">
        <f>SUM(BR212,CI212)</f>
        <v>0</v>
      </c>
      <c r="CO212" s="601">
        <f>BS212+CJ212</f>
        <v>0</v>
      </c>
      <c r="CP212" s="189">
        <f>SUM(BT212,CK212)</f>
        <v>0</v>
      </c>
      <c r="CQ212" s="190">
        <f>CP212-CN212</f>
        <v>0</v>
      </c>
      <c r="CR212" s="602">
        <f>CP212-CO212</f>
        <v>0</v>
      </c>
      <c r="CS212" s="96">
        <f>CN212/6</f>
        <v>0</v>
      </c>
      <c r="CT212" s="97">
        <f>CP212/6</f>
        <v>0</v>
      </c>
      <c r="CU212" s="370" t="e">
        <f>CT212/CS212</f>
        <v>#DIV/0!</v>
      </c>
      <c r="CV212" s="98">
        <f>CT212-CS212</f>
        <v>0</v>
      </c>
      <c r="CW212" s="98">
        <f>CR212/6</f>
        <v>0</v>
      </c>
    </row>
    <row r="213" spans="1:101" s="496" customFormat="1" ht="20.100000000000001" customHeight="1">
      <c r="A213" s="555"/>
      <c r="B213" s="555"/>
      <c r="C213" s="673" t="s">
        <v>27</v>
      </c>
      <c r="D213" s="809"/>
      <c r="E213" s="808"/>
      <c r="F213" s="557">
        <v>8.6499999999999994E-2</v>
      </c>
      <c r="G213" s="558">
        <v>8.1942779980162334E-2</v>
      </c>
      <c r="H213" s="792">
        <v>8.1942779980162334E-2</v>
      </c>
      <c r="I213" s="573"/>
      <c r="J213" s="557">
        <f>F213</f>
        <v>8.6499999999999994E-2</v>
      </c>
      <c r="K213" s="558">
        <v>8.3599999999999994E-2</v>
      </c>
      <c r="L213" s="792">
        <v>8.3599999999999994E-2</v>
      </c>
      <c r="M213" s="573"/>
      <c r="N213" s="557">
        <f>F213</f>
        <v>8.6499999999999994E-2</v>
      </c>
      <c r="O213" s="558">
        <v>4.3837130519455099E-2</v>
      </c>
      <c r="P213" s="792">
        <v>4.3837130519455099E-2</v>
      </c>
      <c r="Q213" s="573"/>
      <c r="R213" s="678">
        <f>R214/R44</f>
        <v>8.6499999999999994E-2</v>
      </c>
      <c r="S213" s="679">
        <v>0.11619833333333332</v>
      </c>
      <c r="T213" s="680">
        <f>T214/T44</f>
        <v>7.1403260712711386E-2</v>
      </c>
      <c r="U213" s="681">
        <f>U214/U44</f>
        <v>7.1403260712711386E-2</v>
      </c>
      <c r="V213" s="563"/>
      <c r="W213" s="564"/>
      <c r="X213" s="282"/>
      <c r="Y213" s="557">
        <v>8.6499999999999994E-2</v>
      </c>
      <c r="Z213" s="792">
        <v>8.5730000000000001E-2</v>
      </c>
      <c r="AA213" s="792">
        <v>8.5730000000000001E-2</v>
      </c>
      <c r="AB213" s="573">
        <v>0.13</v>
      </c>
      <c r="AC213" s="557">
        <f>Y213</f>
        <v>8.6499999999999994E-2</v>
      </c>
      <c r="AD213" s="558">
        <v>4.9196527722766059E-2</v>
      </c>
      <c r="AE213" s="792">
        <v>4.9196527722766059E-2</v>
      </c>
      <c r="AF213" s="682">
        <v>0.13</v>
      </c>
      <c r="AG213" s="557">
        <f>Y213</f>
        <v>8.6499999999999994E-2</v>
      </c>
      <c r="AH213" s="558">
        <v>0.05</v>
      </c>
      <c r="AI213" s="872"/>
      <c r="AJ213" s="559"/>
      <c r="AK213" s="683">
        <f>AK214/AK44</f>
        <v>8.6499999999999994E-2</v>
      </c>
      <c r="AL213" s="679">
        <v>6.7236216216216213E-2</v>
      </c>
      <c r="AM213" s="684">
        <f>AM214/AM44</f>
        <v>6.737159870765308E-2</v>
      </c>
      <c r="AN213" s="681">
        <f>AN214/AN44</f>
        <v>7.3844387256847208E-2</v>
      </c>
      <c r="AO213" s="573"/>
      <c r="AP213" s="564"/>
      <c r="AQ213" s="282"/>
      <c r="AR213" s="683">
        <f>AR214/AR44</f>
        <v>8.6499999999999994E-2</v>
      </c>
      <c r="AS213" s="685">
        <f>AS214/AS44</f>
        <v>8.6499999999999994E-2</v>
      </c>
      <c r="AT213" s="686">
        <f>AT214/AT44</f>
        <v>6.9366399065622183E-2</v>
      </c>
      <c r="AU213" s="687">
        <f>AU214/AU44</f>
        <v>7.244458005946304E-2</v>
      </c>
      <c r="AV213" s="671"/>
      <c r="AW213" s="564"/>
      <c r="AX213" s="208"/>
      <c r="AY213" s="688"/>
      <c r="AZ213" s="572"/>
      <c r="BA213" s="572"/>
      <c r="BF213" s="1007"/>
      <c r="BG213" s="558"/>
      <c r="BH213" s="560"/>
      <c r="BI213" s="573"/>
      <c r="BJ213" s="1007"/>
      <c r="BK213" s="558"/>
      <c r="BL213" s="560"/>
      <c r="BM213" s="573"/>
      <c r="BN213" s="1007"/>
      <c r="BO213" s="558"/>
      <c r="BP213" s="560"/>
      <c r="BQ213" s="559"/>
      <c r="BR213" s="683" t="e">
        <f>BR214/BR44</f>
        <v>#DIV/0!</v>
      </c>
      <c r="BS213" s="684" t="e">
        <f>BS214/BS44</f>
        <v>#DIV/0!</v>
      </c>
      <c r="BT213" s="681" t="e">
        <f>BT214/BT44</f>
        <v>#DIV/0!</v>
      </c>
      <c r="BU213" s="563"/>
      <c r="BV213" s="282"/>
      <c r="BW213" s="1007"/>
      <c r="BX213" s="558"/>
      <c r="BY213" s="560"/>
      <c r="BZ213" s="559"/>
      <c r="CA213" s="1007"/>
      <c r="CB213" s="558"/>
      <c r="CC213" s="560"/>
      <c r="CD213" s="682"/>
      <c r="CE213" s="1007"/>
      <c r="CF213" s="558"/>
      <c r="CG213" s="560"/>
      <c r="CH213" s="559"/>
      <c r="CI213" s="683" t="e">
        <f>CI214/CI44</f>
        <v>#DIV/0!</v>
      </c>
      <c r="CJ213" s="684" t="e">
        <f>CJ214/CJ44</f>
        <v>#DIV/0!</v>
      </c>
      <c r="CK213" s="681" t="e">
        <f>CK214/CK44</f>
        <v>#DIV/0!</v>
      </c>
      <c r="CL213" s="573"/>
      <c r="CM213" s="282"/>
      <c r="CN213" s="683" t="e">
        <f>CN214/CN44</f>
        <v>#DIV/0!</v>
      </c>
      <c r="CO213" s="686" t="e">
        <f>CO214/CO44</f>
        <v>#DIV/0!</v>
      </c>
      <c r="CP213" s="687" t="e">
        <f>CP214/CP44</f>
        <v>#DIV/0!</v>
      </c>
      <c r="CQ213" s="671"/>
      <c r="CR213" s="208" t="e">
        <f>CP214/CO214</f>
        <v>#DIV/0!</v>
      </c>
      <c r="CS213" s="688"/>
      <c r="CT213" s="572"/>
    </row>
    <row r="214" spans="1:101" s="271" customFormat="1" ht="20.100000000000001" customHeight="1">
      <c r="A214" s="66"/>
      <c r="B214" s="66"/>
      <c r="C214" s="464" t="s">
        <v>24</v>
      </c>
      <c r="D214" s="852"/>
      <c r="E214" s="845"/>
      <c r="F214" s="269">
        <f>F213*F44</f>
        <v>938.9316239316239</v>
      </c>
      <c r="G214" s="421">
        <f>G213*G44</f>
        <v>1296.3936100000003</v>
      </c>
      <c r="H214" s="780">
        <f>H213*H44</f>
        <v>1296.3936100000003</v>
      </c>
      <c r="I214" s="425">
        <f>H214-G214</f>
        <v>0</v>
      </c>
      <c r="J214" s="269">
        <f>J213*J44</f>
        <v>1020.2564102564102</v>
      </c>
      <c r="K214" s="421">
        <f>K213*K44</f>
        <v>877.04259829059833</v>
      </c>
      <c r="L214" s="780">
        <f>L213*L44</f>
        <v>877.04259829059833</v>
      </c>
      <c r="M214" s="425">
        <f>L214-K214</f>
        <v>0</v>
      </c>
      <c r="N214" s="269">
        <f>N213*N44</f>
        <v>1020.2564102564102</v>
      </c>
      <c r="O214" s="421">
        <f>O213*O44</f>
        <v>468.6445156462612</v>
      </c>
      <c r="P214" s="780">
        <f>P213*P44</f>
        <v>468.6445156462612</v>
      </c>
      <c r="Q214" s="425">
        <f>P214-O214</f>
        <v>0</v>
      </c>
      <c r="R214" s="426">
        <f>F214+J214+N214</f>
        <v>2979.4444444444443</v>
      </c>
      <c r="S214" s="427">
        <v>2979.4444444444443</v>
      </c>
      <c r="T214" s="575">
        <f>H214+K214+O214</f>
        <v>2642.0807239368596</v>
      </c>
      <c r="U214" s="133">
        <f>H214+L214+P214</f>
        <v>2642.0807239368596</v>
      </c>
      <c r="V214" s="129">
        <f>U214-R214</f>
        <v>-337.36372050758473</v>
      </c>
      <c r="W214" s="128">
        <f t="shared" si="586"/>
        <v>-337.36372050758473</v>
      </c>
      <c r="X214" s="48">
        <f>U214-T214</f>
        <v>0</v>
      </c>
      <c r="Y214" s="269">
        <f t="shared" ref="Y214:AH214" si="606">Y213*Y44</f>
        <v>946.32478632478637</v>
      </c>
      <c r="Z214" s="780">
        <f t="shared" ref="Z214:AA214" si="607">Z213*Z44</f>
        <v>1592.0798131452993</v>
      </c>
      <c r="AA214" s="780">
        <f t="shared" si="607"/>
        <v>1592.0798131452993</v>
      </c>
      <c r="AB214" s="425">
        <f t="shared" si="606"/>
        <v>0</v>
      </c>
      <c r="AC214" s="269">
        <f t="shared" si="606"/>
        <v>905.66239316239319</v>
      </c>
      <c r="AD214" s="421">
        <f t="shared" ref="AD214:AE214" si="608">AD213*AD44</f>
        <v>440.56382000000019</v>
      </c>
      <c r="AE214" s="780">
        <f t="shared" si="608"/>
        <v>440.56382000000019</v>
      </c>
      <c r="AF214" s="689">
        <f t="shared" si="606"/>
        <v>0</v>
      </c>
      <c r="AG214" s="269">
        <f t="shared" si="606"/>
        <v>805.85470085470081</v>
      </c>
      <c r="AH214" s="421">
        <f t="shared" si="606"/>
        <v>512.82051282051293</v>
      </c>
      <c r="AI214" s="422">
        <f t="shared" ref="AH214:AI214" si="609">AI213*AI44</f>
        <v>0</v>
      </c>
      <c r="AJ214" s="425">
        <f>AI214-AH214</f>
        <v>-512.82051282051293</v>
      </c>
      <c r="AK214" s="130">
        <f>Y214+AC214+AG214</f>
        <v>2657.8418803418804</v>
      </c>
      <c r="AL214" s="427">
        <v>2657.8418803418804</v>
      </c>
      <c r="AM214" s="134">
        <f>Z214+AD214+AH214</f>
        <v>2545.4641459658123</v>
      </c>
      <c r="AN214" s="133">
        <f>AA214+AE214+AI214</f>
        <v>2032.6436331452996</v>
      </c>
      <c r="AO214" s="134">
        <f>AN214-AK214</f>
        <v>-625.19824719658072</v>
      </c>
      <c r="AP214" s="128">
        <f t="shared" si="587"/>
        <v>-625.19824719658072</v>
      </c>
      <c r="AQ214" s="48">
        <f>AN214-AM214</f>
        <v>-512.8205128205127</v>
      </c>
      <c r="AR214" s="130">
        <f>SUM(R214,AK214)</f>
        <v>5637.2863247863243</v>
      </c>
      <c r="AS214" s="132">
        <f>SUM(S214,AL214)</f>
        <v>5637.2863247863243</v>
      </c>
      <c r="AT214" s="519">
        <f>T214+AM214</f>
        <v>5187.544869902672</v>
      </c>
      <c r="AU214" s="59">
        <f>SUM(U214,AN214)</f>
        <v>4674.7243570821593</v>
      </c>
      <c r="AV214" s="170">
        <f>AU214-AR214</f>
        <v>-962.561967704165</v>
      </c>
      <c r="AW214" s="128">
        <f t="shared" si="588"/>
        <v>-962.561967704165</v>
      </c>
      <c r="AX214" s="369">
        <f>AU214-AT214</f>
        <v>-512.8205128205127</v>
      </c>
      <c r="AY214" s="137"/>
      <c r="AZ214" s="138"/>
      <c r="BA214" s="138"/>
      <c r="BF214" s="953">
        <f>BF213*BF44</f>
        <v>0</v>
      </c>
      <c r="BG214" s="421">
        <f>BG213*BG44</f>
        <v>0</v>
      </c>
      <c r="BH214" s="424">
        <f>BH213*BH44</f>
        <v>0</v>
      </c>
      <c r="BI214" s="168">
        <f>BH214-BG214</f>
        <v>0</v>
      </c>
      <c r="BJ214" s="953">
        <f>BJ213*BJ44</f>
        <v>0</v>
      </c>
      <c r="BK214" s="421">
        <f>BK213*BK44</f>
        <v>0</v>
      </c>
      <c r="BL214" s="424">
        <f>BL213*BL44</f>
        <v>0</v>
      </c>
      <c r="BM214" s="134">
        <f>BL214-BK214</f>
        <v>0</v>
      </c>
      <c r="BN214" s="953">
        <f>BN213*BN44</f>
        <v>0</v>
      </c>
      <c r="BO214" s="421">
        <f>BO213*BO44</f>
        <v>0</v>
      </c>
      <c r="BP214" s="424">
        <f>BP213*BP44</f>
        <v>0</v>
      </c>
      <c r="BQ214" s="423">
        <f>BP214-BO214</f>
        <v>0</v>
      </c>
      <c r="BR214" s="426">
        <f>BF214+BJ214+BN214</f>
        <v>0</v>
      </c>
      <c r="BS214" s="129">
        <f>BG214+BK214+BO214</f>
        <v>0</v>
      </c>
      <c r="BT214" s="133">
        <f>BH214+BL214+BP214</f>
        <v>0</v>
      </c>
      <c r="BU214" s="129">
        <f>BT214-BR214</f>
        <v>0</v>
      </c>
      <c r="BV214" s="48">
        <f>BT214-BS214</f>
        <v>0</v>
      </c>
      <c r="BW214" s="953">
        <f>BW213*BW44</f>
        <v>0</v>
      </c>
      <c r="BX214" s="421">
        <f>BX213*BX44</f>
        <v>0</v>
      </c>
      <c r="BY214" s="424">
        <f>BY213*BY44</f>
        <v>0</v>
      </c>
      <c r="BZ214" s="423">
        <f>BY214-BX214</f>
        <v>0</v>
      </c>
      <c r="CA214" s="953">
        <f>CA213*CA44</f>
        <v>0</v>
      </c>
      <c r="CB214" s="421">
        <f>CB213*CB44</f>
        <v>0</v>
      </c>
      <c r="CC214" s="424">
        <f>CC213*CC44</f>
        <v>0</v>
      </c>
      <c r="CD214" s="690">
        <f>CC214-CB214</f>
        <v>0</v>
      </c>
      <c r="CE214" s="953">
        <f>CE213*CE44</f>
        <v>0</v>
      </c>
      <c r="CF214" s="421">
        <f>CF213*CF44</f>
        <v>0</v>
      </c>
      <c r="CG214" s="424">
        <f>CG213*CG44</f>
        <v>0</v>
      </c>
      <c r="CH214" s="423">
        <f>CG214-CF214</f>
        <v>0</v>
      </c>
      <c r="CI214" s="130">
        <f>BW214+CA214+CE214</f>
        <v>0</v>
      </c>
      <c r="CJ214" s="134">
        <f>BX214+CB214+CF214</f>
        <v>0</v>
      </c>
      <c r="CK214" s="133">
        <f>BY214+CC214+CG214</f>
        <v>0</v>
      </c>
      <c r="CL214" s="134">
        <f>CK214-CI214</f>
        <v>0</v>
      </c>
      <c r="CM214" s="48">
        <f>CK214-CJ214</f>
        <v>0</v>
      </c>
      <c r="CN214" s="130">
        <f>SUM(BR214,CI214)</f>
        <v>0</v>
      </c>
      <c r="CO214" s="519">
        <f>BS214+CJ214</f>
        <v>0</v>
      </c>
      <c r="CP214" s="59">
        <f>SUM(BT214,CK214)</f>
        <v>0</v>
      </c>
      <c r="CQ214" s="170">
        <f>CP214-CN214</f>
        <v>0</v>
      </c>
      <c r="CR214" s="369">
        <f>CP214-CO214</f>
        <v>0</v>
      </c>
      <c r="CS214" s="137"/>
      <c r="CT214" s="138"/>
    </row>
    <row r="215" spans="1:101" s="496" customFormat="1" ht="20.100000000000001" customHeight="1">
      <c r="A215" s="555"/>
      <c r="B215" s="555"/>
      <c r="C215" s="674" t="s">
        <v>27</v>
      </c>
      <c r="D215" s="807"/>
      <c r="E215" s="858"/>
      <c r="F215" s="557">
        <v>0.22839999999999999</v>
      </c>
      <c r="G215" s="558">
        <v>0.22556966504958467</v>
      </c>
      <c r="H215" s="792">
        <v>0.22556966504958467</v>
      </c>
      <c r="I215" s="573"/>
      <c r="J215" s="557">
        <f>F215</f>
        <v>0.22839999999999999</v>
      </c>
      <c r="K215" s="558">
        <v>0.24483461781291962</v>
      </c>
      <c r="L215" s="792">
        <v>0.24483461781291962</v>
      </c>
      <c r="M215" s="573"/>
      <c r="N215" s="557">
        <f>J215</f>
        <v>0.22839999999999999</v>
      </c>
      <c r="O215" s="558">
        <v>0.24640935028139013</v>
      </c>
      <c r="P215" s="792">
        <v>0.24640935028139013</v>
      </c>
      <c r="Q215" s="573"/>
      <c r="R215" s="645">
        <f>R216/R45</f>
        <v>0.22840000000000002</v>
      </c>
      <c r="S215" s="646">
        <v>0.227435</v>
      </c>
      <c r="T215" s="691">
        <f>T216/T45</f>
        <v>0.23851245323231787</v>
      </c>
      <c r="U215" s="692">
        <f>U216/U45</f>
        <v>0.23851245323231787</v>
      </c>
      <c r="V215" s="563"/>
      <c r="W215" s="564"/>
      <c r="X215" s="282"/>
      <c r="Y215" s="557">
        <v>0.24112705199858506</v>
      </c>
      <c r="Z215" s="792">
        <v>0.24063672147399487</v>
      </c>
      <c r="AA215" s="792">
        <v>0.24063672147399487</v>
      </c>
      <c r="AB215" s="573">
        <v>0.22</v>
      </c>
      <c r="AC215" s="557">
        <f>Y215</f>
        <v>0.24112705199858506</v>
      </c>
      <c r="AD215" s="558">
        <v>0.24499218860973168</v>
      </c>
      <c r="AE215" s="792">
        <v>0.24499218860973168</v>
      </c>
      <c r="AF215" s="682">
        <v>0.22</v>
      </c>
      <c r="AG215" s="557">
        <f>Y215</f>
        <v>0.24112705199858506</v>
      </c>
      <c r="AH215" s="558">
        <v>0.246</v>
      </c>
      <c r="AI215" s="872"/>
      <c r="AJ215" s="559"/>
      <c r="AK215" s="649">
        <f>AK216/AK45</f>
        <v>0.24112705199858506</v>
      </c>
      <c r="AL215" s="646">
        <v>0.24122496829971182</v>
      </c>
      <c r="AM215" s="647">
        <f>AM216/AM45</f>
        <v>0.24404430670550226</v>
      </c>
      <c r="AN215" s="692">
        <f>AN216/AN45</f>
        <v>0.24294078716578585</v>
      </c>
      <c r="AO215" s="573"/>
      <c r="AP215" s="564"/>
      <c r="AQ215" s="282"/>
      <c r="AR215" s="649">
        <f>AR216/AR45</f>
        <v>0.23399990287937744</v>
      </c>
      <c r="AS215" s="650">
        <f>AS216/AS45</f>
        <v>0.23318772781918731</v>
      </c>
      <c r="AT215" s="693">
        <f>AT216/AT45</f>
        <v>0.24120805229256273</v>
      </c>
      <c r="AU215" s="687">
        <f>AU216/AU45</f>
        <v>0.24020365547632402</v>
      </c>
      <c r="AV215" s="671"/>
      <c r="AW215" s="564"/>
      <c r="AX215" s="617"/>
      <c r="AY215" s="688"/>
      <c r="AZ215" s="572"/>
      <c r="BA215" s="572"/>
      <c r="BF215" s="1007" t="e">
        <f>BF216/BF45</f>
        <v>#DIV/0!</v>
      </c>
      <c r="BG215" s="558" t="e">
        <f>BG216/BG45</f>
        <v>#DIV/0!</v>
      </c>
      <c r="BH215" s="560" t="e">
        <f>BH216/BH45</f>
        <v>#DIV/0!</v>
      </c>
      <c r="BI215" s="573"/>
      <c r="BJ215" s="1007" t="e">
        <f>BJ216/BJ45</f>
        <v>#DIV/0!</v>
      </c>
      <c r="BK215" s="558" t="e">
        <f>BK216/BK45</f>
        <v>#DIV/0!</v>
      </c>
      <c r="BL215" s="560" t="e">
        <f>BL216/BL45</f>
        <v>#DIV/0!</v>
      </c>
      <c r="BM215" s="573"/>
      <c r="BN215" s="1007" t="e">
        <f>BN216/BN45</f>
        <v>#DIV/0!</v>
      </c>
      <c r="BO215" s="558" t="e">
        <f>BO216/BO45</f>
        <v>#DIV/0!</v>
      </c>
      <c r="BP215" s="560" t="e">
        <f>BP216/BP45</f>
        <v>#DIV/0!</v>
      </c>
      <c r="BQ215" s="559"/>
      <c r="BR215" s="645" t="e">
        <f>BR216/BR45</f>
        <v>#DIV/0!</v>
      </c>
      <c r="BS215" s="650" t="e">
        <f>BS216/BS45</f>
        <v>#DIV/0!</v>
      </c>
      <c r="BT215" s="692" t="e">
        <f>BT216/BT45</f>
        <v>#DIV/0!</v>
      </c>
      <c r="BU215" s="563"/>
      <c r="BV215" s="282"/>
      <c r="BW215" s="1007" t="e">
        <f>BW216/BW45</f>
        <v>#DIV/0!</v>
      </c>
      <c r="BX215" s="558" t="e">
        <f>BX216/BX45</f>
        <v>#DIV/0!</v>
      </c>
      <c r="BY215" s="560" t="e">
        <f>BY216/BY45</f>
        <v>#DIV/0!</v>
      </c>
      <c r="BZ215" s="559"/>
      <c r="CA215" s="1007" t="e">
        <f>CA216/CA45</f>
        <v>#DIV/0!</v>
      </c>
      <c r="CB215" s="558" t="e">
        <f>CB216/CB45</f>
        <v>#DIV/0!</v>
      </c>
      <c r="CC215" s="560" t="e">
        <f>CC216/CC45</f>
        <v>#DIV/0!</v>
      </c>
      <c r="CD215" s="682"/>
      <c r="CE215" s="1007" t="e">
        <f>CE216/CE45</f>
        <v>#DIV/0!</v>
      </c>
      <c r="CF215" s="558" t="e">
        <f>CF216/CF45</f>
        <v>#DIV/0!</v>
      </c>
      <c r="CG215" s="560" t="e">
        <f>CG216/CG45</f>
        <v>#DIV/0!</v>
      </c>
      <c r="CH215" s="559"/>
      <c r="CI215" s="649" t="e">
        <f>CI216/CI45</f>
        <v>#DIV/0!</v>
      </c>
      <c r="CJ215" s="647" t="e">
        <f>CJ216/CJ45</f>
        <v>#DIV/0!</v>
      </c>
      <c r="CK215" s="692" t="e">
        <f>CK216/CK45</f>
        <v>#DIV/0!</v>
      </c>
      <c r="CL215" s="573"/>
      <c r="CM215" s="282"/>
      <c r="CN215" s="649" t="e">
        <f>CN216/CN45</f>
        <v>#DIV/0!</v>
      </c>
      <c r="CO215" s="693" t="e">
        <f>CO216/CO45</f>
        <v>#DIV/0!</v>
      </c>
      <c r="CP215" s="687" t="e">
        <f>CP216/CP45</f>
        <v>#DIV/0!</v>
      </c>
      <c r="CQ215" s="671"/>
      <c r="CR215" s="617" t="e">
        <f>CP216/CO216</f>
        <v>#DIV/0!</v>
      </c>
      <c r="CS215" s="688"/>
      <c r="CT215" s="572"/>
    </row>
    <row r="216" spans="1:101" s="271" customFormat="1" ht="20.100000000000001" customHeight="1">
      <c r="A216" s="66"/>
      <c r="B216" s="66"/>
      <c r="C216" s="464" t="s">
        <v>25</v>
      </c>
      <c r="D216" s="852"/>
      <c r="E216" s="845"/>
      <c r="F216" s="269">
        <f>F215*F45</f>
        <v>32659.247863247863</v>
      </c>
      <c r="G216" s="421">
        <f>G215*G45</f>
        <v>46310.402229999847</v>
      </c>
      <c r="H216" s="780">
        <f>H215*H45</f>
        <v>46310.402229999847</v>
      </c>
      <c r="I216" s="425">
        <f>H216-G216</f>
        <v>0</v>
      </c>
      <c r="J216" s="269">
        <f>J215*J45</f>
        <v>36348.786324786328</v>
      </c>
      <c r="K216" s="421">
        <f>K215*K45</f>
        <v>54026.085660098688</v>
      </c>
      <c r="L216" s="780">
        <f>L215*L45</f>
        <v>54026.085660098688</v>
      </c>
      <c r="M216" s="425">
        <f>L216-K216</f>
        <v>0</v>
      </c>
      <c r="N216" s="269">
        <f>N215*N45</f>
        <v>36348.786324786328</v>
      </c>
      <c r="O216" s="421">
        <f>O215*O45</f>
        <v>39382.868069848875</v>
      </c>
      <c r="P216" s="780">
        <f>P215*P45</f>
        <v>39382.868069848875</v>
      </c>
      <c r="Q216" s="425">
        <f>P216-O216</f>
        <v>0</v>
      </c>
      <c r="R216" s="426">
        <f>F216+J216+N216</f>
        <v>105356.82051282052</v>
      </c>
      <c r="S216" s="427">
        <v>117799.66666666667</v>
      </c>
      <c r="T216" s="575">
        <f>H216+K216+O216</f>
        <v>139719.3559599474</v>
      </c>
      <c r="U216" s="133">
        <f>H216+L216+P216</f>
        <v>139719.3559599474</v>
      </c>
      <c r="V216" s="129">
        <f>U216-R216</f>
        <v>34362.53544712688</v>
      </c>
      <c r="W216" s="128">
        <f t="shared" si="586"/>
        <v>21919.689293280724</v>
      </c>
      <c r="X216" s="48">
        <f>U216-T216</f>
        <v>0</v>
      </c>
      <c r="Y216" s="269">
        <f t="shared" ref="Y216:AH216" si="610">Y215*Y45</f>
        <v>32397.583396732971</v>
      </c>
      <c r="Z216" s="780">
        <f t="shared" ref="Z216:AA216" si="611">Z215*Z45</f>
        <v>40922.026609926535</v>
      </c>
      <c r="AA216" s="780">
        <f t="shared" si="611"/>
        <v>40922.026609926535</v>
      </c>
      <c r="AB216" s="425">
        <f t="shared" si="610"/>
        <v>0</v>
      </c>
      <c r="AC216" s="269">
        <f t="shared" si="610"/>
        <v>30450.018745975169</v>
      </c>
      <c r="AD216" s="421">
        <v>47009.741000000002</v>
      </c>
      <c r="AE216" s="780">
        <v>47009.741000000002</v>
      </c>
      <c r="AF216" s="689">
        <f t="shared" si="610"/>
        <v>16.50284683760081</v>
      </c>
      <c r="AG216" s="269">
        <f t="shared" si="610"/>
        <v>24545.497344471351</v>
      </c>
      <c r="AH216" s="421">
        <f t="shared" si="610"/>
        <v>47938.461538461539</v>
      </c>
      <c r="AI216" s="422">
        <f t="shared" ref="AH216:AI216" si="612">AI215*AI45</f>
        <v>0</v>
      </c>
      <c r="AJ216" s="425">
        <f>AI216-AH216</f>
        <v>-47938.461538461539</v>
      </c>
      <c r="AK216" s="426">
        <f>Y216+AC216+AG216</f>
        <v>87393.099487179497</v>
      </c>
      <c r="AL216" s="427">
        <v>89428.487179487187</v>
      </c>
      <c r="AM216" s="128">
        <f>Z216+AD216+AH216</f>
        <v>135870.22914838808</v>
      </c>
      <c r="AN216" s="133">
        <f>AA216+AE216+AI216</f>
        <v>87931.767609926537</v>
      </c>
      <c r="AO216" s="134">
        <f>AN216-AK216</f>
        <v>538.66812274703989</v>
      </c>
      <c r="AP216" s="128">
        <f t="shared" si="587"/>
        <v>-1496.7195695606497</v>
      </c>
      <c r="AQ216" s="48">
        <f>AN216-AM216</f>
        <v>-47938.461538461546</v>
      </c>
      <c r="AR216" s="130">
        <f>SUM(R216,AK216)</f>
        <v>192749.92</v>
      </c>
      <c r="AS216" s="132">
        <f>SUM(S216,AL216)</f>
        <v>207228.15384615387</v>
      </c>
      <c r="AT216" s="519">
        <f>T216+AM216</f>
        <v>275589.58510833548</v>
      </c>
      <c r="AU216" s="59">
        <f>SUM(U216,AN216)</f>
        <v>227651.12356987392</v>
      </c>
      <c r="AV216" s="60">
        <f>AU216-AR216</f>
        <v>34901.203569873906</v>
      </c>
      <c r="AW216" s="128">
        <f t="shared" si="588"/>
        <v>20422.969723720045</v>
      </c>
      <c r="AX216" s="136">
        <f>AU216-AT216</f>
        <v>-47938.461538461561</v>
      </c>
      <c r="AY216" s="137"/>
      <c r="AZ216" s="138"/>
      <c r="BA216" s="75"/>
      <c r="BF216" s="953"/>
      <c r="BG216" s="421"/>
      <c r="BH216" s="424"/>
      <c r="BI216" s="168">
        <f>BH216-BG216</f>
        <v>0</v>
      </c>
      <c r="BJ216" s="953"/>
      <c r="BK216" s="421"/>
      <c r="BL216" s="424"/>
      <c r="BM216" s="134">
        <f>BL216-BK216</f>
        <v>0</v>
      </c>
      <c r="BN216" s="953"/>
      <c r="BO216" s="421"/>
      <c r="BP216" s="424"/>
      <c r="BQ216" s="423">
        <f>BP216-BO216</f>
        <v>0</v>
      </c>
      <c r="BR216" s="426">
        <f>BF216+BJ216+BN216</f>
        <v>0</v>
      </c>
      <c r="BS216" s="129">
        <f>BG216+BK216+BO216</f>
        <v>0</v>
      </c>
      <c r="BT216" s="133">
        <f>BH216+BL216+BP216</f>
        <v>0</v>
      </c>
      <c r="BU216" s="129">
        <f>BT216-BR216</f>
        <v>0</v>
      </c>
      <c r="BV216" s="48">
        <f>BT216-BS216</f>
        <v>0</v>
      </c>
      <c r="BW216" s="953"/>
      <c r="BX216" s="421"/>
      <c r="BY216" s="424"/>
      <c r="BZ216" s="423">
        <f>BY216-BX216</f>
        <v>0</v>
      </c>
      <c r="CA216" s="953"/>
      <c r="CB216" s="421"/>
      <c r="CC216" s="424"/>
      <c r="CD216" s="690">
        <f>CC216-CB216</f>
        <v>0</v>
      </c>
      <c r="CE216" s="953"/>
      <c r="CF216" s="421"/>
      <c r="CG216" s="424"/>
      <c r="CH216" s="423">
        <f>CG216-CF216</f>
        <v>0</v>
      </c>
      <c r="CI216" s="426">
        <f>BW216+CA216+CE216</f>
        <v>0</v>
      </c>
      <c r="CJ216" s="128">
        <f>BX216+CB216+CF216</f>
        <v>0</v>
      </c>
      <c r="CK216" s="133">
        <f>BY216+CC216+CG216</f>
        <v>0</v>
      </c>
      <c r="CL216" s="134">
        <f>CK216-CI216</f>
        <v>0</v>
      </c>
      <c r="CM216" s="48">
        <f>CK216-CJ216</f>
        <v>0</v>
      </c>
      <c r="CN216" s="130">
        <f>SUM(BR216,CI216)</f>
        <v>0</v>
      </c>
      <c r="CO216" s="519">
        <f>BS216+CJ216</f>
        <v>0</v>
      </c>
      <c r="CP216" s="59">
        <f>SUM(BT216,CK216)</f>
        <v>0</v>
      </c>
      <c r="CQ216" s="60">
        <f>CP216-CN216</f>
        <v>0</v>
      </c>
      <c r="CR216" s="136">
        <f>CP216-CO216</f>
        <v>0</v>
      </c>
      <c r="CS216" s="137"/>
      <c r="CT216" s="75"/>
    </row>
    <row r="217" spans="1:101" s="496" customFormat="1" ht="20.100000000000001" hidden="1" customHeight="1">
      <c r="A217" s="555"/>
      <c r="B217" s="555"/>
      <c r="C217" s="673" t="s">
        <v>27</v>
      </c>
      <c r="D217" s="809"/>
      <c r="E217" s="808"/>
      <c r="F217" s="557"/>
      <c r="G217" s="558"/>
      <c r="H217" s="792"/>
      <c r="I217" s="559"/>
      <c r="J217" s="557"/>
      <c r="K217" s="558"/>
      <c r="L217" s="792"/>
      <c r="M217" s="559"/>
      <c r="N217" s="557"/>
      <c r="O217" s="558"/>
      <c r="P217" s="792"/>
      <c r="Q217" s="559"/>
      <c r="R217" s="645" t="e">
        <f>R218/R46</f>
        <v>#DIV/0!</v>
      </c>
      <c r="S217" s="646"/>
      <c r="T217" s="691" t="e">
        <f>T218/T46</f>
        <v>#DIV/0!</v>
      </c>
      <c r="U217" s="692" t="e">
        <f>U218/U46</f>
        <v>#DIV/0!</v>
      </c>
      <c r="V217" s="563"/>
      <c r="W217" s="564" t="e">
        <f t="shared" si="586"/>
        <v>#DIV/0!</v>
      </c>
      <c r="X217" s="282"/>
      <c r="Y217" s="557"/>
      <c r="Z217" s="792"/>
      <c r="AA217" s="792"/>
      <c r="AB217" s="559"/>
      <c r="AC217" s="557"/>
      <c r="AD217" s="558"/>
      <c r="AE217" s="792"/>
      <c r="AF217" s="559"/>
      <c r="AG217" s="557"/>
      <c r="AH217" s="558"/>
      <c r="AI217" s="872"/>
      <c r="AJ217" s="559"/>
      <c r="AK217" s="645" t="e">
        <f>AK218/AK46</f>
        <v>#DIV/0!</v>
      </c>
      <c r="AL217" s="646"/>
      <c r="AM217" s="694" t="e">
        <f>AM218/AM46</f>
        <v>#DIV/0!</v>
      </c>
      <c r="AN217" s="692" t="e">
        <f>AN218/AN46</f>
        <v>#DIV/0!</v>
      </c>
      <c r="AO217" s="573"/>
      <c r="AP217" s="564" t="e">
        <f t="shared" si="587"/>
        <v>#DIV/0!</v>
      </c>
      <c r="AQ217" s="282"/>
      <c r="AR217" s="649"/>
      <c r="AS217" s="650"/>
      <c r="AT217" s="693" t="e">
        <f>AT218/AT46</f>
        <v>#DIV/0!</v>
      </c>
      <c r="AU217" s="687" t="e">
        <f>AU218/AU46</f>
        <v>#DIV/0!</v>
      </c>
      <c r="AV217" s="671" t="e">
        <f>AU218/AR218</f>
        <v>#DIV/0!</v>
      </c>
      <c r="AW217" s="564" t="e">
        <f t="shared" si="588"/>
        <v>#DIV/0!</v>
      </c>
      <c r="AX217" s="208" t="e">
        <f>AU218/AT218</f>
        <v>#DIV/0!</v>
      </c>
      <c r="AY217" s="688"/>
      <c r="AZ217" s="572"/>
      <c r="BA217" s="572"/>
      <c r="BF217" s="1007"/>
      <c r="BG217" s="558">
        <v>-0.09</v>
      </c>
      <c r="BH217" s="560">
        <v>-0.09</v>
      </c>
      <c r="BI217" s="559"/>
      <c r="BJ217" s="1007"/>
      <c r="BK217" s="558">
        <v>-0.09</v>
      </c>
      <c r="BL217" s="560">
        <v>-0.09</v>
      </c>
      <c r="BM217" s="559"/>
      <c r="BN217" s="1007"/>
      <c r="BO217" s="558">
        <v>-0.09</v>
      </c>
      <c r="BP217" s="560">
        <v>-0.09</v>
      </c>
      <c r="BQ217" s="559"/>
      <c r="BR217" s="645" t="e">
        <f>BR218/BR46</f>
        <v>#DIV/0!</v>
      </c>
      <c r="BS217" s="650" t="e">
        <f>BS218/BS46</f>
        <v>#DIV/0!</v>
      </c>
      <c r="BT217" s="692" t="e">
        <f>BT218/BT46</f>
        <v>#DIV/0!</v>
      </c>
      <c r="BU217" s="563"/>
      <c r="BV217" s="282"/>
      <c r="BW217" s="1007"/>
      <c r="BX217" s="558">
        <v>-0.09</v>
      </c>
      <c r="BY217" s="560">
        <v>-0.09</v>
      </c>
      <c r="BZ217" s="559"/>
      <c r="CA217" s="1007"/>
      <c r="CB217" s="558">
        <v>-0.09</v>
      </c>
      <c r="CC217" s="560">
        <v>-0.09</v>
      </c>
      <c r="CD217" s="559"/>
      <c r="CE217" s="1007"/>
      <c r="CF217" s="558">
        <v>-0.09</v>
      </c>
      <c r="CG217" s="560">
        <v>-0.09</v>
      </c>
      <c r="CH217" s="559"/>
      <c r="CI217" s="645" t="e">
        <f>CI218/CI46</f>
        <v>#DIV/0!</v>
      </c>
      <c r="CJ217" s="694" t="e">
        <f>CJ218/CJ46</f>
        <v>#DIV/0!</v>
      </c>
      <c r="CK217" s="692" t="e">
        <f>CK218/CK46</f>
        <v>#DIV/0!</v>
      </c>
      <c r="CL217" s="573"/>
      <c r="CM217" s="282"/>
      <c r="CN217" s="649"/>
      <c r="CO217" s="693" t="e">
        <f>CO218/CO46</f>
        <v>#DIV/0!</v>
      </c>
      <c r="CP217" s="687" t="e">
        <f>CP218/CP46</f>
        <v>#DIV/0!</v>
      </c>
      <c r="CQ217" s="671" t="e">
        <f>CP218/CN218</f>
        <v>#DIV/0!</v>
      </c>
      <c r="CR217" s="208" t="e">
        <f>CP218/CO218</f>
        <v>#DIV/0!</v>
      </c>
      <c r="CS217" s="688"/>
      <c r="CT217" s="572"/>
    </row>
    <row r="218" spans="1:101" s="271" customFormat="1" ht="20.100000000000001" hidden="1" customHeight="1">
      <c r="A218" s="66"/>
      <c r="B218" s="66"/>
      <c r="C218" s="464" t="s">
        <v>26</v>
      </c>
      <c r="D218" s="852"/>
      <c r="E218" s="845"/>
      <c r="F218" s="269"/>
      <c r="G218" s="421"/>
      <c r="H218" s="780"/>
      <c r="I218" s="425"/>
      <c r="J218" s="269"/>
      <c r="K218" s="421"/>
      <c r="L218" s="780"/>
      <c r="M218" s="423"/>
      <c r="N218" s="269"/>
      <c r="O218" s="421"/>
      <c r="P218" s="780"/>
      <c r="Q218" s="423"/>
      <c r="R218" s="426">
        <f>F218+J218+N218</f>
        <v>0</v>
      </c>
      <c r="S218" s="427"/>
      <c r="T218" s="575">
        <f>H218+K218+O218</f>
        <v>0</v>
      </c>
      <c r="U218" s="133">
        <f>H218+L218+P218</f>
        <v>0</v>
      </c>
      <c r="V218" s="129">
        <f>U218-R218</f>
        <v>0</v>
      </c>
      <c r="W218" s="128">
        <f t="shared" si="586"/>
        <v>0</v>
      </c>
      <c r="X218" s="48">
        <f>U218-T218</f>
        <v>0</v>
      </c>
      <c r="Y218" s="269"/>
      <c r="Z218" s="780"/>
      <c r="AA218" s="780"/>
      <c r="AB218" s="425"/>
      <c r="AC218" s="269"/>
      <c r="AD218" s="421"/>
      <c r="AE218" s="780"/>
      <c r="AF218" s="425"/>
      <c r="AG218" s="269"/>
      <c r="AH218" s="421"/>
      <c r="AI218" s="422"/>
      <c r="AJ218" s="425"/>
      <c r="AK218" s="426">
        <f>Y218+AC218+AG218</f>
        <v>0</v>
      </c>
      <c r="AL218" s="427"/>
      <c r="AM218" s="128">
        <f>Z218+AD218+AH218</f>
        <v>0</v>
      </c>
      <c r="AN218" s="133">
        <f>AA218+AE218+AI218</f>
        <v>0</v>
      </c>
      <c r="AO218" s="134">
        <f>AN218-AK218</f>
        <v>0</v>
      </c>
      <c r="AP218" s="128">
        <f t="shared" si="587"/>
        <v>0</v>
      </c>
      <c r="AQ218" s="48">
        <f>AN218-AM218</f>
        <v>0</v>
      </c>
      <c r="AR218" s="130">
        <f>SUM(R218,AK218)</f>
        <v>0</v>
      </c>
      <c r="AS218" s="132">
        <f>SUM(S218,AL218)</f>
        <v>0</v>
      </c>
      <c r="AT218" s="695">
        <f>T218+AM218</f>
        <v>0</v>
      </c>
      <c r="AU218" s="59">
        <f>SUM(U218,AN218)</f>
        <v>0</v>
      </c>
      <c r="AV218" s="170">
        <f>AU218-AR218</f>
        <v>0</v>
      </c>
      <c r="AW218" s="128">
        <f t="shared" si="588"/>
        <v>0</v>
      </c>
      <c r="AX218" s="369">
        <f>AU218-AT218</f>
        <v>0</v>
      </c>
      <c r="AY218" s="137"/>
      <c r="AZ218" s="138"/>
      <c r="BA218" s="138"/>
      <c r="BF218" s="953"/>
      <c r="BG218" s="421">
        <f>BG217*BG46</f>
        <v>0</v>
      </c>
      <c r="BH218" s="424">
        <f>BH217*BH46</f>
        <v>0</v>
      </c>
      <c r="BI218" s="423"/>
      <c r="BJ218" s="953"/>
      <c r="BK218" s="421">
        <f>BK217*BK46</f>
        <v>0</v>
      </c>
      <c r="BL218" s="424">
        <f>BL217*BL46</f>
        <v>0</v>
      </c>
      <c r="BM218" s="425"/>
      <c r="BN218" s="953"/>
      <c r="BO218" s="421">
        <f>BO217*BO46</f>
        <v>0</v>
      </c>
      <c r="BP218" s="424">
        <f>BP217*BP46</f>
        <v>0</v>
      </c>
      <c r="BQ218" s="423"/>
      <c r="BR218" s="426">
        <f>BF218+BJ218+BN218</f>
        <v>0</v>
      </c>
      <c r="BS218" s="129">
        <f>BG218+BK218+BO218</f>
        <v>0</v>
      </c>
      <c r="BT218" s="133">
        <f>BH218+BL218+BP218</f>
        <v>0</v>
      </c>
      <c r="BU218" s="129">
        <f>BT218-BR218</f>
        <v>0</v>
      </c>
      <c r="BV218" s="48">
        <f>BT218-BS218</f>
        <v>0</v>
      </c>
      <c r="BW218" s="953"/>
      <c r="BX218" s="421">
        <f>BX217*BX46</f>
        <v>0</v>
      </c>
      <c r="BY218" s="424">
        <f>BY217*BY46</f>
        <v>0</v>
      </c>
      <c r="BZ218" s="423"/>
      <c r="CA218" s="953"/>
      <c r="CB218" s="421">
        <f>CB217*CB46</f>
        <v>0</v>
      </c>
      <c r="CC218" s="424">
        <f>CC217*CC46</f>
        <v>0</v>
      </c>
      <c r="CD218" s="423"/>
      <c r="CE218" s="953"/>
      <c r="CF218" s="421">
        <f>CF217*CF46</f>
        <v>0</v>
      </c>
      <c r="CG218" s="424">
        <f>CG217*CG46</f>
        <v>0</v>
      </c>
      <c r="CH218" s="423"/>
      <c r="CI218" s="426">
        <f>BW218+CA218+CE218</f>
        <v>0</v>
      </c>
      <c r="CJ218" s="128">
        <f>BX218+CB218+CF218</f>
        <v>0</v>
      </c>
      <c r="CK218" s="133">
        <f>BY218+CC218+CG218</f>
        <v>0</v>
      </c>
      <c r="CL218" s="134">
        <f>CK218-CI218</f>
        <v>0</v>
      </c>
      <c r="CM218" s="48">
        <f>CK218-CJ218</f>
        <v>0</v>
      </c>
      <c r="CN218" s="130">
        <f>SUM(BR218,CI218)</f>
        <v>0</v>
      </c>
      <c r="CO218" s="695">
        <f>BS218+CJ218</f>
        <v>0</v>
      </c>
      <c r="CP218" s="59">
        <f>SUM(BT218,CK218)</f>
        <v>0</v>
      </c>
      <c r="CQ218" s="170">
        <f>CP218-CN218</f>
        <v>0</v>
      </c>
      <c r="CR218" s="369">
        <f>CP218-CO218</f>
        <v>0</v>
      </c>
      <c r="CS218" s="137"/>
      <c r="CT218" s="138"/>
    </row>
    <row r="219" spans="1:101" s="271" customFormat="1" ht="20.100000000000001" customHeight="1">
      <c r="A219" s="66"/>
      <c r="B219" s="66"/>
      <c r="C219" s="544"/>
      <c r="D219" s="851" t="s">
        <v>35</v>
      </c>
      <c r="E219" s="856"/>
      <c r="F219" s="557">
        <v>0.191</v>
      </c>
      <c r="G219" s="603">
        <v>0.20911341740014899</v>
      </c>
      <c r="H219" s="794">
        <v>0.20911341740014899</v>
      </c>
      <c r="I219" s="761"/>
      <c r="J219" s="557">
        <f>F219</f>
        <v>0.191</v>
      </c>
      <c r="K219" s="603">
        <v>0.19059999999999999</v>
      </c>
      <c r="L219" s="794">
        <v>0.19059999999999999</v>
      </c>
      <c r="M219" s="761"/>
      <c r="N219" s="557">
        <f>J219</f>
        <v>0.191</v>
      </c>
      <c r="O219" s="603">
        <v>0.19940902046002301</v>
      </c>
      <c r="P219" s="794">
        <v>0.19940902046002301</v>
      </c>
      <c r="Q219" s="761"/>
      <c r="R219" s="645">
        <f>R220/R47</f>
        <v>0.191</v>
      </c>
      <c r="S219" s="646">
        <v>0.17887401315789475</v>
      </c>
      <c r="T219" s="696">
        <f>T220/T47</f>
        <v>0.19943974083384108</v>
      </c>
      <c r="U219" s="692">
        <f>U220/U47</f>
        <v>0.19943974083384108</v>
      </c>
      <c r="V219" s="242"/>
      <c r="W219" s="243">
        <f t="shared" si="586"/>
        <v>2.0565727675946333E-2</v>
      </c>
      <c r="X219" s="244"/>
      <c r="Y219" s="557">
        <v>0.191</v>
      </c>
      <c r="Z219" s="794">
        <v>0.18760722562509646</v>
      </c>
      <c r="AA219" s="794">
        <v>0.18760722562509646</v>
      </c>
      <c r="AB219" s="761">
        <v>0.20799999999999999</v>
      </c>
      <c r="AC219" s="557">
        <f>Y219</f>
        <v>0.191</v>
      </c>
      <c r="AD219" s="603">
        <v>0.18519708738174309</v>
      </c>
      <c r="AE219" s="794">
        <v>0.18519708738174309</v>
      </c>
      <c r="AF219" s="675">
        <v>0.20799999999999999</v>
      </c>
      <c r="AG219" s="557">
        <f>Y219</f>
        <v>0.191</v>
      </c>
      <c r="AH219" s="603">
        <v>0.18</v>
      </c>
      <c r="AI219" s="874"/>
      <c r="AJ219" s="675"/>
      <c r="AK219" s="649">
        <f>AK220/AK47</f>
        <v>0.19100000000000003</v>
      </c>
      <c r="AL219" s="646">
        <v>0.20902591687041566</v>
      </c>
      <c r="AM219" s="613">
        <f>AM220/AM47</f>
        <v>0.18470940779565895</v>
      </c>
      <c r="AN219" s="692">
        <f>AN220/AN47</f>
        <v>0.1864488463326795</v>
      </c>
      <c r="AO219" s="70"/>
      <c r="AP219" s="243">
        <f t="shared" si="587"/>
        <v>-2.2577070537736166E-2</v>
      </c>
      <c r="AQ219" s="244"/>
      <c r="AR219" s="649">
        <f>AR220/AR47</f>
        <v>0.191</v>
      </c>
      <c r="AS219" s="650">
        <f>AS220/AS47</f>
        <v>0.19100000000000003</v>
      </c>
      <c r="AT219" s="693">
        <f>AT220/AT47</f>
        <v>0.19223739701980944</v>
      </c>
      <c r="AU219" s="697">
        <f>AU220/AU47</f>
        <v>0.19409648121796674</v>
      </c>
      <c r="AV219" s="671"/>
      <c r="AW219" s="243"/>
      <c r="AX219" s="208"/>
      <c r="AY219" s="137"/>
      <c r="AZ219" s="138"/>
      <c r="BA219" s="138"/>
      <c r="BF219" s="1007" t="e">
        <f>BF220/BF47</f>
        <v>#DIV/0!</v>
      </c>
      <c r="BG219" s="603"/>
      <c r="BH219" s="605"/>
      <c r="BI219" s="675"/>
      <c r="BJ219" s="1007" t="e">
        <f>BJ220/BJ47</f>
        <v>#DIV/0!</v>
      </c>
      <c r="BK219" s="603"/>
      <c r="BL219" s="605"/>
      <c r="BM219" s="675"/>
      <c r="BN219" s="1007" t="e">
        <f>BN220/BN47</f>
        <v>#DIV/0!</v>
      </c>
      <c r="BO219" s="603"/>
      <c r="BP219" s="605"/>
      <c r="BQ219" s="675"/>
      <c r="BR219" s="645" t="e">
        <f>BR220/BR47</f>
        <v>#DIV/0!</v>
      </c>
      <c r="BS219" s="692" t="e">
        <f>BS220/BS47</f>
        <v>#DIV/0!</v>
      </c>
      <c r="BT219" s="692" t="e">
        <f>BT220/BT47</f>
        <v>#DIV/0!</v>
      </c>
      <c r="BU219" s="242"/>
      <c r="BV219" s="244"/>
      <c r="BW219" s="1007" t="e">
        <f>BW220/BW47</f>
        <v>#DIV/0!</v>
      </c>
      <c r="BX219" s="603"/>
      <c r="BY219" s="605"/>
      <c r="BZ219" s="675"/>
      <c r="CA219" s="1007" t="e">
        <f>CA220/CA47</f>
        <v>#DIV/0!</v>
      </c>
      <c r="CB219" s="603"/>
      <c r="CC219" s="605"/>
      <c r="CD219" s="675"/>
      <c r="CE219" s="1007" t="e">
        <f>CE220/CE47</f>
        <v>#DIV/0!</v>
      </c>
      <c r="CF219" s="603"/>
      <c r="CG219" s="605"/>
      <c r="CH219" s="675"/>
      <c r="CI219" s="649" t="e">
        <f>CI220/CI47</f>
        <v>#DIV/0!</v>
      </c>
      <c r="CJ219" s="613" t="e">
        <f>CJ220/CJ47</f>
        <v>#DIV/0!</v>
      </c>
      <c r="CK219" s="692" t="e">
        <f>CK220/CK47</f>
        <v>#DIV/0!</v>
      </c>
      <c r="CL219" s="70"/>
      <c r="CM219" s="244"/>
      <c r="CN219" s="649" t="e">
        <f>CN220/CN47</f>
        <v>#DIV/0!</v>
      </c>
      <c r="CO219" s="693" t="e">
        <f>CO220/CO47</f>
        <v>#DIV/0!</v>
      </c>
      <c r="CP219" s="697" t="e">
        <f>CP220/CP47</f>
        <v>#DIV/0!</v>
      </c>
      <c r="CQ219" s="671"/>
      <c r="CR219" s="208" t="e">
        <f>CP220/CO220</f>
        <v>#DIV/0!</v>
      </c>
      <c r="CS219" s="137"/>
      <c r="CT219" s="138"/>
    </row>
    <row r="220" spans="1:101" s="271" customFormat="1" ht="20.100000000000001" customHeight="1">
      <c r="A220" s="66"/>
      <c r="B220" s="66"/>
      <c r="C220" s="544"/>
      <c r="D220" s="852" t="s">
        <v>63</v>
      </c>
      <c r="E220" s="845"/>
      <c r="F220" s="269">
        <f>F219*F47</f>
        <v>1465.965811965812</v>
      </c>
      <c r="G220" s="421">
        <f>G219*G47</f>
        <v>1541.0246899999991</v>
      </c>
      <c r="H220" s="780">
        <f>H219*H47</f>
        <v>1541.0246899999991</v>
      </c>
      <c r="I220" s="425">
        <f>H220-G220</f>
        <v>0</v>
      </c>
      <c r="J220" s="269">
        <f>J219*J47</f>
        <v>1590.0341880341882</v>
      </c>
      <c r="K220" s="421">
        <f>K219*K47</f>
        <v>1532.4565811965813</v>
      </c>
      <c r="L220" s="780">
        <f>L219*L47</f>
        <v>1532.4565811965813</v>
      </c>
      <c r="M220" s="425">
        <f>L220-K220</f>
        <v>0</v>
      </c>
      <c r="N220" s="269">
        <f>N219*N47</f>
        <v>1591.6666666666667</v>
      </c>
      <c r="O220" s="421">
        <f>O219*O47</f>
        <v>1398.4239300000004</v>
      </c>
      <c r="P220" s="780">
        <f>P219*P47</f>
        <v>1398.4239300000004</v>
      </c>
      <c r="Q220" s="425">
        <f>P220-O220</f>
        <v>0</v>
      </c>
      <c r="R220" s="426">
        <f>F220+J220+N220</f>
        <v>4647.666666666667</v>
      </c>
      <c r="S220" s="427">
        <v>4647.666666666667</v>
      </c>
      <c r="T220" s="575">
        <f>H220+K220+O220</f>
        <v>4471.9052011965814</v>
      </c>
      <c r="U220" s="133">
        <f>H220+L220+P220</f>
        <v>4471.9052011965814</v>
      </c>
      <c r="V220" s="129">
        <f>U220-R220</f>
        <v>-175.76146547008557</v>
      </c>
      <c r="W220" s="128">
        <f t="shared" si="586"/>
        <v>-175.76146547008557</v>
      </c>
      <c r="X220" s="55">
        <f>U220-T220</f>
        <v>0</v>
      </c>
      <c r="Y220" s="269">
        <f t="shared" ref="Y220:AH220" si="613">Y219*Y47</f>
        <v>1354.9572649572651</v>
      </c>
      <c r="Z220" s="780">
        <f t="shared" ref="Z220" si="614">Z219*Z47</f>
        <v>1526.4701999999995</v>
      </c>
      <c r="AA220" s="780">
        <f t="shared" si="613"/>
        <v>1526.4701999999995</v>
      </c>
      <c r="AB220" s="425">
        <f t="shared" si="613"/>
        <v>0</v>
      </c>
      <c r="AC220" s="269">
        <f t="shared" si="613"/>
        <v>1257.0085470085471</v>
      </c>
      <c r="AD220" s="421">
        <f t="shared" si="613"/>
        <v>1394.4501752868227</v>
      </c>
      <c r="AE220" s="780">
        <f t="shared" ref="AD220:AE220" si="615">AE219*AE47</f>
        <v>1394.4501752868227</v>
      </c>
      <c r="AF220" s="425">
        <f t="shared" si="613"/>
        <v>0</v>
      </c>
      <c r="AG220" s="269">
        <f t="shared" si="613"/>
        <v>1041.5213675213677</v>
      </c>
      <c r="AH220" s="421">
        <f t="shared" si="613"/>
        <v>1041.5384615384617</v>
      </c>
      <c r="AI220" s="422">
        <f t="shared" ref="AH220:AI220" si="616">AI219*AI47</f>
        <v>0</v>
      </c>
      <c r="AJ220" s="425">
        <f>AI220-AH220</f>
        <v>-1041.5384615384617</v>
      </c>
      <c r="AK220" s="426">
        <f>Y220+AC220+AG220</f>
        <v>3653.4871794871801</v>
      </c>
      <c r="AL220" s="427">
        <v>3653.4871794871801</v>
      </c>
      <c r="AM220" s="128">
        <f>Z220+AD220+AH220</f>
        <v>3962.4588368252844</v>
      </c>
      <c r="AN220" s="133">
        <f>AA220+AE220+AI220</f>
        <v>2920.9203752868225</v>
      </c>
      <c r="AO220" s="134">
        <f>AN220-AK220</f>
        <v>-732.56680420035764</v>
      </c>
      <c r="AP220" s="128">
        <f t="shared" si="587"/>
        <v>-732.56680420035764</v>
      </c>
      <c r="AQ220" s="48">
        <f>AN220-AM220</f>
        <v>-1041.5384615384619</v>
      </c>
      <c r="AR220" s="130">
        <f>SUM(R220,AK220)</f>
        <v>8301.1538461538476</v>
      </c>
      <c r="AS220" s="132">
        <f>SUM(S220,AL220)</f>
        <v>8301.1538461538476</v>
      </c>
      <c r="AT220" s="698">
        <f>T220+AM220</f>
        <v>8434.3640380218658</v>
      </c>
      <c r="AU220" s="59">
        <f>SUM(U220,AN220)</f>
        <v>7392.8255764834039</v>
      </c>
      <c r="AV220" s="170">
        <f>AU220-AR220</f>
        <v>-908.32826967044366</v>
      </c>
      <c r="AW220" s="128">
        <f t="shared" si="588"/>
        <v>-908.32826967044366</v>
      </c>
      <c r="AX220" s="369">
        <f>AU220-AT220</f>
        <v>-1041.5384615384619</v>
      </c>
      <c r="AY220" s="137"/>
      <c r="AZ220" s="138"/>
      <c r="BA220" s="138"/>
      <c r="BF220" s="953"/>
      <c r="BG220" s="421">
        <f>BG219*BG47</f>
        <v>0</v>
      </c>
      <c r="BH220" s="424">
        <f>BH219*BH47</f>
        <v>0</v>
      </c>
      <c r="BI220" s="423">
        <f>BH220-BG220</f>
        <v>0</v>
      </c>
      <c r="BJ220" s="953"/>
      <c r="BK220" s="421">
        <f>BK219*BK47</f>
        <v>0</v>
      </c>
      <c r="BL220" s="424">
        <f>BL219*BL47</f>
        <v>0</v>
      </c>
      <c r="BM220" s="425">
        <f>BL220-BK220</f>
        <v>0</v>
      </c>
      <c r="BN220" s="953"/>
      <c r="BO220" s="421">
        <f>BO219*BO47</f>
        <v>0</v>
      </c>
      <c r="BP220" s="424">
        <f>BP219*BP47</f>
        <v>0</v>
      </c>
      <c r="BQ220" s="423">
        <f>BP220-BO220</f>
        <v>0</v>
      </c>
      <c r="BR220" s="426">
        <f>BF220+BJ220+BN220</f>
        <v>0</v>
      </c>
      <c r="BS220" s="129">
        <f>BG220+BK220+BO220</f>
        <v>0</v>
      </c>
      <c r="BT220" s="133">
        <f>BH220+BL220+BP220</f>
        <v>0</v>
      </c>
      <c r="BU220" s="129">
        <f>BT220-BR220</f>
        <v>0</v>
      </c>
      <c r="BV220" s="55">
        <f>BT220-BS220</f>
        <v>0</v>
      </c>
      <c r="BW220" s="953"/>
      <c r="BX220" s="421">
        <f>BX219*BX47</f>
        <v>0</v>
      </c>
      <c r="BY220" s="424">
        <f>BY219*BY47</f>
        <v>0</v>
      </c>
      <c r="BZ220" s="423">
        <f>BY220-BX220</f>
        <v>0</v>
      </c>
      <c r="CA220" s="953"/>
      <c r="CB220" s="421">
        <f>CB219*CB47</f>
        <v>0</v>
      </c>
      <c r="CC220" s="424">
        <f>CC219*CC47</f>
        <v>0</v>
      </c>
      <c r="CD220" s="423">
        <f>CC220-CB220</f>
        <v>0</v>
      </c>
      <c r="CE220" s="953"/>
      <c r="CF220" s="421">
        <f>CF219*CF47</f>
        <v>0</v>
      </c>
      <c r="CG220" s="424">
        <f>CG219*CG47</f>
        <v>0</v>
      </c>
      <c r="CH220" s="423">
        <f>CG220-CF220</f>
        <v>0</v>
      </c>
      <c r="CI220" s="426">
        <f>BW220+CA220+CE220</f>
        <v>0</v>
      </c>
      <c r="CJ220" s="128">
        <f>BX220+CB220+CF220</f>
        <v>0</v>
      </c>
      <c r="CK220" s="133">
        <f>BY220+CC220+CG220</f>
        <v>0</v>
      </c>
      <c r="CL220" s="134">
        <f>CK220-CI220</f>
        <v>0</v>
      </c>
      <c r="CM220" s="48">
        <f>CK220-CJ220</f>
        <v>0</v>
      </c>
      <c r="CN220" s="130">
        <f>SUM(BR220,CI220)</f>
        <v>0</v>
      </c>
      <c r="CO220" s="698">
        <f>BS220+CJ220</f>
        <v>0</v>
      </c>
      <c r="CP220" s="59">
        <f>SUM(BT220,CK220)</f>
        <v>0</v>
      </c>
      <c r="CQ220" s="170">
        <f>CP220-CN220</f>
        <v>0</v>
      </c>
      <c r="CR220" s="369">
        <f>CP220-CO220</f>
        <v>0</v>
      </c>
      <c r="CS220" s="137"/>
      <c r="CT220" s="138"/>
    </row>
    <row r="221" spans="1:101" s="271" customFormat="1" ht="20.100000000000001" customHeight="1">
      <c r="A221" s="66"/>
      <c r="B221" s="66"/>
      <c r="C221" s="544"/>
      <c r="D221" s="66" t="s">
        <v>35</v>
      </c>
      <c r="E221" s="545"/>
      <c r="F221" s="557">
        <v>0.23</v>
      </c>
      <c r="G221" s="603">
        <v>0.22528429256817356</v>
      </c>
      <c r="H221" s="794">
        <v>0.22528429256817356</v>
      </c>
      <c r="I221" s="675"/>
      <c r="J221" s="557">
        <f>F221</f>
        <v>0.23</v>
      </c>
      <c r="K221" s="603">
        <v>0.24779999999999999</v>
      </c>
      <c r="L221" s="794">
        <v>0.24779999999999999</v>
      </c>
      <c r="M221" s="675"/>
      <c r="N221" s="557">
        <f>J221</f>
        <v>0.23</v>
      </c>
      <c r="O221" s="603">
        <v>0.24841834323234804</v>
      </c>
      <c r="P221" s="794">
        <v>0.24841834323234804</v>
      </c>
      <c r="Q221" s="675"/>
      <c r="R221" s="645">
        <f>R222/R48</f>
        <v>0.22999999999999998</v>
      </c>
      <c r="S221" s="646">
        <v>0.22999972202918692</v>
      </c>
      <c r="T221" s="696">
        <f>T222/T48</f>
        <v>0.24002681716907326</v>
      </c>
      <c r="U221" s="692">
        <f>U222/U48</f>
        <v>0.24002681716907326</v>
      </c>
      <c r="V221" s="242"/>
      <c r="W221" s="243">
        <f t="shared" si="586"/>
        <v>1.0027095139886338E-2</v>
      </c>
      <c r="X221" s="244"/>
      <c r="Y221" s="557">
        <v>0.24399999999999999</v>
      </c>
      <c r="Z221" s="794">
        <v>0.24167803011484942</v>
      </c>
      <c r="AA221" s="794">
        <v>0.24167803011484942</v>
      </c>
      <c r="AB221" s="675">
        <v>0.22</v>
      </c>
      <c r="AC221" s="557">
        <f>Y221</f>
        <v>0.24399999999999999</v>
      </c>
      <c r="AD221" s="603">
        <v>0.24621988092333144</v>
      </c>
      <c r="AE221" s="794">
        <v>0.24621988092333144</v>
      </c>
      <c r="AF221" s="675">
        <v>0.22</v>
      </c>
      <c r="AG221" s="557">
        <f>Y221</f>
        <v>0.24399999999999999</v>
      </c>
      <c r="AH221" s="603">
        <v>0.24</v>
      </c>
      <c r="AI221" s="874"/>
      <c r="AJ221" s="675"/>
      <c r="AK221" s="649">
        <f>AK222/AK48</f>
        <v>0.24399999999999999</v>
      </c>
      <c r="AL221" s="646">
        <v>0.24281817082022744</v>
      </c>
      <c r="AM221" s="613">
        <f>AM222/AM48</f>
        <v>0.24266060307942378</v>
      </c>
      <c r="AN221" s="692">
        <f>AN222/AN48</f>
        <v>0.24409698799227017</v>
      </c>
      <c r="AO221" s="70"/>
      <c r="AP221" s="243">
        <f t="shared" si="587"/>
        <v>1.2788171720427288E-3</v>
      </c>
      <c r="AQ221" s="244"/>
      <c r="AR221" s="649">
        <f>AR222/AR48</f>
        <v>0.23746033936081298</v>
      </c>
      <c r="AS221" s="650">
        <f>AS222/AS48</f>
        <v>0.23535705329153603</v>
      </c>
      <c r="AT221" s="693">
        <f>AT222/AT48</f>
        <v>0.24131074299199859</v>
      </c>
      <c r="AU221" s="697">
        <f>AU222/AU48</f>
        <v>0.24158094034491584</v>
      </c>
      <c r="AV221" s="671"/>
      <c r="AW221" s="243"/>
      <c r="AX221" s="208"/>
      <c r="AY221" s="137"/>
      <c r="AZ221" s="138"/>
      <c r="BA221" s="138"/>
      <c r="BF221" s="1007" t="e">
        <f>BF222/BF48</f>
        <v>#DIV/0!</v>
      </c>
      <c r="BG221" s="603"/>
      <c r="BH221" s="605"/>
      <c r="BI221" s="675"/>
      <c r="BJ221" s="1007" t="e">
        <f>BJ222/BJ48</f>
        <v>#DIV/0!</v>
      </c>
      <c r="BK221" s="603"/>
      <c r="BL221" s="605"/>
      <c r="BM221" s="675"/>
      <c r="BN221" s="1007" t="e">
        <f>BN222/BN48</f>
        <v>#DIV/0!</v>
      </c>
      <c r="BO221" s="603"/>
      <c r="BP221" s="605"/>
      <c r="BQ221" s="675"/>
      <c r="BR221" s="645" t="e">
        <f>BR222/BR48</f>
        <v>#DIV/0!</v>
      </c>
      <c r="BS221" s="692" t="e">
        <f>BS222/BS48</f>
        <v>#DIV/0!</v>
      </c>
      <c r="BT221" s="692" t="e">
        <f>BT222/BT48</f>
        <v>#DIV/0!</v>
      </c>
      <c r="BU221" s="242"/>
      <c r="BV221" s="244"/>
      <c r="BW221" s="1007" t="e">
        <f>BW222/BW48</f>
        <v>#DIV/0!</v>
      </c>
      <c r="BX221" s="603"/>
      <c r="BY221" s="605"/>
      <c r="BZ221" s="675"/>
      <c r="CA221" s="1007" t="e">
        <f>CA222/CA48</f>
        <v>#DIV/0!</v>
      </c>
      <c r="CB221" s="603"/>
      <c r="CC221" s="605"/>
      <c r="CD221" s="675"/>
      <c r="CE221" s="1007" t="e">
        <f>CE222/CE48</f>
        <v>#DIV/0!</v>
      </c>
      <c r="CF221" s="603"/>
      <c r="CG221" s="605"/>
      <c r="CH221" s="675"/>
      <c r="CI221" s="649" t="e">
        <f>CI222/CI48</f>
        <v>#DIV/0!</v>
      </c>
      <c r="CJ221" s="613" t="e">
        <f>CJ222/CJ48</f>
        <v>#DIV/0!</v>
      </c>
      <c r="CK221" s="692" t="e">
        <f>CK222/CK48</f>
        <v>#DIV/0!</v>
      </c>
      <c r="CL221" s="70"/>
      <c r="CM221" s="244"/>
      <c r="CN221" s="649" t="e">
        <f>CN222/CN48</f>
        <v>#DIV/0!</v>
      </c>
      <c r="CO221" s="693" t="e">
        <f>CO222/CO48</f>
        <v>#DIV/0!</v>
      </c>
      <c r="CP221" s="697" t="e">
        <f>CP222/CP48</f>
        <v>#DIV/0!</v>
      </c>
      <c r="CQ221" s="671"/>
      <c r="CR221" s="208" t="e">
        <f>CP222/CO222</f>
        <v>#DIV/0!</v>
      </c>
      <c r="CS221" s="137"/>
      <c r="CT221" s="138"/>
    </row>
    <row r="222" spans="1:101" s="271" customFormat="1" ht="20.100000000000001" customHeight="1">
      <c r="A222" s="66"/>
      <c r="B222" s="66"/>
      <c r="C222" s="544"/>
      <c r="D222" s="852" t="s">
        <v>66</v>
      </c>
      <c r="E222" s="845"/>
      <c r="F222" s="269">
        <f>F221*F48</f>
        <v>0</v>
      </c>
      <c r="G222" s="469">
        <f>G221*G48</f>
        <v>44561.052649999998</v>
      </c>
      <c r="H222" s="782">
        <f>H221*H48</f>
        <v>44561.052649999998</v>
      </c>
      <c r="I222" s="425">
        <f>H222-G222</f>
        <v>0</v>
      </c>
      <c r="J222" s="269">
        <f>J221*J48</f>
        <v>34608.119658119656</v>
      </c>
      <c r="K222" s="469">
        <f>K221*K48</f>
        <v>52367.552820512821</v>
      </c>
      <c r="L222" s="782">
        <f>L221*L48</f>
        <v>52367.552820512821</v>
      </c>
      <c r="M222" s="425">
        <f>L222-K222</f>
        <v>0</v>
      </c>
      <c r="N222" s="269">
        <f>N221*N48</f>
        <v>34608.119658119656</v>
      </c>
      <c r="O222" s="469">
        <f>O221*O48</f>
        <v>37695.690090000033</v>
      </c>
      <c r="P222" s="782">
        <f>P221*P48</f>
        <v>37695.690090000033</v>
      </c>
      <c r="Q222" s="425">
        <f>P222-O222</f>
        <v>0</v>
      </c>
      <c r="R222" s="386">
        <f>F222+J222+N222</f>
        <v>69216.239316239313</v>
      </c>
      <c r="S222" s="387">
        <v>113152</v>
      </c>
      <c r="T222" s="575">
        <f>H222+K222+O222</f>
        <v>134624.29556051287</v>
      </c>
      <c r="U222" s="278">
        <f>H222+L222+P222</f>
        <v>134624.29556051287</v>
      </c>
      <c r="V222" s="242">
        <f>U222-R222</f>
        <v>65408.056244273554</v>
      </c>
      <c r="W222" s="243">
        <f t="shared" si="586"/>
        <v>21472.295560512866</v>
      </c>
      <c r="X222" s="244">
        <f>U222-T222</f>
        <v>0</v>
      </c>
      <c r="Y222" s="269">
        <f t="shared" ref="Y222:AH222" si="617">Y221*Y48</f>
        <v>30864.957264957266</v>
      </c>
      <c r="Z222" s="782">
        <f>Z221*Z48</f>
        <v>39134.757960000024</v>
      </c>
      <c r="AA222" s="782">
        <f>AA221*AA48</f>
        <v>39134.757960000024</v>
      </c>
      <c r="AB222" s="425">
        <f t="shared" si="617"/>
        <v>0</v>
      </c>
      <c r="AC222" s="269">
        <f t="shared" si="617"/>
        <v>29196.581196581199</v>
      </c>
      <c r="AD222" s="469">
        <f t="shared" si="617"/>
        <v>45430.635467093409</v>
      </c>
      <c r="AE222" s="782">
        <f t="shared" ref="AD222:AE222" si="618">AE221*AE48</f>
        <v>45430.635467093409</v>
      </c>
      <c r="AF222" s="465">
        <f t="shared" si="617"/>
        <v>0</v>
      </c>
      <c r="AG222" s="269">
        <f t="shared" si="617"/>
        <v>23705.538461538461</v>
      </c>
      <c r="AH222" s="469">
        <f t="shared" si="617"/>
        <v>44888.205128205125</v>
      </c>
      <c r="AI222" s="470">
        <f t="shared" ref="AH222:AI222" si="619">AI221*AI48</f>
        <v>0</v>
      </c>
      <c r="AJ222" s="465">
        <f>AI222-AH222</f>
        <v>-44888.205128205125</v>
      </c>
      <c r="AK222" s="386">
        <f>Y222+AC222+AG222</f>
        <v>83767.076923076937</v>
      </c>
      <c r="AL222" s="387">
        <v>85775</v>
      </c>
      <c r="AM222" s="243">
        <f>Z222+AD222+AH222</f>
        <v>129453.59855529855</v>
      </c>
      <c r="AN222" s="278">
        <f>AA222+AE222+AI222</f>
        <v>84565.393427093426</v>
      </c>
      <c r="AO222" s="70">
        <f>AN222-AK222</f>
        <v>798.31650401648949</v>
      </c>
      <c r="AP222" s="129">
        <f t="shared" si="587"/>
        <v>-1209.606572906574</v>
      </c>
      <c r="AQ222" s="244">
        <f>AN222-AM222</f>
        <v>-44888.205128205125</v>
      </c>
      <c r="AR222" s="292">
        <f>SUM(R222,AK222)</f>
        <v>152983.31623931625</v>
      </c>
      <c r="AS222" s="390">
        <f>SUM(S222,AL222)</f>
        <v>198927</v>
      </c>
      <c r="AT222" s="699">
        <f>T222+AM222</f>
        <v>264077.89411581145</v>
      </c>
      <c r="AU222" s="207">
        <f>SUM(U222,AN222)</f>
        <v>219189.68898760629</v>
      </c>
      <c r="AV222" s="335">
        <f>AU222-AR222</f>
        <v>66206.372748290043</v>
      </c>
      <c r="AW222" s="243">
        <f t="shared" si="588"/>
        <v>20262.688987606292</v>
      </c>
      <c r="AX222" s="618">
        <f>AU222-AT222</f>
        <v>-44888.205128205154</v>
      </c>
      <c r="AY222" s="137"/>
      <c r="AZ222" s="138"/>
      <c r="BA222" s="138"/>
      <c r="BF222" s="953"/>
      <c r="BG222" s="469">
        <f>BG221*BG48</f>
        <v>0</v>
      </c>
      <c r="BH222" s="471">
        <f>BH221*BH48</f>
        <v>0</v>
      </c>
      <c r="BI222" s="465">
        <f>BH222-BG222</f>
        <v>0</v>
      </c>
      <c r="BJ222" s="953"/>
      <c r="BK222" s="469">
        <f>BK221*BK48</f>
        <v>0</v>
      </c>
      <c r="BL222" s="471">
        <f>BL221*BL48</f>
        <v>0</v>
      </c>
      <c r="BM222" s="465">
        <f>BL222-BK222</f>
        <v>0</v>
      </c>
      <c r="BN222" s="953"/>
      <c r="BO222" s="469">
        <f>BO221*BO48</f>
        <v>0</v>
      </c>
      <c r="BP222" s="471">
        <f>BP221*BP48</f>
        <v>0</v>
      </c>
      <c r="BQ222" s="465">
        <f>BP222-BO222</f>
        <v>0</v>
      </c>
      <c r="BR222" s="386">
        <f>BF222+BJ222+BN222</f>
        <v>0</v>
      </c>
      <c r="BS222" s="129">
        <f>BG222+BK222+BO222</f>
        <v>0</v>
      </c>
      <c r="BT222" s="278">
        <f>BH222+BL222+BP222</f>
        <v>0</v>
      </c>
      <c r="BU222" s="242">
        <f>BT222-BR222</f>
        <v>0</v>
      </c>
      <c r="BV222" s="244">
        <f>BT222-BS222</f>
        <v>0</v>
      </c>
      <c r="BW222" s="953"/>
      <c r="BX222" s="469">
        <f>BX221*BX48</f>
        <v>0</v>
      </c>
      <c r="BY222" s="471">
        <f>BY221*BY48</f>
        <v>0</v>
      </c>
      <c r="BZ222" s="465">
        <f>BY222-BX222</f>
        <v>0</v>
      </c>
      <c r="CA222" s="953"/>
      <c r="CB222" s="469">
        <f>CB221*CB48</f>
        <v>0</v>
      </c>
      <c r="CC222" s="471">
        <f>CC221*CC48</f>
        <v>0</v>
      </c>
      <c r="CD222" s="465">
        <f>CC222-CB222</f>
        <v>0</v>
      </c>
      <c r="CE222" s="953"/>
      <c r="CF222" s="469">
        <f>CF221*CF48</f>
        <v>0</v>
      </c>
      <c r="CG222" s="471">
        <f>CG221*CG48</f>
        <v>0</v>
      </c>
      <c r="CH222" s="465">
        <f>CG222-CF222</f>
        <v>0</v>
      </c>
      <c r="CI222" s="386">
        <f>BW222+CA222+CE222</f>
        <v>0</v>
      </c>
      <c r="CJ222" s="243">
        <f>BX222+CB222+CF222</f>
        <v>0</v>
      </c>
      <c r="CK222" s="278">
        <f>BY222+CC222+CG222</f>
        <v>0</v>
      </c>
      <c r="CL222" s="70">
        <f>CK222-CI222</f>
        <v>0</v>
      </c>
      <c r="CM222" s="244">
        <f>CK222-CJ222</f>
        <v>0</v>
      </c>
      <c r="CN222" s="292">
        <f>SUM(BR222,CI222)</f>
        <v>0</v>
      </c>
      <c r="CO222" s="699">
        <f>BS222+CJ222</f>
        <v>0</v>
      </c>
      <c r="CP222" s="207">
        <f>SUM(BT222,CK222)</f>
        <v>0</v>
      </c>
      <c r="CQ222" s="335">
        <f>CP222-CN222</f>
        <v>0</v>
      </c>
      <c r="CR222" s="618">
        <f>CP222-CO222</f>
        <v>0</v>
      </c>
      <c r="CS222" s="137"/>
      <c r="CT222" s="138"/>
    </row>
    <row r="223" spans="1:101" s="624" customFormat="1" ht="20.100000000000001" customHeight="1">
      <c r="A223" s="578"/>
      <c r="B223" s="579" t="str">
        <f>B211</f>
        <v>%=粗利率</v>
      </c>
      <c r="C223" s="580"/>
      <c r="D223" s="580"/>
      <c r="E223" s="581"/>
      <c r="F223" s="499">
        <f>F224/F50</f>
        <v>0.21838816666666666</v>
      </c>
      <c r="G223" s="619">
        <f>G224/G50</f>
        <v>0.21529366205070974</v>
      </c>
      <c r="H223" s="795">
        <f>H224/H50</f>
        <v>0.21529366205070974</v>
      </c>
      <c r="I223" s="341">
        <f>H224/G224</f>
        <v>1</v>
      </c>
      <c r="J223" s="499">
        <f>J224/J50</f>
        <v>0.21860889999999999</v>
      </c>
      <c r="K223" s="619">
        <f>K224/K50</f>
        <v>0.2375169903816719</v>
      </c>
      <c r="L223" s="795">
        <f>L224/L50</f>
        <v>0.2375169903816719</v>
      </c>
      <c r="M223" s="341">
        <f>L224/K224</f>
        <v>1</v>
      </c>
      <c r="N223" s="499">
        <f>N224/N50</f>
        <v>0.21860889999999999</v>
      </c>
      <c r="O223" s="619">
        <f>O224/O50</f>
        <v>0.23370910440778958</v>
      </c>
      <c r="P223" s="795">
        <f>P224/P50</f>
        <v>0.23370910440778958</v>
      </c>
      <c r="Q223" s="341">
        <f>P224/O224</f>
        <v>1</v>
      </c>
      <c r="R223" s="499">
        <f>R224/R50</f>
        <v>0.21854039655172414</v>
      </c>
      <c r="S223" s="621">
        <v>0.22218798742138363</v>
      </c>
      <c r="T223" s="700">
        <f>T224/T50</f>
        <v>0.22858399452175954</v>
      </c>
      <c r="U223" s="622">
        <f>U224/U50</f>
        <v>0.22858399452175954</v>
      </c>
      <c r="V223" s="587">
        <f>U224/R224</f>
        <v>1.3140700091519779</v>
      </c>
      <c r="W223" s="588">
        <f>U224/S224</f>
        <v>1.1786925352755613</v>
      </c>
      <c r="X223" s="178">
        <f>U224/T224</f>
        <v>1</v>
      </c>
      <c r="Y223" s="499">
        <f t="shared" ref="Y223:AH223" si="620">Y224/Y50</f>
        <v>0.2294845445539857</v>
      </c>
      <c r="Z223" s="795">
        <f t="shared" ref="Z223:AA223" si="621">Z224/Z50</f>
        <v>0.22538581036693092</v>
      </c>
      <c r="AA223" s="795">
        <f t="shared" si="621"/>
        <v>0.22538581036693092</v>
      </c>
      <c r="AB223" s="341" t="e">
        <f t="shared" si="620"/>
        <v>#DIV/0!</v>
      </c>
      <c r="AC223" s="499">
        <f t="shared" si="620"/>
        <v>0.22928841832994343</v>
      </c>
      <c r="AD223" s="619">
        <f t="shared" ref="AD223" si="622">AD224/AD50</f>
        <v>0.23634136139718961</v>
      </c>
      <c r="AE223" s="795">
        <f t="shared" si="620"/>
        <v>0.23625309113554119</v>
      </c>
      <c r="AF223" s="348">
        <f t="shared" si="620"/>
        <v>0.22</v>
      </c>
      <c r="AG223" s="499">
        <f t="shared" si="620"/>
        <v>0.22816216840793443</v>
      </c>
      <c r="AH223" s="619">
        <f t="shared" si="620"/>
        <v>0.23619999999999999</v>
      </c>
      <c r="AI223" s="875" t="e">
        <f t="shared" ref="AH223:AI223" si="623">AI224/AI50</f>
        <v>#DIV/0!</v>
      </c>
      <c r="AJ223" s="348">
        <f>AI224/AH224</f>
        <v>0</v>
      </c>
      <c r="AK223" s="499">
        <f>AK224/AK50</f>
        <v>0.2290426117391304</v>
      </c>
      <c r="AL223" s="621">
        <v>0.2244604270833333</v>
      </c>
      <c r="AM223" s="588">
        <f>AM224/AM50</f>
        <v>0.23281667034372031</v>
      </c>
      <c r="AN223" s="622">
        <f>AN224/AN50</f>
        <v>0.23098989432237718</v>
      </c>
      <c r="AO223" s="595">
        <f>AN224/AK224</f>
        <v>0.99903909805788293</v>
      </c>
      <c r="AP223" s="347">
        <f>AN224/AL224</f>
        <v>0.97695729823936617</v>
      </c>
      <c r="AQ223" s="179">
        <f>AN224/AM224</f>
        <v>0.64995817383043497</v>
      </c>
      <c r="AR223" s="640">
        <f>AR224/AR50</f>
        <v>0.2231856071153846</v>
      </c>
      <c r="AS223" s="587">
        <f>AS224/AS50</f>
        <v>0.22316538082437276</v>
      </c>
      <c r="AT223" s="676">
        <f>AT224/AT50</f>
        <v>0.23065118370189816</v>
      </c>
      <c r="AU223" s="594">
        <f>AU224/AU50</f>
        <v>0.22950966999278752</v>
      </c>
      <c r="AV223" s="595">
        <f>AU224/AR224</f>
        <v>1.1710727331207422</v>
      </c>
      <c r="AW223" s="587">
        <f>AU224/AS224</f>
        <v>1.0914211707658528</v>
      </c>
      <c r="AX223" s="596">
        <f>AU224/AT224</f>
        <v>0.82743864482467899</v>
      </c>
      <c r="AY223" s="597"/>
      <c r="AZ223" s="598"/>
      <c r="BA223" s="598"/>
      <c r="BB223" s="677">
        <f>AU223/ AR223</f>
        <v>1.0283354422318705</v>
      </c>
      <c r="BF223" s="1008" t="e">
        <f>BF224/BF50</f>
        <v>#DIV/0!</v>
      </c>
      <c r="BG223" s="619" t="e">
        <f>BG224/BG50</f>
        <v>#DIV/0!</v>
      </c>
      <c r="BH223" s="620" t="e">
        <f>BH224/BH50</f>
        <v>#DIV/0!</v>
      </c>
      <c r="BI223" s="341" t="e">
        <f>BH224/BG224</f>
        <v>#DIV/0!</v>
      </c>
      <c r="BJ223" s="1008" t="e">
        <f>BJ224/BJ50</f>
        <v>#DIV/0!</v>
      </c>
      <c r="BK223" s="619" t="e">
        <f>BK224/BK50</f>
        <v>#DIV/0!</v>
      </c>
      <c r="BL223" s="620" t="e">
        <f>BL224/BL50</f>
        <v>#DIV/0!</v>
      </c>
      <c r="BM223" s="341" t="e">
        <f>BL224/BK224</f>
        <v>#DIV/0!</v>
      </c>
      <c r="BN223" s="1008" t="e">
        <f>BN224/BN50</f>
        <v>#DIV/0!</v>
      </c>
      <c r="BO223" s="619" t="e">
        <f>BO224/BO50</f>
        <v>#DIV/0!</v>
      </c>
      <c r="BP223" s="620" t="e">
        <f>BP224/BP50</f>
        <v>#DIV/0!</v>
      </c>
      <c r="BQ223" s="348" t="e">
        <f>BP224/BO224</f>
        <v>#DIV/0!</v>
      </c>
      <c r="BR223" s="499" t="e">
        <f>BR224/BR50</f>
        <v>#DIV/0!</v>
      </c>
      <c r="BS223" s="587" t="e">
        <f>BS224/BS50</f>
        <v>#DIV/0!</v>
      </c>
      <c r="BT223" s="622" t="e">
        <f>BT224/BT50</f>
        <v>#DIV/0!</v>
      </c>
      <c r="BU223" s="587" t="e">
        <f>BT224/BR224</f>
        <v>#DIV/0!</v>
      </c>
      <c r="BV223" s="178" t="e">
        <f>BT224/BS224</f>
        <v>#DIV/0!</v>
      </c>
      <c r="BW223" s="1008" t="e">
        <f>BW224/BW50</f>
        <v>#DIV/0!</v>
      </c>
      <c r="BX223" s="619" t="e">
        <f>BX224/BX50</f>
        <v>#DIV/0!</v>
      </c>
      <c r="BY223" s="620" t="e">
        <f>BY224/BY50</f>
        <v>#DIV/0!</v>
      </c>
      <c r="BZ223" s="348" t="e">
        <f>BY224/BX224</f>
        <v>#DIV/0!</v>
      </c>
      <c r="CA223" s="1008" t="e">
        <f>CA224/CA50</f>
        <v>#DIV/0!</v>
      </c>
      <c r="CB223" s="619" t="e">
        <f>CB224/CB50</f>
        <v>#DIV/0!</v>
      </c>
      <c r="CC223" s="620" t="e">
        <f>CC224/CC50</f>
        <v>#DIV/0!</v>
      </c>
      <c r="CD223" s="348" t="e">
        <f>CC224/CB224</f>
        <v>#DIV/0!</v>
      </c>
      <c r="CE223" s="1008" t="e">
        <f>CE224/CE50</f>
        <v>#DIV/0!</v>
      </c>
      <c r="CF223" s="619" t="e">
        <f>CF224/CF50</f>
        <v>#DIV/0!</v>
      </c>
      <c r="CG223" s="620" t="e">
        <f>CG224/CG50</f>
        <v>#DIV/0!</v>
      </c>
      <c r="CH223" s="348" t="e">
        <f>CG224/CF224</f>
        <v>#DIV/0!</v>
      </c>
      <c r="CI223" s="499" t="e">
        <f>CI224/CI50</f>
        <v>#DIV/0!</v>
      </c>
      <c r="CJ223" s="588" t="e">
        <f>CJ224/CJ50</f>
        <v>#DIV/0!</v>
      </c>
      <c r="CK223" s="622" t="e">
        <f>CK224/CK50</f>
        <v>#DIV/0!</v>
      </c>
      <c r="CL223" s="595" t="e">
        <f>CK224/CI224</f>
        <v>#DIV/0!</v>
      </c>
      <c r="CM223" s="179" t="e">
        <f>CK224/CJ224</f>
        <v>#DIV/0!</v>
      </c>
      <c r="CN223" s="640" t="e">
        <f>CN224/CN50</f>
        <v>#DIV/0!</v>
      </c>
      <c r="CO223" s="676" t="e">
        <f>CO224/CO50</f>
        <v>#DIV/0!</v>
      </c>
      <c r="CP223" s="594" t="e">
        <f>CP224/CP50</f>
        <v>#DIV/0!</v>
      </c>
      <c r="CQ223" s="595" t="e">
        <f>CP224/CN224</f>
        <v>#DIV/0!</v>
      </c>
      <c r="CR223" s="596" t="e">
        <f>CP224/CO224</f>
        <v>#DIV/0!</v>
      </c>
      <c r="CS223" s="597"/>
      <c r="CT223" s="598"/>
      <c r="CU223" s="677" t="e">
        <f>CP223/ CN223</f>
        <v>#DIV/0!</v>
      </c>
    </row>
    <row r="224" spans="1:101" s="97" customFormat="1" ht="20.100000000000001" customHeight="1">
      <c r="A224" s="359"/>
      <c r="B224" s="360" t="s">
        <v>23</v>
      </c>
      <c r="C224" s="361"/>
      <c r="D224" s="361"/>
      <c r="E224" s="187"/>
      <c r="F224" s="642">
        <f>F214+F216+F218</f>
        <v>33598.179487179485</v>
      </c>
      <c r="G224" s="392">
        <f t="shared" ref="G224" si="624">G214+G216+G218</f>
        <v>47606.795839999846</v>
      </c>
      <c r="H224" s="777">
        <f t="shared" ref="H224:O224" si="625">H214+H216+H218</f>
        <v>47606.795839999846</v>
      </c>
      <c r="I224" s="365">
        <f>H224-G224</f>
        <v>0</v>
      </c>
      <c r="J224" s="642">
        <f t="shared" si="625"/>
        <v>37369.042735042734</v>
      </c>
      <c r="K224" s="392">
        <f t="shared" ref="K224" si="626">K214+K216+K218</f>
        <v>54903.12825838929</v>
      </c>
      <c r="L224" s="777">
        <f t="shared" si="625"/>
        <v>54903.12825838929</v>
      </c>
      <c r="M224" s="365">
        <f>L224-K224</f>
        <v>0</v>
      </c>
      <c r="N224" s="642">
        <f t="shared" si="625"/>
        <v>37369.042735042734</v>
      </c>
      <c r="O224" s="392">
        <f t="shared" si="625"/>
        <v>39851.512585495133</v>
      </c>
      <c r="P224" s="777">
        <f t="shared" ref="P224" si="627">P214+P216+P218</f>
        <v>39851.512585495133</v>
      </c>
      <c r="Q224" s="365">
        <f>P224-O224</f>
        <v>0</v>
      </c>
      <c r="R224" s="367">
        <f>F224+J224+N224</f>
        <v>108336.26495726495</v>
      </c>
      <c r="S224" s="368">
        <v>120779.11111111111</v>
      </c>
      <c r="T224" s="551">
        <f>H224+K224+O224</f>
        <v>142361.43668388427</v>
      </c>
      <c r="U224" s="114">
        <f>H224+L224+P224</f>
        <v>142361.43668388427</v>
      </c>
      <c r="V224" s="110">
        <f>U224-R224</f>
        <v>34025.171726619315</v>
      </c>
      <c r="W224" s="108">
        <f t="shared" si="586"/>
        <v>21582.325572773159</v>
      </c>
      <c r="X224" s="117">
        <f>U224-T224</f>
        <v>0</v>
      </c>
      <c r="Y224" s="642">
        <f>Y214+Y216+Y218</f>
        <v>33343.908183057756</v>
      </c>
      <c r="Z224" s="777">
        <f t="shared" ref="Z224:AA224" si="628">Z214+Z216+Z218</f>
        <v>42514.106423071833</v>
      </c>
      <c r="AA224" s="777">
        <f t="shared" si="628"/>
        <v>42514.106423071833</v>
      </c>
      <c r="AB224" s="365">
        <f t="shared" ref="AB224:AF224" si="629">AB214+AB216+AB218</f>
        <v>0</v>
      </c>
      <c r="AC224" s="642">
        <f t="shared" si="629"/>
        <v>31355.681139137563</v>
      </c>
      <c r="AD224" s="392">
        <f t="shared" ref="AD224" si="630">AD214+AD216+AD218</f>
        <v>47450.304820000005</v>
      </c>
      <c r="AE224" s="777">
        <f t="shared" si="629"/>
        <v>47450.304820000005</v>
      </c>
      <c r="AF224" s="365">
        <f t="shared" si="629"/>
        <v>16.50284683760081</v>
      </c>
      <c r="AG224" s="642">
        <f>AG214+AG216+AG218</f>
        <v>25351.35204532605</v>
      </c>
      <c r="AH224" s="392">
        <f t="shared" ref="AH224" si="631">AH214+AH216+AH218</f>
        <v>48451.282051282054</v>
      </c>
      <c r="AI224" s="393">
        <f t="shared" ref="AH224:AI224" si="632">AI214+AI216+AI218</f>
        <v>0</v>
      </c>
      <c r="AJ224" s="365">
        <f>AI224-AH224</f>
        <v>-48451.282051282054</v>
      </c>
      <c r="AK224" s="367">
        <f>Y224+AC224+AG224</f>
        <v>90050.941367521358</v>
      </c>
      <c r="AL224" s="368">
        <v>92086.329059829062</v>
      </c>
      <c r="AM224" s="108">
        <f>Z224+AD224+AH224</f>
        <v>138415.6932943539</v>
      </c>
      <c r="AN224" s="114">
        <f>AA224+AE224+AI224</f>
        <v>89964.411243071838</v>
      </c>
      <c r="AO224" s="188">
        <f>AN224-AK224</f>
        <v>-86.530124449520372</v>
      </c>
      <c r="AP224" s="108">
        <f t="shared" si="587"/>
        <v>-2121.9178167572245</v>
      </c>
      <c r="AQ224" s="117">
        <f>AN224-AM224</f>
        <v>-48451.282051282062</v>
      </c>
      <c r="AR224" s="111">
        <f>SUM(R224,AK224)</f>
        <v>198387.2063247863</v>
      </c>
      <c r="AS224" s="113">
        <f>SUM(S224,AL224)</f>
        <v>212865.44017094019</v>
      </c>
      <c r="AT224" s="701">
        <f>T224+AM224</f>
        <v>280777.12997823814</v>
      </c>
      <c r="AU224" s="189">
        <f>SUM(U224,AN224)</f>
        <v>232325.84792695611</v>
      </c>
      <c r="AV224" s="190">
        <f>AU224-AR224</f>
        <v>33938.64160216981</v>
      </c>
      <c r="AW224" s="108">
        <f t="shared" si="588"/>
        <v>19460.40775601592</v>
      </c>
      <c r="AX224" s="602">
        <f>AU224-AT224</f>
        <v>-48451.282051282033</v>
      </c>
      <c r="AY224" s="96">
        <f>AR224/6</f>
        <v>33064.53438746438</v>
      </c>
      <c r="AZ224" s="97">
        <f>AS224/6</f>
        <v>35477.573361823364</v>
      </c>
      <c r="BA224" s="97">
        <f>AU224/6</f>
        <v>38720.974654492682</v>
      </c>
      <c r="BB224" s="370">
        <f>BA224/AY224</f>
        <v>1.1710727331207422</v>
      </c>
      <c r="BC224" s="98">
        <f>BA224-AY224</f>
        <v>5656.4402670283016</v>
      </c>
      <c r="BD224" s="98">
        <f>BA224-AZ224</f>
        <v>3243.4012926693176</v>
      </c>
      <c r="BE224" s="98">
        <f>AX224/6</f>
        <v>-8075.2136752136721</v>
      </c>
      <c r="BF224" s="1012">
        <f>BF214+BF216+BF218</f>
        <v>0</v>
      </c>
      <c r="BG224" s="392">
        <f>BG214+BG216+BG218</f>
        <v>0</v>
      </c>
      <c r="BH224" s="394">
        <f>BH214+BH216+BH218</f>
        <v>0</v>
      </c>
      <c r="BI224" s="365">
        <f>BH224-BG224</f>
        <v>0</v>
      </c>
      <c r="BJ224" s="1012">
        <f>BJ214+BJ216+BJ218</f>
        <v>0</v>
      </c>
      <c r="BK224" s="392">
        <f>BK214+BK216+BK218</f>
        <v>0</v>
      </c>
      <c r="BL224" s="394">
        <f>BL214+BL216+BL218</f>
        <v>0</v>
      </c>
      <c r="BM224" s="365">
        <f>BL224-BK224</f>
        <v>0</v>
      </c>
      <c r="BN224" s="1012">
        <f>BN214+BN216+BN218</f>
        <v>0</v>
      </c>
      <c r="BO224" s="392">
        <f>BO214+BO216+BO218</f>
        <v>0</v>
      </c>
      <c r="BP224" s="394">
        <f>BP214+BP216+BP218</f>
        <v>0</v>
      </c>
      <c r="BQ224" s="365">
        <f>BP224-BO224</f>
        <v>0</v>
      </c>
      <c r="BR224" s="367">
        <f>BF224+BJ224+BN224</f>
        <v>0</v>
      </c>
      <c r="BS224" s="110">
        <f>BG224+BK224+BO224</f>
        <v>0</v>
      </c>
      <c r="BT224" s="114">
        <f>BH224+BL224+BP224</f>
        <v>0</v>
      </c>
      <c r="BU224" s="110">
        <f>BT224-BR224</f>
        <v>0</v>
      </c>
      <c r="BV224" s="117">
        <f>BT224-BS224</f>
        <v>0</v>
      </c>
      <c r="BW224" s="1012">
        <f>BW214+BW216+BW218</f>
        <v>0</v>
      </c>
      <c r="BX224" s="392">
        <f>BX214+BX216+BX218</f>
        <v>0</v>
      </c>
      <c r="BY224" s="394">
        <f>BY214+BY216+BY218</f>
        <v>0</v>
      </c>
      <c r="BZ224" s="365">
        <f>BY224-BX224</f>
        <v>0</v>
      </c>
      <c r="CA224" s="1012">
        <f>CA214+CA216+CA218</f>
        <v>0</v>
      </c>
      <c r="CB224" s="392">
        <f>CB214+CB216+CB218</f>
        <v>0</v>
      </c>
      <c r="CC224" s="394">
        <f>CC214+CC216+CC218</f>
        <v>0</v>
      </c>
      <c r="CD224" s="365">
        <f>CC224-CB224</f>
        <v>0</v>
      </c>
      <c r="CE224" s="1012">
        <f>CE214+CE216+CE218</f>
        <v>0</v>
      </c>
      <c r="CF224" s="392">
        <f>CF214+CF216+CF218</f>
        <v>0</v>
      </c>
      <c r="CG224" s="394">
        <f>CG214+CG216+CG218</f>
        <v>0</v>
      </c>
      <c r="CH224" s="365">
        <f>CG224-CF224</f>
        <v>0</v>
      </c>
      <c r="CI224" s="367">
        <f>BW224+CA224+CE224</f>
        <v>0</v>
      </c>
      <c r="CJ224" s="108">
        <f>BX224+CB224+CF224</f>
        <v>0</v>
      </c>
      <c r="CK224" s="114">
        <f>BY224+CC224+CG224</f>
        <v>0</v>
      </c>
      <c r="CL224" s="188">
        <f>CK224-CI224</f>
        <v>0</v>
      </c>
      <c r="CM224" s="117">
        <f>CK224-CJ224</f>
        <v>0</v>
      </c>
      <c r="CN224" s="111">
        <f>SUM(BR224,CI224)</f>
        <v>0</v>
      </c>
      <c r="CO224" s="701">
        <f>BS224+CJ224</f>
        <v>0</v>
      </c>
      <c r="CP224" s="189">
        <f>SUM(BT224,CK224)</f>
        <v>0</v>
      </c>
      <c r="CQ224" s="190">
        <f>CP224-CN224</f>
        <v>0</v>
      </c>
      <c r="CR224" s="602">
        <f>CP224-CO224</f>
        <v>0</v>
      </c>
      <c r="CS224" s="96">
        <f>CN224/6</f>
        <v>0</v>
      </c>
      <c r="CT224" s="97">
        <f>CP224/6</f>
        <v>0</v>
      </c>
      <c r="CU224" s="370" t="e">
        <f>CT224/CS224</f>
        <v>#DIV/0!</v>
      </c>
      <c r="CV224" s="98">
        <f>CT224-CS224</f>
        <v>0</v>
      </c>
      <c r="CW224" s="98">
        <f>CR224/6</f>
        <v>0</v>
      </c>
    </row>
    <row r="225" spans="1:101" s="138" customFormat="1" ht="20.100000000000001" customHeight="1">
      <c r="A225" s="66"/>
      <c r="B225" s="66"/>
      <c r="C225" s="420"/>
      <c r="D225" s="66" t="s">
        <v>35</v>
      </c>
      <c r="E225" s="545"/>
      <c r="F225" s="607">
        <f>F226/F51</f>
        <v>0.10334566987416727</v>
      </c>
      <c r="G225" s="603">
        <f>G226/G51</f>
        <v>0.10766413651010469</v>
      </c>
      <c r="H225" s="794">
        <f>H226/H51</f>
        <v>0.10766413651010469</v>
      </c>
      <c r="I225" s="478"/>
      <c r="J225" s="607">
        <f>J226/J51</f>
        <v>0.10334566987416727</v>
      </c>
      <c r="K225" s="603">
        <f>K226/K51</f>
        <v>0.10725558881599898</v>
      </c>
      <c r="L225" s="794">
        <f>L226/L51</f>
        <v>0.10725558881599898</v>
      </c>
      <c r="M225" s="478"/>
      <c r="N225" s="607">
        <f>N226/N51</f>
        <v>0.10334566987416727</v>
      </c>
      <c r="O225" s="603">
        <f>O226/O51</f>
        <v>0.12986759618592725</v>
      </c>
      <c r="P225" s="794">
        <f>P226/P51</f>
        <v>0.12986759618592725</v>
      </c>
      <c r="Q225" s="478"/>
      <c r="R225" s="557">
        <f>R226/R51</f>
        <v>0.10334566987416728</v>
      </c>
      <c r="S225" s="561">
        <f>S226/S51</f>
        <v>0.10783325482807347</v>
      </c>
      <c r="T225" s="562">
        <f>T226/T51</f>
        <v>0.11509788626172353</v>
      </c>
      <c r="U225" s="563">
        <f>U226/U51</f>
        <v>0.11509788626172353</v>
      </c>
      <c r="V225" s="625"/>
      <c r="W225" s="702"/>
      <c r="X225" s="204"/>
      <c r="Y225" s="607">
        <f>Y226/Y51</f>
        <v>0.11229459659511472</v>
      </c>
      <c r="Z225" s="794">
        <f>Z226/Z51</f>
        <v>0.12644441560151412</v>
      </c>
      <c r="AA225" s="794">
        <f>AA226/AA51</f>
        <v>0.12644441560151412</v>
      </c>
      <c r="AB225" s="478"/>
      <c r="AC225" s="607">
        <f>AC226/AC51</f>
        <v>0.11229459659511472</v>
      </c>
      <c r="AD225" s="603">
        <f>AD226/AD51</f>
        <v>0.11010352504543175</v>
      </c>
      <c r="AE225" s="794">
        <f>AE226/AE51</f>
        <v>0.11010352504543175</v>
      </c>
      <c r="AF225" s="478"/>
      <c r="AG225" s="607">
        <f>AG226/AG51</f>
        <v>0.11229459659511472</v>
      </c>
      <c r="AH225" s="603">
        <f>AH226/AH51</f>
        <v>0.12599999999999997</v>
      </c>
      <c r="AI225" s="874" t="e">
        <f>AI226/AI51</f>
        <v>#DIV/0!</v>
      </c>
      <c r="AJ225" s="478"/>
      <c r="AK225" s="557">
        <f>AK226/AK51</f>
        <v>0.11229459659511472</v>
      </c>
      <c r="AL225" s="561">
        <f>AL226/AL51</f>
        <v>0.10783325482807347</v>
      </c>
      <c r="AM225" s="564">
        <f>AM226/AM51</f>
        <v>0.12065827695656592</v>
      </c>
      <c r="AN225" s="563">
        <f>AN226/AN51</f>
        <v>0.11761850139999171</v>
      </c>
      <c r="AO225" s="631"/>
      <c r="AP225" s="702"/>
      <c r="AQ225" s="204"/>
      <c r="AR225" s="557">
        <f>AR226/AR51</f>
        <v>0.107820133234641</v>
      </c>
      <c r="AS225" s="563">
        <f>AS226/AS51</f>
        <v>0.10783325482807347</v>
      </c>
      <c r="AT225" s="629">
        <f>AT226/AT51</f>
        <v>0.117972055434898</v>
      </c>
      <c r="AU225" s="568">
        <f>AU226/AU51</f>
        <v>0.11611984346694003</v>
      </c>
      <c r="AV225" s="630"/>
      <c r="AW225" s="702"/>
      <c r="AX225" s="208"/>
      <c r="AY225" s="137"/>
      <c r="BF225" s="1009" t="e">
        <f>BF226/BF51</f>
        <v>#DIV/0!</v>
      </c>
      <c r="BG225" s="603" t="e">
        <f>BG226/BG51</f>
        <v>#DIV/0!</v>
      </c>
      <c r="BH225" s="605" t="e">
        <f>BH226/BH51</f>
        <v>#DIV/0!</v>
      </c>
      <c r="BI225" s="478"/>
      <c r="BJ225" s="1009" t="e">
        <f>BJ226/BJ51</f>
        <v>#DIV/0!</v>
      </c>
      <c r="BK225" s="603" t="e">
        <f>BK226/BK51</f>
        <v>#DIV/0!</v>
      </c>
      <c r="BL225" s="605" t="e">
        <f>BL226/BL51</f>
        <v>#DIV/0!</v>
      </c>
      <c r="BM225" s="478"/>
      <c r="BN225" s="1009" t="e">
        <f>BN226/BN51</f>
        <v>#DIV/0!</v>
      </c>
      <c r="BO225" s="603" t="e">
        <f>BO226/BO51</f>
        <v>#DIV/0!</v>
      </c>
      <c r="BP225" s="605" t="e">
        <f>BP226/BP51</f>
        <v>#DIV/0!</v>
      </c>
      <c r="BQ225" s="478"/>
      <c r="BR225" s="557" t="e">
        <f>BR226/BR51</f>
        <v>#DIV/0!</v>
      </c>
      <c r="BS225" s="563" t="e">
        <f>BS226/BS51</f>
        <v>#DIV/0!</v>
      </c>
      <c r="BT225" s="563" t="e">
        <f>BT226/BT51</f>
        <v>#DIV/0!</v>
      </c>
      <c r="BU225" s="625"/>
      <c r="BV225" s="204"/>
      <c r="BW225" s="1009" t="e">
        <f>BW226/BW51</f>
        <v>#DIV/0!</v>
      </c>
      <c r="BX225" s="603" t="e">
        <f>BX226/BX51</f>
        <v>#DIV/0!</v>
      </c>
      <c r="BY225" s="605" t="e">
        <f>BY226/BY51</f>
        <v>#DIV/0!</v>
      </c>
      <c r="BZ225" s="478"/>
      <c r="CA225" s="1009" t="e">
        <f>CA226/CA51</f>
        <v>#DIV/0!</v>
      </c>
      <c r="CB225" s="603" t="e">
        <f>CB226/CB51</f>
        <v>#DIV/0!</v>
      </c>
      <c r="CC225" s="605" t="e">
        <f>CC226/CC51</f>
        <v>#DIV/0!</v>
      </c>
      <c r="CD225" s="478"/>
      <c r="CE225" s="1009" t="e">
        <f>CE226/CE51</f>
        <v>#DIV/0!</v>
      </c>
      <c r="CF225" s="603" t="e">
        <f>CF226/CF51</f>
        <v>#DIV/0!</v>
      </c>
      <c r="CG225" s="605" t="e">
        <f>CG226/CG51</f>
        <v>#DIV/0!</v>
      </c>
      <c r="CH225" s="478"/>
      <c r="CI225" s="557" t="e">
        <f>CI226/CI51</f>
        <v>#DIV/0!</v>
      </c>
      <c r="CJ225" s="564" t="e">
        <f>CJ226/CJ51</f>
        <v>#DIV/0!</v>
      </c>
      <c r="CK225" s="563" t="e">
        <f>CK226/CK51</f>
        <v>#DIV/0!</v>
      </c>
      <c r="CL225" s="631"/>
      <c r="CM225" s="204"/>
      <c r="CN225" s="557" t="e">
        <f>CN226/CN51</f>
        <v>#DIV/0!</v>
      </c>
      <c r="CO225" s="629" t="e">
        <f>CO226/CO51</f>
        <v>#DIV/0!</v>
      </c>
      <c r="CP225" s="568" t="e">
        <f>CP226/CP51</f>
        <v>#DIV/0!</v>
      </c>
      <c r="CQ225" s="630"/>
      <c r="CR225" s="208" t="e">
        <f>CP226/CO226</f>
        <v>#DIV/0!</v>
      </c>
      <c r="CS225" s="137"/>
    </row>
    <row r="226" spans="1:101" s="138" customFormat="1" ht="20.100000000000001" customHeight="1">
      <c r="A226" s="66"/>
      <c r="B226" s="66"/>
      <c r="C226" s="420"/>
      <c r="D226" s="852" t="s">
        <v>51</v>
      </c>
      <c r="E226" s="545"/>
      <c r="F226" s="381">
        <v>3938</v>
      </c>
      <c r="G226" s="469">
        <v>5839</v>
      </c>
      <c r="H226" s="782">
        <v>5839</v>
      </c>
      <c r="I226" s="425">
        <f>H226-G226</f>
        <v>0</v>
      </c>
      <c r="J226" s="381">
        <v>3938</v>
      </c>
      <c r="K226" s="469">
        <v>4318</v>
      </c>
      <c r="L226" s="782">
        <v>4318</v>
      </c>
      <c r="M226" s="425">
        <f>L226-K226</f>
        <v>0</v>
      </c>
      <c r="N226" s="381">
        <v>3938</v>
      </c>
      <c r="O226" s="469">
        <v>6321</v>
      </c>
      <c r="P226" s="782">
        <v>6321</v>
      </c>
      <c r="Q226" s="425">
        <f>P226-O226</f>
        <v>0</v>
      </c>
      <c r="R226" s="426">
        <f>F226+J226+N226</f>
        <v>11814</v>
      </c>
      <c r="S226" s="427">
        <f>4109*3</f>
        <v>12327</v>
      </c>
      <c r="T226" s="575">
        <f>H226+K226+O226</f>
        <v>16478</v>
      </c>
      <c r="U226" s="133">
        <f>H226+L226+P226</f>
        <v>16478</v>
      </c>
      <c r="V226" s="129">
        <f>U226-R226</f>
        <v>4664</v>
      </c>
      <c r="W226" s="128">
        <f t="shared" si="586"/>
        <v>4151</v>
      </c>
      <c r="X226" s="55">
        <f>U226-T226</f>
        <v>0</v>
      </c>
      <c r="Y226" s="381">
        <v>4279</v>
      </c>
      <c r="Z226" s="782">
        <v>5677</v>
      </c>
      <c r="AA226" s="782">
        <v>5677</v>
      </c>
      <c r="AB226" s="425">
        <f>AA226-Z226</f>
        <v>0</v>
      </c>
      <c r="AC226" s="381">
        <v>4279</v>
      </c>
      <c r="AD226" s="469">
        <v>5805.6726799999997</v>
      </c>
      <c r="AE226" s="782">
        <v>5805.6726799999997</v>
      </c>
      <c r="AF226" s="425">
        <f>AE226-AD226</f>
        <v>0</v>
      </c>
      <c r="AG226" s="381">
        <v>4279</v>
      </c>
      <c r="AH226" s="469">
        <v>7000</v>
      </c>
      <c r="AI226" s="470"/>
      <c r="AJ226" s="425">
        <f>AI226-AH226</f>
        <v>-7000</v>
      </c>
      <c r="AK226" s="426">
        <f>Y226+AC226+AG226</f>
        <v>12837</v>
      </c>
      <c r="AL226" s="427">
        <f>4109*3</f>
        <v>12327</v>
      </c>
      <c r="AM226" s="128">
        <f>Z226+AD226+AH226</f>
        <v>18482.67268</v>
      </c>
      <c r="AN226" s="133">
        <f>AA226+AE226+AI226</f>
        <v>11482.67268</v>
      </c>
      <c r="AO226" s="134">
        <f>AN226-AK226</f>
        <v>-1354.3273200000003</v>
      </c>
      <c r="AP226" s="128">
        <f t="shared" si="587"/>
        <v>-844.32732000000033</v>
      </c>
      <c r="AQ226" s="55">
        <f>AN226-AM226</f>
        <v>-7000</v>
      </c>
      <c r="AR226" s="426">
        <f>SUM(R226,AK226)</f>
        <v>24651</v>
      </c>
      <c r="AS226" s="132">
        <f>S226+AL226</f>
        <v>24654</v>
      </c>
      <c r="AT226" s="632">
        <f>T226+AM226</f>
        <v>34960.672680000003</v>
      </c>
      <c r="AU226" s="59">
        <f>SUM(U226,AN226)</f>
        <v>27960.67268</v>
      </c>
      <c r="AV226" s="60">
        <f>AU226-AR226</f>
        <v>3309.6726799999997</v>
      </c>
      <c r="AW226" s="128">
        <f t="shared" si="588"/>
        <v>3306.6726799999997</v>
      </c>
      <c r="AX226" s="136">
        <f>AU226-AT226</f>
        <v>-7000.0000000000036</v>
      </c>
      <c r="AY226" s="137"/>
      <c r="BF226" s="951"/>
      <c r="BG226" s="469"/>
      <c r="BH226" s="471"/>
      <c r="BI226" s="425">
        <f>BH226-BG226</f>
        <v>0</v>
      </c>
      <c r="BJ226" s="951"/>
      <c r="BK226" s="469"/>
      <c r="BL226" s="471"/>
      <c r="BM226" s="425">
        <f>BL226-BK226</f>
        <v>0</v>
      </c>
      <c r="BN226" s="951"/>
      <c r="BO226" s="469"/>
      <c r="BP226" s="471"/>
      <c r="BQ226" s="425">
        <f>BP226-BO226</f>
        <v>0</v>
      </c>
      <c r="BR226" s="426">
        <f>BF226+BJ226+BN226</f>
        <v>0</v>
      </c>
      <c r="BS226" s="129">
        <f>BG226+BK226+BO226</f>
        <v>0</v>
      </c>
      <c r="BT226" s="133">
        <f>BH226+BL226+BP226</f>
        <v>0</v>
      </c>
      <c r="BU226" s="129">
        <f>BT226-BR226</f>
        <v>0</v>
      </c>
      <c r="BV226" s="55">
        <f>BT226-BS226</f>
        <v>0</v>
      </c>
      <c r="BW226" s="951"/>
      <c r="BX226" s="469"/>
      <c r="BY226" s="471"/>
      <c r="BZ226" s="425">
        <f>BY226-BX226</f>
        <v>0</v>
      </c>
      <c r="CA226" s="951"/>
      <c r="CB226" s="469"/>
      <c r="CC226" s="471"/>
      <c r="CD226" s="425">
        <f>CC226-CB226</f>
        <v>0</v>
      </c>
      <c r="CE226" s="951"/>
      <c r="CF226" s="469"/>
      <c r="CG226" s="471"/>
      <c r="CH226" s="425">
        <f>CG226-CF226</f>
        <v>0</v>
      </c>
      <c r="CI226" s="426">
        <f>BW226+CA226+CE226</f>
        <v>0</v>
      </c>
      <c r="CJ226" s="128">
        <f>BX226+CB226+CF226</f>
        <v>0</v>
      </c>
      <c r="CK226" s="133">
        <f>BY226+CC226+CG226</f>
        <v>0</v>
      </c>
      <c r="CL226" s="134">
        <f>CK226-CI226</f>
        <v>0</v>
      </c>
      <c r="CM226" s="55">
        <f>CK226-CJ226</f>
        <v>0</v>
      </c>
      <c r="CN226" s="426">
        <f>SUM(BR226,CI226)</f>
        <v>0</v>
      </c>
      <c r="CO226" s="632">
        <f>BS226+CJ226</f>
        <v>0</v>
      </c>
      <c r="CP226" s="59">
        <f>SUM(BT226,CK226)</f>
        <v>0</v>
      </c>
      <c r="CQ226" s="60">
        <f>CP226-CN226</f>
        <v>0</v>
      </c>
      <c r="CR226" s="136">
        <f>CP226-CO226</f>
        <v>0</v>
      </c>
      <c r="CS226" s="137"/>
    </row>
    <row r="227" spans="1:101" s="138" customFormat="1" ht="20.100000000000001" customHeight="1">
      <c r="A227" s="66"/>
      <c r="B227" s="66"/>
      <c r="C227" s="420"/>
      <c r="D227" s="851" t="s">
        <v>35</v>
      </c>
      <c r="E227" s="856"/>
      <c r="F227" s="633">
        <f>F228/F52</f>
        <v>0.13540194174757281</v>
      </c>
      <c r="G227" s="634">
        <f>G228/G52</f>
        <v>0.15438072773362152</v>
      </c>
      <c r="H227" s="796">
        <f>H228/H52</f>
        <v>0.15438072773362152</v>
      </c>
      <c r="I227" s="522"/>
      <c r="J227" s="633">
        <f>J228/J52</f>
        <v>0.13540194174757281</v>
      </c>
      <c r="K227" s="634">
        <f>K228/K52</f>
        <v>0.15205187311928883</v>
      </c>
      <c r="L227" s="796">
        <f>L228/L52</f>
        <v>0.15205187311928883</v>
      </c>
      <c r="M227" s="522"/>
      <c r="N227" s="633">
        <f>N228/N52</f>
        <v>0.13540194174757281</v>
      </c>
      <c r="O227" s="634">
        <f>O228/O52</f>
        <v>0.18380846135788584</v>
      </c>
      <c r="P227" s="796">
        <f>P228/P52</f>
        <v>0.18380846135788584</v>
      </c>
      <c r="Q227" s="522"/>
      <c r="R227" s="557">
        <f>R228/R52</f>
        <v>0.13540194174757281</v>
      </c>
      <c r="S227" s="561">
        <f>S228/S52</f>
        <v>0.13013700369490966</v>
      </c>
      <c r="T227" s="566">
        <f>T228/T52</f>
        <v>0.16230822679912202</v>
      </c>
      <c r="U227" s="563">
        <f>U228/U52</f>
        <v>0.16230822679912202</v>
      </c>
      <c r="V227" s="625"/>
      <c r="W227" s="702"/>
      <c r="X227" s="204"/>
      <c r="Y227" s="633">
        <f>Y228/Y52</f>
        <v>0.13144732030392914</v>
      </c>
      <c r="Z227" s="796">
        <f>Z228/Z52</f>
        <v>0.16667874404051172</v>
      </c>
      <c r="AA227" s="796">
        <f>AA228/AA52</f>
        <v>0.16667874404051172</v>
      </c>
      <c r="AB227" s="522"/>
      <c r="AC227" s="633">
        <f>AC228/AC52</f>
        <v>0.13144732030392914</v>
      </c>
      <c r="AD227" s="634">
        <f>AD228/AD52</f>
        <v>0.16689637775963365</v>
      </c>
      <c r="AE227" s="796">
        <f>AE228/AE52</f>
        <v>0.16689637775963365</v>
      </c>
      <c r="AF227" s="522"/>
      <c r="AG227" s="633">
        <f>AG228/AG52</f>
        <v>0.13144732030392914</v>
      </c>
      <c r="AH227" s="634">
        <f>AH228/AH52</f>
        <v>0.15829411764705881</v>
      </c>
      <c r="AI227" s="876" t="e">
        <f>AI228/AI52</f>
        <v>#DIV/0!</v>
      </c>
      <c r="AJ227" s="522"/>
      <c r="AK227" s="557">
        <f>AK228/AK52</f>
        <v>0.13144732030392914</v>
      </c>
      <c r="AL227" s="561">
        <f>AL228/AL52</f>
        <v>0.13013700369490966</v>
      </c>
      <c r="AM227" s="564">
        <f>AM228/AM52</f>
        <v>0.16364860518719415</v>
      </c>
      <c r="AN227" s="563">
        <f>AN228/AN52</f>
        <v>0.16680007464360588</v>
      </c>
      <c r="AO227" s="631"/>
      <c r="AP227" s="702"/>
      <c r="AQ227" s="204"/>
      <c r="AR227" s="557">
        <f>AR228/AR52</f>
        <v>0.13307229540504095</v>
      </c>
      <c r="AS227" s="563">
        <f>AS228/AS52</f>
        <v>0.13013700369490966</v>
      </c>
      <c r="AT227" s="629">
        <f>AT228/AT52</f>
        <v>0.16299800382427085</v>
      </c>
      <c r="AU227" s="568">
        <f>AU228/AU52</f>
        <v>0.16410615693266731</v>
      </c>
      <c r="AV227" s="630"/>
      <c r="AW227" s="702"/>
      <c r="AX227" s="617"/>
      <c r="AY227" s="137"/>
      <c r="BF227" s="1010" t="e">
        <f>BF228/BF52</f>
        <v>#DIV/0!</v>
      </c>
      <c r="BG227" s="634" t="e">
        <f>BG228/BG52</f>
        <v>#DIV/0!</v>
      </c>
      <c r="BH227" s="635" t="e">
        <f>BH228/BH52</f>
        <v>#DIV/0!</v>
      </c>
      <c r="BI227" s="522"/>
      <c r="BJ227" s="1010" t="e">
        <f>BJ228/BJ52</f>
        <v>#DIV/0!</v>
      </c>
      <c r="BK227" s="634" t="e">
        <f>BK228/BK52</f>
        <v>#DIV/0!</v>
      </c>
      <c r="BL227" s="635" t="e">
        <f>BL228/BL52</f>
        <v>#DIV/0!</v>
      </c>
      <c r="BM227" s="522"/>
      <c r="BN227" s="1010" t="e">
        <f>BN228/BN52</f>
        <v>#DIV/0!</v>
      </c>
      <c r="BO227" s="634" t="e">
        <f>BO228/BO52</f>
        <v>#DIV/0!</v>
      </c>
      <c r="BP227" s="635" t="e">
        <f>BP228/BP52</f>
        <v>#DIV/0!</v>
      </c>
      <c r="BQ227" s="522"/>
      <c r="BR227" s="557" t="e">
        <f>BR228/BR52</f>
        <v>#DIV/0!</v>
      </c>
      <c r="BS227" s="564" t="e">
        <f>BS228/BS52</f>
        <v>#DIV/0!</v>
      </c>
      <c r="BT227" s="563" t="e">
        <f>BT228/BT52</f>
        <v>#DIV/0!</v>
      </c>
      <c r="BU227" s="625"/>
      <c r="BV227" s="204"/>
      <c r="BW227" s="1010" t="e">
        <f>BW228/BW52</f>
        <v>#DIV/0!</v>
      </c>
      <c r="BX227" s="634" t="e">
        <f>BX228/BX52</f>
        <v>#DIV/0!</v>
      </c>
      <c r="BY227" s="635" t="e">
        <f>BY228/BY52</f>
        <v>#DIV/0!</v>
      </c>
      <c r="BZ227" s="522"/>
      <c r="CA227" s="1010" t="e">
        <f>CA228/CA52</f>
        <v>#DIV/0!</v>
      </c>
      <c r="CB227" s="634" t="e">
        <f>CB228/CB52</f>
        <v>#DIV/0!</v>
      </c>
      <c r="CC227" s="635" t="e">
        <f>CC228/CC52</f>
        <v>#DIV/0!</v>
      </c>
      <c r="CD227" s="522"/>
      <c r="CE227" s="1010" t="e">
        <f>CE228/CE52</f>
        <v>#DIV/0!</v>
      </c>
      <c r="CF227" s="634" t="e">
        <f>CF228/CF52</f>
        <v>#DIV/0!</v>
      </c>
      <c r="CG227" s="635" t="e">
        <f>CG228/CG52</f>
        <v>#DIV/0!</v>
      </c>
      <c r="CH227" s="522"/>
      <c r="CI227" s="557" t="e">
        <f>CI228/CI52</f>
        <v>#DIV/0!</v>
      </c>
      <c r="CJ227" s="564" t="e">
        <f>CJ228/CJ52</f>
        <v>#DIV/0!</v>
      </c>
      <c r="CK227" s="563" t="e">
        <f>CK228/CK52</f>
        <v>#DIV/0!</v>
      </c>
      <c r="CL227" s="631"/>
      <c r="CM227" s="204"/>
      <c r="CN227" s="557" t="e">
        <f>CN228/CN52</f>
        <v>#DIV/0!</v>
      </c>
      <c r="CO227" s="629" t="e">
        <f>CO228/CO52</f>
        <v>#DIV/0!</v>
      </c>
      <c r="CP227" s="568" t="e">
        <f>CP228/CP52</f>
        <v>#DIV/0!</v>
      </c>
      <c r="CQ227" s="630"/>
      <c r="CR227" s="617" t="e">
        <f>CP228/CO228</f>
        <v>#DIV/0!</v>
      </c>
      <c r="CS227" s="137"/>
    </row>
    <row r="228" spans="1:101" s="138" customFormat="1" ht="20.100000000000001" customHeight="1">
      <c r="A228" s="66"/>
      <c r="B228" s="66"/>
      <c r="C228" s="420"/>
      <c r="D228" s="852" t="s">
        <v>32</v>
      </c>
      <c r="E228" s="845"/>
      <c r="F228" s="269">
        <v>5960</v>
      </c>
      <c r="G228" s="421">
        <f>16384-G226</f>
        <v>10545</v>
      </c>
      <c r="H228" s="780">
        <f>16384-H226</f>
        <v>10545</v>
      </c>
      <c r="I228" s="425">
        <f>H228-G228</f>
        <v>0</v>
      </c>
      <c r="J228" s="269">
        <v>5960</v>
      </c>
      <c r="K228" s="421">
        <v>9415</v>
      </c>
      <c r="L228" s="780">
        <v>9415</v>
      </c>
      <c r="M228" s="425">
        <f>L228-K228</f>
        <v>0</v>
      </c>
      <c r="N228" s="269">
        <v>5960</v>
      </c>
      <c r="O228" s="421">
        <f>O232-O226</f>
        <v>10058.56457</v>
      </c>
      <c r="P228" s="780">
        <f>P232-P226</f>
        <v>10058.56457</v>
      </c>
      <c r="Q228" s="425">
        <f>P228-O228</f>
        <v>0</v>
      </c>
      <c r="R228" s="426">
        <f>F228+J228+N228</f>
        <v>17880</v>
      </c>
      <c r="S228" s="427">
        <f>8760*3</f>
        <v>26280</v>
      </c>
      <c r="T228" s="575">
        <f>H228+K228+O228</f>
        <v>30018.564570000002</v>
      </c>
      <c r="U228" s="133">
        <f>H228+L228+P228</f>
        <v>30018.564570000002</v>
      </c>
      <c r="V228" s="129">
        <f>U228-R228</f>
        <v>12138.564570000002</v>
      </c>
      <c r="W228" s="128">
        <f t="shared" si="586"/>
        <v>3738.5645700000023</v>
      </c>
      <c r="X228" s="55">
        <f>U228-T228</f>
        <v>0</v>
      </c>
      <c r="Y228" s="269">
        <v>8295</v>
      </c>
      <c r="Z228" s="780">
        <v>9104</v>
      </c>
      <c r="AA228" s="780">
        <v>9104</v>
      </c>
      <c r="AB228" s="425">
        <f>AA228-Z228</f>
        <v>0</v>
      </c>
      <c r="AC228" s="269">
        <v>8295</v>
      </c>
      <c r="AD228" s="421">
        <v>11484.946</v>
      </c>
      <c r="AE228" s="780">
        <v>11484.946</v>
      </c>
      <c r="AF228" s="425">
        <f>AE228-AD228</f>
        <v>0</v>
      </c>
      <c r="AG228" s="269">
        <v>8295</v>
      </c>
      <c r="AH228" s="421">
        <v>11500</v>
      </c>
      <c r="AI228" s="422"/>
      <c r="AJ228" s="425">
        <f>AI228-AH228</f>
        <v>-11500</v>
      </c>
      <c r="AK228" s="426">
        <f>Y228+AC228+AG228</f>
        <v>24885</v>
      </c>
      <c r="AL228" s="427">
        <f>8760*3</f>
        <v>26280</v>
      </c>
      <c r="AM228" s="128">
        <f>Z228+AD228+AH228</f>
        <v>32088.946</v>
      </c>
      <c r="AN228" s="133">
        <f>AA228+AE228+AI228</f>
        <v>20588.946</v>
      </c>
      <c r="AO228" s="134">
        <f>AN228-AK228</f>
        <v>-4296.0540000000001</v>
      </c>
      <c r="AP228" s="128">
        <f t="shared" si="587"/>
        <v>-5691.0540000000001</v>
      </c>
      <c r="AQ228" s="55">
        <f>AN228-AM228</f>
        <v>-11500</v>
      </c>
      <c r="AR228" s="426">
        <f>SUM(R228,AK228)</f>
        <v>42765</v>
      </c>
      <c r="AS228" s="132">
        <f>S228+AL228</f>
        <v>52560</v>
      </c>
      <c r="AT228" s="636">
        <f>T228+AM228</f>
        <v>62107.510569999999</v>
      </c>
      <c r="AU228" s="169">
        <f>SUM(U228,AN228)</f>
        <v>50607.510569999999</v>
      </c>
      <c r="AV228" s="170">
        <f>AU228-AR228</f>
        <v>7842.5105699999986</v>
      </c>
      <c r="AW228" s="128">
        <f t="shared" si="588"/>
        <v>-1952.4894300000014</v>
      </c>
      <c r="AX228" s="369">
        <f>AU228-AT228</f>
        <v>-11500</v>
      </c>
      <c r="AY228" s="137"/>
      <c r="BF228" s="953"/>
      <c r="BG228" s="421"/>
      <c r="BH228" s="424"/>
      <c r="BI228" s="425">
        <f>BH228-BG228</f>
        <v>0</v>
      </c>
      <c r="BJ228" s="953"/>
      <c r="BK228" s="421"/>
      <c r="BL228" s="424"/>
      <c r="BM228" s="425">
        <f>BL228-BK228</f>
        <v>0</v>
      </c>
      <c r="BN228" s="953"/>
      <c r="BO228" s="421"/>
      <c r="BP228" s="424"/>
      <c r="BQ228" s="425">
        <f>BP228-BO228</f>
        <v>0</v>
      </c>
      <c r="BR228" s="426">
        <f>BF228+BJ228+BN228</f>
        <v>0</v>
      </c>
      <c r="BS228" s="129">
        <f>BG228+BK228+BO228</f>
        <v>0</v>
      </c>
      <c r="BT228" s="133">
        <f>BH228+BL228+BP228</f>
        <v>0</v>
      </c>
      <c r="BU228" s="129">
        <f>BT228-BR228</f>
        <v>0</v>
      </c>
      <c r="BV228" s="55">
        <f>BT228-BS228</f>
        <v>0</v>
      </c>
      <c r="BW228" s="953"/>
      <c r="BX228" s="421"/>
      <c r="BY228" s="424"/>
      <c r="BZ228" s="425">
        <f>BY228-BX228</f>
        <v>0</v>
      </c>
      <c r="CA228" s="953"/>
      <c r="CB228" s="421"/>
      <c r="CC228" s="424"/>
      <c r="CD228" s="425">
        <f>CC228-CB228</f>
        <v>0</v>
      </c>
      <c r="CE228" s="953"/>
      <c r="CF228" s="421"/>
      <c r="CG228" s="424"/>
      <c r="CH228" s="425">
        <f>CG228-CF228</f>
        <v>0</v>
      </c>
      <c r="CI228" s="426">
        <f>BW228+CA228+CE228</f>
        <v>0</v>
      </c>
      <c r="CJ228" s="128">
        <f>BX228+CB228+CF228</f>
        <v>0</v>
      </c>
      <c r="CK228" s="133">
        <f>BY228+CC228+CG228</f>
        <v>0</v>
      </c>
      <c r="CL228" s="134">
        <f>CK228-CI228</f>
        <v>0</v>
      </c>
      <c r="CM228" s="55">
        <f>CK228-CJ228</f>
        <v>0</v>
      </c>
      <c r="CN228" s="426">
        <f>SUM(BR228,CI228)</f>
        <v>0</v>
      </c>
      <c r="CO228" s="636">
        <f>BS228+CJ228</f>
        <v>0</v>
      </c>
      <c r="CP228" s="169">
        <f>SUM(BT228,CK228)</f>
        <v>0</v>
      </c>
      <c r="CQ228" s="170">
        <f>CP228-CN228</f>
        <v>0</v>
      </c>
      <c r="CR228" s="369">
        <f>CP228-CO228</f>
        <v>0</v>
      </c>
      <c r="CS228" s="137"/>
    </row>
    <row r="229" spans="1:101" s="138" customFormat="1" ht="20.100000000000001" hidden="1" customHeight="1">
      <c r="A229" s="66"/>
      <c r="B229" s="66"/>
      <c r="C229" s="420"/>
      <c r="D229" s="851" t="s">
        <v>35</v>
      </c>
      <c r="E229" s="856"/>
      <c r="F229" s="633"/>
      <c r="G229" s="634"/>
      <c r="H229" s="796"/>
      <c r="I229" s="522"/>
      <c r="J229" s="633"/>
      <c r="K229" s="634"/>
      <c r="L229" s="796"/>
      <c r="M229" s="522"/>
      <c r="N229" s="633"/>
      <c r="O229" s="634"/>
      <c r="P229" s="796"/>
      <c r="Q229" s="522"/>
      <c r="R229" s="557" t="e">
        <f>R230/R53</f>
        <v>#DIV/0!</v>
      </c>
      <c r="S229" s="561"/>
      <c r="T229" s="566" t="e">
        <f>T230/T53</f>
        <v>#DIV/0!</v>
      </c>
      <c r="U229" s="563" t="e">
        <f>U230/U53</f>
        <v>#DIV/0!</v>
      </c>
      <c r="V229" s="625"/>
      <c r="W229" s="702" t="e">
        <f t="shared" si="586"/>
        <v>#DIV/0!</v>
      </c>
      <c r="X229" s="204"/>
      <c r="Y229" s="633"/>
      <c r="Z229" s="796"/>
      <c r="AA229" s="796"/>
      <c r="AB229" s="522"/>
      <c r="AC229" s="633"/>
      <c r="AD229" s="634"/>
      <c r="AE229" s="796"/>
      <c r="AF229" s="522"/>
      <c r="AG229" s="633"/>
      <c r="AH229" s="634"/>
      <c r="AI229" s="876"/>
      <c r="AJ229" s="522"/>
      <c r="AK229" s="557" t="e">
        <f>AK230/AK53</f>
        <v>#DIV/0!</v>
      </c>
      <c r="AL229" s="561"/>
      <c r="AM229" s="564" t="e">
        <f>AM230/AM53</f>
        <v>#DIV/0!</v>
      </c>
      <c r="AN229" s="563" t="e">
        <f>AN230/AN53</f>
        <v>#DIV/0!</v>
      </c>
      <c r="AO229" s="631"/>
      <c r="AP229" s="702" t="e">
        <f t="shared" si="587"/>
        <v>#DIV/0!</v>
      </c>
      <c r="AQ229" s="204"/>
      <c r="AR229" s="557" t="e">
        <f>AR230/AR53</f>
        <v>#DIV/0!</v>
      </c>
      <c r="AS229" s="563"/>
      <c r="AT229" s="629" t="e">
        <f>AT230/AT53</f>
        <v>#DIV/0!</v>
      </c>
      <c r="AU229" s="568" t="e">
        <f>AU230/AU53</f>
        <v>#DIV/0!</v>
      </c>
      <c r="AV229" s="630" t="e">
        <f>AU230/AR230</f>
        <v>#DIV/0!</v>
      </c>
      <c r="AW229" s="702" t="e">
        <f t="shared" si="588"/>
        <v>#DIV/0!</v>
      </c>
      <c r="AX229" s="208"/>
      <c r="AY229" s="137"/>
      <c r="BF229" s="1010"/>
      <c r="BG229" s="634"/>
      <c r="BH229" s="635"/>
      <c r="BI229" s="522"/>
      <c r="BJ229" s="1010"/>
      <c r="BK229" s="634"/>
      <c r="BL229" s="635"/>
      <c r="BM229" s="522"/>
      <c r="BN229" s="1010"/>
      <c r="BO229" s="634"/>
      <c r="BP229" s="635"/>
      <c r="BQ229" s="522"/>
      <c r="BR229" s="557" t="e">
        <f>BR230/BR53</f>
        <v>#DIV/0!</v>
      </c>
      <c r="BS229" s="564" t="e">
        <f>BS230/BS53</f>
        <v>#DIV/0!</v>
      </c>
      <c r="BT229" s="563" t="e">
        <f>BT230/BT53</f>
        <v>#DIV/0!</v>
      </c>
      <c r="BU229" s="625"/>
      <c r="BV229" s="204"/>
      <c r="BW229" s="1010"/>
      <c r="BX229" s="634"/>
      <c r="BY229" s="635"/>
      <c r="BZ229" s="522"/>
      <c r="CA229" s="1010"/>
      <c r="CB229" s="634"/>
      <c r="CC229" s="635"/>
      <c r="CD229" s="522"/>
      <c r="CE229" s="1010"/>
      <c r="CF229" s="634"/>
      <c r="CG229" s="635"/>
      <c r="CH229" s="522"/>
      <c r="CI229" s="557" t="e">
        <f>CI230/CI53</f>
        <v>#DIV/0!</v>
      </c>
      <c r="CJ229" s="564" t="e">
        <f>CJ230/CJ53</f>
        <v>#DIV/0!</v>
      </c>
      <c r="CK229" s="563" t="e">
        <f>CK230/CK53</f>
        <v>#DIV/0!</v>
      </c>
      <c r="CL229" s="631"/>
      <c r="CM229" s="204"/>
      <c r="CN229" s="557" t="e">
        <f>CN230/CN53</f>
        <v>#DIV/0!</v>
      </c>
      <c r="CO229" s="629" t="e">
        <f>CO230/CO53</f>
        <v>#DIV/0!</v>
      </c>
      <c r="CP229" s="568" t="e">
        <f>CP230/CP53</f>
        <v>#DIV/0!</v>
      </c>
      <c r="CQ229" s="630" t="e">
        <f>CP230/CN230</f>
        <v>#DIV/0!</v>
      </c>
      <c r="CR229" s="208"/>
      <c r="CS229" s="137"/>
    </row>
    <row r="230" spans="1:101" s="138" customFormat="1" ht="20.100000000000001" hidden="1" customHeight="1">
      <c r="A230" s="66"/>
      <c r="B230" s="66"/>
      <c r="C230" s="420"/>
      <c r="D230" s="852" t="s">
        <v>53</v>
      </c>
      <c r="E230" s="845"/>
      <c r="F230" s="269">
        <f t="shared" ref="F230:Q230" si="633">F229*F53</f>
        <v>0</v>
      </c>
      <c r="G230" s="421">
        <f t="shared" si="633"/>
        <v>0</v>
      </c>
      <c r="H230" s="780">
        <f t="shared" si="633"/>
        <v>0</v>
      </c>
      <c r="I230" s="425">
        <f t="shared" si="633"/>
        <v>0</v>
      </c>
      <c r="J230" s="269">
        <f t="shared" si="633"/>
        <v>0</v>
      </c>
      <c r="K230" s="421">
        <f t="shared" ref="K230" si="634">K229*K53</f>
        <v>0</v>
      </c>
      <c r="L230" s="780">
        <f t="shared" si="633"/>
        <v>0</v>
      </c>
      <c r="M230" s="425">
        <f t="shared" si="633"/>
        <v>0</v>
      </c>
      <c r="N230" s="269">
        <f t="shared" si="633"/>
        <v>0</v>
      </c>
      <c r="O230" s="421">
        <f t="shared" si="633"/>
        <v>0</v>
      </c>
      <c r="P230" s="780">
        <f t="shared" ref="P230" si="635">P229*P53</f>
        <v>0</v>
      </c>
      <c r="Q230" s="425">
        <f t="shared" si="633"/>
        <v>0</v>
      </c>
      <c r="R230" s="426">
        <f>F230+J230+N230</f>
        <v>0</v>
      </c>
      <c r="S230" s="427">
        <f>S229*S53</f>
        <v>0</v>
      </c>
      <c r="T230" s="575">
        <f>H230+K230+O230</f>
        <v>0</v>
      </c>
      <c r="U230" s="133">
        <f>H230+L230+P230</f>
        <v>0</v>
      </c>
      <c r="V230" s="129">
        <f>U230-R230</f>
        <v>0</v>
      </c>
      <c r="W230" s="128">
        <f t="shared" si="586"/>
        <v>0</v>
      </c>
      <c r="X230" s="55">
        <f>U230-T230</f>
        <v>0</v>
      </c>
      <c r="Y230" s="269">
        <f t="shared" ref="Y230:AJ230" si="636">Y229*Y53</f>
        <v>0</v>
      </c>
      <c r="Z230" s="780">
        <f t="shared" ref="Z230" si="637">Z229*Z53</f>
        <v>0</v>
      </c>
      <c r="AA230" s="780">
        <f t="shared" si="636"/>
        <v>0</v>
      </c>
      <c r="AB230" s="425">
        <f t="shared" si="636"/>
        <v>0</v>
      </c>
      <c r="AC230" s="269">
        <f t="shared" si="636"/>
        <v>0</v>
      </c>
      <c r="AD230" s="421">
        <f t="shared" si="636"/>
        <v>0</v>
      </c>
      <c r="AE230" s="780">
        <f t="shared" ref="AD230:AE230" si="638">AE229*AE53</f>
        <v>0</v>
      </c>
      <c r="AF230" s="425">
        <f t="shared" si="636"/>
        <v>0</v>
      </c>
      <c r="AG230" s="269">
        <f t="shared" si="636"/>
        <v>0</v>
      </c>
      <c r="AH230" s="421">
        <f t="shared" si="636"/>
        <v>0</v>
      </c>
      <c r="AI230" s="422">
        <f t="shared" ref="AH230:AI230" si="639">AI229*AI53</f>
        <v>0</v>
      </c>
      <c r="AJ230" s="425">
        <f t="shared" si="636"/>
        <v>0</v>
      </c>
      <c r="AK230" s="426">
        <f>Y230+AC230+AG230</f>
        <v>0</v>
      </c>
      <c r="AL230" s="427">
        <f>AL229*AL53</f>
        <v>0</v>
      </c>
      <c r="AM230" s="128">
        <f>Z230+AD230+AH230</f>
        <v>0</v>
      </c>
      <c r="AN230" s="133">
        <f>AA230+AE230+AI230</f>
        <v>0</v>
      </c>
      <c r="AO230" s="134">
        <f>AN230-AK230</f>
        <v>0</v>
      </c>
      <c r="AP230" s="128">
        <f t="shared" si="587"/>
        <v>0</v>
      </c>
      <c r="AQ230" s="55">
        <f>AN230-AM230</f>
        <v>0</v>
      </c>
      <c r="AR230" s="426">
        <f>SUM(R230,AK230)</f>
        <v>0</v>
      </c>
      <c r="AS230" s="132">
        <f>AS229*AS53</f>
        <v>0</v>
      </c>
      <c r="AT230" s="636">
        <f>T230+AM230</f>
        <v>0</v>
      </c>
      <c r="AU230" s="169">
        <f>SUM(U230,AN230)</f>
        <v>0</v>
      </c>
      <c r="AV230" s="60">
        <f>AU230-AR230</f>
        <v>0</v>
      </c>
      <c r="AW230" s="128">
        <f t="shared" si="588"/>
        <v>0</v>
      </c>
      <c r="AX230" s="136">
        <f>AU230-AT230</f>
        <v>0</v>
      </c>
      <c r="AY230" s="137"/>
      <c r="BF230" s="953">
        <f t="shared" ref="BF230:BQ230" si="640">BF229*BF53</f>
        <v>0</v>
      </c>
      <c r="BG230" s="421">
        <f t="shared" si="640"/>
        <v>0</v>
      </c>
      <c r="BH230" s="424">
        <f t="shared" si="640"/>
        <v>0</v>
      </c>
      <c r="BI230" s="425">
        <f t="shared" si="640"/>
        <v>0</v>
      </c>
      <c r="BJ230" s="953">
        <f t="shared" si="640"/>
        <v>0</v>
      </c>
      <c r="BK230" s="421">
        <f t="shared" si="640"/>
        <v>0</v>
      </c>
      <c r="BL230" s="424">
        <f t="shared" si="640"/>
        <v>0</v>
      </c>
      <c r="BM230" s="425">
        <f t="shared" si="640"/>
        <v>0</v>
      </c>
      <c r="BN230" s="953">
        <f t="shared" si="640"/>
        <v>0</v>
      </c>
      <c r="BO230" s="421">
        <f t="shared" si="640"/>
        <v>0</v>
      </c>
      <c r="BP230" s="424">
        <f t="shared" si="640"/>
        <v>0</v>
      </c>
      <c r="BQ230" s="425">
        <f t="shared" si="640"/>
        <v>0</v>
      </c>
      <c r="BR230" s="426">
        <f>BF230+BJ230+BN230</f>
        <v>0</v>
      </c>
      <c r="BS230" s="129">
        <f>BG230+BK230+BO230</f>
        <v>0</v>
      </c>
      <c r="BT230" s="133">
        <f>BH230+BL230+BP230</f>
        <v>0</v>
      </c>
      <c r="BU230" s="129">
        <f>BT230-BR230</f>
        <v>0</v>
      </c>
      <c r="BV230" s="55">
        <f>BT230-BS230</f>
        <v>0</v>
      </c>
      <c r="BW230" s="953">
        <f t="shared" ref="BW230:CH230" si="641">BW229*BW53</f>
        <v>0</v>
      </c>
      <c r="BX230" s="421">
        <f t="shared" si="641"/>
        <v>0</v>
      </c>
      <c r="BY230" s="424">
        <f t="shared" si="641"/>
        <v>0</v>
      </c>
      <c r="BZ230" s="425">
        <f t="shared" si="641"/>
        <v>0</v>
      </c>
      <c r="CA230" s="953">
        <f t="shared" si="641"/>
        <v>0</v>
      </c>
      <c r="CB230" s="421">
        <f t="shared" si="641"/>
        <v>0</v>
      </c>
      <c r="CC230" s="424">
        <f t="shared" si="641"/>
        <v>0</v>
      </c>
      <c r="CD230" s="425">
        <f t="shared" si="641"/>
        <v>0</v>
      </c>
      <c r="CE230" s="953">
        <f t="shared" si="641"/>
        <v>0</v>
      </c>
      <c r="CF230" s="421">
        <f t="shared" si="641"/>
        <v>0</v>
      </c>
      <c r="CG230" s="424">
        <f t="shared" si="641"/>
        <v>0</v>
      </c>
      <c r="CH230" s="425">
        <f t="shared" si="641"/>
        <v>0</v>
      </c>
      <c r="CI230" s="426">
        <f>BW230+CA230+CE230</f>
        <v>0</v>
      </c>
      <c r="CJ230" s="128">
        <f>BX230+CB230+CF230</f>
        <v>0</v>
      </c>
      <c r="CK230" s="133">
        <f>BY230+CC230+CG230</f>
        <v>0</v>
      </c>
      <c r="CL230" s="134">
        <f>CK230-CI230</f>
        <v>0</v>
      </c>
      <c r="CM230" s="55">
        <f>CK230-CJ230</f>
        <v>0</v>
      </c>
      <c r="CN230" s="426">
        <f>SUM(BR230,CI230)</f>
        <v>0</v>
      </c>
      <c r="CO230" s="636">
        <f>BS230+CJ230</f>
        <v>0</v>
      </c>
      <c r="CP230" s="169">
        <f>SUM(BT230,CK230)</f>
        <v>0</v>
      </c>
      <c r="CQ230" s="60">
        <f>CP230-CN230</f>
        <v>0</v>
      </c>
      <c r="CR230" s="136">
        <f>CP230-CO230</f>
        <v>0</v>
      </c>
      <c r="CS230" s="137"/>
    </row>
    <row r="231" spans="1:101" s="98" customFormat="1" ht="20.100000000000001" customHeight="1">
      <c r="A231" s="186"/>
      <c r="B231" s="186" t="str">
        <f>B211</f>
        <v>%=粗利率</v>
      </c>
      <c r="C231" s="371"/>
      <c r="D231" s="126"/>
      <c r="E231" s="153"/>
      <c r="F231" s="499">
        <f>F232/F55</f>
        <v>0.12052766878636177</v>
      </c>
      <c r="G231" s="582">
        <f>G232/G55</f>
        <v>0.13370477470310679</v>
      </c>
      <c r="H231" s="793">
        <f>H232/H55</f>
        <v>0.13370477470310679</v>
      </c>
      <c r="I231" s="341">
        <f>H232/G232</f>
        <v>1</v>
      </c>
      <c r="J231" s="499">
        <f>J232/J55</f>
        <v>0.12052766878636177</v>
      </c>
      <c r="K231" s="582">
        <f>K232/K55</f>
        <v>0.13440187705459686</v>
      </c>
      <c r="L231" s="793">
        <f>L232/L55</f>
        <v>0.13440187705459686</v>
      </c>
      <c r="M231" s="341">
        <f>L232/K232</f>
        <v>1</v>
      </c>
      <c r="N231" s="499">
        <f>N232/N55</f>
        <v>0.12052766878636177</v>
      </c>
      <c r="O231" s="582">
        <f>O232/O55</f>
        <v>0.1584162626941549</v>
      </c>
      <c r="P231" s="793">
        <f>P232/P55</f>
        <v>0.1584162626941549</v>
      </c>
      <c r="Q231" s="341">
        <f>P232/O232</f>
        <v>1</v>
      </c>
      <c r="R231" s="499">
        <f>R232/R55</f>
        <v>0.12052766878636179</v>
      </c>
      <c r="S231" s="621">
        <f>S232/S55</f>
        <v>0.12207499594616507</v>
      </c>
      <c r="T231" s="591">
        <f>T232/T55</f>
        <v>0.14170900282529456</v>
      </c>
      <c r="U231" s="587">
        <f>U232/U55</f>
        <v>0.14170900282529453</v>
      </c>
      <c r="V231" s="587">
        <f>U232/R232</f>
        <v>1.5658572294066142</v>
      </c>
      <c r="W231" s="588">
        <f>U232/S232</f>
        <v>1.2043558051648666</v>
      </c>
      <c r="X231" s="178">
        <f>U232/T232</f>
        <v>1</v>
      </c>
      <c r="Y231" s="499">
        <f>Y232/Y55</f>
        <v>0.12423642075395215</v>
      </c>
      <c r="Z231" s="793">
        <f>Z232/Z55</f>
        <v>0.1485270286519029</v>
      </c>
      <c r="AA231" s="793">
        <f>AA232/AA55</f>
        <v>0.1485270286519029</v>
      </c>
      <c r="AB231" s="341">
        <f>AA232/Z232</f>
        <v>1</v>
      </c>
      <c r="AC231" s="499">
        <f>AC232/AC55</f>
        <v>0.12423642075395215</v>
      </c>
      <c r="AD231" s="582">
        <f>AD232/AD55</f>
        <v>0.1422580452947422</v>
      </c>
      <c r="AE231" s="793">
        <f>AE232/AE55</f>
        <v>0.1422580452947422</v>
      </c>
      <c r="AF231" s="348">
        <f>AE232/AD232</f>
        <v>1</v>
      </c>
      <c r="AG231" s="499">
        <f>AG232/AG55</f>
        <v>0.12423642075395215</v>
      </c>
      <c r="AH231" s="582">
        <f>AH232/AH55</f>
        <v>0.14429999999999998</v>
      </c>
      <c r="AI231" s="873" t="e">
        <f>AI232/AI55</f>
        <v>#DIV/0!</v>
      </c>
      <c r="AJ231" s="348">
        <f>AI232/AH232</f>
        <v>0</v>
      </c>
      <c r="AK231" s="499">
        <f>AK232/AK55</f>
        <v>0.12423642075395216</v>
      </c>
      <c r="AL231" s="621">
        <f>AL232/AL55</f>
        <v>0.12207499594616507</v>
      </c>
      <c r="AM231" s="588">
        <f>AM232/AM55</f>
        <v>0.14479382012501774</v>
      </c>
      <c r="AN231" s="587">
        <f>AN232/AN55</f>
        <v>0.14508021252297754</v>
      </c>
      <c r="AO231" s="595">
        <f>AN232/AK232</f>
        <v>0.85020992206139656</v>
      </c>
      <c r="AP231" s="347">
        <f>AN232/AL232</f>
        <v>0.83072030149972798</v>
      </c>
      <c r="AQ231" s="179">
        <f>AN232/AM232</f>
        <v>0.63418216614615985</v>
      </c>
      <c r="AR231" s="640">
        <f>AR232/AR55</f>
        <v>0.12257511690031186</v>
      </c>
      <c r="AS231" s="587">
        <f>AS232/AS55</f>
        <v>0.12207499594616507</v>
      </c>
      <c r="AT231" s="676">
        <f>AT232/AT55</f>
        <v>0.14329957831971551</v>
      </c>
      <c r="AU231" s="594">
        <f>AU232/AU55</f>
        <v>0.14306602916245628</v>
      </c>
      <c r="AV231" s="595">
        <f>AU232/AR232</f>
        <v>1.1654233898481072</v>
      </c>
      <c r="AW231" s="587">
        <f>AU232/AS232</f>
        <v>1.0175380533322973</v>
      </c>
      <c r="AX231" s="596">
        <f>AU232/AT232</f>
        <v>0.80941231842824257</v>
      </c>
      <c r="AY231" s="96"/>
      <c r="AZ231" s="97"/>
      <c r="BA231" s="641"/>
      <c r="BB231" s="677">
        <f>AU231/ AR231</f>
        <v>1.1671702445024736</v>
      </c>
      <c r="BF231" s="1008" t="e">
        <f>BF232/BF55</f>
        <v>#DIV/0!</v>
      </c>
      <c r="BG231" s="582" t="e">
        <f>BG232/BG55</f>
        <v>#DIV/0!</v>
      </c>
      <c r="BH231" s="583" t="e">
        <f>BH232/BH55</f>
        <v>#DIV/0!</v>
      </c>
      <c r="BI231" s="341" t="e">
        <f>BH232/BG232</f>
        <v>#DIV/0!</v>
      </c>
      <c r="BJ231" s="1008" t="e">
        <f>BJ232/BJ55</f>
        <v>#DIV/0!</v>
      </c>
      <c r="BK231" s="582" t="e">
        <f>BK232/BK55</f>
        <v>#DIV/0!</v>
      </c>
      <c r="BL231" s="583" t="e">
        <f>BL232/BL55</f>
        <v>#DIV/0!</v>
      </c>
      <c r="BM231" s="341" t="e">
        <f>BL232/BK232</f>
        <v>#DIV/0!</v>
      </c>
      <c r="BN231" s="1008" t="e">
        <f>BN232/BN55</f>
        <v>#DIV/0!</v>
      </c>
      <c r="BO231" s="582" t="e">
        <f>BO232/BO55</f>
        <v>#DIV/0!</v>
      </c>
      <c r="BP231" s="583" t="e">
        <f>BP232/BP55</f>
        <v>#DIV/0!</v>
      </c>
      <c r="BQ231" s="348" t="e">
        <f>BP232/BO232</f>
        <v>#DIV/0!</v>
      </c>
      <c r="BR231" s="499" t="e">
        <f>BR232/BR55</f>
        <v>#DIV/0!</v>
      </c>
      <c r="BS231" s="588" t="e">
        <f>BS232/BS55</f>
        <v>#DIV/0!</v>
      </c>
      <c r="BT231" s="587" t="e">
        <f>BT232/BT55</f>
        <v>#DIV/0!</v>
      </c>
      <c r="BU231" s="587" t="e">
        <f>BT232/BR232</f>
        <v>#DIV/0!</v>
      </c>
      <c r="BV231" s="178" t="e">
        <f>BT232/BS232</f>
        <v>#DIV/0!</v>
      </c>
      <c r="BW231" s="1008" t="e">
        <f>BW232/BW55</f>
        <v>#DIV/0!</v>
      </c>
      <c r="BX231" s="582" t="e">
        <f>BX232/BX55</f>
        <v>#DIV/0!</v>
      </c>
      <c r="BY231" s="583" t="e">
        <f>BY232/BY55</f>
        <v>#DIV/0!</v>
      </c>
      <c r="BZ231" s="348" t="e">
        <f>BY232/BX232</f>
        <v>#DIV/0!</v>
      </c>
      <c r="CA231" s="1008" t="e">
        <f>CA232/CA55</f>
        <v>#DIV/0!</v>
      </c>
      <c r="CB231" s="582" t="e">
        <f>CB232/CB55</f>
        <v>#DIV/0!</v>
      </c>
      <c r="CC231" s="583" t="e">
        <f>CC232/CC55</f>
        <v>#DIV/0!</v>
      </c>
      <c r="CD231" s="348" t="e">
        <f>CC232/CB232</f>
        <v>#DIV/0!</v>
      </c>
      <c r="CE231" s="1008" t="e">
        <f>CE232/CE55</f>
        <v>#DIV/0!</v>
      </c>
      <c r="CF231" s="582" t="e">
        <f>CF232/CF55</f>
        <v>#DIV/0!</v>
      </c>
      <c r="CG231" s="583" t="e">
        <f>CG232/CG55</f>
        <v>#DIV/0!</v>
      </c>
      <c r="CH231" s="348" t="e">
        <f>CG232/CF232</f>
        <v>#DIV/0!</v>
      </c>
      <c r="CI231" s="499" t="e">
        <f>CI232/CI55</f>
        <v>#DIV/0!</v>
      </c>
      <c r="CJ231" s="588" t="e">
        <f>CJ232/CJ55</f>
        <v>#DIV/0!</v>
      </c>
      <c r="CK231" s="587" t="e">
        <f>CK232/CK55</f>
        <v>#DIV/0!</v>
      </c>
      <c r="CL231" s="595" t="e">
        <f>CK232/CI232</f>
        <v>#DIV/0!</v>
      </c>
      <c r="CM231" s="179" t="e">
        <f>CK232/CJ232</f>
        <v>#DIV/0!</v>
      </c>
      <c r="CN231" s="640" t="e">
        <f>CN232/CN55</f>
        <v>#DIV/0!</v>
      </c>
      <c r="CO231" s="676" t="e">
        <f>CO232/CO55</f>
        <v>#DIV/0!</v>
      </c>
      <c r="CP231" s="594" t="e">
        <f>CP232/CP55</f>
        <v>#DIV/0!</v>
      </c>
      <c r="CQ231" s="595" t="e">
        <f>CP232/CN232</f>
        <v>#DIV/0!</v>
      </c>
      <c r="CR231" s="596" t="e">
        <f>CP232/CO232</f>
        <v>#DIV/0!</v>
      </c>
      <c r="CS231" s="96"/>
      <c r="CT231" s="641"/>
      <c r="CU231" s="677" t="e">
        <f>CP231/ CN231</f>
        <v>#DIV/0!</v>
      </c>
    </row>
    <row r="232" spans="1:101" s="266" customFormat="1" ht="20.100000000000001" customHeight="1">
      <c r="A232" s="186"/>
      <c r="B232" s="104" t="s">
        <v>14</v>
      </c>
      <c r="C232" s="105"/>
      <c r="D232" s="361"/>
      <c r="E232" s="187"/>
      <c r="F232" s="362">
        <f>F226+F228+F230</f>
        <v>9898</v>
      </c>
      <c r="G232" s="456">
        <f>G226+G228+G230</f>
        <v>16384</v>
      </c>
      <c r="H232" s="774">
        <f>H226+H228+H230</f>
        <v>16384</v>
      </c>
      <c r="I232" s="365">
        <f>H232-G232</f>
        <v>0</v>
      </c>
      <c r="J232" s="362">
        <f>J226+J228+J230</f>
        <v>9898</v>
      </c>
      <c r="K232" s="456">
        <f>K226+K228+K230</f>
        <v>13733</v>
      </c>
      <c r="L232" s="774">
        <f>L226+L228+L230</f>
        <v>13733</v>
      </c>
      <c r="M232" s="365">
        <f>L232-K232</f>
        <v>0</v>
      </c>
      <c r="N232" s="362">
        <f>N226+N228+N230</f>
        <v>9898</v>
      </c>
      <c r="O232" s="456">
        <v>16379.56457</v>
      </c>
      <c r="P232" s="774">
        <v>16379.56457</v>
      </c>
      <c r="Q232" s="365">
        <f>P232-O232</f>
        <v>0</v>
      </c>
      <c r="R232" s="367">
        <f>R228+R226+R230</f>
        <v>29694</v>
      </c>
      <c r="S232" s="368">
        <f>S226+S228+S230</f>
        <v>38607</v>
      </c>
      <c r="T232" s="188">
        <f>H232+K232+O232</f>
        <v>46496.564570000002</v>
      </c>
      <c r="U232" s="114">
        <f>H232+L232+P232</f>
        <v>46496.564570000002</v>
      </c>
      <c r="V232" s="110">
        <f>U232-R232</f>
        <v>16802.564570000002</v>
      </c>
      <c r="W232" s="108">
        <f t="shared" si="586"/>
        <v>7889.5645700000023</v>
      </c>
      <c r="X232" s="117">
        <f>U232-T232</f>
        <v>0</v>
      </c>
      <c r="Y232" s="362">
        <f t="shared" ref="Y232:AG232" si="642">Y226+Y228+Y230</f>
        <v>12574</v>
      </c>
      <c r="Z232" s="774">
        <f>Z226+Z228+Z230</f>
        <v>14781</v>
      </c>
      <c r="AA232" s="774">
        <f>AA226+AA228+AA230</f>
        <v>14781</v>
      </c>
      <c r="AB232" s="365">
        <f t="shared" si="642"/>
        <v>0</v>
      </c>
      <c r="AC232" s="362">
        <f t="shared" si="642"/>
        <v>12574</v>
      </c>
      <c r="AD232" s="456">
        <f t="shared" si="642"/>
        <v>17290.61868</v>
      </c>
      <c r="AE232" s="774">
        <f t="shared" ref="AD232:AE232" si="643">AE226+AE228+AE230</f>
        <v>17290.61868</v>
      </c>
      <c r="AF232" s="365">
        <f t="shared" si="642"/>
        <v>0</v>
      </c>
      <c r="AG232" s="362">
        <f t="shared" si="642"/>
        <v>12574</v>
      </c>
      <c r="AH232" s="456">
        <f>AH226+AH228+AH230</f>
        <v>18500</v>
      </c>
      <c r="AI232" s="364">
        <f>AI226+AI228+AI230</f>
        <v>0</v>
      </c>
      <c r="AJ232" s="365">
        <f>AJ226+AJ228+AJ230</f>
        <v>-18500</v>
      </c>
      <c r="AK232" s="367">
        <f>AK228+AK226+AK230</f>
        <v>37722</v>
      </c>
      <c r="AL232" s="368">
        <f>AL226+AL228+AL230</f>
        <v>38607</v>
      </c>
      <c r="AM232" s="108">
        <f>Z232+AD232+AH232</f>
        <v>50571.61868</v>
      </c>
      <c r="AN232" s="114">
        <f>AA232+AE232+AI232</f>
        <v>32071.61868</v>
      </c>
      <c r="AO232" s="188">
        <f>AN232-AK232</f>
        <v>-5650.3813200000004</v>
      </c>
      <c r="AP232" s="108">
        <f t="shared" si="587"/>
        <v>-6535.3813200000004</v>
      </c>
      <c r="AQ232" s="117">
        <f>AN232-AM232</f>
        <v>-18500</v>
      </c>
      <c r="AR232" s="111">
        <f>AR228+AR226+AR230</f>
        <v>67416</v>
      </c>
      <c r="AS232" s="113">
        <f>AS226+AS228+AS230</f>
        <v>77214</v>
      </c>
      <c r="AT232" s="601">
        <f>T232+AM232</f>
        <v>97068.183250000002</v>
      </c>
      <c r="AU232" s="120">
        <f>AU226+AU228+AU230</f>
        <v>78568.183250000002</v>
      </c>
      <c r="AV232" s="121">
        <f>AU232-AR232</f>
        <v>11152.183250000002</v>
      </c>
      <c r="AW232" s="108">
        <f t="shared" si="588"/>
        <v>1354.1832500000019</v>
      </c>
      <c r="AX232" s="602">
        <f>AU232-AT232</f>
        <v>-18500</v>
      </c>
      <c r="AY232" s="96">
        <f>AR232/6</f>
        <v>11236</v>
      </c>
      <c r="AZ232" s="97">
        <f>AS232/6</f>
        <v>12869</v>
      </c>
      <c r="BA232" s="97">
        <f>AU232/6</f>
        <v>13094.697208333333</v>
      </c>
      <c r="BB232" s="370">
        <f>BA232/AY232</f>
        <v>1.1654233898481072</v>
      </c>
      <c r="BC232" s="98">
        <f>BA232-AY232</f>
        <v>1858.697208333333</v>
      </c>
      <c r="BD232" s="98">
        <f>BA232-AZ232</f>
        <v>225.69720833333304</v>
      </c>
      <c r="BE232" s="98">
        <f>AX232/6</f>
        <v>-3083.3333333333335</v>
      </c>
      <c r="BF232" s="949">
        <f>BF226+BF228+BF230</f>
        <v>0</v>
      </c>
      <c r="BG232" s="456">
        <f>BG226+BG228+BG230</f>
        <v>0</v>
      </c>
      <c r="BH232" s="366">
        <f>BH226+BH228+BH230</f>
        <v>0</v>
      </c>
      <c r="BI232" s="479">
        <f>BH232-BG232</f>
        <v>0</v>
      </c>
      <c r="BJ232" s="949">
        <f>BJ226+BJ228+BJ230</f>
        <v>0</v>
      </c>
      <c r="BK232" s="456">
        <f>BK226+BK228+BK230</f>
        <v>0</v>
      </c>
      <c r="BL232" s="366">
        <f>BL226+BL228+BL230</f>
        <v>0</v>
      </c>
      <c r="BM232" s="365">
        <f>BL232-BK232</f>
        <v>0</v>
      </c>
      <c r="BN232" s="949">
        <f>BN226+BN228+BN230</f>
        <v>0</v>
      </c>
      <c r="BO232" s="456">
        <f>BO226+BO228+BO230</f>
        <v>0</v>
      </c>
      <c r="BP232" s="366">
        <f>BP226+BP228+BP230</f>
        <v>0</v>
      </c>
      <c r="BQ232" s="479">
        <f>BP232-BO232</f>
        <v>0</v>
      </c>
      <c r="BR232" s="367">
        <f>BR228+BR226+BR230</f>
        <v>0</v>
      </c>
      <c r="BS232" s="108">
        <f>BG232+BK232+BO232</f>
        <v>0</v>
      </c>
      <c r="BT232" s="114">
        <f>BH232+BL232+BP232</f>
        <v>0</v>
      </c>
      <c r="BU232" s="110">
        <f>BT232-BR232</f>
        <v>0</v>
      </c>
      <c r="BV232" s="117">
        <f>BT232-BS232</f>
        <v>0</v>
      </c>
      <c r="BW232" s="949">
        <f t="shared" ref="BW232:CH232" si="644">BW226+BW228+BW230</f>
        <v>0</v>
      </c>
      <c r="BX232" s="456">
        <f t="shared" si="644"/>
        <v>0</v>
      </c>
      <c r="BY232" s="366">
        <f t="shared" si="644"/>
        <v>0</v>
      </c>
      <c r="BZ232" s="479">
        <f t="shared" si="644"/>
        <v>0</v>
      </c>
      <c r="CA232" s="949">
        <f t="shared" si="644"/>
        <v>0</v>
      </c>
      <c r="CB232" s="456">
        <f t="shared" si="644"/>
        <v>0</v>
      </c>
      <c r="CC232" s="366">
        <f t="shared" si="644"/>
        <v>0</v>
      </c>
      <c r="CD232" s="479">
        <f t="shared" si="644"/>
        <v>0</v>
      </c>
      <c r="CE232" s="949">
        <f t="shared" si="644"/>
        <v>0</v>
      </c>
      <c r="CF232" s="456">
        <f t="shared" si="644"/>
        <v>0</v>
      </c>
      <c r="CG232" s="366">
        <f t="shared" si="644"/>
        <v>0</v>
      </c>
      <c r="CH232" s="479">
        <f t="shared" si="644"/>
        <v>0</v>
      </c>
      <c r="CI232" s="367">
        <f>CI228+CI226+CI230</f>
        <v>0</v>
      </c>
      <c r="CJ232" s="108">
        <f>BX232+CB232+CF232</f>
        <v>0</v>
      </c>
      <c r="CK232" s="114">
        <f>BY232+CC232+CG232</f>
        <v>0</v>
      </c>
      <c r="CL232" s="188">
        <f>CK232-CI232</f>
        <v>0</v>
      </c>
      <c r="CM232" s="117">
        <f>CK232-CJ232</f>
        <v>0</v>
      </c>
      <c r="CN232" s="111">
        <f>CN228+CN226+CN230</f>
        <v>0</v>
      </c>
      <c r="CO232" s="601">
        <f>BS232+CJ232</f>
        <v>0</v>
      </c>
      <c r="CP232" s="120">
        <f>CP226+CP228+CP230</f>
        <v>0</v>
      </c>
      <c r="CQ232" s="121">
        <f>CP232-CN232</f>
        <v>0</v>
      </c>
      <c r="CR232" s="602">
        <f>CP232-CO232</f>
        <v>0</v>
      </c>
      <c r="CS232" s="96">
        <f>CN232/6</f>
        <v>0</v>
      </c>
      <c r="CT232" s="97">
        <f>CP232/6</f>
        <v>0</v>
      </c>
      <c r="CU232" s="370" t="e">
        <f>CT232/CS232</f>
        <v>#DIV/0!</v>
      </c>
      <c r="CV232" s="98">
        <f>CT232-CS232</f>
        <v>0</v>
      </c>
      <c r="CW232" s="98">
        <f>CR232/6</f>
        <v>0</v>
      </c>
    </row>
    <row r="233" spans="1:101" s="271" customFormat="1" ht="20.100000000000001" hidden="1" customHeight="1">
      <c r="A233" s="125"/>
      <c r="B233" s="186"/>
      <c r="C233" s="126"/>
      <c r="D233" s="851" t="s">
        <v>35</v>
      </c>
      <c r="E233" s="545"/>
      <c r="F233" s="607">
        <f>F234/F56</f>
        <v>0.20347826086956522</v>
      </c>
      <c r="G233" s="603" t="e">
        <f>G234/G56</f>
        <v>#DIV/0!</v>
      </c>
      <c r="H233" s="794" t="e">
        <f>H234/H56</f>
        <v>#DIV/0!</v>
      </c>
      <c r="I233" s="478"/>
      <c r="J233" s="607">
        <f>J234/J56</f>
        <v>0.20347826086956522</v>
      </c>
      <c r="K233" s="603" t="e">
        <f>K234/K56</f>
        <v>#DIV/0!</v>
      </c>
      <c r="L233" s="794" t="e">
        <f>L234/L56</f>
        <v>#DIV/0!</v>
      </c>
      <c r="M233" s="478"/>
      <c r="N233" s="607">
        <f>N234/N56</f>
        <v>0.20347826086956522</v>
      </c>
      <c r="O233" s="603" t="e">
        <f>O234/O56</f>
        <v>#DIV/0!</v>
      </c>
      <c r="P233" s="794" t="e">
        <f>P234/P56</f>
        <v>#DIV/0!</v>
      </c>
      <c r="Q233" s="478"/>
      <c r="R233" s="645">
        <f>R234/R56</f>
        <v>0.20347826086956519</v>
      </c>
      <c r="S233" s="646">
        <f>S234/S56</f>
        <v>0.20347826086956519</v>
      </c>
      <c r="T233" s="647" t="e">
        <f>T234/T56</f>
        <v>#DIV/0!</v>
      </c>
      <c r="U233" s="612" t="e">
        <f>U234/U56</f>
        <v>#DIV/0!</v>
      </c>
      <c r="V233" s="648"/>
      <c r="W233" s="628"/>
      <c r="X233" s="258"/>
      <c r="Y233" s="607">
        <f>Y234/Y56</f>
        <v>6.5783132530120483E-2</v>
      </c>
      <c r="Z233" s="794" t="e">
        <f>Z234/Z56</f>
        <v>#DIV/0!</v>
      </c>
      <c r="AA233" s="794" t="e">
        <f>AA234/AA56</f>
        <v>#DIV/0!</v>
      </c>
      <c r="AB233" s="478" t="e">
        <f>AA234/Z234</f>
        <v>#DIV/0!</v>
      </c>
      <c r="AC233" s="607">
        <f>AC234/AC56</f>
        <v>6.5783132530120483E-2</v>
      </c>
      <c r="AD233" s="603" t="e">
        <f>AD234/AD56</f>
        <v>#DIV/0!</v>
      </c>
      <c r="AE233" s="794" t="e">
        <f>AE234/AE56</f>
        <v>#DIV/0!</v>
      </c>
      <c r="AF233" s="389" t="e">
        <f>AE234/AD234</f>
        <v>#DIV/0!</v>
      </c>
      <c r="AG233" s="607">
        <f>AG234/AG56</f>
        <v>6.5783132530120483E-2</v>
      </c>
      <c r="AH233" s="603" t="e">
        <f>AH234/AH56</f>
        <v>#DIV/0!</v>
      </c>
      <c r="AI233" s="874" t="e">
        <f>AI234/AI56</f>
        <v>#DIV/0!</v>
      </c>
      <c r="AJ233" s="389" t="e">
        <f>AI234/AH234</f>
        <v>#DIV/0!</v>
      </c>
      <c r="AK233" s="649">
        <f>AK234/AK56</f>
        <v>6.5783132530120483E-2</v>
      </c>
      <c r="AL233" s="646">
        <v>6.5783132530120483E-2</v>
      </c>
      <c r="AM233" s="647" t="e">
        <f>AM234/AM56</f>
        <v>#DIV/0!</v>
      </c>
      <c r="AN233" s="346" t="e">
        <f>AN234/AN56</f>
        <v>#DIV/0!</v>
      </c>
      <c r="AO233" s="626"/>
      <c r="AP233" s="628"/>
      <c r="AQ233" s="258" t="e">
        <f>AN234/AM234</f>
        <v>#DIV/0!</v>
      </c>
      <c r="AR233" s="649">
        <f>AR234/AR56</f>
        <v>9.5660377358490548E-2</v>
      </c>
      <c r="AS233" s="650">
        <v>9.5660377358490548E-2</v>
      </c>
      <c r="AT233" s="614" t="e">
        <f>AT234/AT56</f>
        <v>#DIV/0!</v>
      </c>
      <c r="AU233" s="615" t="e">
        <f>AU234/AU56</f>
        <v>#DIV/0!</v>
      </c>
      <c r="AV233" s="569"/>
      <c r="AW233" s="628"/>
      <c r="AX233" s="524"/>
      <c r="AY233" s="137"/>
      <c r="AZ233" s="138"/>
      <c r="BA233" s="138"/>
      <c r="BF233" s="1009" t="e">
        <f>BF234/BF56</f>
        <v>#DIV/0!</v>
      </c>
      <c r="BG233" s="603" t="e">
        <f>BG234/BG56</f>
        <v>#DIV/0!</v>
      </c>
      <c r="BH233" s="605" t="e">
        <f>BH234/BH56</f>
        <v>#DIV/0!</v>
      </c>
      <c r="BI233" s="643"/>
      <c r="BJ233" s="1009" t="e">
        <f>BJ234/BJ56</f>
        <v>#DIV/0!</v>
      </c>
      <c r="BK233" s="603" t="e">
        <f>BK234/BK56</f>
        <v>#DIV/0!</v>
      </c>
      <c r="BL233" s="605" t="e">
        <f>BL234/BL56</f>
        <v>#DIV/0!</v>
      </c>
      <c r="BM233" s="478"/>
      <c r="BN233" s="1009" t="e">
        <f>BN234/BN56</f>
        <v>#DIV/0!</v>
      </c>
      <c r="BO233" s="603" t="e">
        <f>BO234/BO56</f>
        <v>#DIV/0!</v>
      </c>
      <c r="BP233" s="605" t="e">
        <f>BP234/BP56</f>
        <v>#DIV/0!</v>
      </c>
      <c r="BQ233" s="644"/>
      <c r="BR233" s="649" t="e">
        <f>BR234/BR56</f>
        <v>#DIV/0!</v>
      </c>
      <c r="BS233" s="647" t="e">
        <f>BS234/BS56</f>
        <v>#DIV/0!</v>
      </c>
      <c r="BT233" s="612" t="e">
        <f>BT234/BT56</f>
        <v>#DIV/0!</v>
      </c>
      <c r="BU233" s="648"/>
      <c r="BV233" s="258"/>
      <c r="BW233" s="1009" t="e">
        <f>BW234/BW56</f>
        <v>#DIV/0!</v>
      </c>
      <c r="BX233" s="603" t="e">
        <f>BX234/BX56</f>
        <v>#DIV/0!</v>
      </c>
      <c r="BY233" s="605" t="e">
        <f>BY234/BY56</f>
        <v>#DIV/0!</v>
      </c>
      <c r="BZ233" s="644" t="e">
        <f>BY234/BX234</f>
        <v>#DIV/0!</v>
      </c>
      <c r="CA233" s="1009" t="e">
        <f>CA234/CA56</f>
        <v>#DIV/0!</v>
      </c>
      <c r="CB233" s="603" t="e">
        <f>CB234/CB56</f>
        <v>#DIV/0!</v>
      </c>
      <c r="CC233" s="605" t="e">
        <f>CC234/CC56</f>
        <v>#DIV/0!</v>
      </c>
      <c r="CD233" s="644" t="e">
        <f>CC234/CB234</f>
        <v>#DIV/0!</v>
      </c>
      <c r="CE233" s="1009" t="e">
        <f>CE234/CE56</f>
        <v>#DIV/0!</v>
      </c>
      <c r="CF233" s="603" t="e">
        <f>CF234/CF56</f>
        <v>#DIV/0!</v>
      </c>
      <c r="CG233" s="605" t="e">
        <f>CG234/CG56</f>
        <v>#DIV/0!</v>
      </c>
      <c r="CH233" s="644" t="e">
        <f>CG234/CF234</f>
        <v>#DIV/0!</v>
      </c>
      <c r="CI233" s="649" t="e">
        <f>CI234/CI56</f>
        <v>#DIV/0!</v>
      </c>
      <c r="CJ233" s="647" t="e">
        <f>CJ234/CJ56</f>
        <v>#DIV/0!</v>
      </c>
      <c r="CK233" s="346" t="e">
        <f>CK234/CK56</f>
        <v>#DIV/0!</v>
      </c>
      <c r="CL233" s="626"/>
      <c r="CM233" s="258" t="e">
        <f>CK234/CJ234</f>
        <v>#DIV/0!</v>
      </c>
      <c r="CN233" s="649" t="e">
        <f>CN234/CN56</f>
        <v>#DIV/0!</v>
      </c>
      <c r="CO233" s="614" t="e">
        <f>CO234/CO56</f>
        <v>#DIV/0!</v>
      </c>
      <c r="CP233" s="615" t="e">
        <f>CP234/CP56</f>
        <v>#DIV/0!</v>
      </c>
      <c r="CQ233" s="569"/>
      <c r="CR233" s="524" t="e">
        <f>CP234/CO234</f>
        <v>#DIV/0!</v>
      </c>
      <c r="CS233" s="137"/>
      <c r="CT233" s="138"/>
    </row>
    <row r="234" spans="1:101" s="271" customFormat="1" ht="20.100000000000001" hidden="1" customHeight="1">
      <c r="A234" s="125"/>
      <c r="B234" s="186"/>
      <c r="C234" s="126"/>
      <c r="D234" s="852" t="s">
        <v>73</v>
      </c>
      <c r="E234" s="845"/>
      <c r="F234" s="269">
        <v>84</v>
      </c>
      <c r="G234" s="421"/>
      <c r="H234" s="780"/>
      <c r="I234" s="425">
        <f>H234-G234</f>
        <v>0</v>
      </c>
      <c r="J234" s="269">
        <v>84</v>
      </c>
      <c r="K234" s="421"/>
      <c r="L234" s="780"/>
      <c r="M234" s="425">
        <f>L234-K234</f>
        <v>0</v>
      </c>
      <c r="N234" s="269">
        <v>84</v>
      </c>
      <c r="O234" s="421"/>
      <c r="P234" s="780"/>
      <c r="Q234" s="425">
        <f>P234-O234</f>
        <v>0</v>
      </c>
      <c r="R234" s="426">
        <f>F234+J234+N234</f>
        <v>252</v>
      </c>
      <c r="S234" s="427">
        <v>252</v>
      </c>
      <c r="T234" s="575">
        <f>H234+K234+O234</f>
        <v>0</v>
      </c>
      <c r="U234" s="133">
        <f>H234+L234+P234</f>
        <v>0</v>
      </c>
      <c r="V234" s="129">
        <f>U234-R234</f>
        <v>-252</v>
      </c>
      <c r="W234" s="128">
        <f t="shared" si="586"/>
        <v>-252</v>
      </c>
      <c r="X234" s="55">
        <f>U234-T234</f>
        <v>0</v>
      </c>
      <c r="Y234" s="269">
        <v>98</v>
      </c>
      <c r="Z234" s="780"/>
      <c r="AA234" s="780"/>
      <c r="AB234" s="425">
        <f>AA234-Z234</f>
        <v>0</v>
      </c>
      <c r="AC234" s="269">
        <v>98</v>
      </c>
      <c r="AD234" s="421"/>
      <c r="AE234" s="780"/>
      <c r="AF234" s="365">
        <f>AE234-AD234</f>
        <v>0</v>
      </c>
      <c r="AG234" s="269">
        <v>98</v>
      </c>
      <c r="AH234" s="421"/>
      <c r="AI234" s="422"/>
      <c r="AJ234" s="365">
        <f>AI234-AH234</f>
        <v>0</v>
      </c>
      <c r="AK234" s="130">
        <f>Y234+AC234+AG234</f>
        <v>294</v>
      </c>
      <c r="AL234" s="427">
        <v>294</v>
      </c>
      <c r="AM234" s="131">
        <f>Z234+AD234+AH234</f>
        <v>0</v>
      </c>
      <c r="AN234" s="114">
        <f>AA234+AE234+AI234</f>
        <v>0</v>
      </c>
      <c r="AO234" s="134">
        <f>AN234-AK234</f>
        <v>-294</v>
      </c>
      <c r="AP234" s="128">
        <f t="shared" si="587"/>
        <v>-294</v>
      </c>
      <c r="AQ234" s="55">
        <f>AN234-AM234</f>
        <v>0</v>
      </c>
      <c r="AR234" s="130">
        <f>SUM(R234,AK234)</f>
        <v>546</v>
      </c>
      <c r="AS234" s="132">
        <v>546</v>
      </c>
      <c r="AT234" s="519">
        <f>T234+AM234</f>
        <v>0</v>
      </c>
      <c r="AU234" s="169">
        <f>SUM(U234,AN234)</f>
        <v>0</v>
      </c>
      <c r="AV234" s="170">
        <f>AU234-AR234</f>
        <v>-546</v>
      </c>
      <c r="AW234" s="128">
        <f t="shared" si="588"/>
        <v>-546</v>
      </c>
      <c r="AX234" s="369">
        <f>AU234-AT234</f>
        <v>0</v>
      </c>
      <c r="AY234" s="137"/>
      <c r="AZ234" s="138"/>
      <c r="BA234" s="138"/>
      <c r="BF234" s="953"/>
      <c r="BG234" s="421"/>
      <c r="BH234" s="424"/>
      <c r="BI234" s="425">
        <f>BH234-BG234</f>
        <v>0</v>
      </c>
      <c r="BJ234" s="953"/>
      <c r="BK234" s="421"/>
      <c r="BL234" s="424"/>
      <c r="BM234" s="425">
        <f>BL234-BK234</f>
        <v>0</v>
      </c>
      <c r="BN234" s="953"/>
      <c r="BO234" s="421"/>
      <c r="BP234" s="424"/>
      <c r="BQ234" s="365">
        <f>BP234-BO234</f>
        <v>0</v>
      </c>
      <c r="BR234" s="130">
        <f>BF234+BJ234+BN234</f>
        <v>0</v>
      </c>
      <c r="BS234" s="129">
        <f>BG234+BK234+BO234</f>
        <v>0</v>
      </c>
      <c r="BT234" s="133">
        <f>BH234+BL234+BP234</f>
        <v>0</v>
      </c>
      <c r="BU234" s="129">
        <f>BT234-BR234</f>
        <v>0</v>
      </c>
      <c r="BV234" s="55">
        <f>BT234-BS234</f>
        <v>0</v>
      </c>
      <c r="BW234" s="953"/>
      <c r="BX234" s="421"/>
      <c r="BY234" s="424"/>
      <c r="BZ234" s="365">
        <f>BY234-BX234</f>
        <v>0</v>
      </c>
      <c r="CA234" s="953"/>
      <c r="CB234" s="421"/>
      <c r="CC234" s="424"/>
      <c r="CD234" s="365">
        <f>CC234-CB234</f>
        <v>0</v>
      </c>
      <c r="CE234" s="953"/>
      <c r="CF234" s="421"/>
      <c r="CG234" s="424"/>
      <c r="CH234" s="365">
        <f>CG234-CF234</f>
        <v>0</v>
      </c>
      <c r="CI234" s="130">
        <f>BW234+CA234+CE234</f>
        <v>0</v>
      </c>
      <c r="CJ234" s="131">
        <f>BX234+CB234+CF234</f>
        <v>0</v>
      </c>
      <c r="CK234" s="114">
        <f>BY234+CC234+CG234</f>
        <v>0</v>
      </c>
      <c r="CL234" s="134">
        <f>CK234-CI234</f>
        <v>0</v>
      </c>
      <c r="CM234" s="55">
        <f>CK234-CJ234</f>
        <v>0</v>
      </c>
      <c r="CN234" s="130">
        <f>SUM(BR234,CI234)</f>
        <v>0</v>
      </c>
      <c r="CO234" s="519">
        <f>BS234+CJ234</f>
        <v>0</v>
      </c>
      <c r="CP234" s="169">
        <f>SUM(BT234,CK234)</f>
        <v>0</v>
      </c>
      <c r="CQ234" s="170">
        <f>CP234-CN234</f>
        <v>0</v>
      </c>
      <c r="CR234" s="369">
        <f>CP234-CO234</f>
        <v>0</v>
      </c>
      <c r="CS234" s="137"/>
      <c r="CT234" s="138"/>
    </row>
    <row r="235" spans="1:101" s="271" customFormat="1" ht="20.100000000000001" hidden="1" customHeight="1">
      <c r="A235" s="125"/>
      <c r="B235" s="186"/>
      <c r="C235" s="126"/>
      <c r="D235" s="66" t="s">
        <v>35</v>
      </c>
      <c r="E235" s="545"/>
      <c r="F235" s="607">
        <f>F236/F57</f>
        <v>7.2192513368983954E-2</v>
      </c>
      <c r="G235" s="603" t="e">
        <f>G236/G57</f>
        <v>#DIV/0!</v>
      </c>
      <c r="H235" s="794" t="e">
        <f>H236/H57</f>
        <v>#DIV/0!</v>
      </c>
      <c r="I235" s="478"/>
      <c r="J235" s="607">
        <f>J236/J57</f>
        <v>7.2192513368983954E-2</v>
      </c>
      <c r="K235" s="603" t="e">
        <f>K236/K57</f>
        <v>#DIV/0!</v>
      </c>
      <c r="L235" s="794" t="e">
        <f>L236/L57</f>
        <v>#DIV/0!</v>
      </c>
      <c r="M235" s="478"/>
      <c r="N235" s="607">
        <f>N236/N57</f>
        <v>7.2192513368983954E-2</v>
      </c>
      <c r="O235" s="603" t="e">
        <f>O236/O57</f>
        <v>#DIV/0!</v>
      </c>
      <c r="P235" s="794" t="e">
        <f>P236/P57</f>
        <v>#DIV/0!</v>
      </c>
      <c r="Q235" s="478"/>
      <c r="R235" s="645">
        <f>R236/R57</f>
        <v>7.2192513368983954E-2</v>
      </c>
      <c r="S235" s="646">
        <f>S236/S57</f>
        <v>7.2192513368983954E-2</v>
      </c>
      <c r="T235" s="647" t="e">
        <f>T236/T57</f>
        <v>#DIV/0!</v>
      </c>
      <c r="U235" s="612" t="e">
        <f>U236/U57</f>
        <v>#DIV/0!</v>
      </c>
      <c r="V235" s="648"/>
      <c r="W235" s="628"/>
      <c r="X235" s="258"/>
      <c r="Y235" s="607" t="e">
        <f>Y236/Y57</f>
        <v>#DIV/0!</v>
      </c>
      <c r="Z235" s="794" t="e">
        <f>Z236/Z57</f>
        <v>#DIV/0!</v>
      </c>
      <c r="AA235" s="794" t="e">
        <f>AA236/AA57</f>
        <v>#DIV/0!</v>
      </c>
      <c r="AB235" s="478" t="e">
        <f>AA236/Z236</f>
        <v>#DIV/0!</v>
      </c>
      <c r="AC235" s="607" t="e">
        <f>AC236/AC57</f>
        <v>#DIV/0!</v>
      </c>
      <c r="AD235" s="603" t="e">
        <f>AD236/AD57</f>
        <v>#DIV/0!</v>
      </c>
      <c r="AE235" s="794" t="e">
        <f>AE236/AE57</f>
        <v>#DIV/0!</v>
      </c>
      <c r="AF235" s="389" t="e">
        <f>AE236/AD236</f>
        <v>#DIV/0!</v>
      </c>
      <c r="AG235" s="607" t="e">
        <f>AG236/AG57</f>
        <v>#DIV/0!</v>
      </c>
      <c r="AH235" s="603" t="e">
        <f>AH236/AH57</f>
        <v>#DIV/0!</v>
      </c>
      <c r="AI235" s="874" t="e">
        <f>AI236/AI57</f>
        <v>#DIV/0!</v>
      </c>
      <c r="AJ235" s="389" t="e">
        <f>AI236/AH236</f>
        <v>#DIV/0!</v>
      </c>
      <c r="AK235" s="649" t="e">
        <f>AK236/AK57</f>
        <v>#DIV/0!</v>
      </c>
      <c r="AL235" s="646" t="e">
        <v>#DIV/0!</v>
      </c>
      <c r="AM235" s="647" t="e">
        <f>AM236/AM57</f>
        <v>#DIV/0!</v>
      </c>
      <c r="AN235" s="346" t="e">
        <f>AN236/AN57</f>
        <v>#DIV/0!</v>
      </c>
      <c r="AO235" s="626"/>
      <c r="AP235" s="628"/>
      <c r="AQ235" s="258" t="e">
        <f>AN236/AM236</f>
        <v>#DIV/0!</v>
      </c>
      <c r="AR235" s="649">
        <f>AR236/AR57</f>
        <v>7.2192513368983954E-2</v>
      </c>
      <c r="AS235" s="650">
        <v>7.2192513368983954E-2</v>
      </c>
      <c r="AT235" s="614" t="e">
        <f>AT236/AT57</f>
        <v>#DIV/0!</v>
      </c>
      <c r="AU235" s="615" t="e">
        <f>AU236/AU57</f>
        <v>#DIV/0!</v>
      </c>
      <c r="AV235" s="569"/>
      <c r="AW235" s="628"/>
      <c r="AX235" s="524"/>
      <c r="AY235" s="137"/>
      <c r="AZ235" s="138"/>
      <c r="BA235" s="138"/>
      <c r="BF235" s="1009" t="e">
        <f>BF236/BF57</f>
        <v>#DIV/0!</v>
      </c>
      <c r="BG235" s="603" t="e">
        <f>BG236/BG57</f>
        <v>#DIV/0!</v>
      </c>
      <c r="BH235" s="605" t="e">
        <f>BH236/BH57</f>
        <v>#DIV/0!</v>
      </c>
      <c r="BI235" s="643"/>
      <c r="BJ235" s="1009" t="e">
        <f>BJ236/BJ57</f>
        <v>#DIV/0!</v>
      </c>
      <c r="BK235" s="603" t="e">
        <f>BK236/BK57</f>
        <v>#DIV/0!</v>
      </c>
      <c r="BL235" s="605" t="e">
        <f>BL236/BL57</f>
        <v>#DIV/0!</v>
      </c>
      <c r="BM235" s="478"/>
      <c r="BN235" s="1009" t="e">
        <f>BN236/BN57</f>
        <v>#DIV/0!</v>
      </c>
      <c r="BO235" s="603" t="e">
        <f>BO236/BO57</f>
        <v>#DIV/0!</v>
      </c>
      <c r="BP235" s="605" t="e">
        <f>BP236/BP57</f>
        <v>#DIV/0!</v>
      </c>
      <c r="BQ235" s="644"/>
      <c r="BR235" s="649" t="e">
        <f>BR236/BR57</f>
        <v>#DIV/0!</v>
      </c>
      <c r="BS235" s="647" t="e">
        <f>BS236/BS57</f>
        <v>#DIV/0!</v>
      </c>
      <c r="BT235" s="612" t="e">
        <f>BT236/BT57</f>
        <v>#DIV/0!</v>
      </c>
      <c r="BU235" s="648"/>
      <c r="BV235" s="258"/>
      <c r="BW235" s="1009" t="e">
        <f>BW236/BW57</f>
        <v>#DIV/0!</v>
      </c>
      <c r="BX235" s="603" t="e">
        <f>BX236/BX57</f>
        <v>#DIV/0!</v>
      </c>
      <c r="BY235" s="605" t="e">
        <f>BY236/BY57</f>
        <v>#DIV/0!</v>
      </c>
      <c r="BZ235" s="644" t="e">
        <f>BY236/BX236</f>
        <v>#DIV/0!</v>
      </c>
      <c r="CA235" s="1009" t="e">
        <f>CA236/CA57</f>
        <v>#DIV/0!</v>
      </c>
      <c r="CB235" s="603" t="e">
        <f>CB236/CB57</f>
        <v>#DIV/0!</v>
      </c>
      <c r="CC235" s="605" t="e">
        <f>CC236/CC57</f>
        <v>#DIV/0!</v>
      </c>
      <c r="CD235" s="644" t="e">
        <f>CC236/CB236</f>
        <v>#DIV/0!</v>
      </c>
      <c r="CE235" s="1009" t="e">
        <f>CE236/CE57</f>
        <v>#DIV/0!</v>
      </c>
      <c r="CF235" s="603" t="e">
        <f>CF236/CF57</f>
        <v>#DIV/0!</v>
      </c>
      <c r="CG235" s="605" t="e">
        <f>CG236/CG57</f>
        <v>#DIV/0!</v>
      </c>
      <c r="CH235" s="644" t="e">
        <f>CG236/CF236</f>
        <v>#DIV/0!</v>
      </c>
      <c r="CI235" s="649" t="e">
        <f>CI236/CI57</f>
        <v>#DIV/0!</v>
      </c>
      <c r="CJ235" s="647" t="e">
        <f>CJ236/CJ57</f>
        <v>#DIV/0!</v>
      </c>
      <c r="CK235" s="346" t="e">
        <f>CK236/CK57</f>
        <v>#DIV/0!</v>
      </c>
      <c r="CL235" s="626"/>
      <c r="CM235" s="258" t="e">
        <f>CK236/CJ236</f>
        <v>#DIV/0!</v>
      </c>
      <c r="CN235" s="649" t="e">
        <f>CN236/CN57</f>
        <v>#DIV/0!</v>
      </c>
      <c r="CO235" s="614" t="e">
        <f>CO236/CO57</f>
        <v>#DIV/0!</v>
      </c>
      <c r="CP235" s="615" t="e">
        <f>CP236/CP57</f>
        <v>#DIV/0!</v>
      </c>
      <c r="CQ235" s="569"/>
      <c r="CR235" s="524" t="e">
        <f>CP236/CO236</f>
        <v>#DIV/0!</v>
      </c>
      <c r="CS235" s="137"/>
      <c r="CT235" s="138"/>
    </row>
    <row r="236" spans="1:101" s="271" customFormat="1" ht="20.100000000000001" hidden="1" customHeight="1">
      <c r="A236" s="125"/>
      <c r="B236" s="186"/>
      <c r="C236" s="126"/>
      <c r="D236" s="852" t="s">
        <v>75</v>
      </c>
      <c r="E236" s="545"/>
      <c r="F236" s="381">
        <v>150</v>
      </c>
      <c r="G236" s="469"/>
      <c r="H236" s="782"/>
      <c r="I236" s="465">
        <f>H236-G236</f>
        <v>0</v>
      </c>
      <c r="J236" s="381">
        <v>150</v>
      </c>
      <c r="K236" s="469"/>
      <c r="L236" s="782"/>
      <c r="M236" s="465">
        <f>L236-K236</f>
        <v>0</v>
      </c>
      <c r="N236" s="381">
        <v>150</v>
      </c>
      <c r="O236" s="469"/>
      <c r="P236" s="782"/>
      <c r="Q236" s="465">
        <f>P236-O236</f>
        <v>0</v>
      </c>
      <c r="R236" s="386">
        <f>F236+J236+N236</f>
        <v>450</v>
      </c>
      <c r="S236" s="387">
        <v>450</v>
      </c>
      <c r="T236" s="575">
        <f>H236+K236+O236</f>
        <v>0</v>
      </c>
      <c r="U236" s="278">
        <f>H236+L236+P236</f>
        <v>0</v>
      </c>
      <c r="V236" s="242">
        <f>U236-R236</f>
        <v>-450</v>
      </c>
      <c r="W236" s="243">
        <f t="shared" si="586"/>
        <v>-450</v>
      </c>
      <c r="X236" s="244">
        <f>U236-T236</f>
        <v>0</v>
      </c>
      <c r="Y236" s="381">
        <v>0</v>
      </c>
      <c r="Z236" s="782"/>
      <c r="AA236" s="782"/>
      <c r="AB236" s="465">
        <f>AA236-Z236</f>
        <v>0</v>
      </c>
      <c r="AC236" s="381">
        <v>0</v>
      </c>
      <c r="AD236" s="469"/>
      <c r="AE236" s="782"/>
      <c r="AF236" s="651">
        <f>AE236-AD236</f>
        <v>0</v>
      </c>
      <c r="AG236" s="381">
        <v>0</v>
      </c>
      <c r="AH236" s="469"/>
      <c r="AI236" s="470"/>
      <c r="AJ236" s="651">
        <f>AI236-AH236</f>
        <v>0</v>
      </c>
      <c r="AK236" s="292">
        <f>Y236+AC236+AG236</f>
        <v>0</v>
      </c>
      <c r="AL236" s="387">
        <v>0</v>
      </c>
      <c r="AM236" s="388">
        <f>Z236+AD236+AH236</f>
        <v>0</v>
      </c>
      <c r="AN236" s="196">
        <f>AA236+AE236+AI236</f>
        <v>0</v>
      </c>
      <c r="AO236" s="70">
        <f>AN236-AK236</f>
        <v>0</v>
      </c>
      <c r="AP236" s="129">
        <f t="shared" si="587"/>
        <v>0</v>
      </c>
      <c r="AQ236" s="244">
        <f>AN236-AM236</f>
        <v>0</v>
      </c>
      <c r="AR236" s="292">
        <f>SUM(R236,AK236)</f>
        <v>450</v>
      </c>
      <c r="AS236" s="390">
        <v>450</v>
      </c>
      <c r="AT236" s="528">
        <f>T236+AM236</f>
        <v>0</v>
      </c>
      <c r="AU236" s="293">
        <f>SUM(U236,AN236)</f>
        <v>0</v>
      </c>
      <c r="AV236" s="335">
        <f>AU236-AR236</f>
        <v>-450</v>
      </c>
      <c r="AW236" s="243">
        <f t="shared" si="588"/>
        <v>-450</v>
      </c>
      <c r="AX236" s="618">
        <f>AU236-AT236</f>
        <v>0</v>
      </c>
      <c r="AY236" s="137"/>
      <c r="AZ236" s="138"/>
      <c r="BA236" s="138"/>
      <c r="BF236" s="951"/>
      <c r="BG236" s="469"/>
      <c r="BH236" s="471"/>
      <c r="BI236" s="465">
        <f>BH236-BG236</f>
        <v>0</v>
      </c>
      <c r="BJ236" s="951"/>
      <c r="BK236" s="469"/>
      <c r="BL236" s="471"/>
      <c r="BM236" s="465">
        <f>BL236-BK236</f>
        <v>0</v>
      </c>
      <c r="BN236" s="951"/>
      <c r="BO236" s="469"/>
      <c r="BP236" s="471"/>
      <c r="BQ236" s="651">
        <f>BP236-BO236</f>
        <v>0</v>
      </c>
      <c r="BR236" s="292">
        <f>BF236+BJ236+BN236</f>
        <v>0</v>
      </c>
      <c r="BS236" s="129">
        <f>BG236+BK236+BO236</f>
        <v>0</v>
      </c>
      <c r="BT236" s="278">
        <f>BH236+BL236+BP236</f>
        <v>0</v>
      </c>
      <c r="BU236" s="242">
        <f>BT236-BR236</f>
        <v>0</v>
      </c>
      <c r="BV236" s="244">
        <f>BT236-BS236</f>
        <v>0</v>
      </c>
      <c r="BW236" s="951"/>
      <c r="BX236" s="469"/>
      <c r="BY236" s="471"/>
      <c r="BZ236" s="651">
        <f>BY236-BX236</f>
        <v>0</v>
      </c>
      <c r="CA236" s="951"/>
      <c r="CB236" s="469"/>
      <c r="CC236" s="471"/>
      <c r="CD236" s="651">
        <f>CC236-CB236</f>
        <v>0</v>
      </c>
      <c r="CE236" s="951"/>
      <c r="CF236" s="469"/>
      <c r="CG236" s="471"/>
      <c r="CH236" s="651">
        <f>CG236-CF236</f>
        <v>0</v>
      </c>
      <c r="CI236" s="292">
        <f>BW236+CA236+CE236</f>
        <v>0</v>
      </c>
      <c r="CJ236" s="388">
        <f>BX236+CB236+CF236</f>
        <v>0</v>
      </c>
      <c r="CK236" s="196">
        <f>BY236+CC236+CG236</f>
        <v>0</v>
      </c>
      <c r="CL236" s="70">
        <f>CK236-CI236</f>
        <v>0</v>
      </c>
      <c r="CM236" s="244">
        <f>CK236-CJ236</f>
        <v>0</v>
      </c>
      <c r="CN236" s="292">
        <f>SUM(BR236,CI236)</f>
        <v>0</v>
      </c>
      <c r="CO236" s="528">
        <f>BS236+CJ236</f>
        <v>0</v>
      </c>
      <c r="CP236" s="293">
        <f>SUM(BT236,CK236)</f>
        <v>0</v>
      </c>
      <c r="CQ236" s="335">
        <f>CP236-CN236</f>
        <v>0</v>
      </c>
      <c r="CR236" s="618">
        <f>CP236-CO236</f>
        <v>0</v>
      </c>
      <c r="CS236" s="137"/>
      <c r="CT236" s="138"/>
    </row>
    <row r="237" spans="1:101" s="98" customFormat="1" ht="20.100000000000001" customHeight="1">
      <c r="A237" s="186"/>
      <c r="B237" s="186" t="str">
        <f>B211</f>
        <v>%=粗利率</v>
      </c>
      <c r="C237" s="126"/>
      <c r="D237" s="126"/>
      <c r="E237" s="859"/>
      <c r="F237" s="499">
        <f>F238/F59</f>
        <v>9.3953328757721347E-2</v>
      </c>
      <c r="G237" s="582">
        <f>G238/G59</f>
        <v>0.1702697014418898</v>
      </c>
      <c r="H237" s="793">
        <f>H238/H59</f>
        <v>0.1702697014418898</v>
      </c>
      <c r="I237" s="341">
        <f>H238/G238</f>
        <v>1</v>
      </c>
      <c r="J237" s="499">
        <f>J238/J59</f>
        <v>9.3953328757721347E-2</v>
      </c>
      <c r="K237" s="582">
        <f>K238/K59</f>
        <v>0.16981630135612047</v>
      </c>
      <c r="L237" s="793">
        <f>L238/L59</f>
        <v>0.16981630135612047</v>
      </c>
      <c r="M237" s="341">
        <f>L238/K238</f>
        <v>1</v>
      </c>
      <c r="N237" s="499">
        <f>N238/N59</f>
        <v>9.3953328757721347E-2</v>
      </c>
      <c r="O237" s="582">
        <f>O238/O59</f>
        <v>0.23129617526377488</v>
      </c>
      <c r="P237" s="793">
        <f>P238/P59</f>
        <v>0.23129617526377488</v>
      </c>
      <c r="Q237" s="341">
        <f>P238/O238</f>
        <v>1</v>
      </c>
      <c r="R237" s="499">
        <f>R238/R59</f>
        <v>9.3953328757721347E-2</v>
      </c>
      <c r="S237" s="621">
        <f>S238/S59</f>
        <v>9.3953328757721347E-2</v>
      </c>
      <c r="T237" s="591">
        <f>T238/T59</f>
        <v>0.17941582313196527</v>
      </c>
      <c r="U237" s="587">
        <f>U238/U59</f>
        <v>0.17941582313196527</v>
      </c>
      <c r="V237" s="587">
        <f>U238/R238</f>
        <v>0.97201565527065537</v>
      </c>
      <c r="W237" s="588"/>
      <c r="X237" s="178">
        <f>U238/T238</f>
        <v>1</v>
      </c>
      <c r="Y237" s="499">
        <f>Y238/Y59</f>
        <v>6.5783132530120483E-2</v>
      </c>
      <c r="Z237" s="793">
        <f>Z238/Z59</f>
        <v>5.269966307443804E-2</v>
      </c>
      <c r="AA237" s="793">
        <f>AA238/AA59</f>
        <v>5.269966307443804E-2</v>
      </c>
      <c r="AB237" s="341">
        <f>AA238/Z238</f>
        <v>1</v>
      </c>
      <c r="AC237" s="499">
        <f>AC238/AC59</f>
        <v>6.5783132530120483E-2</v>
      </c>
      <c r="AD237" s="582">
        <f>AD238/AD59</f>
        <v>-4.0647284541106395E-2</v>
      </c>
      <c r="AE237" s="793">
        <f>AE238/AE59</f>
        <v>-4.0647284541106395E-2</v>
      </c>
      <c r="AF237" s="348">
        <f>AE238/AD238</f>
        <v>1</v>
      </c>
      <c r="AG237" s="499">
        <f>AG238/AG59</f>
        <v>6.5783132530120483E-2</v>
      </c>
      <c r="AH237" s="582">
        <f>AH238/AH59</f>
        <v>2.9647335423197488E-2</v>
      </c>
      <c r="AI237" s="873" t="e">
        <f>AI238/AI59</f>
        <v>#DIV/0!</v>
      </c>
      <c r="AJ237" s="348">
        <f>AI238/AH238</f>
        <v>0</v>
      </c>
      <c r="AK237" s="499">
        <f>AK238/AK59</f>
        <v>6.5783132530120483E-2</v>
      </c>
      <c r="AL237" s="621">
        <v>6.5783132530120483E-2</v>
      </c>
      <c r="AM237" s="588">
        <f>AM238/AM59</f>
        <v>1.5696608821158867E-2</v>
      </c>
      <c r="AN237" s="587">
        <f>AN238/AN59</f>
        <v>9.7030031807578253E-3</v>
      </c>
      <c r="AO237" s="595">
        <f>AN238/AK238</f>
        <v>0.33930272108843529</v>
      </c>
      <c r="AP237" s="347">
        <f>AN238/AL238</f>
        <v>0.33930272108843529</v>
      </c>
      <c r="AQ237" s="179">
        <f>AN238/AM238</f>
        <v>0.43239201577772474</v>
      </c>
      <c r="AR237" s="640">
        <f>AR238/AR59</f>
        <v>8.3409920549710123E-2</v>
      </c>
      <c r="AS237" s="587">
        <v>8.3409920549710123E-2</v>
      </c>
      <c r="AT237" s="676">
        <f>AT238/AT59</f>
        <v>4.9352020384382106E-2</v>
      </c>
      <c r="AU237" s="594">
        <f>AU238/AU59</f>
        <v>5.5531644080675784E-2</v>
      </c>
      <c r="AV237" s="595">
        <f>AU238/AR238</f>
        <v>0.7852509939759037</v>
      </c>
      <c r="AW237" s="587">
        <f>AU238/AS238</f>
        <v>0.7852509939759037</v>
      </c>
      <c r="AX237" s="596">
        <f>AU238/AT238</f>
        <v>0.85658116505575943</v>
      </c>
      <c r="AY237" s="96"/>
      <c r="AZ237" s="97"/>
      <c r="BA237" s="641"/>
      <c r="BB237" s="677">
        <f>AU237/ AR237</f>
        <v>0.66576785728479837</v>
      </c>
      <c r="BF237" s="1008" t="e">
        <f>BF238/BF59</f>
        <v>#DIV/0!</v>
      </c>
      <c r="BG237" s="582" t="e">
        <f>BG238/BG59</f>
        <v>#DIV/0!</v>
      </c>
      <c r="BH237" s="583" t="e">
        <f>BH238/BH59</f>
        <v>#DIV/0!</v>
      </c>
      <c r="BI237" s="341" t="e">
        <f>BH238/BG238</f>
        <v>#DIV/0!</v>
      </c>
      <c r="BJ237" s="1008" t="e">
        <f>BJ238/BJ59</f>
        <v>#DIV/0!</v>
      </c>
      <c r="BK237" s="582" t="e">
        <f>BK238/BK59</f>
        <v>#DIV/0!</v>
      </c>
      <c r="BL237" s="583" t="e">
        <f>BL238/BL59</f>
        <v>#DIV/0!</v>
      </c>
      <c r="BM237" s="341" t="e">
        <f>BL238/BK238</f>
        <v>#DIV/0!</v>
      </c>
      <c r="BN237" s="1008" t="e">
        <f>BN238/BN59</f>
        <v>#DIV/0!</v>
      </c>
      <c r="BO237" s="582" t="e">
        <f>BO238/BO59</f>
        <v>#DIV/0!</v>
      </c>
      <c r="BP237" s="583" t="e">
        <f>BP238/BP59</f>
        <v>#DIV/0!</v>
      </c>
      <c r="BQ237" s="652" t="e">
        <f>BP238/BO238</f>
        <v>#DIV/0!</v>
      </c>
      <c r="BR237" s="499" t="e">
        <f>BR238/BR59</f>
        <v>#DIV/0!</v>
      </c>
      <c r="BS237" s="588" t="e">
        <f>BS238/BS59</f>
        <v>#DIV/0!</v>
      </c>
      <c r="BT237" s="587" t="e">
        <f>BT238/BT59</f>
        <v>#DIV/0!</v>
      </c>
      <c r="BU237" s="587" t="e">
        <f>BT238/BR238</f>
        <v>#DIV/0!</v>
      </c>
      <c r="BV237" s="178" t="e">
        <f>BT238/BS238</f>
        <v>#DIV/0!</v>
      </c>
      <c r="BW237" s="1008" t="e">
        <f>BW238/BW59</f>
        <v>#DIV/0!</v>
      </c>
      <c r="BX237" s="582" t="e">
        <f>BX238/BX59</f>
        <v>#DIV/0!</v>
      </c>
      <c r="BY237" s="583" t="e">
        <f>BY238/BY59</f>
        <v>#DIV/0!</v>
      </c>
      <c r="BZ237" s="652" t="e">
        <f>BY238/BX238</f>
        <v>#DIV/0!</v>
      </c>
      <c r="CA237" s="1008" t="e">
        <f>CA238/CA59</f>
        <v>#DIV/0!</v>
      </c>
      <c r="CB237" s="582" t="e">
        <f>CB238/CB59</f>
        <v>#DIV/0!</v>
      </c>
      <c r="CC237" s="583" t="e">
        <f>CC238/CC59</f>
        <v>#DIV/0!</v>
      </c>
      <c r="CD237" s="652" t="e">
        <f>CC238/CB238</f>
        <v>#DIV/0!</v>
      </c>
      <c r="CE237" s="1008" t="e">
        <f>CE238/CE59</f>
        <v>#DIV/0!</v>
      </c>
      <c r="CF237" s="582" t="e">
        <f>CF238/CF59</f>
        <v>#DIV/0!</v>
      </c>
      <c r="CG237" s="583" t="e">
        <f>CG238/CG59</f>
        <v>#DIV/0!</v>
      </c>
      <c r="CH237" s="652" t="e">
        <f>CG238/CF238</f>
        <v>#DIV/0!</v>
      </c>
      <c r="CI237" s="499" t="e">
        <f>CI238/CI59</f>
        <v>#DIV/0!</v>
      </c>
      <c r="CJ237" s="588" t="e">
        <f>CJ238/CJ59</f>
        <v>#DIV/0!</v>
      </c>
      <c r="CK237" s="587" t="e">
        <f>CK238/CK59</f>
        <v>#DIV/0!</v>
      </c>
      <c r="CL237" s="595" t="e">
        <f>CK238/CI238</f>
        <v>#DIV/0!</v>
      </c>
      <c r="CM237" s="179" t="e">
        <f>CK238/CJ238</f>
        <v>#DIV/0!</v>
      </c>
      <c r="CN237" s="640" t="e">
        <f>CN238/CN59</f>
        <v>#DIV/0!</v>
      </c>
      <c r="CO237" s="676" t="e">
        <f>CO238/CO59</f>
        <v>#DIV/0!</v>
      </c>
      <c r="CP237" s="594" t="e">
        <f>CP238/CP59</f>
        <v>#DIV/0!</v>
      </c>
      <c r="CQ237" s="595" t="e">
        <f>CP238/CN238</f>
        <v>#DIV/0!</v>
      </c>
      <c r="CR237" s="596" t="e">
        <f>CP238/CO238</f>
        <v>#DIV/0!</v>
      </c>
      <c r="CS237" s="96"/>
      <c r="CT237" s="641"/>
      <c r="CU237" s="677" t="e">
        <f>CP237/ CN237</f>
        <v>#DIV/0!</v>
      </c>
    </row>
    <row r="238" spans="1:101" s="97" customFormat="1" ht="20.100000000000001" customHeight="1">
      <c r="A238" s="186"/>
      <c r="B238" s="360" t="s">
        <v>8</v>
      </c>
      <c r="C238" s="361"/>
      <c r="D238" s="361"/>
      <c r="E238" s="187"/>
      <c r="F238" s="362">
        <f>F234+F236</f>
        <v>234</v>
      </c>
      <c r="G238" s="456">
        <v>244.45199</v>
      </c>
      <c r="H238" s="774">
        <v>244.45199</v>
      </c>
      <c r="I238" s="365">
        <f>H238-G238</f>
        <v>0</v>
      </c>
      <c r="J238" s="362">
        <f>J234+J236</f>
        <v>234</v>
      </c>
      <c r="K238" s="456">
        <v>303</v>
      </c>
      <c r="L238" s="774">
        <v>303</v>
      </c>
      <c r="M238" s="365">
        <f>L238-K238</f>
        <v>0</v>
      </c>
      <c r="N238" s="362">
        <f>N234+N236</f>
        <v>234</v>
      </c>
      <c r="O238" s="456">
        <v>134.90299999999999</v>
      </c>
      <c r="P238" s="774">
        <v>134.90299999999999</v>
      </c>
      <c r="Q238" s="365">
        <f>P238-O238</f>
        <v>0</v>
      </c>
      <c r="R238" s="367">
        <f>F238+J238+N238</f>
        <v>702</v>
      </c>
      <c r="S238" s="368">
        <f>S234+S236</f>
        <v>702</v>
      </c>
      <c r="T238" s="188">
        <f>H238+K238+O238</f>
        <v>682.35499000000004</v>
      </c>
      <c r="U238" s="114">
        <f>H238+L238+P238</f>
        <v>682.35499000000004</v>
      </c>
      <c r="V238" s="110">
        <f>U238-R238</f>
        <v>-19.645009999999957</v>
      </c>
      <c r="W238" s="108">
        <f t="shared" si="586"/>
        <v>-19.645009999999957</v>
      </c>
      <c r="X238" s="117">
        <f>U238-T238</f>
        <v>0</v>
      </c>
      <c r="Y238" s="362">
        <f>Y234+Y236</f>
        <v>98</v>
      </c>
      <c r="Z238" s="774">
        <v>292.23899999999998</v>
      </c>
      <c r="AA238" s="774">
        <v>292.23899999999998</v>
      </c>
      <c r="AB238" s="365">
        <f>AA238-Z238</f>
        <v>0</v>
      </c>
      <c r="AC238" s="362">
        <f>AC234+AC236</f>
        <v>98</v>
      </c>
      <c r="AD238" s="456">
        <v>-192.48400000000001</v>
      </c>
      <c r="AE238" s="774">
        <v>-192.48400000000001</v>
      </c>
      <c r="AF238" s="365">
        <f>AE238-AD238</f>
        <v>0</v>
      </c>
      <c r="AG238" s="362">
        <f>AG234+AG236</f>
        <v>98</v>
      </c>
      <c r="AH238" s="456">
        <v>130.94999999999999</v>
      </c>
      <c r="AI238" s="364"/>
      <c r="AJ238" s="365">
        <f>AI238-AH238</f>
        <v>-130.94999999999999</v>
      </c>
      <c r="AK238" s="367">
        <f>Y238+AC238+AG238</f>
        <v>294</v>
      </c>
      <c r="AL238" s="368">
        <v>294</v>
      </c>
      <c r="AM238" s="108">
        <f>Z238+AD238+AH238</f>
        <v>230.70499999999996</v>
      </c>
      <c r="AN238" s="114">
        <f>AA238+AE238+AI238</f>
        <v>99.754999999999967</v>
      </c>
      <c r="AO238" s="188">
        <f>AN238-AK238</f>
        <v>-194.24500000000003</v>
      </c>
      <c r="AP238" s="108">
        <f t="shared" si="587"/>
        <v>-194.24500000000003</v>
      </c>
      <c r="AQ238" s="117">
        <f>AN238-AM238</f>
        <v>-130.94999999999999</v>
      </c>
      <c r="AR238" s="111">
        <f>SUM(R238,AK238)</f>
        <v>996</v>
      </c>
      <c r="AS238" s="113">
        <v>996</v>
      </c>
      <c r="AT238" s="601">
        <f>T238+AM238</f>
        <v>913.05998999999997</v>
      </c>
      <c r="AU238" s="189">
        <f>SUM(U238,AN238)</f>
        <v>782.10999000000004</v>
      </c>
      <c r="AV238" s="190">
        <f>AU238-AR238</f>
        <v>-213.89000999999996</v>
      </c>
      <c r="AW238" s="108">
        <f t="shared" si="588"/>
        <v>-213.89000999999996</v>
      </c>
      <c r="AX238" s="602">
        <f>AU238-AT238</f>
        <v>-130.94999999999993</v>
      </c>
      <c r="AY238" s="96">
        <f>AR238/6</f>
        <v>166</v>
      </c>
      <c r="AZ238" s="97">
        <f>AS238/6</f>
        <v>166</v>
      </c>
      <c r="BA238" s="97">
        <f>AU238/6</f>
        <v>130.351665</v>
      </c>
      <c r="BB238" s="370">
        <f>BA238/AY238</f>
        <v>0.78525099397590359</v>
      </c>
      <c r="BC238" s="98">
        <f>BA238-AY238</f>
        <v>-35.648335000000003</v>
      </c>
      <c r="BD238" s="98">
        <f>BA238-AZ238</f>
        <v>-35.648335000000003</v>
      </c>
      <c r="BE238" s="98">
        <f>AX238/6</f>
        <v>-21.824999999999989</v>
      </c>
      <c r="BF238" s="949">
        <f>BF234+BF236</f>
        <v>0</v>
      </c>
      <c r="BG238" s="456">
        <f>BG234+BG236</f>
        <v>0</v>
      </c>
      <c r="BH238" s="366">
        <f>BH234+BH236</f>
        <v>0</v>
      </c>
      <c r="BI238" s="365">
        <f>BH238-BG238</f>
        <v>0</v>
      </c>
      <c r="BJ238" s="949">
        <f>BJ234+BJ236</f>
        <v>0</v>
      </c>
      <c r="BK238" s="456">
        <f>BK234+BK236</f>
        <v>0</v>
      </c>
      <c r="BL238" s="366">
        <f>BL234+BL236</f>
        <v>0</v>
      </c>
      <c r="BM238" s="365">
        <f>BL238-BK238</f>
        <v>0</v>
      </c>
      <c r="BN238" s="949">
        <f>BN234+BN236</f>
        <v>0</v>
      </c>
      <c r="BO238" s="456">
        <f>BO234+BO236</f>
        <v>0</v>
      </c>
      <c r="BP238" s="366">
        <f>BP234+BP236</f>
        <v>0</v>
      </c>
      <c r="BQ238" s="365">
        <f>BP238-BO238</f>
        <v>0</v>
      </c>
      <c r="BR238" s="367">
        <f>BF238+BJ238+BN238</f>
        <v>0</v>
      </c>
      <c r="BS238" s="108">
        <f>BG238+BK238+BO238</f>
        <v>0</v>
      </c>
      <c r="BT238" s="114">
        <f>BH238+BL238+BP238</f>
        <v>0</v>
      </c>
      <c r="BU238" s="110">
        <f>BT238-BR238</f>
        <v>0</v>
      </c>
      <c r="BV238" s="117">
        <f>BT238-BS238</f>
        <v>0</v>
      </c>
      <c r="BW238" s="949">
        <f>BW234+BW236</f>
        <v>0</v>
      </c>
      <c r="BX238" s="456">
        <f>BX234+BX236</f>
        <v>0</v>
      </c>
      <c r="BY238" s="366">
        <f>BY234+BY236</f>
        <v>0</v>
      </c>
      <c r="BZ238" s="365">
        <f>BY238-BX238</f>
        <v>0</v>
      </c>
      <c r="CA238" s="949">
        <f>CA234+CA236</f>
        <v>0</v>
      </c>
      <c r="CB238" s="456">
        <f>CB234+CB236</f>
        <v>0</v>
      </c>
      <c r="CC238" s="366">
        <f>CC234+CC236</f>
        <v>0</v>
      </c>
      <c r="CD238" s="365">
        <f>CC238-CB238</f>
        <v>0</v>
      </c>
      <c r="CE238" s="949">
        <f>CE234+CE236</f>
        <v>0</v>
      </c>
      <c r="CF238" s="456">
        <f>CF234+CF236</f>
        <v>0</v>
      </c>
      <c r="CG238" s="366">
        <f>CG234+CG236</f>
        <v>0</v>
      </c>
      <c r="CH238" s="365">
        <f>CG238-CF238</f>
        <v>0</v>
      </c>
      <c r="CI238" s="367">
        <f>BW238+CA238+CE238</f>
        <v>0</v>
      </c>
      <c r="CJ238" s="108">
        <f>BX238+CB238+CF238</f>
        <v>0</v>
      </c>
      <c r="CK238" s="114">
        <f>BY238+CC238+CG238</f>
        <v>0</v>
      </c>
      <c r="CL238" s="188">
        <f>CK238-CI238</f>
        <v>0</v>
      </c>
      <c r="CM238" s="117">
        <f>CK238-CJ238</f>
        <v>0</v>
      </c>
      <c r="CN238" s="111">
        <f>SUM(BR238,CI238)</f>
        <v>0</v>
      </c>
      <c r="CO238" s="601">
        <f>BS238+CJ238</f>
        <v>0</v>
      </c>
      <c r="CP238" s="189">
        <f>SUM(BT238,CK238)</f>
        <v>0</v>
      </c>
      <c r="CQ238" s="190">
        <f>CP238-CN238</f>
        <v>0</v>
      </c>
      <c r="CR238" s="602">
        <f>CP238-CO238</f>
        <v>0</v>
      </c>
      <c r="CS238" s="96">
        <f>CN238/6</f>
        <v>0</v>
      </c>
      <c r="CT238" s="97">
        <f>CP238/6</f>
        <v>0</v>
      </c>
      <c r="CU238" s="370" t="e">
        <f>CT238/CS238</f>
        <v>#DIV/0!</v>
      </c>
      <c r="CV238" s="98">
        <f>CT238-CS238</f>
        <v>0</v>
      </c>
      <c r="CW238" s="98">
        <f>CR238/6</f>
        <v>0</v>
      </c>
    </row>
    <row r="239" spans="1:101" s="266" customFormat="1" ht="20.100000000000001" customHeight="1">
      <c r="A239" s="359"/>
      <c r="B239" s="457" t="str">
        <f>B211</f>
        <v>%=粗利率</v>
      </c>
      <c r="C239" s="126"/>
      <c r="D239" s="126"/>
      <c r="E239" s="153"/>
      <c r="F239" s="499">
        <f>F240/F61</f>
        <v>0.60275229357798166</v>
      </c>
      <c r="G239" s="582">
        <f>G240/G61</f>
        <v>0.54735018815159053</v>
      </c>
      <c r="H239" s="793">
        <f>H240/H61</f>
        <v>0.54735018815159053</v>
      </c>
      <c r="I239" s="341">
        <f>H240/G240</f>
        <v>1</v>
      </c>
      <c r="J239" s="499">
        <f>J240/J61</f>
        <v>0.60275229357798166</v>
      </c>
      <c r="K239" s="582">
        <f>K240/K61</f>
        <v>0.56338833885856288</v>
      </c>
      <c r="L239" s="793">
        <f>L240/L61</f>
        <v>0.56338833885856288</v>
      </c>
      <c r="M239" s="341">
        <f>L240/K240</f>
        <v>1</v>
      </c>
      <c r="N239" s="499">
        <f>N240/N61</f>
        <v>0.56839116719242899</v>
      </c>
      <c r="O239" s="582">
        <f>O240/O61</f>
        <v>0.58549491135915954</v>
      </c>
      <c r="P239" s="793">
        <f>P240/P61</f>
        <v>0.58549491135915954</v>
      </c>
      <c r="Q239" s="341">
        <f>P240/O240</f>
        <v>1</v>
      </c>
      <c r="R239" s="499">
        <f>R240/R61</f>
        <v>0.59042769857433808</v>
      </c>
      <c r="S239" s="621">
        <f>S240/S61</f>
        <v>0.59042769857433808</v>
      </c>
      <c r="T239" s="591">
        <f>T240/T61</f>
        <v>0.56538937710786985</v>
      </c>
      <c r="U239" s="587">
        <f>U240/U61</f>
        <v>0.56538937710786985</v>
      </c>
      <c r="V239" s="587">
        <f>U240/R240</f>
        <v>1.1988310986547086</v>
      </c>
      <c r="W239" s="588">
        <f>U240/S240</f>
        <v>1.1988310986547086</v>
      </c>
      <c r="X239" s="178">
        <f>U240/T240</f>
        <v>1</v>
      </c>
      <c r="Y239" s="499">
        <f>Y240/Y61</f>
        <v>0.58818897637795275</v>
      </c>
      <c r="Z239" s="793">
        <f>Z240/Z61</f>
        <v>0.65175974841321416</v>
      </c>
      <c r="AA239" s="793">
        <f>AA240/AA61</f>
        <v>0.65175974841321416</v>
      </c>
      <c r="AB239" s="341">
        <f>AA240/Z240</f>
        <v>1</v>
      </c>
      <c r="AC239" s="499">
        <f>AC240/AC61</f>
        <v>0.5924954240390482</v>
      </c>
      <c r="AD239" s="582">
        <f>AD240/AD61</f>
        <v>0.53986279748540633</v>
      </c>
      <c r="AE239" s="793">
        <f>AE240/AE61</f>
        <v>0.53765075212557223</v>
      </c>
      <c r="AF239" s="348">
        <f>AE240/AD240</f>
        <v>1</v>
      </c>
      <c r="AG239" s="499">
        <f>AG240/AG61</f>
        <v>0.58988439306358376</v>
      </c>
      <c r="AH239" s="582">
        <f>AH240/AH61</f>
        <v>0.55038043478260867</v>
      </c>
      <c r="AI239" s="873" t="e">
        <f>AI240/AI61</f>
        <v>#DIV/0!</v>
      </c>
      <c r="AJ239" s="348">
        <f>AI240/AH240</f>
        <v>0</v>
      </c>
      <c r="AK239" s="499">
        <f>AK240/AK61</f>
        <v>0.59018980812873945</v>
      </c>
      <c r="AL239" s="621">
        <f>AL240/AL61</f>
        <v>0.59018980812873945</v>
      </c>
      <c r="AM239" s="588">
        <f>AM240/AM61</f>
        <v>0.58069875967743434</v>
      </c>
      <c r="AN239" s="587">
        <f>AN240/AN61</f>
        <v>0.59375557899727149</v>
      </c>
      <c r="AO239" s="595">
        <f>AN240/AK240</f>
        <v>0.73046094069529643</v>
      </c>
      <c r="AP239" s="347">
        <f>AN240/AL240</f>
        <v>0.73046094069529643</v>
      </c>
      <c r="AQ239" s="179">
        <f>AN240/AM240</f>
        <v>0.69629357300279882</v>
      </c>
      <c r="AR239" s="640">
        <f>AR240/AR61</f>
        <v>0.59030325922728255</v>
      </c>
      <c r="AS239" s="587">
        <f>AS240/AS61</f>
        <v>0.59030325922728255</v>
      </c>
      <c r="AT239" s="676">
        <f>AT240/AT61</f>
        <v>0.57278346356438636</v>
      </c>
      <c r="AU239" s="594">
        <f>AU240/AU61</f>
        <v>0.57641831206058058</v>
      </c>
      <c r="AV239" s="595">
        <f>AU240/AR240</f>
        <v>0.95387601069518724</v>
      </c>
      <c r="AW239" s="587">
        <f>AU240/AS240</f>
        <v>0.95387601069518724</v>
      </c>
      <c r="AX239" s="596">
        <f>AU240/AT240</f>
        <v>0.85128962865330815</v>
      </c>
      <c r="AY239" s="96"/>
      <c r="AZ239" s="97"/>
      <c r="BA239" s="97"/>
      <c r="BF239" s="1008" t="e">
        <f>BF240/BF61</f>
        <v>#DIV/0!</v>
      </c>
      <c r="BG239" s="582" t="e">
        <f>BG240/BG61</f>
        <v>#DIV/0!</v>
      </c>
      <c r="BH239" s="583" t="e">
        <f>BH240/BH61</f>
        <v>#DIV/0!</v>
      </c>
      <c r="BI239" s="341" t="e">
        <f>BH240/BG240</f>
        <v>#DIV/0!</v>
      </c>
      <c r="BJ239" s="1008" t="e">
        <f>BJ240/BJ61</f>
        <v>#DIV/0!</v>
      </c>
      <c r="BK239" s="582" t="e">
        <f>BK240/BK61</f>
        <v>#DIV/0!</v>
      </c>
      <c r="BL239" s="583" t="e">
        <f>BL240/BL61</f>
        <v>#DIV/0!</v>
      </c>
      <c r="BM239" s="341" t="e">
        <f>BL240/BK240</f>
        <v>#DIV/0!</v>
      </c>
      <c r="BN239" s="1008" t="e">
        <f>BN240/BN61</f>
        <v>#DIV/0!</v>
      </c>
      <c r="BO239" s="582" t="e">
        <f>BO240/BO61</f>
        <v>#DIV/0!</v>
      </c>
      <c r="BP239" s="583" t="e">
        <f>BP240/BP61</f>
        <v>#DIV/0!</v>
      </c>
      <c r="BQ239" s="348" t="e">
        <f>BP240/BO240</f>
        <v>#DIV/0!</v>
      </c>
      <c r="BR239" s="499" t="e">
        <f>BR240/BR61</f>
        <v>#DIV/0!</v>
      </c>
      <c r="BS239" s="588" t="e">
        <f>BS240/BS61</f>
        <v>#DIV/0!</v>
      </c>
      <c r="BT239" s="587" t="e">
        <f>BT240/BT61</f>
        <v>#DIV/0!</v>
      </c>
      <c r="BU239" s="587" t="e">
        <f>BT240/BR240</f>
        <v>#DIV/0!</v>
      </c>
      <c r="BV239" s="178" t="e">
        <f>BT240/BS240</f>
        <v>#DIV/0!</v>
      </c>
      <c r="BW239" s="1008" t="e">
        <f>BW240/BW61</f>
        <v>#DIV/0!</v>
      </c>
      <c r="BX239" s="582" t="e">
        <f>BX240/BX61</f>
        <v>#DIV/0!</v>
      </c>
      <c r="BY239" s="583" t="e">
        <f>BY240/BY61</f>
        <v>#DIV/0!</v>
      </c>
      <c r="BZ239" s="348" t="e">
        <f>BY240/BX240</f>
        <v>#DIV/0!</v>
      </c>
      <c r="CA239" s="1008" t="e">
        <f>CA240/CA61</f>
        <v>#DIV/0!</v>
      </c>
      <c r="CB239" s="582" t="e">
        <f>CB240/CB61</f>
        <v>#DIV/0!</v>
      </c>
      <c r="CC239" s="583" t="e">
        <f>CC240/CC61</f>
        <v>#DIV/0!</v>
      </c>
      <c r="CD239" s="348" t="e">
        <f>CC240/CB240</f>
        <v>#DIV/0!</v>
      </c>
      <c r="CE239" s="1008" t="e">
        <f>CE240/CE61</f>
        <v>#DIV/0!</v>
      </c>
      <c r="CF239" s="582" t="e">
        <f>CF240/CF61</f>
        <v>#DIV/0!</v>
      </c>
      <c r="CG239" s="583" t="e">
        <f>CG240/CG61</f>
        <v>#DIV/0!</v>
      </c>
      <c r="CH239" s="348" t="e">
        <f>CG240/CF240</f>
        <v>#DIV/0!</v>
      </c>
      <c r="CI239" s="499" t="e">
        <f>CI240/CI61</f>
        <v>#DIV/0!</v>
      </c>
      <c r="CJ239" s="588" t="e">
        <f>CJ240/CJ61</f>
        <v>#DIV/0!</v>
      </c>
      <c r="CK239" s="587" t="e">
        <f>CK240/CK61</f>
        <v>#DIV/0!</v>
      </c>
      <c r="CL239" s="595" t="e">
        <f>CK240/CI240</f>
        <v>#DIV/0!</v>
      </c>
      <c r="CM239" s="179" t="e">
        <f>CK240/CJ240</f>
        <v>#DIV/0!</v>
      </c>
      <c r="CN239" s="640" t="e">
        <f>CN240/CN61</f>
        <v>#DIV/0!</v>
      </c>
      <c r="CO239" s="676" t="e">
        <f>CO240/CO61</f>
        <v>#DIV/0!</v>
      </c>
      <c r="CP239" s="594" t="e">
        <f>CP240/CP61</f>
        <v>#DIV/0!</v>
      </c>
      <c r="CQ239" s="595" t="e">
        <f>CP240/CN240</f>
        <v>#DIV/0!</v>
      </c>
      <c r="CR239" s="596" t="e">
        <f>CP240/CO240</f>
        <v>#DIV/0!</v>
      </c>
      <c r="CS239" s="96"/>
      <c r="CT239" s="97"/>
    </row>
    <row r="240" spans="1:101" s="98" customFormat="1" ht="20.100000000000001" customHeight="1">
      <c r="A240" s="359"/>
      <c r="B240" s="104" t="s">
        <v>96</v>
      </c>
      <c r="C240" s="105"/>
      <c r="D240" s="361"/>
      <c r="E240" s="187"/>
      <c r="F240" s="362">
        <v>730</v>
      </c>
      <c r="G240" s="456">
        <v>798.54561000000001</v>
      </c>
      <c r="H240" s="774">
        <v>798.54561000000001</v>
      </c>
      <c r="I240" s="365">
        <f>H240-G240</f>
        <v>0</v>
      </c>
      <c r="J240" s="362">
        <v>730</v>
      </c>
      <c r="K240" s="456">
        <v>1004.54</v>
      </c>
      <c r="L240" s="774">
        <v>1004.54</v>
      </c>
      <c r="M240" s="365">
        <f>L240-K240</f>
        <v>0</v>
      </c>
      <c r="N240" s="362">
        <v>770</v>
      </c>
      <c r="O240" s="456">
        <v>870.30773999999997</v>
      </c>
      <c r="P240" s="774">
        <v>870.30773999999997</v>
      </c>
      <c r="Q240" s="365">
        <f>P240-O240</f>
        <v>0</v>
      </c>
      <c r="R240" s="367">
        <f>F240+J240+N240</f>
        <v>2230</v>
      </c>
      <c r="S240" s="368">
        <v>2230</v>
      </c>
      <c r="T240" s="188">
        <f>H240+K240+O240</f>
        <v>2673.3933500000003</v>
      </c>
      <c r="U240" s="114">
        <f>H240+L240+P240</f>
        <v>2673.3933500000003</v>
      </c>
      <c r="V240" s="110">
        <f>U240-R240</f>
        <v>443.39335000000028</v>
      </c>
      <c r="W240" s="108">
        <f t="shared" si="586"/>
        <v>443.39335000000028</v>
      </c>
      <c r="X240" s="117">
        <f>U240-T240</f>
        <v>0</v>
      </c>
      <c r="Y240" s="362">
        <v>830</v>
      </c>
      <c r="Z240" s="774">
        <v>963.90899999999999</v>
      </c>
      <c r="AA240" s="774">
        <v>963.90899999999999</v>
      </c>
      <c r="AB240" s="365">
        <f>AA240-Z240</f>
        <v>0</v>
      </c>
      <c r="AC240" s="362">
        <v>830</v>
      </c>
      <c r="AD240" s="456">
        <v>822.06799999999998</v>
      </c>
      <c r="AE240" s="774">
        <v>822.06799999999998</v>
      </c>
      <c r="AF240" s="365">
        <f>AE240-AD240</f>
        <v>0</v>
      </c>
      <c r="AG240" s="362">
        <v>785</v>
      </c>
      <c r="AH240" s="456">
        <v>779</v>
      </c>
      <c r="AI240" s="364"/>
      <c r="AJ240" s="365">
        <f>AI240-AH240</f>
        <v>-779</v>
      </c>
      <c r="AK240" s="111">
        <f>Y240+AC240+AG240</f>
        <v>2445</v>
      </c>
      <c r="AL240" s="368">
        <v>2445</v>
      </c>
      <c r="AM240" s="108">
        <f>Z240+AD240+AH240</f>
        <v>2564.9769999999999</v>
      </c>
      <c r="AN240" s="114">
        <f>AA240+AE240+AI240</f>
        <v>1785.9769999999999</v>
      </c>
      <c r="AO240" s="188">
        <f>AN240-AK240</f>
        <v>-659.02300000000014</v>
      </c>
      <c r="AP240" s="108">
        <f t="shared" si="587"/>
        <v>-659.02300000000014</v>
      </c>
      <c r="AQ240" s="117">
        <f>AN240-AM240</f>
        <v>-779</v>
      </c>
      <c r="AR240" s="111">
        <f>SUM(R240,AK240)</f>
        <v>4675</v>
      </c>
      <c r="AS240" s="113">
        <f>S240+AL240</f>
        <v>4675</v>
      </c>
      <c r="AT240" s="601">
        <f>T240+AM240</f>
        <v>5238.3703500000001</v>
      </c>
      <c r="AU240" s="120">
        <f>SUM(U240,AN240)</f>
        <v>4459.3703500000001</v>
      </c>
      <c r="AV240" s="121">
        <f>AU240-AR240</f>
        <v>-215.62964999999986</v>
      </c>
      <c r="AW240" s="108">
        <f t="shared" si="588"/>
        <v>-215.62964999999986</v>
      </c>
      <c r="AX240" s="602">
        <f>AU240-AT240</f>
        <v>-779</v>
      </c>
      <c r="AY240" s="96">
        <f>AR240/6</f>
        <v>779.16666666666663</v>
      </c>
      <c r="AZ240" s="97">
        <f>AS240/6</f>
        <v>779.16666666666663</v>
      </c>
      <c r="BA240" s="97">
        <f>AU240/6</f>
        <v>743.22839166666665</v>
      </c>
      <c r="BB240" s="370">
        <f>BA240/AY240</f>
        <v>0.95387601069518724</v>
      </c>
      <c r="BC240" s="98">
        <f>BA240-AY240</f>
        <v>-35.938274999999976</v>
      </c>
      <c r="BD240" s="98">
        <f>BA240-AZ240</f>
        <v>-35.938274999999976</v>
      </c>
      <c r="BE240" s="98">
        <f>AX240/6</f>
        <v>-129.83333333333334</v>
      </c>
      <c r="BF240" s="949"/>
      <c r="BG240" s="456"/>
      <c r="BH240" s="366"/>
      <c r="BI240" s="365">
        <f>BH240-BG240</f>
        <v>0</v>
      </c>
      <c r="BJ240" s="949"/>
      <c r="BK240" s="456"/>
      <c r="BL240" s="366"/>
      <c r="BM240" s="365">
        <f>BL240-BK240</f>
        <v>0</v>
      </c>
      <c r="BN240" s="949"/>
      <c r="BO240" s="456"/>
      <c r="BP240" s="366"/>
      <c r="BQ240" s="365">
        <f>BP240-BO240</f>
        <v>0</v>
      </c>
      <c r="BR240" s="367">
        <f>BF240+BJ240+BN240</f>
        <v>0</v>
      </c>
      <c r="BS240" s="108">
        <f>BG240+BK240+BO240</f>
        <v>0</v>
      </c>
      <c r="BT240" s="114">
        <f>BH240+BL240+BP240</f>
        <v>0</v>
      </c>
      <c r="BU240" s="110">
        <f>BT240-BR240</f>
        <v>0</v>
      </c>
      <c r="BV240" s="117">
        <f>BT240-BS240</f>
        <v>0</v>
      </c>
      <c r="BW240" s="949"/>
      <c r="BX240" s="456"/>
      <c r="BY240" s="366"/>
      <c r="BZ240" s="365">
        <f>BY240-BX240</f>
        <v>0</v>
      </c>
      <c r="CA240" s="949"/>
      <c r="CB240" s="456"/>
      <c r="CC240" s="366"/>
      <c r="CD240" s="365">
        <f>CC240-CB240</f>
        <v>0</v>
      </c>
      <c r="CE240" s="949"/>
      <c r="CF240" s="456"/>
      <c r="CG240" s="366"/>
      <c r="CH240" s="365">
        <f>CG240-CF240</f>
        <v>0</v>
      </c>
      <c r="CI240" s="367">
        <f>BW240+CA240+CE240</f>
        <v>0</v>
      </c>
      <c r="CJ240" s="108">
        <f>BX240+CB240+CF240</f>
        <v>0</v>
      </c>
      <c r="CK240" s="114">
        <f>BY240+CC240+CG240</f>
        <v>0</v>
      </c>
      <c r="CL240" s="188">
        <f>CK240-CI240</f>
        <v>0</v>
      </c>
      <c r="CM240" s="117">
        <f>CK240-CJ240</f>
        <v>0</v>
      </c>
      <c r="CN240" s="111">
        <f>SUM(BR240,CI240)</f>
        <v>0</v>
      </c>
      <c r="CO240" s="601">
        <f>BS240+CJ240</f>
        <v>0</v>
      </c>
      <c r="CP240" s="120">
        <f>SUM(BT240,CK240)</f>
        <v>0</v>
      </c>
      <c r="CQ240" s="121">
        <f>CP240-CN240</f>
        <v>0</v>
      </c>
      <c r="CR240" s="602">
        <f>CP240-CO240</f>
        <v>0</v>
      </c>
      <c r="CS240" s="96">
        <f>CN240/6</f>
        <v>0</v>
      </c>
      <c r="CT240" s="97">
        <f>CP240/6</f>
        <v>0</v>
      </c>
      <c r="CU240" s="370" t="e">
        <f>CT240/CS240</f>
        <v>#DIV/0!</v>
      </c>
      <c r="CV240" s="98">
        <f>CT240-CS240</f>
        <v>0</v>
      </c>
      <c r="CW240" s="98">
        <f>CR240/6</f>
        <v>0</v>
      </c>
    </row>
    <row r="241" spans="1:101" s="266" customFormat="1" ht="20.100000000000001" customHeight="1">
      <c r="A241" s="359"/>
      <c r="B241" s="457" t="str">
        <f>B239</f>
        <v>%=粗利率</v>
      </c>
      <c r="C241" s="126"/>
      <c r="D241" s="126"/>
      <c r="E241" s="153"/>
      <c r="F241" s="499" t="e">
        <f>F242/F63</f>
        <v>#DIV/0!</v>
      </c>
      <c r="G241" s="582">
        <f>G242/G63</f>
        <v>0.22732606928571428</v>
      </c>
      <c r="H241" s="793">
        <f>H242/H63</f>
        <v>0.22732606928571428</v>
      </c>
      <c r="I241" s="341">
        <f>H242/G242</f>
        <v>1</v>
      </c>
      <c r="J241" s="499" t="e">
        <f>J242/J63</f>
        <v>#DIV/0!</v>
      </c>
      <c r="K241" s="582" t="e">
        <f>K242/K63</f>
        <v>#DIV/0!</v>
      </c>
      <c r="L241" s="793" t="e">
        <f>L242/L63</f>
        <v>#DIV/0!</v>
      </c>
      <c r="M241" s="341" t="e">
        <f>L242/K242</f>
        <v>#DIV/0!</v>
      </c>
      <c r="N241" s="499" t="e">
        <f>N242/N63</f>
        <v>#DIV/0!</v>
      </c>
      <c r="O241" s="582">
        <f>O242/O63</f>
        <v>-1.7459059800000001</v>
      </c>
      <c r="P241" s="793">
        <f>P242/P63</f>
        <v>-1.7459059800000001</v>
      </c>
      <c r="Q241" s="341">
        <f>P242/O242</f>
        <v>1</v>
      </c>
      <c r="R241" s="499" t="e">
        <f>R242/R63</f>
        <v>#DIV/0!</v>
      </c>
      <c r="S241" s="621" t="e">
        <f>S242/S63</f>
        <v>#DIV/0!</v>
      </c>
      <c r="T241" s="591">
        <f>T242/T63</f>
        <v>3.6368129032258049E-2</v>
      </c>
      <c r="U241" s="587">
        <f>U242/U63</f>
        <v>3.6368129032258049E-2</v>
      </c>
      <c r="V241" s="587" t="e">
        <f>U242/R242</f>
        <v>#DIV/0!</v>
      </c>
      <c r="W241" s="588" t="e">
        <f>U242/S242</f>
        <v>#DIV/0!</v>
      </c>
      <c r="X241" s="178">
        <f>U242/T242</f>
        <v>1</v>
      </c>
      <c r="Y241" s="499" t="e">
        <f>Y242/Y63</f>
        <v>#DIV/0!</v>
      </c>
      <c r="Z241" s="793" t="e">
        <f>Z242/Z63</f>
        <v>#DIV/0!</v>
      </c>
      <c r="AA241" s="793" t="e">
        <f>AA242/AA63</f>
        <v>#DIV/0!</v>
      </c>
      <c r="AB241" s="341" t="e">
        <f>AA242/Z242</f>
        <v>#DIV/0!</v>
      </c>
      <c r="AC241" s="499" t="e">
        <f>AC242/AC63</f>
        <v>#DIV/0!</v>
      </c>
      <c r="AD241" s="582">
        <f>AD242/AD63</f>
        <v>-2.6058128571428569</v>
      </c>
      <c r="AE241" s="793">
        <f>AE242/AE63</f>
        <v>-2.6058128571428569</v>
      </c>
      <c r="AF241" s="348">
        <f>AE242/AD242</f>
        <v>1</v>
      </c>
      <c r="AG241" s="499" t="e">
        <f>AG242/AG63</f>
        <v>#DIV/0!</v>
      </c>
      <c r="AH241" s="582" t="e">
        <f>AH242/AH63</f>
        <v>#DIV/0!</v>
      </c>
      <c r="AI241" s="873" t="e">
        <f>AI242/AI63</f>
        <v>#DIV/0!</v>
      </c>
      <c r="AJ241" s="348" t="e">
        <f>AI242/AH242</f>
        <v>#DIV/0!</v>
      </c>
      <c r="AK241" s="499" t="e">
        <f>AK242/AK63</f>
        <v>#DIV/0!</v>
      </c>
      <c r="AL241" s="621" t="e">
        <f>AL242/AL63</f>
        <v>#DIV/0!</v>
      </c>
      <c r="AM241" s="588">
        <f>AM242/AM63</f>
        <v>-2.6058128571428569</v>
      </c>
      <c r="AN241" s="587">
        <f>AN242/AN63</f>
        <v>-2.6058128571428569</v>
      </c>
      <c r="AO241" s="595" t="e">
        <f>AN242/AK242</f>
        <v>#DIV/0!</v>
      </c>
      <c r="AP241" s="347" t="e">
        <f>AN242/AL242</f>
        <v>#DIV/0!</v>
      </c>
      <c r="AQ241" s="179">
        <f>AN242/AM242</f>
        <v>1</v>
      </c>
      <c r="AR241" s="640" t="e">
        <f>AR242/AR63</f>
        <v>#DIV/0!</v>
      </c>
      <c r="AS241" s="587" t="e">
        <f>AS242/AS63</f>
        <v>#DIV/0!</v>
      </c>
      <c r="AT241" s="676">
        <f>AT242/AT63</f>
        <v>-1.4837907945205477</v>
      </c>
      <c r="AU241" s="594">
        <f>AU242/AU63</f>
        <v>-1.4837907945205477</v>
      </c>
      <c r="AV241" s="595" t="e">
        <f>AU242/AR242</f>
        <v>#DIV/0!</v>
      </c>
      <c r="AW241" s="587" t="e">
        <f>AU242/AS242</f>
        <v>#DIV/0!</v>
      </c>
      <c r="AX241" s="596">
        <f>AU242/AT242</f>
        <v>1</v>
      </c>
      <c r="AY241" s="96"/>
      <c r="AZ241" s="97"/>
      <c r="BA241" s="97"/>
      <c r="BF241" s="1008" t="e">
        <f>BF242/BF63</f>
        <v>#DIV/0!</v>
      </c>
      <c r="BG241" s="582" t="e">
        <f>BG242/BG63</f>
        <v>#DIV/0!</v>
      </c>
      <c r="BH241" s="583" t="e">
        <f>BH242/BH63</f>
        <v>#DIV/0!</v>
      </c>
      <c r="BI241" s="341" t="e">
        <f>BH242/BG242</f>
        <v>#DIV/0!</v>
      </c>
      <c r="BJ241" s="1008" t="e">
        <f>BJ242/BJ63</f>
        <v>#DIV/0!</v>
      </c>
      <c r="BK241" s="582" t="e">
        <f>BK242/BK63</f>
        <v>#DIV/0!</v>
      </c>
      <c r="BL241" s="583" t="e">
        <f>BL242/BL63</f>
        <v>#DIV/0!</v>
      </c>
      <c r="BM241" s="341" t="e">
        <f>BL242/BK242</f>
        <v>#DIV/0!</v>
      </c>
      <c r="BN241" s="1008" t="e">
        <f>BN242/BN63</f>
        <v>#DIV/0!</v>
      </c>
      <c r="BO241" s="582" t="e">
        <f>BO242/BO63</f>
        <v>#DIV/0!</v>
      </c>
      <c r="BP241" s="583" t="e">
        <f>BP242/BP63</f>
        <v>#DIV/0!</v>
      </c>
      <c r="BQ241" s="348" t="e">
        <f>BP242/BO242</f>
        <v>#DIV/0!</v>
      </c>
      <c r="BR241" s="499" t="e">
        <f>BR242/BR63</f>
        <v>#DIV/0!</v>
      </c>
      <c r="BS241" s="588" t="e">
        <f>BS242/BS63</f>
        <v>#DIV/0!</v>
      </c>
      <c r="BT241" s="587" t="e">
        <f>BT242/BT63</f>
        <v>#DIV/0!</v>
      </c>
      <c r="BU241" s="587" t="e">
        <f>BT242/BR242</f>
        <v>#DIV/0!</v>
      </c>
      <c r="BV241" s="178" t="e">
        <f>BT242/BS242</f>
        <v>#DIV/0!</v>
      </c>
      <c r="BW241" s="1008" t="e">
        <f>BW242/BW63</f>
        <v>#DIV/0!</v>
      </c>
      <c r="BX241" s="582" t="e">
        <f>BX242/BX63</f>
        <v>#DIV/0!</v>
      </c>
      <c r="BY241" s="583" t="e">
        <f>BY242/BY63</f>
        <v>#DIV/0!</v>
      </c>
      <c r="BZ241" s="348" t="e">
        <f>BY242/BX242</f>
        <v>#DIV/0!</v>
      </c>
      <c r="CA241" s="1008" t="e">
        <f>CA242/CA63</f>
        <v>#DIV/0!</v>
      </c>
      <c r="CB241" s="582" t="e">
        <f>CB242/CB63</f>
        <v>#DIV/0!</v>
      </c>
      <c r="CC241" s="583" t="e">
        <f>CC242/CC63</f>
        <v>#DIV/0!</v>
      </c>
      <c r="CD241" s="348" t="e">
        <f>CC242/CB242</f>
        <v>#DIV/0!</v>
      </c>
      <c r="CE241" s="1008" t="e">
        <f>CE242/CE63</f>
        <v>#DIV/0!</v>
      </c>
      <c r="CF241" s="582" t="e">
        <f>CF242/CF63</f>
        <v>#DIV/0!</v>
      </c>
      <c r="CG241" s="583" t="e">
        <f>CG242/CG63</f>
        <v>#DIV/0!</v>
      </c>
      <c r="CH241" s="348" t="e">
        <f>CG242/CF242</f>
        <v>#DIV/0!</v>
      </c>
      <c r="CI241" s="499" t="e">
        <f>CI242/CI63</f>
        <v>#DIV/0!</v>
      </c>
      <c r="CJ241" s="588" t="e">
        <f>CJ242/CJ63</f>
        <v>#DIV/0!</v>
      </c>
      <c r="CK241" s="587" t="e">
        <f>CK242/CK63</f>
        <v>#DIV/0!</v>
      </c>
      <c r="CL241" s="595" t="e">
        <f>CK242/CI242</f>
        <v>#DIV/0!</v>
      </c>
      <c r="CM241" s="179" t="e">
        <f>CK242/CJ242</f>
        <v>#DIV/0!</v>
      </c>
      <c r="CN241" s="640" t="e">
        <f>CN242/CN63</f>
        <v>#DIV/0!</v>
      </c>
      <c r="CO241" s="676" t="e">
        <f>CO242/CO63</f>
        <v>#DIV/0!</v>
      </c>
      <c r="CP241" s="594" t="e">
        <f>CP242/CP63</f>
        <v>#DIV/0!</v>
      </c>
      <c r="CQ241" s="595" t="e">
        <f>CP242/CN242</f>
        <v>#DIV/0!</v>
      </c>
      <c r="CR241" s="596" t="e">
        <f>CP242/CO242</f>
        <v>#DIV/0!</v>
      </c>
      <c r="CS241" s="96"/>
      <c r="CT241" s="97"/>
    </row>
    <row r="242" spans="1:101" s="98" customFormat="1" ht="20.100000000000001" customHeight="1">
      <c r="A242" s="359"/>
      <c r="B242" s="104" t="s">
        <v>70</v>
      </c>
      <c r="C242" s="105"/>
      <c r="D242" s="361"/>
      <c r="E242" s="187"/>
      <c r="F242" s="362"/>
      <c r="G242" s="456">
        <v>27.201409999999999</v>
      </c>
      <c r="H242" s="774">
        <v>27.201409999999999</v>
      </c>
      <c r="I242" s="365">
        <f>H242-G242</f>
        <v>0</v>
      </c>
      <c r="J242" s="362"/>
      <c r="K242" s="456">
        <v>0</v>
      </c>
      <c r="L242" s="774">
        <v>0</v>
      </c>
      <c r="M242" s="365">
        <f>L242-K242</f>
        <v>0</v>
      </c>
      <c r="N242" s="362"/>
      <c r="O242" s="456">
        <v>-22.383410000000001</v>
      </c>
      <c r="P242" s="774">
        <v>-22.383410000000001</v>
      </c>
      <c r="Q242" s="365">
        <f>P242-O242</f>
        <v>0</v>
      </c>
      <c r="R242" s="367">
        <f>F242+J242+N242</f>
        <v>0</v>
      </c>
      <c r="S242" s="368">
        <v>0</v>
      </c>
      <c r="T242" s="188">
        <f>H242+K242+O242</f>
        <v>4.8179999999999978</v>
      </c>
      <c r="U242" s="114">
        <f>H242+L242+P242</f>
        <v>4.8179999999999978</v>
      </c>
      <c r="V242" s="110">
        <f>U242-R242</f>
        <v>4.8179999999999978</v>
      </c>
      <c r="W242" s="108">
        <f t="shared" si="586"/>
        <v>4.8179999999999978</v>
      </c>
      <c r="X242" s="117">
        <f>U242-T242</f>
        <v>0</v>
      </c>
      <c r="Y242" s="362"/>
      <c r="Z242" s="774">
        <v>0</v>
      </c>
      <c r="AA242" s="774">
        <v>0</v>
      </c>
      <c r="AB242" s="365">
        <f>AA242-Z242</f>
        <v>0</v>
      </c>
      <c r="AC242" s="362"/>
      <c r="AD242" s="456">
        <v>-467.71</v>
      </c>
      <c r="AE242" s="774">
        <v>-467.71</v>
      </c>
      <c r="AF242" s="365">
        <f>AE242-AD242</f>
        <v>0</v>
      </c>
      <c r="AG242" s="362"/>
      <c r="AH242" s="456">
        <v>0</v>
      </c>
      <c r="AI242" s="364">
        <v>0</v>
      </c>
      <c r="AJ242" s="365">
        <f>AI242-AH242</f>
        <v>0</v>
      </c>
      <c r="AK242" s="367">
        <f>Y242+AC242+AG242</f>
        <v>0</v>
      </c>
      <c r="AL242" s="368"/>
      <c r="AM242" s="108">
        <f>Z242+AD242+AH242</f>
        <v>-467.71</v>
      </c>
      <c r="AN242" s="114">
        <f>AA242+AE242+AI242</f>
        <v>-467.71</v>
      </c>
      <c r="AO242" s="188">
        <f>AN242-AK242</f>
        <v>-467.71</v>
      </c>
      <c r="AP242" s="108">
        <f t="shared" si="587"/>
        <v>-467.71</v>
      </c>
      <c r="AQ242" s="117">
        <f>AN242-AM242</f>
        <v>0</v>
      </c>
      <c r="AR242" s="111">
        <f>SUM(R242,AK242)</f>
        <v>0</v>
      </c>
      <c r="AS242" s="113">
        <f>S242+AL242</f>
        <v>0</v>
      </c>
      <c r="AT242" s="601">
        <f>T242+AM242</f>
        <v>-462.892</v>
      </c>
      <c r="AU242" s="120">
        <f>SUM(U242,AN242)</f>
        <v>-462.892</v>
      </c>
      <c r="AV242" s="121">
        <f>AU242-AR242</f>
        <v>-462.892</v>
      </c>
      <c r="AW242" s="108">
        <f t="shared" si="588"/>
        <v>-462.892</v>
      </c>
      <c r="AX242" s="602">
        <f>AU242-AT242</f>
        <v>0</v>
      </c>
      <c r="AY242" s="96">
        <f>AR242/6</f>
        <v>0</v>
      </c>
      <c r="AZ242" s="97">
        <f>AS242/6</f>
        <v>0</v>
      </c>
      <c r="BA242" s="97">
        <f>AU242/6</f>
        <v>-77.148666666666671</v>
      </c>
      <c r="BB242" s="370" t="e">
        <f>BA242/AY242</f>
        <v>#DIV/0!</v>
      </c>
      <c r="BC242" s="98">
        <f>BA242-AY242</f>
        <v>-77.148666666666671</v>
      </c>
      <c r="BD242" s="98">
        <f>BA242-AZ242</f>
        <v>-77.148666666666671</v>
      </c>
      <c r="BE242" s="98">
        <f>AX242/6</f>
        <v>0</v>
      </c>
      <c r="BF242" s="949"/>
      <c r="BG242" s="456"/>
      <c r="BH242" s="366"/>
      <c r="BI242" s="365">
        <f>BH242-BG242</f>
        <v>0</v>
      </c>
      <c r="BJ242" s="949"/>
      <c r="BK242" s="456"/>
      <c r="BL242" s="366"/>
      <c r="BM242" s="365">
        <f>BL242-BK242</f>
        <v>0</v>
      </c>
      <c r="BN242" s="949"/>
      <c r="BO242" s="456"/>
      <c r="BP242" s="366"/>
      <c r="BQ242" s="365">
        <f>BP242-BO242</f>
        <v>0</v>
      </c>
      <c r="BR242" s="367">
        <f>BF242+BJ242+BN242</f>
        <v>0</v>
      </c>
      <c r="BS242" s="108">
        <f>BG242+BK242+BO242</f>
        <v>0</v>
      </c>
      <c r="BT242" s="114">
        <f>BH242+BL242+BP242</f>
        <v>0</v>
      </c>
      <c r="BU242" s="110">
        <f>BT242-BR242</f>
        <v>0</v>
      </c>
      <c r="BV242" s="117">
        <f>BT242-BS242</f>
        <v>0</v>
      </c>
      <c r="BW242" s="949"/>
      <c r="BX242" s="456"/>
      <c r="BY242" s="366"/>
      <c r="BZ242" s="365">
        <f>BY242-BX242</f>
        <v>0</v>
      </c>
      <c r="CA242" s="949"/>
      <c r="CB242" s="456"/>
      <c r="CC242" s="366"/>
      <c r="CD242" s="365">
        <f>CC242-CB242</f>
        <v>0</v>
      </c>
      <c r="CE242" s="949"/>
      <c r="CF242" s="456"/>
      <c r="CG242" s="366"/>
      <c r="CH242" s="365">
        <f>CG242-CF242</f>
        <v>0</v>
      </c>
      <c r="CI242" s="367">
        <f>BW242+CA242+CE242</f>
        <v>0</v>
      </c>
      <c r="CJ242" s="108">
        <f>BX242+CB242+CF242</f>
        <v>0</v>
      </c>
      <c r="CK242" s="114">
        <f>BY242+CC242+CG242</f>
        <v>0</v>
      </c>
      <c r="CL242" s="188">
        <f>CK242-CI242</f>
        <v>0</v>
      </c>
      <c r="CM242" s="117">
        <f>CK242-CJ242</f>
        <v>0</v>
      </c>
      <c r="CN242" s="111">
        <f>SUM(BR242,CI242)</f>
        <v>0</v>
      </c>
      <c r="CO242" s="601">
        <f>BS242+CJ242</f>
        <v>0</v>
      </c>
      <c r="CP242" s="120">
        <f>SUM(BT242,CK242)</f>
        <v>0</v>
      </c>
      <c r="CQ242" s="121">
        <f>CP242-CN242</f>
        <v>0</v>
      </c>
      <c r="CR242" s="602">
        <f>CP242-CO242</f>
        <v>0</v>
      </c>
      <c r="CS242" s="96">
        <f>CN242/6</f>
        <v>0</v>
      </c>
      <c r="CT242" s="97">
        <f>CP242/6</f>
        <v>0</v>
      </c>
      <c r="CU242" s="370" t="e">
        <f>CT242/CS242</f>
        <v>#DIV/0!</v>
      </c>
      <c r="CV242" s="98">
        <f>CT242-CS242</f>
        <v>0</v>
      </c>
      <c r="CW242" s="98">
        <f>CR242/6</f>
        <v>0</v>
      </c>
    </row>
    <row r="243" spans="1:101" s="266" customFormat="1" ht="20.100000000000001" customHeight="1">
      <c r="A243" s="359"/>
      <c r="B243" s="457" t="str">
        <f>B241</f>
        <v>%=粗利率</v>
      </c>
      <c r="C243" s="126"/>
      <c r="D243" s="126"/>
      <c r="E243" s="153"/>
      <c r="F243" s="499"/>
      <c r="G243" s="582"/>
      <c r="H243" s="793"/>
      <c r="I243" s="341" t="e">
        <f>H244/G244</f>
        <v>#DIV/0!</v>
      </c>
      <c r="J243" s="499"/>
      <c r="K243" s="582"/>
      <c r="L243" s="793"/>
      <c r="M243" s="341" t="e">
        <f>L244/K244</f>
        <v>#DIV/0!</v>
      </c>
      <c r="N243" s="499"/>
      <c r="O243" s="582">
        <f>O244/O65</f>
        <v>0.24063689189189186</v>
      </c>
      <c r="P243" s="793">
        <f>P244/P65</f>
        <v>0.24063689189189186</v>
      </c>
      <c r="Q243" s="341">
        <f>P244/O244</f>
        <v>1</v>
      </c>
      <c r="R243" s="499" t="e">
        <f>R244/R65</f>
        <v>#DIV/0!</v>
      </c>
      <c r="S243" s="621"/>
      <c r="T243" s="591">
        <f>T244/T65</f>
        <v>0.24063689189189186</v>
      </c>
      <c r="U243" s="587">
        <f>U244/U65</f>
        <v>0.24063689189189186</v>
      </c>
      <c r="V243" s="587" t="e">
        <f>U244/R244</f>
        <v>#DIV/0!</v>
      </c>
      <c r="W243" s="588" t="e">
        <f>U244/S244</f>
        <v>#DIV/0!</v>
      </c>
      <c r="X243" s="178">
        <f>U244/T244</f>
        <v>1</v>
      </c>
      <c r="Y243" s="499">
        <v>0.2</v>
      </c>
      <c r="Z243" s="793">
        <v>0.19634702651197458</v>
      </c>
      <c r="AA243" s="793">
        <v>0.19634702651197458</v>
      </c>
      <c r="AB243" s="341">
        <f>AA244/Z244</f>
        <v>1</v>
      </c>
      <c r="AC243" s="499">
        <v>0.2</v>
      </c>
      <c r="AD243" s="582">
        <v>0.27861180000000002</v>
      </c>
      <c r="AE243" s="793">
        <v>0.27861180000000002</v>
      </c>
      <c r="AF243" s="348">
        <f>AE244/AD244</f>
        <v>1</v>
      </c>
      <c r="AG243" s="499">
        <v>0.2</v>
      </c>
      <c r="AH243" s="582">
        <v>0.18</v>
      </c>
      <c r="AI243" s="873"/>
      <c r="AJ243" s="348">
        <f>AI244/AH244</f>
        <v>0</v>
      </c>
      <c r="AK243" s="499">
        <f>AK244/AK65</f>
        <v>0.2</v>
      </c>
      <c r="AL243" s="621">
        <v>0.2</v>
      </c>
      <c r="AM243" s="588">
        <f>AM244/AM65</f>
        <v>0.22353985111436639</v>
      </c>
      <c r="AN243" s="587">
        <f>AN244/AN65</f>
        <v>0.26859972186885078</v>
      </c>
      <c r="AO243" s="595">
        <f>AN244/AK244</f>
        <v>0.98013201630592217</v>
      </c>
      <c r="AP243" s="588">
        <f t="shared" si="587"/>
        <v>6.8599721868850772E-2</v>
      </c>
      <c r="AQ243" s="179">
        <f>AN244/AM244</f>
        <v>0.59047998645512745</v>
      </c>
      <c r="AR243" s="499">
        <f>AR244/AR65</f>
        <v>0.2</v>
      </c>
      <c r="AS243" s="587">
        <v>0.2</v>
      </c>
      <c r="AT243" s="588">
        <f>AT244/AT65</f>
        <v>0.22506369483530339</v>
      </c>
      <c r="AU243" s="587">
        <f>AU244/AU65</f>
        <v>0.26395641189684255</v>
      </c>
      <c r="AV243" s="595">
        <f>AU244/AR244</f>
        <v>1.1549754377560733</v>
      </c>
      <c r="AW243" s="587">
        <f>AU244/AS244</f>
        <v>1.1549754377560733</v>
      </c>
      <c r="AX243" s="596">
        <f>AU244/AT244</f>
        <v>0.62950574726646535</v>
      </c>
      <c r="AY243" s="96"/>
      <c r="AZ243" s="97"/>
      <c r="BA243" s="97"/>
      <c r="BF243" s="1008"/>
      <c r="BG243" s="582"/>
      <c r="BH243" s="583"/>
      <c r="BI243" s="341" t="e">
        <f>BH244/BG244</f>
        <v>#DIV/0!</v>
      </c>
      <c r="BJ243" s="1008"/>
      <c r="BK243" s="582"/>
      <c r="BL243" s="583"/>
      <c r="BM243" s="341" t="e">
        <f>BL244/BK244</f>
        <v>#DIV/0!</v>
      </c>
      <c r="BN243" s="1008"/>
      <c r="BO243" s="582"/>
      <c r="BP243" s="583"/>
      <c r="BQ243" s="348" t="e">
        <f>BP244/BO244</f>
        <v>#DIV/0!</v>
      </c>
      <c r="BR243" s="499" t="e">
        <f>BR244/BR65</f>
        <v>#DIV/0!</v>
      </c>
      <c r="BS243" s="588" t="e">
        <f>BS244/BS65</f>
        <v>#DIV/0!</v>
      </c>
      <c r="BT243" s="587" t="e">
        <f>BT244/BT65</f>
        <v>#DIV/0!</v>
      </c>
      <c r="BU243" s="587" t="e">
        <f>BT244/BR244</f>
        <v>#DIV/0!</v>
      </c>
      <c r="BV243" s="178" t="e">
        <f>BT244/BS244</f>
        <v>#DIV/0!</v>
      </c>
      <c r="BW243" s="1008"/>
      <c r="BX243" s="582"/>
      <c r="BY243" s="583"/>
      <c r="BZ243" s="348" t="e">
        <f>BY244/BX244</f>
        <v>#DIV/0!</v>
      </c>
      <c r="CA243" s="1008"/>
      <c r="CB243" s="582"/>
      <c r="CC243" s="583"/>
      <c r="CD243" s="348" t="e">
        <f>CC244/CB244</f>
        <v>#DIV/0!</v>
      </c>
      <c r="CE243" s="1008"/>
      <c r="CF243" s="582"/>
      <c r="CG243" s="583"/>
      <c r="CH243" s="348" t="e">
        <f>CG244/CF244</f>
        <v>#DIV/0!</v>
      </c>
      <c r="CI243" s="499" t="e">
        <f>CI244/CI65</f>
        <v>#DIV/0!</v>
      </c>
      <c r="CJ243" s="588" t="e">
        <f>CJ244/CJ65</f>
        <v>#DIV/0!</v>
      </c>
      <c r="CK243" s="587" t="e">
        <f>CK244/CK65</f>
        <v>#DIV/0!</v>
      </c>
      <c r="CL243" s="595" t="e">
        <f>CK244/CI244</f>
        <v>#DIV/0!</v>
      </c>
      <c r="CM243" s="179" t="e">
        <f>CK244/CJ244</f>
        <v>#DIV/0!</v>
      </c>
      <c r="CN243" s="499" t="e">
        <f>CN244/CN65</f>
        <v>#DIV/0!</v>
      </c>
      <c r="CO243" s="588" t="e">
        <f>CO244/CO65</f>
        <v>#DIV/0!</v>
      </c>
      <c r="CP243" s="587" t="e">
        <f>CP244/CP65</f>
        <v>#DIV/0!</v>
      </c>
      <c r="CQ243" s="595" t="e">
        <f>CP244/CN244</f>
        <v>#DIV/0!</v>
      </c>
      <c r="CR243" s="596" t="e">
        <f>CP244/CO244</f>
        <v>#DIV/0!</v>
      </c>
      <c r="CS243" s="96"/>
      <c r="CT243" s="97"/>
    </row>
    <row r="244" spans="1:101" s="98" customFormat="1" ht="20.100000000000001" customHeight="1">
      <c r="A244" s="359"/>
      <c r="B244" s="104" t="s">
        <v>122</v>
      </c>
      <c r="C244" s="105"/>
      <c r="D244" s="361"/>
      <c r="E244" s="187"/>
      <c r="F244" s="362">
        <f>F243*F65</f>
        <v>0</v>
      </c>
      <c r="G244" s="456">
        <f>G243*G65</f>
        <v>0</v>
      </c>
      <c r="H244" s="774">
        <f>H243*H65</f>
        <v>0</v>
      </c>
      <c r="I244" s="365">
        <f>H244-G244</f>
        <v>0</v>
      </c>
      <c r="J244" s="362">
        <f>J243*J65</f>
        <v>0</v>
      </c>
      <c r="K244" s="456">
        <f>K243*K65</f>
        <v>0</v>
      </c>
      <c r="L244" s="774">
        <f>L243*L65</f>
        <v>0</v>
      </c>
      <c r="M244" s="365">
        <f>L244-K244</f>
        <v>0</v>
      </c>
      <c r="N244" s="362">
        <f>N243*N65</f>
        <v>0</v>
      </c>
      <c r="O244" s="456">
        <v>59.357100000000003</v>
      </c>
      <c r="P244" s="774">
        <v>59.357100000000003</v>
      </c>
      <c r="Q244" s="365">
        <f>P244-O244</f>
        <v>0</v>
      </c>
      <c r="R244" s="367">
        <f>F244+J244+N244</f>
        <v>0</v>
      </c>
      <c r="S244" s="368">
        <f>S243*S65</f>
        <v>0</v>
      </c>
      <c r="T244" s="188">
        <f>H244+K244+O244</f>
        <v>59.357100000000003</v>
      </c>
      <c r="U244" s="114">
        <f>H244+L244+P244</f>
        <v>59.357100000000003</v>
      </c>
      <c r="V244" s="110">
        <f>U244-R244</f>
        <v>59.357100000000003</v>
      </c>
      <c r="W244" s="108">
        <f t="shared" si="586"/>
        <v>59.357100000000003</v>
      </c>
      <c r="X244" s="117">
        <f>U244-T244</f>
        <v>0</v>
      </c>
      <c r="Y244" s="362">
        <f>Y243*Y65</f>
        <v>113.16239316239317</v>
      </c>
      <c r="Z244" s="774">
        <f>Z243*Z65</f>
        <v>29.60309015103617</v>
      </c>
      <c r="AA244" s="774">
        <f>AA243*AA65</f>
        <v>29.60309015103617</v>
      </c>
      <c r="AB244" s="365">
        <f>AA244-Z244</f>
        <v>0</v>
      </c>
      <c r="AC244" s="362">
        <f>AC243*AC65</f>
        <v>113.16239316239317</v>
      </c>
      <c r="AD244" s="456">
        <f>AD243*AD65</f>
        <v>303.13916358974359</v>
      </c>
      <c r="AE244" s="774">
        <f>AE243*AE65</f>
        <v>303.13916358974359</v>
      </c>
      <c r="AF244" s="365">
        <f>AE244-AD244</f>
        <v>0</v>
      </c>
      <c r="AG244" s="362">
        <f>AG243*AG65</f>
        <v>113.16239316239317</v>
      </c>
      <c r="AH244" s="456">
        <f>AH243*AH65</f>
        <v>230.7692307692308</v>
      </c>
      <c r="AI244" s="364">
        <f>AI243*AI65</f>
        <v>0</v>
      </c>
      <c r="AJ244" s="365">
        <f>AI244-AH244</f>
        <v>-230.7692307692308</v>
      </c>
      <c r="AK244" s="367">
        <f>Y244+AC244+AG244</f>
        <v>339.4871794871795</v>
      </c>
      <c r="AL244" s="368">
        <v>339.4871794871795</v>
      </c>
      <c r="AM244" s="108">
        <f>Z244+AD244+AH244</f>
        <v>563.51148451001052</v>
      </c>
      <c r="AN244" s="114">
        <f>AA244+AE244+AI244</f>
        <v>332.74225374077974</v>
      </c>
      <c r="AO244" s="188">
        <f>AN244-AK244</f>
        <v>-6.7449257463997583</v>
      </c>
      <c r="AP244" s="108">
        <f t="shared" si="587"/>
        <v>-6.7449257463997583</v>
      </c>
      <c r="AQ244" s="117">
        <f>AN244-AM244</f>
        <v>-230.76923076923077</v>
      </c>
      <c r="AR244" s="111">
        <f>SUM(R244,AK244)</f>
        <v>339.4871794871795</v>
      </c>
      <c r="AS244" s="113">
        <f>AS243*AS65</f>
        <v>339.4871794871795</v>
      </c>
      <c r="AT244" s="601">
        <f>T244+AM244</f>
        <v>622.86858451001058</v>
      </c>
      <c r="AU244" s="120">
        <f>SUM(U244,AN244)</f>
        <v>392.09935374077975</v>
      </c>
      <c r="AV244" s="121">
        <f>AU244-AR244</f>
        <v>52.612174253600244</v>
      </c>
      <c r="AW244" s="108">
        <f t="shared" si="588"/>
        <v>52.612174253600244</v>
      </c>
      <c r="AX244" s="602">
        <f>AU244-AT244</f>
        <v>-230.76923076923083</v>
      </c>
      <c r="AY244" s="96">
        <f>AR244/6</f>
        <v>56.581196581196586</v>
      </c>
      <c r="AZ244" s="97">
        <f>AS244/6</f>
        <v>56.581196581196586</v>
      </c>
      <c r="BA244" s="97">
        <f>AU244/6</f>
        <v>65.349892290129958</v>
      </c>
      <c r="BB244" s="370">
        <f>BA244/AY244</f>
        <v>1.1549754377560733</v>
      </c>
      <c r="BC244" s="98">
        <f>BA244-AY244</f>
        <v>8.7686957089333717</v>
      </c>
      <c r="BD244" s="98">
        <f>BA244-AZ244</f>
        <v>8.7686957089333717</v>
      </c>
      <c r="BE244" s="98">
        <f>AX244/6</f>
        <v>-38.461538461538474</v>
      </c>
      <c r="BF244" s="949">
        <f>BF243*BF65</f>
        <v>0</v>
      </c>
      <c r="BG244" s="456">
        <f>BG243*BG65</f>
        <v>0</v>
      </c>
      <c r="BH244" s="366">
        <f>BH243*BH65</f>
        <v>0</v>
      </c>
      <c r="BI244" s="365">
        <f>BH244-BG244</f>
        <v>0</v>
      </c>
      <c r="BJ244" s="949">
        <f>BJ243*BJ65</f>
        <v>0</v>
      </c>
      <c r="BK244" s="456">
        <f>BK243*BK65</f>
        <v>0</v>
      </c>
      <c r="BL244" s="366">
        <f>BL243*BL65</f>
        <v>0</v>
      </c>
      <c r="BM244" s="365">
        <f>BL244-BK244</f>
        <v>0</v>
      </c>
      <c r="BN244" s="949">
        <f>BN243*BN65</f>
        <v>0</v>
      </c>
      <c r="BO244" s="456">
        <f>BO243*BO65</f>
        <v>0</v>
      </c>
      <c r="BP244" s="366">
        <f>BP243*BP65</f>
        <v>0</v>
      </c>
      <c r="BQ244" s="365">
        <f>BP244-BO244</f>
        <v>0</v>
      </c>
      <c r="BR244" s="367">
        <f>BF244+BJ244+BN244</f>
        <v>0</v>
      </c>
      <c r="BS244" s="108">
        <f>BG244+BK244+BO244</f>
        <v>0</v>
      </c>
      <c r="BT244" s="114">
        <f>BH244+BL244+BP244</f>
        <v>0</v>
      </c>
      <c r="BU244" s="110">
        <f>BT244-BR244</f>
        <v>0</v>
      </c>
      <c r="BV244" s="117">
        <f>BT244-BS244</f>
        <v>0</v>
      </c>
      <c r="BW244" s="949">
        <f>BW243*BW65</f>
        <v>0</v>
      </c>
      <c r="BX244" s="456">
        <f>BX243*BX65</f>
        <v>0</v>
      </c>
      <c r="BY244" s="366">
        <f>BY243*BY65</f>
        <v>0</v>
      </c>
      <c r="BZ244" s="365">
        <f>BY244-BX244</f>
        <v>0</v>
      </c>
      <c r="CA244" s="949">
        <f>CA243*CA65</f>
        <v>0</v>
      </c>
      <c r="CB244" s="456">
        <f>CB243*CB65</f>
        <v>0</v>
      </c>
      <c r="CC244" s="366">
        <f>CC243*CC65</f>
        <v>0</v>
      </c>
      <c r="CD244" s="365">
        <f>CC244-CB244</f>
        <v>0</v>
      </c>
      <c r="CE244" s="949">
        <f>CE243*CE65</f>
        <v>0</v>
      </c>
      <c r="CF244" s="456">
        <f>CF243*CF65</f>
        <v>0</v>
      </c>
      <c r="CG244" s="366">
        <f>CG243*CG65</f>
        <v>0</v>
      </c>
      <c r="CH244" s="365">
        <f>CG244-CF244</f>
        <v>0</v>
      </c>
      <c r="CI244" s="367">
        <f>BW244+CA244+CE244</f>
        <v>0</v>
      </c>
      <c r="CJ244" s="108">
        <f>BX244+CB244+CF244</f>
        <v>0</v>
      </c>
      <c r="CK244" s="114">
        <f>BY244+CC244+CG244</f>
        <v>0</v>
      </c>
      <c r="CL244" s="188">
        <f>CK244-CI244</f>
        <v>0</v>
      </c>
      <c r="CM244" s="117">
        <f>CK244-CJ244</f>
        <v>0</v>
      </c>
      <c r="CN244" s="111">
        <f>SUM(BR244,CI244)</f>
        <v>0</v>
      </c>
      <c r="CO244" s="601">
        <f>BS244+CJ244</f>
        <v>0</v>
      </c>
      <c r="CP244" s="120">
        <f>SUM(BT244,CK244)</f>
        <v>0</v>
      </c>
      <c r="CQ244" s="121">
        <f>CP244-CN244</f>
        <v>0</v>
      </c>
      <c r="CR244" s="602">
        <f>CP244-CO244</f>
        <v>0</v>
      </c>
      <c r="CS244" s="96">
        <f>CN244/6</f>
        <v>0</v>
      </c>
      <c r="CT244" s="97">
        <f>CP244/6</f>
        <v>0</v>
      </c>
      <c r="CU244" s="370" t="e">
        <f>CT244/CS244</f>
        <v>#DIV/0!</v>
      </c>
      <c r="CV244" s="98">
        <f>CT244-CS244</f>
        <v>0</v>
      </c>
      <c r="CW244" s="98">
        <f>CR244/6</f>
        <v>0</v>
      </c>
    </row>
    <row r="245" spans="1:101" s="266" customFormat="1" ht="20.100000000000001" customHeight="1">
      <c r="A245" s="186" t="s">
        <v>28</v>
      </c>
      <c r="B245" s="126"/>
      <c r="C245" s="126"/>
      <c r="D245" s="126"/>
      <c r="E245" s="153"/>
      <c r="F245" s="499">
        <f>F246/F67</f>
        <v>0.17423454076432027</v>
      </c>
      <c r="G245" s="582">
        <f>G246/G67</f>
        <v>0.17504920868215323</v>
      </c>
      <c r="H245" s="793">
        <f>H246/H67</f>
        <v>0.17504920868215323</v>
      </c>
      <c r="I245" s="341">
        <f>H246/G246</f>
        <v>1</v>
      </c>
      <c r="J245" s="499">
        <f>J246/J67</f>
        <v>0.17576275210095113</v>
      </c>
      <c r="K245" s="582">
        <f>K246/K67</f>
        <v>0.19028500484976943</v>
      </c>
      <c r="L245" s="793">
        <f>L246/L67</f>
        <v>0.19028500484976943</v>
      </c>
      <c r="M245" s="341">
        <f>L246/K246</f>
        <v>1</v>
      </c>
      <c r="N245" s="499">
        <f>N246/N67</f>
        <v>0.17557652730918832</v>
      </c>
      <c r="O245" s="582">
        <f>O246/O67</f>
        <v>0.18644752636944689</v>
      </c>
      <c r="P245" s="793">
        <f>P246/P67</f>
        <v>0.18644752636944689</v>
      </c>
      <c r="Q245" s="341">
        <f>P246/O246</f>
        <v>1</v>
      </c>
      <c r="R245" s="499">
        <f>R246/R67</f>
        <v>0.17521561545874573</v>
      </c>
      <c r="S245" s="621">
        <f>S246/S67</f>
        <v>0.17644623381137811</v>
      </c>
      <c r="T245" s="591">
        <f>T246/T67</f>
        <v>0.18379513234642242</v>
      </c>
      <c r="U245" s="588">
        <f>U246/U67</f>
        <v>0.18379513234642239</v>
      </c>
      <c r="V245" s="587">
        <f>U246/R246</f>
        <v>1.3162085400798149</v>
      </c>
      <c r="W245" s="588">
        <f>U246/S246</f>
        <v>1.146491393221055</v>
      </c>
      <c r="X245" s="178">
        <f>U246/T246</f>
        <v>1</v>
      </c>
      <c r="Y245" s="499">
        <f>Y246/Y67</f>
        <v>0.17642928904079247</v>
      </c>
      <c r="Z245" s="793">
        <f>Z246/Z67</f>
        <v>0.18109851411569924</v>
      </c>
      <c r="AA245" s="793">
        <f>AA246/AA67</f>
        <v>0.18109851411569924</v>
      </c>
      <c r="AB245" s="341">
        <f>AA246/Z246</f>
        <v>1</v>
      </c>
      <c r="AC245" s="499">
        <f>AC246/AC67</f>
        <v>0.17428796328271617</v>
      </c>
      <c r="AD245" s="582">
        <f>AD246/AD67</f>
        <v>0.18274392827273758</v>
      </c>
      <c r="AE245" s="793">
        <f>AE246/AE67</f>
        <v>0.18270739830943158</v>
      </c>
      <c r="AF245" s="348">
        <f>AE246/AD246</f>
        <v>1</v>
      </c>
      <c r="AG245" s="499">
        <f>AG246/AG67</f>
        <v>0.16856884889318802</v>
      </c>
      <c r="AH245" s="582">
        <f>AH246/AH67</f>
        <v>0.18571204152909934</v>
      </c>
      <c r="AI245" s="873" t="e">
        <f>AI246/AI67</f>
        <v>#DIV/0!</v>
      </c>
      <c r="AJ245" s="348">
        <f>AI246/AH246</f>
        <v>0</v>
      </c>
      <c r="AK245" s="499">
        <f>AK246/AK67</f>
        <v>0.17320257721803337</v>
      </c>
      <c r="AL245" s="621">
        <f>AL246/AL67</f>
        <v>0.17069142705979573</v>
      </c>
      <c r="AM245" s="588">
        <f>AM246/AM67</f>
        <v>0.18326591424474797</v>
      </c>
      <c r="AN245" s="587">
        <f>AN246/AN67</f>
        <v>0.18193561017105075</v>
      </c>
      <c r="AO245" s="595">
        <f>AN246/AK246</f>
        <v>0.88420119406489817</v>
      </c>
      <c r="AP245" s="347">
        <f>AN246/AL246</f>
        <v>0.86222522243420363</v>
      </c>
      <c r="AQ245" s="179">
        <f>AN246/AM246</f>
        <v>0.64633910323001809</v>
      </c>
      <c r="AR245" s="640">
        <f>AR246/AR67</f>
        <v>0.17422013976653977</v>
      </c>
      <c r="AS245" s="587">
        <f>AS246/AS67</f>
        <v>0.17373154956276191</v>
      </c>
      <c r="AT245" s="676">
        <f>AT246/AT67</f>
        <v>0.18352946638822851</v>
      </c>
      <c r="AU245" s="594">
        <f>AU246/AU67</f>
        <v>0.18305831548937243</v>
      </c>
      <c r="AV245" s="595">
        <f>AU246/AR246</f>
        <v>1.1038226021956419</v>
      </c>
      <c r="AW245" s="587">
        <f>AU246/AS246</f>
        <v>1.0147425611372789</v>
      </c>
      <c r="AX245" s="596">
        <f>AU246/AT246</f>
        <v>0.82271819798032264</v>
      </c>
      <c r="AY245" s="96"/>
      <c r="AZ245" s="97"/>
      <c r="BA245" s="97"/>
      <c r="BB245" s="677">
        <f>AU245/ AR245</f>
        <v>1.050729931308034</v>
      </c>
      <c r="BF245" s="1008" t="e">
        <f>BF246/BF67</f>
        <v>#DIV/0!</v>
      </c>
      <c r="BG245" s="582" t="e">
        <f>BG246/BG67</f>
        <v>#DIV/0!</v>
      </c>
      <c r="BH245" s="583" t="e">
        <f>BH246/BH67</f>
        <v>#DIV/0!</v>
      </c>
      <c r="BI245" s="341" t="e">
        <f>BH246/BG246</f>
        <v>#DIV/0!</v>
      </c>
      <c r="BJ245" s="1008" t="e">
        <f>BJ246/BJ67</f>
        <v>#DIV/0!</v>
      </c>
      <c r="BK245" s="582" t="e">
        <f>BK246/BK67</f>
        <v>#DIV/0!</v>
      </c>
      <c r="BL245" s="583" t="e">
        <f>BL246/BL67</f>
        <v>#DIV/0!</v>
      </c>
      <c r="BM245" s="341" t="e">
        <f>BL246/BK246</f>
        <v>#DIV/0!</v>
      </c>
      <c r="BN245" s="1008" t="e">
        <f>BN246/BN67</f>
        <v>#DIV/0!</v>
      </c>
      <c r="BO245" s="582" t="e">
        <f>BO246/BO67</f>
        <v>#DIV/0!</v>
      </c>
      <c r="BP245" s="583" t="e">
        <f>BP246/BP67</f>
        <v>#DIV/0!</v>
      </c>
      <c r="BQ245" s="348" t="e">
        <f>BP246/BO246</f>
        <v>#DIV/0!</v>
      </c>
      <c r="BR245" s="499" t="e">
        <f>BR246/BR67</f>
        <v>#DIV/0!</v>
      </c>
      <c r="BS245" s="588" t="e">
        <f>BS246/BS67</f>
        <v>#DIV/0!</v>
      </c>
      <c r="BT245" s="588" t="e">
        <f>BT246/BT67</f>
        <v>#DIV/0!</v>
      </c>
      <c r="BU245" s="587" t="e">
        <f>BT246/BR246</f>
        <v>#DIV/0!</v>
      </c>
      <c r="BV245" s="178" t="e">
        <f>BT246/BS246</f>
        <v>#DIV/0!</v>
      </c>
      <c r="BW245" s="1008" t="e">
        <f>BW246/BW67</f>
        <v>#DIV/0!</v>
      </c>
      <c r="BX245" s="582" t="e">
        <f>BX246/BX67</f>
        <v>#DIV/0!</v>
      </c>
      <c r="BY245" s="583" t="e">
        <f>BY246/BY67</f>
        <v>#DIV/0!</v>
      </c>
      <c r="BZ245" s="348" t="e">
        <f>BY246/BX246</f>
        <v>#DIV/0!</v>
      </c>
      <c r="CA245" s="1008" t="e">
        <f>CA246/CA67</f>
        <v>#DIV/0!</v>
      </c>
      <c r="CB245" s="582" t="e">
        <f>CB246/CB67</f>
        <v>#DIV/0!</v>
      </c>
      <c r="CC245" s="583" t="e">
        <f>CC246/CC67</f>
        <v>#DIV/0!</v>
      </c>
      <c r="CD245" s="348" t="e">
        <f>CC246/CB246</f>
        <v>#DIV/0!</v>
      </c>
      <c r="CE245" s="1008" t="e">
        <f>CE246/CE67</f>
        <v>#DIV/0!</v>
      </c>
      <c r="CF245" s="582" t="e">
        <f>CF246/CF67</f>
        <v>#DIV/0!</v>
      </c>
      <c r="CG245" s="583" t="e">
        <f>CG246/CG67</f>
        <v>#DIV/0!</v>
      </c>
      <c r="CH245" s="348" t="e">
        <f>CG246/CF246</f>
        <v>#DIV/0!</v>
      </c>
      <c r="CI245" s="499" t="e">
        <f>CI246/CI67</f>
        <v>#DIV/0!</v>
      </c>
      <c r="CJ245" s="588" t="e">
        <f>CJ246/CJ67</f>
        <v>#DIV/0!</v>
      </c>
      <c r="CK245" s="587" t="e">
        <f>CK246/CK67</f>
        <v>#DIV/0!</v>
      </c>
      <c r="CL245" s="595" t="e">
        <f>CK246/CI246</f>
        <v>#DIV/0!</v>
      </c>
      <c r="CM245" s="179" t="e">
        <f>CK246/CJ246</f>
        <v>#DIV/0!</v>
      </c>
      <c r="CN245" s="640" t="e">
        <f>CN246/CN67</f>
        <v>#DIV/0!</v>
      </c>
      <c r="CO245" s="676" t="e">
        <f>CO246/CO67</f>
        <v>#DIV/0!</v>
      </c>
      <c r="CP245" s="594" t="e">
        <f>CP246/CP67</f>
        <v>#DIV/0!</v>
      </c>
      <c r="CQ245" s="595" t="e">
        <f>CP246/CN246</f>
        <v>#DIV/0!</v>
      </c>
      <c r="CR245" s="596" t="e">
        <f>CP246/CO246</f>
        <v>#DIV/0!</v>
      </c>
      <c r="CS245" s="96"/>
      <c r="CT245" s="97"/>
      <c r="CU245" s="677" t="e">
        <f>CP245/ CN245</f>
        <v>#DIV/0!</v>
      </c>
    </row>
    <row r="246" spans="1:101" s="98" customFormat="1" ht="20.100000000000001" customHeight="1" thickBot="1">
      <c r="A246" s="104" t="s">
        <v>47</v>
      </c>
      <c r="B246" s="105"/>
      <c r="C246" s="105"/>
      <c r="D246" s="361"/>
      <c r="E246" s="187"/>
      <c r="F246" s="500">
        <f>F212+F224+F240+F232+F238+F242+F244</f>
        <v>52302.230769230766</v>
      </c>
      <c r="G246" s="501">
        <f>G212+G224+G240+G232+G238+G242+G244</f>
        <v>72971.545799999833</v>
      </c>
      <c r="H246" s="788">
        <f>H212+H224+H240+H232+H238+H242+H244</f>
        <v>72971.545799999833</v>
      </c>
      <c r="I246" s="503">
        <f>H246-G246</f>
        <v>0</v>
      </c>
      <c r="J246" s="500">
        <f>J212+J224+J240+J232+J238+J242+J244</f>
        <v>56952.239316239313</v>
      </c>
      <c r="K246" s="501">
        <f>K212+K224+K240+K232+K238+K242+K244</f>
        <v>79043.218696327589</v>
      </c>
      <c r="L246" s="788">
        <f>L212+L224+L240+L232+L238+L242+L244</f>
        <v>79043.218696327589</v>
      </c>
      <c r="M246" s="503">
        <f>L246-K246</f>
        <v>0</v>
      </c>
      <c r="N246" s="500">
        <f>N212+N224+N240+N232+N238+N242+N244</f>
        <v>57022.153846153844</v>
      </c>
      <c r="O246" s="501">
        <f>O212+O224+O240+O232+O238+O242+O244+0.87521</f>
        <v>66840.823148115727</v>
      </c>
      <c r="P246" s="788">
        <f>P212+P224+P240+P232+P238+P242+P244+0.87521</f>
        <v>66840.823148115727</v>
      </c>
      <c r="Q246" s="503">
        <f>P246-O246</f>
        <v>0</v>
      </c>
      <c r="R246" s="500">
        <f t="shared" ref="R246:BA246" si="645">R212+R224+R240+R232+R238+R242+R244</f>
        <v>166276.62393162394</v>
      </c>
      <c r="S246" s="505">
        <f>S212+S224+S240+S232+S238+S242+S244</f>
        <v>190890.84639316238</v>
      </c>
      <c r="T246" s="217">
        <f t="shared" si="645"/>
        <v>218854.71243444315</v>
      </c>
      <c r="U246" s="215">
        <f t="shared" si="645"/>
        <v>218854.71243444315</v>
      </c>
      <c r="V246" s="215">
        <f t="shared" si="645"/>
        <v>52578.088502819228</v>
      </c>
      <c r="W246" s="213">
        <f t="shared" si="586"/>
        <v>27963.866041280766</v>
      </c>
      <c r="X246" s="218">
        <f t="shared" si="645"/>
        <v>0</v>
      </c>
      <c r="Y246" s="500">
        <f t="shared" si="645"/>
        <v>56076.16459331417</v>
      </c>
      <c r="Z246" s="788">
        <f t="shared" ref="Z246" si="646">Z212+Z224+Z240+Z232+Z238+Z242+Z244</f>
        <v>67889.697244740004</v>
      </c>
      <c r="AA246" s="788">
        <f t="shared" si="645"/>
        <v>67889.697244740004</v>
      </c>
      <c r="AB246" s="503">
        <f t="shared" si="645"/>
        <v>0</v>
      </c>
      <c r="AC246" s="500">
        <f t="shared" si="645"/>
        <v>54961.783703240129</v>
      </c>
      <c r="AD246" s="501">
        <f t="shared" ref="AD246" si="647">AD212+AD224+AD240+AD232+AD238+AD242+AD244</f>
        <v>74288.623983062585</v>
      </c>
      <c r="AE246" s="788">
        <f t="shared" si="645"/>
        <v>74288.623983062585</v>
      </c>
      <c r="AF246" s="503">
        <f t="shared" si="645"/>
        <v>16.50284683760081</v>
      </c>
      <c r="AG246" s="500">
        <f t="shared" si="645"/>
        <v>49760.659737633745</v>
      </c>
      <c r="AH246" s="501">
        <f t="shared" ref="AH246" si="648">AH212+AH224+AH240+AH232+AH238+AH242+AH244</f>
        <v>77796.488461538465</v>
      </c>
      <c r="AI246" s="502">
        <f t="shared" si="645"/>
        <v>0</v>
      </c>
      <c r="AJ246" s="503">
        <f t="shared" si="645"/>
        <v>-77796.488461538465</v>
      </c>
      <c r="AK246" s="500">
        <f t="shared" si="645"/>
        <v>160798.60803418804</v>
      </c>
      <c r="AL246" s="505">
        <f>AL212+AL224+AL240+AL232+AL238+AL242+AL244</f>
        <v>164896.96372649574</v>
      </c>
      <c r="AM246" s="213">
        <f t="shared" si="645"/>
        <v>219974.80968934108</v>
      </c>
      <c r="AN246" s="215">
        <f t="shared" si="645"/>
        <v>142178.3212278026</v>
      </c>
      <c r="AO246" s="217">
        <f t="shared" si="645"/>
        <v>-18620.286806385444</v>
      </c>
      <c r="AP246" s="213">
        <f t="shared" si="587"/>
        <v>-22718.642498693138</v>
      </c>
      <c r="AQ246" s="218">
        <f t="shared" si="645"/>
        <v>-77796.48846153848</v>
      </c>
      <c r="AR246" s="212">
        <f t="shared" si="645"/>
        <v>327075.23196581198</v>
      </c>
      <c r="AS246" s="215">
        <f>AS212+AS224+AS240+AS232+AS238+AS242+AS244</f>
        <v>355787.81011965813</v>
      </c>
      <c r="AT246" s="703">
        <f t="shared" si="645"/>
        <v>438829.52212378412</v>
      </c>
      <c r="AU246" s="298">
        <f t="shared" si="645"/>
        <v>361033.03366224578</v>
      </c>
      <c r="AV246" s="219">
        <f t="shared" si="645"/>
        <v>33957.801696433788</v>
      </c>
      <c r="AW246" s="213">
        <f t="shared" si="588"/>
        <v>5245.223542587657</v>
      </c>
      <c r="AX246" s="220">
        <f t="shared" si="645"/>
        <v>-77796.488461538451</v>
      </c>
      <c r="AY246" s="96">
        <f t="shared" si="645"/>
        <v>54512.538660968654</v>
      </c>
      <c r="AZ246" s="97">
        <f>AS246/6</f>
        <v>59297.968353276352</v>
      </c>
      <c r="BA246" s="97">
        <f t="shared" si="645"/>
        <v>60172.172277040947</v>
      </c>
      <c r="BB246" s="370">
        <f>BA246/AY246</f>
        <v>1.1038226021956419</v>
      </c>
      <c r="BC246" s="98">
        <f>BA246-AY246</f>
        <v>5659.6336160722931</v>
      </c>
      <c r="BD246" s="98">
        <f>BA246-AZ246</f>
        <v>874.20392376459495</v>
      </c>
      <c r="BE246" s="98">
        <f>AX246/6</f>
        <v>-12966.081410256409</v>
      </c>
      <c r="BF246" s="955">
        <f>BF212+BF224+BF240+BF232+BF238+BF242+BF244</f>
        <v>0</v>
      </c>
      <c r="BG246" s="501">
        <f>BG212+BG224+BG240+BG232+BG238+BG242+BG244</f>
        <v>0</v>
      </c>
      <c r="BH246" s="504">
        <f>BH212+BH224+BH240+BH232+BH238+BH242+BH244</f>
        <v>0</v>
      </c>
      <c r="BI246" s="503">
        <f>BH246-BG246</f>
        <v>0</v>
      </c>
      <c r="BJ246" s="955">
        <f>BJ212+BJ224+BJ240+BJ232+BJ238+BJ242+BJ244</f>
        <v>0</v>
      </c>
      <c r="BK246" s="501">
        <f>BK212+BK224+BK240+BK232+BK238+BK242+BK244</f>
        <v>0</v>
      </c>
      <c r="BL246" s="504">
        <f>BL212+BL224+BL240+BL232+BL238+BL242+BL244</f>
        <v>0</v>
      </c>
      <c r="BM246" s="503">
        <f>BL246-BK246</f>
        <v>0</v>
      </c>
      <c r="BN246" s="955">
        <f>BN212+BN224+BN240+BN232+BN238+BN242+BN244</f>
        <v>0</v>
      </c>
      <c r="BO246" s="501">
        <f>BO212+BO224+BO240+BO232+BO238+BO242+BO244</f>
        <v>0</v>
      </c>
      <c r="BP246" s="504">
        <f>BP212+BP224+BP240+BP232+BP238+BP242+BP244</f>
        <v>0</v>
      </c>
      <c r="BQ246" s="503">
        <f>BP246-BO246</f>
        <v>0</v>
      </c>
      <c r="BR246" s="500">
        <f t="shared" ref="BR246:CT246" si="649">BR212+BR224+BR240+BR232+BR238+BR242+BR244</f>
        <v>0</v>
      </c>
      <c r="BS246" s="213">
        <f t="shared" si="649"/>
        <v>0</v>
      </c>
      <c r="BT246" s="215">
        <f t="shared" si="649"/>
        <v>0</v>
      </c>
      <c r="BU246" s="215">
        <f t="shared" si="649"/>
        <v>0</v>
      </c>
      <c r="BV246" s="218">
        <f t="shared" si="649"/>
        <v>0</v>
      </c>
      <c r="BW246" s="955">
        <f t="shared" si="649"/>
        <v>0</v>
      </c>
      <c r="BX246" s="501">
        <f t="shared" si="649"/>
        <v>0</v>
      </c>
      <c r="BY246" s="504">
        <f t="shared" si="649"/>
        <v>0</v>
      </c>
      <c r="BZ246" s="503">
        <f t="shared" si="649"/>
        <v>0</v>
      </c>
      <c r="CA246" s="955">
        <f t="shared" si="649"/>
        <v>0</v>
      </c>
      <c r="CB246" s="501">
        <f t="shared" si="649"/>
        <v>0</v>
      </c>
      <c r="CC246" s="504">
        <f t="shared" si="649"/>
        <v>0</v>
      </c>
      <c r="CD246" s="503">
        <f t="shared" si="649"/>
        <v>0</v>
      </c>
      <c r="CE246" s="955">
        <f t="shared" si="649"/>
        <v>0</v>
      </c>
      <c r="CF246" s="501">
        <f t="shared" si="649"/>
        <v>0</v>
      </c>
      <c r="CG246" s="504">
        <f t="shared" si="649"/>
        <v>0</v>
      </c>
      <c r="CH246" s="503">
        <f t="shared" si="649"/>
        <v>0</v>
      </c>
      <c r="CI246" s="500">
        <f t="shared" si="649"/>
        <v>0</v>
      </c>
      <c r="CJ246" s="213">
        <f t="shared" si="649"/>
        <v>0</v>
      </c>
      <c r="CK246" s="215">
        <f t="shared" si="649"/>
        <v>0</v>
      </c>
      <c r="CL246" s="217">
        <f t="shared" si="649"/>
        <v>0</v>
      </c>
      <c r="CM246" s="218">
        <f t="shared" si="649"/>
        <v>0</v>
      </c>
      <c r="CN246" s="212">
        <f t="shared" si="649"/>
        <v>0</v>
      </c>
      <c r="CO246" s="703">
        <f t="shared" si="649"/>
        <v>0</v>
      </c>
      <c r="CP246" s="298">
        <f t="shared" si="649"/>
        <v>0</v>
      </c>
      <c r="CQ246" s="219">
        <f t="shared" si="649"/>
        <v>0</v>
      </c>
      <c r="CR246" s="220">
        <f t="shared" si="649"/>
        <v>0</v>
      </c>
      <c r="CS246" s="96">
        <f t="shared" si="649"/>
        <v>0</v>
      </c>
      <c r="CT246" s="97">
        <f t="shared" si="649"/>
        <v>0</v>
      </c>
      <c r="CU246" s="370" t="e">
        <f>CT246/CS246</f>
        <v>#DIV/0!</v>
      </c>
      <c r="CV246" s="98">
        <f>CT246-CS246</f>
        <v>0</v>
      </c>
      <c r="CW246" s="98">
        <f>CR246/6</f>
        <v>0</v>
      </c>
    </row>
    <row r="247" spans="1:101" ht="14.25" hidden="1" customHeight="1">
      <c r="A247" s="126"/>
      <c r="B247" s="192"/>
      <c r="C247" s="192"/>
      <c r="D247" s="192"/>
      <c r="E247" s="192"/>
      <c r="F247" s="70"/>
      <c r="G247" s="666"/>
      <c r="H247" s="666"/>
      <c r="I247" s="666"/>
      <c r="J247" s="70"/>
      <c r="K247" s="666"/>
      <c r="L247" s="666"/>
      <c r="M247" s="666"/>
      <c r="N247" s="70"/>
      <c r="O247" s="666"/>
      <c r="P247" s="666"/>
      <c r="Q247" s="666"/>
      <c r="R247" s="70"/>
      <c r="S247" s="70"/>
      <c r="T247" s="70"/>
      <c r="U247" s="666"/>
      <c r="V247" s="70"/>
      <c r="W247" s="70"/>
      <c r="X247" s="70"/>
      <c r="Y247" s="70"/>
      <c r="Z247" s="666"/>
      <c r="AA247" s="666"/>
      <c r="AB247" s="666"/>
      <c r="AC247" s="70"/>
      <c r="AD247" s="70"/>
      <c r="AE247" s="666"/>
      <c r="AF247" s="70"/>
      <c r="AG247" s="70"/>
      <c r="AH247" s="70"/>
      <c r="AI247" s="666"/>
      <c r="AJ247" s="70"/>
      <c r="AK247" s="70"/>
      <c r="AL247" s="70"/>
      <c r="AM247" s="70"/>
      <c r="AN247" s="666"/>
      <c r="AO247" s="70"/>
      <c r="AP247" s="70"/>
      <c r="AQ247" s="70"/>
      <c r="AR247" s="241"/>
      <c r="AS247" s="70"/>
      <c r="AT247" s="668"/>
      <c r="AU247" s="667"/>
      <c r="AV247" s="668"/>
      <c r="AW247" s="70"/>
      <c r="AX247" s="75"/>
      <c r="AY247" s="704"/>
      <c r="AZ247" s="704"/>
      <c r="BA247" s="704"/>
      <c r="BF247" s="70"/>
      <c r="BG247" s="666"/>
      <c r="BH247" s="666"/>
      <c r="BI247" s="666"/>
      <c r="BJ247" s="70"/>
      <c r="BK247" s="666"/>
      <c r="BL247" s="666"/>
      <c r="BM247" s="666"/>
      <c r="BN247" s="70"/>
      <c r="BO247" s="70"/>
      <c r="BP247" s="666"/>
      <c r="BQ247" s="70"/>
      <c r="BR247" s="70"/>
      <c r="BS247" s="70"/>
      <c r="BT247" s="666"/>
      <c r="BU247" s="70"/>
      <c r="BV247" s="70"/>
      <c r="BW247" s="70"/>
      <c r="BX247" s="70"/>
      <c r="BY247" s="666"/>
      <c r="BZ247" s="70"/>
      <c r="CA247" s="70"/>
      <c r="CB247" s="70"/>
      <c r="CC247" s="666"/>
      <c r="CD247" s="70"/>
      <c r="CE247" s="70"/>
      <c r="CF247" s="70"/>
      <c r="CG247" s="666"/>
      <c r="CH247" s="70"/>
      <c r="CI247" s="70"/>
      <c r="CJ247" s="70"/>
      <c r="CK247" s="666"/>
      <c r="CL247" s="70"/>
      <c r="CM247" s="70"/>
      <c r="CN247" s="241"/>
      <c r="CO247" s="668"/>
      <c r="CP247" s="667"/>
      <c r="CQ247" s="668"/>
      <c r="CR247" s="75"/>
      <c r="CS247" s="704"/>
      <c r="CT247" s="704"/>
    </row>
    <row r="248" spans="1:101" ht="21" hidden="1" customHeight="1">
      <c r="A248" s="7" t="s">
        <v>19</v>
      </c>
      <c r="M248" s="2"/>
      <c r="Q248" s="2"/>
      <c r="R248" s="10"/>
      <c r="S248" s="10"/>
      <c r="T248" s="10"/>
      <c r="U248" s="10"/>
      <c r="V248" s="705"/>
      <c r="W248" s="10"/>
      <c r="X248" s="2">
        <f t="shared" ref="X248:X260" si="650">U248-T248</f>
        <v>0</v>
      </c>
      <c r="AB248" s="2"/>
      <c r="AK248" s="10"/>
      <c r="AL248" s="10"/>
      <c r="AM248" s="10"/>
      <c r="AN248" s="10"/>
      <c r="AO248" s="705"/>
      <c r="AP248" s="10"/>
      <c r="AQ248" s="2">
        <f t="shared" ref="AQ248:AQ260" si="651">AN248-AM248</f>
        <v>0</v>
      </c>
      <c r="AS248" s="221"/>
      <c r="AW248" s="10"/>
      <c r="AX248" s="5">
        <f t="shared" ref="AX248:AX260" si="652">AU248-AT248</f>
        <v>0</v>
      </c>
      <c r="BM248" s="2"/>
      <c r="BR248" s="10"/>
      <c r="BS248" s="10"/>
      <c r="BT248" s="10"/>
      <c r="BU248" s="705"/>
      <c r="BV248" s="2">
        <f t="shared" ref="BV248:BV260" si="653">BT248-BS248</f>
        <v>0</v>
      </c>
      <c r="CI248" s="10"/>
      <c r="CJ248" s="10"/>
      <c r="CK248" s="10"/>
      <c r="CL248" s="705"/>
      <c r="CM248" s="2">
        <f t="shared" ref="CM248:CM260" si="654">CK248-CJ248</f>
        <v>0</v>
      </c>
      <c r="CR248" s="5">
        <f t="shared" ref="CR248:CR260" si="655">CP248-CO248</f>
        <v>0</v>
      </c>
    </row>
    <row r="249" spans="1:101" s="358" customFormat="1" ht="12" hidden="1" customHeight="1">
      <c r="A249" s="706"/>
      <c r="B249" s="706" t="s">
        <v>16</v>
      </c>
      <c r="C249" s="707"/>
      <c r="D249" s="472"/>
      <c r="E249" s="836"/>
      <c r="F249" s="708"/>
      <c r="G249" s="709" t="e">
        <f>#REF!+G77-#REF!</f>
        <v>#REF!</v>
      </c>
      <c r="H249" s="709" t="e">
        <f>#REF!+H77-#REF!</f>
        <v>#REF!</v>
      </c>
      <c r="I249" s="179"/>
      <c r="J249" s="708"/>
      <c r="K249" s="709" t="e">
        <f>#REF!+K77-#REF!</f>
        <v>#REF!</v>
      </c>
      <c r="L249" s="709" t="e">
        <f>#REF!+L77-#REF!</f>
        <v>#REF!</v>
      </c>
      <c r="M249" s="179"/>
      <c r="N249" s="708"/>
      <c r="O249" s="709" t="e">
        <f>#REF!+O77-#REF!</f>
        <v>#REF!</v>
      </c>
      <c r="P249" s="709" t="e">
        <f>#REF!+P77-#REF!</f>
        <v>#REF!</v>
      </c>
      <c r="Q249" s="179"/>
      <c r="R249" s="708"/>
      <c r="S249" s="538"/>
      <c r="T249" s="538"/>
      <c r="U249" s="710"/>
      <c r="V249" s="204"/>
      <c r="W249" s="627"/>
      <c r="X249" s="449">
        <f t="shared" si="650"/>
        <v>0</v>
      </c>
      <c r="Y249" s="708"/>
      <c r="Z249" s="709" t="e">
        <f>#REF!+Z77-#REF!</f>
        <v>#REF!</v>
      </c>
      <c r="AA249" s="709" t="e">
        <f>#REF!+AA77-#REF!</f>
        <v>#REF!</v>
      </c>
      <c r="AB249" s="179"/>
      <c r="AC249" s="708"/>
      <c r="AD249" s="446" t="e">
        <f>F250+AD77-#REF!</f>
        <v>#REF!</v>
      </c>
      <c r="AE249" s="709" t="e">
        <f>G250+AE77-#REF!</f>
        <v>#REF!</v>
      </c>
      <c r="AF249" s="204"/>
      <c r="AG249" s="708"/>
      <c r="AH249" s="446" t="e">
        <f>J250+AH77-#REF!</f>
        <v>#REF!</v>
      </c>
      <c r="AI249" s="709" t="e">
        <f>K250+AI77-#REF!</f>
        <v>#REF!</v>
      </c>
      <c r="AJ249" s="204"/>
      <c r="AK249" s="708"/>
      <c r="AL249" s="538"/>
      <c r="AM249" s="538"/>
      <c r="AN249" s="710"/>
      <c r="AO249" s="204"/>
      <c r="AP249" s="627"/>
      <c r="AQ249" s="449">
        <f t="shared" si="651"/>
        <v>0</v>
      </c>
      <c r="AR249" s="708">
        <f>SUM(R249,AK249)</f>
        <v>0</v>
      </c>
      <c r="AS249" s="538"/>
      <c r="AT249" s="711"/>
      <c r="AU249" s="712"/>
      <c r="AV249" s="713"/>
      <c r="AW249" s="627"/>
      <c r="AX249" s="714">
        <f t="shared" si="652"/>
        <v>0</v>
      </c>
      <c r="AY249" s="357"/>
      <c r="AZ249" s="357"/>
      <c r="BA249" s="357"/>
      <c r="BF249" s="708"/>
      <c r="BG249" s="709" t="e">
        <f>#REF!+BG77-#REF!</f>
        <v>#REF!</v>
      </c>
      <c r="BH249" s="709" t="e">
        <f>#REF!+BH77-#REF!</f>
        <v>#REF!</v>
      </c>
      <c r="BI249" s="179"/>
      <c r="BJ249" s="708"/>
      <c r="BK249" s="709" t="e">
        <f>#REF!+BK77-#REF!</f>
        <v>#REF!</v>
      </c>
      <c r="BL249" s="709" t="e">
        <f>#REF!+BL77-#REF!</f>
        <v>#REF!</v>
      </c>
      <c r="BM249" s="179"/>
      <c r="BN249" s="708"/>
      <c r="BO249" s="446" t="e">
        <f>#REF!+BO77-#REF!</f>
        <v>#REF!</v>
      </c>
      <c r="BP249" s="709" t="e">
        <f>#REF!+BP77-#REF!</f>
        <v>#REF!</v>
      </c>
      <c r="BQ249" s="204"/>
      <c r="BR249" s="708"/>
      <c r="BS249" s="538"/>
      <c r="BT249" s="710"/>
      <c r="BU249" s="204"/>
      <c r="BV249" s="449">
        <f t="shared" si="653"/>
        <v>0</v>
      </c>
      <c r="BW249" s="708"/>
      <c r="BX249" s="446" t="e">
        <f>#REF!+BX77-#REF!</f>
        <v>#REF!</v>
      </c>
      <c r="BY249" s="709" t="e">
        <f>#REF!+BY77-#REF!</f>
        <v>#REF!</v>
      </c>
      <c r="BZ249" s="204"/>
      <c r="CA249" s="708"/>
      <c r="CB249" s="446" t="e">
        <f>BF250+CB77-#REF!</f>
        <v>#REF!</v>
      </c>
      <c r="CC249" s="709" t="e">
        <f>BG250+CC77-#REF!</f>
        <v>#REF!</v>
      </c>
      <c r="CD249" s="204"/>
      <c r="CE249" s="708"/>
      <c r="CF249" s="446" t="e">
        <f>BJ250+CF77-#REF!</f>
        <v>#REF!</v>
      </c>
      <c r="CG249" s="709" t="e">
        <f>BK250+CG77-#REF!</f>
        <v>#REF!</v>
      </c>
      <c r="CH249" s="204"/>
      <c r="CI249" s="708"/>
      <c r="CJ249" s="538"/>
      <c r="CK249" s="710"/>
      <c r="CL249" s="204"/>
      <c r="CM249" s="449">
        <f t="shared" si="654"/>
        <v>0</v>
      </c>
      <c r="CN249" s="708">
        <f>SUM(BR249,CI249)</f>
        <v>0</v>
      </c>
      <c r="CO249" s="711"/>
      <c r="CP249" s="712"/>
      <c r="CQ249" s="713"/>
      <c r="CR249" s="714">
        <f t="shared" si="655"/>
        <v>0</v>
      </c>
      <c r="CS249" s="357"/>
      <c r="CT249" s="357"/>
    </row>
    <row r="250" spans="1:101" s="271" customFormat="1" ht="12" hidden="1" customHeight="1">
      <c r="A250" s="380"/>
      <c r="B250" s="104" t="s">
        <v>11</v>
      </c>
      <c r="C250" s="105"/>
      <c r="D250" s="489"/>
      <c r="E250" s="720"/>
      <c r="F250" s="127"/>
      <c r="G250" s="108">
        <v>0</v>
      </c>
      <c r="H250" s="108">
        <v>0</v>
      </c>
      <c r="I250" s="117"/>
      <c r="J250" s="127"/>
      <c r="K250" s="108">
        <v>0</v>
      </c>
      <c r="L250" s="108">
        <v>0</v>
      </c>
      <c r="M250" s="117"/>
      <c r="N250" s="127"/>
      <c r="O250" s="108">
        <v>0</v>
      </c>
      <c r="P250" s="108">
        <v>0</v>
      </c>
      <c r="Q250" s="117"/>
      <c r="R250" s="130"/>
      <c r="S250" s="548"/>
      <c r="T250" s="548"/>
      <c r="U250" s="113"/>
      <c r="V250" s="55"/>
      <c r="W250" s="134"/>
      <c r="X250" s="134">
        <f t="shared" si="650"/>
        <v>0</v>
      </c>
      <c r="Y250" s="127"/>
      <c r="Z250" s="108">
        <v>0</v>
      </c>
      <c r="AA250" s="108">
        <v>0</v>
      </c>
      <c r="AB250" s="117"/>
      <c r="AC250" s="127"/>
      <c r="AD250" s="129">
        <v>0</v>
      </c>
      <c r="AE250" s="108">
        <v>0</v>
      </c>
      <c r="AF250" s="55"/>
      <c r="AG250" s="127"/>
      <c r="AH250" s="129">
        <v>0</v>
      </c>
      <c r="AI250" s="108">
        <v>0</v>
      </c>
      <c r="AJ250" s="55"/>
      <c r="AK250" s="130"/>
      <c r="AL250" s="548"/>
      <c r="AM250" s="548"/>
      <c r="AN250" s="113"/>
      <c r="AO250" s="55"/>
      <c r="AP250" s="134"/>
      <c r="AQ250" s="134">
        <f t="shared" si="651"/>
        <v>0</v>
      </c>
      <c r="AR250" s="130">
        <f>SUM(R250,AK250)</f>
        <v>0</v>
      </c>
      <c r="AS250" s="548"/>
      <c r="AT250" s="171"/>
      <c r="AU250" s="189">
        <f>SUM(U250,AN250)</f>
        <v>0</v>
      </c>
      <c r="AV250" s="369"/>
      <c r="AW250" s="134"/>
      <c r="AX250" s="715">
        <f t="shared" si="652"/>
        <v>0</v>
      </c>
      <c r="AY250" s="138">
        <f>AR250/6</f>
        <v>0</v>
      </c>
      <c r="AZ250" s="138"/>
      <c r="BA250" s="138">
        <f>AU250/6</f>
        <v>0</v>
      </c>
      <c r="BF250" s="127"/>
      <c r="BG250" s="108">
        <v>0</v>
      </c>
      <c r="BH250" s="108">
        <v>0</v>
      </c>
      <c r="BI250" s="117"/>
      <c r="BJ250" s="127"/>
      <c r="BK250" s="108">
        <v>0</v>
      </c>
      <c r="BL250" s="108">
        <v>0</v>
      </c>
      <c r="BM250" s="117"/>
      <c r="BN250" s="127"/>
      <c r="BO250" s="129">
        <v>0</v>
      </c>
      <c r="BP250" s="108">
        <v>0</v>
      </c>
      <c r="BQ250" s="55"/>
      <c r="BR250" s="130"/>
      <c r="BS250" s="548"/>
      <c r="BT250" s="113"/>
      <c r="BU250" s="55"/>
      <c r="BV250" s="134">
        <f t="shared" si="653"/>
        <v>0</v>
      </c>
      <c r="BW250" s="127"/>
      <c r="BX250" s="129">
        <v>0</v>
      </c>
      <c r="BY250" s="108">
        <v>0</v>
      </c>
      <c r="BZ250" s="55"/>
      <c r="CA250" s="127"/>
      <c r="CB250" s="129">
        <v>0</v>
      </c>
      <c r="CC250" s="108">
        <v>0</v>
      </c>
      <c r="CD250" s="55"/>
      <c r="CE250" s="127"/>
      <c r="CF250" s="129">
        <v>0</v>
      </c>
      <c r="CG250" s="108">
        <v>0</v>
      </c>
      <c r="CH250" s="55"/>
      <c r="CI250" s="130"/>
      <c r="CJ250" s="548"/>
      <c r="CK250" s="113"/>
      <c r="CL250" s="55"/>
      <c r="CM250" s="134">
        <f t="shared" si="654"/>
        <v>0</v>
      </c>
      <c r="CN250" s="130">
        <f>SUM(BR250,CI250)</f>
        <v>0</v>
      </c>
      <c r="CO250" s="171"/>
      <c r="CP250" s="189">
        <f>SUM(BT250,CK250)</f>
        <v>0</v>
      </c>
      <c r="CQ250" s="369"/>
      <c r="CR250" s="715">
        <f t="shared" si="655"/>
        <v>0</v>
      </c>
      <c r="CS250" s="138">
        <f>CN250/6</f>
        <v>0</v>
      </c>
      <c r="CT250" s="138">
        <f>CP250/6</f>
        <v>0</v>
      </c>
    </row>
    <row r="251" spans="1:101" ht="12" hidden="1" customHeight="1">
      <c r="A251" s="380"/>
      <c r="B251" s="706" t="s">
        <v>16</v>
      </c>
      <c r="C251" s="337"/>
      <c r="D251" s="198"/>
      <c r="E251" s="192"/>
      <c r="F251" s="46"/>
      <c r="G251" s="709" t="e">
        <f>#REF!+G81-#REF!</f>
        <v>#REF!</v>
      </c>
      <c r="H251" s="709" t="e">
        <f>#REF!+H81-#REF!</f>
        <v>#REF!</v>
      </c>
      <c r="I251" s="179"/>
      <c r="J251" s="46"/>
      <c r="K251" s="709" t="e">
        <f>#REF!+K81-#REF!</f>
        <v>#REF!</v>
      </c>
      <c r="L251" s="709" t="e">
        <f>#REF!+L81-#REF!</f>
        <v>#REF!</v>
      </c>
      <c r="M251" s="179"/>
      <c r="N251" s="46"/>
      <c r="O251" s="709" t="e">
        <f>#REF!+O81-#REF!</f>
        <v>#REF!</v>
      </c>
      <c r="P251" s="709" t="e">
        <f>#REF!+P81-#REF!</f>
        <v>#REF!</v>
      </c>
      <c r="Q251" s="179"/>
      <c r="R251" s="554"/>
      <c r="S251" s="716"/>
      <c r="T251" s="716"/>
      <c r="U251" s="177"/>
      <c r="V251" s="204"/>
      <c r="W251" s="627"/>
      <c r="X251" s="486">
        <f t="shared" si="650"/>
        <v>0</v>
      </c>
      <c r="Y251" s="46"/>
      <c r="Z251" s="709" t="e">
        <f>#REF!+Z81-#REF!</f>
        <v>#REF!</v>
      </c>
      <c r="AA251" s="709" t="e">
        <f>#REF!+AA81-#REF!</f>
        <v>#REF!</v>
      </c>
      <c r="AB251" s="179"/>
      <c r="AC251" s="46"/>
      <c r="AD251" s="446" t="e">
        <f>F252+AD81-#REF!</f>
        <v>#REF!</v>
      </c>
      <c r="AE251" s="709" t="e">
        <f>G252+AE81-#REF!</f>
        <v>#REF!</v>
      </c>
      <c r="AF251" s="204"/>
      <c r="AG251" s="46"/>
      <c r="AH251" s="446" t="e">
        <f>J252+AH81-#REF!</f>
        <v>#REF!</v>
      </c>
      <c r="AI251" s="709" t="e">
        <f>K252+AI81-#REF!</f>
        <v>#REF!</v>
      </c>
      <c r="AJ251" s="204"/>
      <c r="AK251" s="554"/>
      <c r="AL251" s="716"/>
      <c r="AM251" s="716"/>
      <c r="AN251" s="177"/>
      <c r="AO251" s="204"/>
      <c r="AP251" s="627"/>
      <c r="AQ251" s="486">
        <f t="shared" si="651"/>
        <v>0</v>
      </c>
      <c r="AR251" s="292"/>
      <c r="AS251" s="716"/>
      <c r="AT251" s="295"/>
      <c r="AU251" s="181"/>
      <c r="AV251" s="713"/>
      <c r="AW251" s="627"/>
      <c r="AX251" s="717">
        <f t="shared" si="652"/>
        <v>0</v>
      </c>
      <c r="AY251" s="138"/>
      <c r="AZ251" s="138"/>
      <c r="BA251" s="138"/>
      <c r="BF251" s="46"/>
      <c r="BG251" s="709" t="e">
        <f>#REF!+BG81-#REF!</f>
        <v>#REF!</v>
      </c>
      <c r="BH251" s="709" t="e">
        <f>#REF!+BH81-#REF!</f>
        <v>#REF!</v>
      </c>
      <c r="BI251" s="179"/>
      <c r="BJ251" s="46"/>
      <c r="BK251" s="709" t="e">
        <f>#REF!+BK81-#REF!</f>
        <v>#REF!</v>
      </c>
      <c r="BL251" s="709" t="e">
        <f>#REF!+BL81-#REF!</f>
        <v>#REF!</v>
      </c>
      <c r="BM251" s="179"/>
      <c r="BN251" s="46"/>
      <c r="BO251" s="446" t="e">
        <f>#REF!+BO81-#REF!</f>
        <v>#REF!</v>
      </c>
      <c r="BP251" s="709" t="e">
        <f>#REF!+BP81-#REF!</f>
        <v>#REF!</v>
      </c>
      <c r="BQ251" s="204"/>
      <c r="BR251" s="554"/>
      <c r="BS251" s="716"/>
      <c r="BT251" s="177"/>
      <c r="BU251" s="204"/>
      <c r="BV251" s="486">
        <f t="shared" si="653"/>
        <v>0</v>
      </c>
      <c r="BW251" s="46"/>
      <c r="BX251" s="446" t="e">
        <f>#REF!+BX81-#REF!</f>
        <v>#REF!</v>
      </c>
      <c r="BY251" s="709" t="e">
        <f>#REF!+BY81-#REF!</f>
        <v>#REF!</v>
      </c>
      <c r="BZ251" s="204"/>
      <c r="CA251" s="46"/>
      <c r="CB251" s="446" t="e">
        <f>BF252+CB81-#REF!</f>
        <v>#REF!</v>
      </c>
      <c r="CC251" s="709" t="e">
        <f>BG252+CC81-#REF!</f>
        <v>#REF!</v>
      </c>
      <c r="CD251" s="204"/>
      <c r="CE251" s="46"/>
      <c r="CF251" s="446" t="e">
        <f>BJ252+CF81-#REF!</f>
        <v>#REF!</v>
      </c>
      <c r="CG251" s="709" t="e">
        <f>BK252+CG81-#REF!</f>
        <v>#REF!</v>
      </c>
      <c r="CH251" s="204"/>
      <c r="CI251" s="554"/>
      <c r="CJ251" s="716"/>
      <c r="CK251" s="177"/>
      <c r="CL251" s="204"/>
      <c r="CM251" s="486">
        <f t="shared" si="654"/>
        <v>0</v>
      </c>
      <c r="CN251" s="292"/>
      <c r="CO251" s="295"/>
      <c r="CP251" s="181"/>
      <c r="CQ251" s="713"/>
      <c r="CR251" s="717">
        <f t="shared" si="655"/>
        <v>0</v>
      </c>
      <c r="CS251" s="138"/>
      <c r="CT251" s="138"/>
    </row>
    <row r="252" spans="1:101" s="271" customFormat="1" ht="12" hidden="1" customHeight="1">
      <c r="A252" s="380"/>
      <c r="B252" s="104" t="s">
        <v>6</v>
      </c>
      <c r="C252" s="105"/>
      <c r="D252" s="489"/>
      <c r="E252" s="720"/>
      <c r="F252" s="127"/>
      <c r="G252" s="108">
        <v>0</v>
      </c>
      <c r="H252" s="108">
        <v>0</v>
      </c>
      <c r="I252" s="117"/>
      <c r="J252" s="127"/>
      <c r="K252" s="108">
        <v>0</v>
      </c>
      <c r="L252" s="108">
        <v>0</v>
      </c>
      <c r="M252" s="117"/>
      <c r="N252" s="127"/>
      <c r="O252" s="108">
        <v>0</v>
      </c>
      <c r="P252" s="108">
        <v>0</v>
      </c>
      <c r="Q252" s="117"/>
      <c r="R252" s="130"/>
      <c r="S252" s="548"/>
      <c r="T252" s="548"/>
      <c r="U252" s="113"/>
      <c r="V252" s="55"/>
      <c r="W252" s="134"/>
      <c r="X252" s="134">
        <f t="shared" si="650"/>
        <v>0</v>
      </c>
      <c r="Y252" s="127"/>
      <c r="Z252" s="108">
        <v>0</v>
      </c>
      <c r="AA252" s="108">
        <v>0</v>
      </c>
      <c r="AB252" s="117"/>
      <c r="AC252" s="127"/>
      <c r="AD252" s="129">
        <v>0</v>
      </c>
      <c r="AE252" s="108">
        <v>0</v>
      </c>
      <c r="AF252" s="55"/>
      <c r="AG252" s="127"/>
      <c r="AH252" s="129">
        <v>0</v>
      </c>
      <c r="AI252" s="108">
        <v>0</v>
      </c>
      <c r="AJ252" s="55"/>
      <c r="AK252" s="130"/>
      <c r="AL252" s="548"/>
      <c r="AM252" s="548"/>
      <c r="AN252" s="113"/>
      <c r="AO252" s="55"/>
      <c r="AP252" s="134"/>
      <c r="AQ252" s="134">
        <f t="shared" si="651"/>
        <v>0</v>
      </c>
      <c r="AR252" s="130">
        <f>SUM(R252,AK252)</f>
        <v>0</v>
      </c>
      <c r="AS252" s="548"/>
      <c r="AT252" s="171"/>
      <c r="AU252" s="189">
        <f>SUM(U252,AN252)</f>
        <v>0</v>
      </c>
      <c r="AV252" s="369"/>
      <c r="AW252" s="134"/>
      <c r="AX252" s="715">
        <f t="shared" si="652"/>
        <v>0</v>
      </c>
      <c r="AY252" s="138">
        <f>AR252/6</f>
        <v>0</v>
      </c>
      <c r="AZ252" s="138"/>
      <c r="BA252" s="138">
        <f>AU252/6</f>
        <v>0</v>
      </c>
      <c r="BF252" s="127"/>
      <c r="BG252" s="108">
        <v>0</v>
      </c>
      <c r="BH252" s="108">
        <v>0</v>
      </c>
      <c r="BI252" s="117"/>
      <c r="BJ252" s="127"/>
      <c r="BK252" s="108">
        <v>0</v>
      </c>
      <c r="BL252" s="108">
        <v>0</v>
      </c>
      <c r="BM252" s="117"/>
      <c r="BN252" s="127"/>
      <c r="BO252" s="129">
        <v>0</v>
      </c>
      <c r="BP252" s="108">
        <v>0</v>
      </c>
      <c r="BQ252" s="55"/>
      <c r="BR252" s="130"/>
      <c r="BS252" s="548"/>
      <c r="BT252" s="113"/>
      <c r="BU252" s="55"/>
      <c r="BV252" s="134">
        <f t="shared" si="653"/>
        <v>0</v>
      </c>
      <c r="BW252" s="127"/>
      <c r="BX252" s="129">
        <v>0</v>
      </c>
      <c r="BY252" s="108">
        <v>0</v>
      </c>
      <c r="BZ252" s="55"/>
      <c r="CA252" s="127"/>
      <c r="CB252" s="129">
        <v>0</v>
      </c>
      <c r="CC252" s="108">
        <v>0</v>
      </c>
      <c r="CD252" s="55"/>
      <c r="CE252" s="127"/>
      <c r="CF252" s="129">
        <v>0</v>
      </c>
      <c r="CG252" s="108">
        <v>0</v>
      </c>
      <c r="CH252" s="55"/>
      <c r="CI252" s="130"/>
      <c r="CJ252" s="548"/>
      <c r="CK252" s="113"/>
      <c r="CL252" s="55"/>
      <c r="CM252" s="134">
        <f t="shared" si="654"/>
        <v>0</v>
      </c>
      <c r="CN252" s="130">
        <f>SUM(BR252,CI252)</f>
        <v>0</v>
      </c>
      <c r="CO252" s="171"/>
      <c r="CP252" s="189">
        <f>SUM(BT252,CK252)</f>
        <v>0</v>
      </c>
      <c r="CQ252" s="369"/>
      <c r="CR252" s="715">
        <f t="shared" si="655"/>
        <v>0</v>
      </c>
      <c r="CS252" s="138">
        <f>CN252/6</f>
        <v>0</v>
      </c>
      <c r="CT252" s="138">
        <f>CP252/6</f>
        <v>0</v>
      </c>
    </row>
    <row r="253" spans="1:101" s="271" customFormat="1" ht="12" hidden="1" customHeight="1">
      <c r="A253" s="380"/>
      <c r="B253" s="706" t="s">
        <v>16</v>
      </c>
      <c r="C253" s="337"/>
      <c r="D253" s="198"/>
      <c r="E253" s="192"/>
      <c r="F253" s="46"/>
      <c r="G253" s="709" t="e">
        <f>#REF!+G101-#REF!</f>
        <v>#REF!</v>
      </c>
      <c r="H253" s="709" t="e">
        <f>#REF!+H101-#REF!</f>
        <v>#REF!</v>
      </c>
      <c r="I253" s="179"/>
      <c r="J253" s="46"/>
      <c r="K253" s="709" t="e">
        <f>#REF!+K101-#REF!</f>
        <v>#REF!</v>
      </c>
      <c r="L253" s="709" t="e">
        <f>#REF!+L101-#REF!</f>
        <v>#REF!</v>
      </c>
      <c r="M253" s="179"/>
      <c r="N253" s="46"/>
      <c r="O253" s="709" t="e">
        <f>#REF!+O101-#REF!</f>
        <v>#REF!</v>
      </c>
      <c r="P253" s="709" t="e">
        <f>#REF!+P101-#REF!</f>
        <v>#REF!</v>
      </c>
      <c r="Q253" s="179"/>
      <c r="R253" s="46"/>
      <c r="S253" s="718"/>
      <c r="T253" s="718"/>
      <c r="U253" s="177"/>
      <c r="V253" s="204"/>
      <c r="W253" s="627"/>
      <c r="X253" s="486">
        <f t="shared" si="650"/>
        <v>0</v>
      </c>
      <c r="Y253" s="46"/>
      <c r="Z253" s="709" t="e">
        <f>#REF!+Z101-#REF!</f>
        <v>#REF!</v>
      </c>
      <c r="AA253" s="709" t="e">
        <f>#REF!+AA101-#REF!</f>
        <v>#REF!</v>
      </c>
      <c r="AB253" s="179"/>
      <c r="AC253" s="46"/>
      <c r="AD253" s="199" t="e">
        <f>F254+AD101-#REF!</f>
        <v>#REF!</v>
      </c>
      <c r="AE253" s="709" t="e">
        <f>G254+AE101-#REF!</f>
        <v>#REF!</v>
      </c>
      <c r="AF253" s="204"/>
      <c r="AG253" s="46"/>
      <c r="AH253" s="199" t="e">
        <f>J254+AH101-#REF!</f>
        <v>#REF!</v>
      </c>
      <c r="AI253" s="709" t="e">
        <f>K254+AI101-#REF!</f>
        <v>#REF!</v>
      </c>
      <c r="AJ253" s="204"/>
      <c r="AK253" s="46"/>
      <c r="AL253" s="718"/>
      <c r="AM253" s="718"/>
      <c r="AN253" s="177"/>
      <c r="AO253" s="204"/>
      <c r="AP253" s="627"/>
      <c r="AQ253" s="486">
        <f t="shared" si="651"/>
        <v>0</v>
      </c>
      <c r="AR253" s="46"/>
      <c r="AS253" s="718"/>
      <c r="AT253" s="719"/>
      <c r="AU253" s="181"/>
      <c r="AV253" s="617"/>
      <c r="AW253" s="627"/>
      <c r="AX253" s="717">
        <f t="shared" si="652"/>
        <v>0</v>
      </c>
      <c r="AY253" s="138"/>
      <c r="AZ253" s="138"/>
      <c r="BA253" s="138"/>
      <c r="BF253" s="46"/>
      <c r="BG253" s="709" t="e">
        <f>#REF!+BG101-#REF!</f>
        <v>#REF!</v>
      </c>
      <c r="BH253" s="709" t="e">
        <f>#REF!+BH101-#REF!</f>
        <v>#REF!</v>
      </c>
      <c r="BI253" s="179"/>
      <c r="BJ253" s="46"/>
      <c r="BK253" s="709" t="e">
        <f>#REF!+BK101-#REF!</f>
        <v>#REF!</v>
      </c>
      <c r="BL253" s="709" t="e">
        <f>#REF!+BL101-#REF!</f>
        <v>#REF!</v>
      </c>
      <c r="BM253" s="179"/>
      <c r="BN253" s="46"/>
      <c r="BO253" s="199" t="e">
        <f>#REF!+BO101-#REF!</f>
        <v>#REF!</v>
      </c>
      <c r="BP253" s="709" t="e">
        <f>#REF!+BP101-#REF!</f>
        <v>#REF!</v>
      </c>
      <c r="BQ253" s="204"/>
      <c r="BR253" s="46"/>
      <c r="BS253" s="718"/>
      <c r="BT253" s="177"/>
      <c r="BU253" s="204"/>
      <c r="BV253" s="486">
        <f t="shared" si="653"/>
        <v>0</v>
      </c>
      <c r="BW253" s="46"/>
      <c r="BX253" s="199" t="e">
        <f>#REF!+BX101-#REF!</f>
        <v>#REF!</v>
      </c>
      <c r="BY253" s="709" t="e">
        <f>#REF!+BY101-#REF!</f>
        <v>#REF!</v>
      </c>
      <c r="BZ253" s="204"/>
      <c r="CA253" s="46"/>
      <c r="CB253" s="199" t="e">
        <f>BF254+CB101-#REF!</f>
        <v>#REF!</v>
      </c>
      <c r="CC253" s="709" t="e">
        <f>BG254+CC101-#REF!</f>
        <v>#REF!</v>
      </c>
      <c r="CD253" s="204"/>
      <c r="CE253" s="46"/>
      <c r="CF253" s="199" t="e">
        <f>BJ254+CF101-#REF!</f>
        <v>#REF!</v>
      </c>
      <c r="CG253" s="709" t="e">
        <f>BK254+CG101-#REF!</f>
        <v>#REF!</v>
      </c>
      <c r="CH253" s="204"/>
      <c r="CI253" s="46"/>
      <c r="CJ253" s="718"/>
      <c r="CK253" s="177"/>
      <c r="CL253" s="204"/>
      <c r="CM253" s="486">
        <f t="shared" si="654"/>
        <v>0</v>
      </c>
      <c r="CN253" s="46"/>
      <c r="CO253" s="719"/>
      <c r="CP253" s="181"/>
      <c r="CQ253" s="617"/>
      <c r="CR253" s="717">
        <f t="shared" si="655"/>
        <v>0</v>
      </c>
      <c r="CS253" s="138"/>
      <c r="CT253" s="138"/>
    </row>
    <row r="254" spans="1:101" ht="12" hidden="1" customHeight="1">
      <c r="A254" s="380"/>
      <c r="B254" s="104" t="s">
        <v>7</v>
      </c>
      <c r="C254" s="105"/>
      <c r="D254" s="489"/>
      <c r="E254" s="720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8"/>
      <c r="T254" s="548"/>
      <c r="U254" s="113"/>
      <c r="V254" s="55"/>
      <c r="W254" s="134"/>
      <c r="X254" s="134">
        <f t="shared" si="650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8"/>
      <c r="AM254" s="548"/>
      <c r="AN254" s="113"/>
      <c r="AO254" s="55"/>
      <c r="AP254" s="134"/>
      <c r="AQ254" s="134">
        <f t="shared" si="651"/>
        <v>0</v>
      </c>
      <c r="AR254" s="130">
        <f>SUM(R254,AK254)</f>
        <v>0</v>
      </c>
      <c r="AS254" s="548"/>
      <c r="AT254" s="171"/>
      <c r="AU254" s="189">
        <f>SUM(U254,AN254)</f>
        <v>0</v>
      </c>
      <c r="AV254" s="369"/>
      <c r="AW254" s="134"/>
      <c r="AX254" s="715">
        <f t="shared" si="652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8"/>
      <c r="BT254" s="113"/>
      <c r="BU254" s="55"/>
      <c r="BV254" s="134">
        <f t="shared" si="653"/>
        <v>0</v>
      </c>
      <c r="BW254" s="127"/>
      <c r="BX254" s="129">
        <v>0</v>
      </c>
      <c r="BY254" s="108">
        <v>0</v>
      </c>
      <c r="BZ254" s="55"/>
      <c r="CA254" s="127"/>
      <c r="CB254" s="129">
        <v>0</v>
      </c>
      <c r="CC254" s="108">
        <v>0</v>
      </c>
      <c r="CD254" s="55"/>
      <c r="CE254" s="127"/>
      <c r="CF254" s="129">
        <v>0</v>
      </c>
      <c r="CG254" s="108">
        <v>0</v>
      </c>
      <c r="CH254" s="55"/>
      <c r="CI254" s="130"/>
      <c r="CJ254" s="548"/>
      <c r="CK254" s="113"/>
      <c r="CL254" s="55"/>
      <c r="CM254" s="134">
        <f t="shared" si="654"/>
        <v>0</v>
      </c>
      <c r="CN254" s="130">
        <f>SUM(BR254,CI254)</f>
        <v>0</v>
      </c>
      <c r="CO254" s="171"/>
      <c r="CP254" s="189">
        <f>SUM(BT254,CK254)</f>
        <v>0</v>
      </c>
      <c r="CQ254" s="369"/>
      <c r="CR254" s="715">
        <f t="shared" si="655"/>
        <v>0</v>
      </c>
      <c r="CS254" s="138">
        <f>CN254/6</f>
        <v>0</v>
      </c>
      <c r="CT254" s="138">
        <f>CP254/6</f>
        <v>0</v>
      </c>
    </row>
    <row r="255" spans="1:101" ht="12" hidden="1" customHeight="1">
      <c r="A255" s="125"/>
      <c r="B255" s="706" t="s">
        <v>16</v>
      </c>
      <c r="C255" s="337"/>
      <c r="D255" s="198"/>
      <c r="E255" s="192"/>
      <c r="F255" s="46"/>
      <c r="G255" s="709" t="e">
        <f>#REF!+G99-#REF!</f>
        <v>#REF!</v>
      </c>
      <c r="H255" s="709" t="e">
        <f>#REF!+H99-#REF!</f>
        <v>#REF!</v>
      </c>
      <c r="I255" s="179"/>
      <c r="J255" s="46"/>
      <c r="K255" s="709" t="e">
        <f>#REF!+K99-#REF!</f>
        <v>#REF!</v>
      </c>
      <c r="L255" s="709" t="e">
        <f>#REF!+L99-#REF!</f>
        <v>#REF!</v>
      </c>
      <c r="M255" s="179"/>
      <c r="N255" s="46"/>
      <c r="O255" s="709" t="e">
        <f>#REF!+O99-#REF!</f>
        <v>#REF!</v>
      </c>
      <c r="P255" s="709" t="e">
        <f>#REF!+P99-#REF!</f>
        <v>#REF!</v>
      </c>
      <c r="Q255" s="179"/>
      <c r="R255" s="554"/>
      <c r="S255" s="716"/>
      <c r="T255" s="716"/>
      <c r="U255" s="177"/>
      <c r="V255" s="204"/>
      <c r="W255" s="627"/>
      <c r="X255" s="486">
        <f t="shared" si="650"/>
        <v>0</v>
      </c>
      <c r="Y255" s="46"/>
      <c r="Z255" s="709" t="e">
        <f>#REF!+Z99-#REF!</f>
        <v>#REF!</v>
      </c>
      <c r="AA255" s="709" t="e">
        <f>#REF!+AA99-#REF!</f>
        <v>#REF!</v>
      </c>
      <c r="AB255" s="179"/>
      <c r="AC255" s="46"/>
      <c r="AD255" s="199" t="e">
        <f>F256+AD99-#REF!</f>
        <v>#REF!</v>
      </c>
      <c r="AE255" s="709" t="e">
        <f>G256+AE99-#REF!</f>
        <v>#REF!</v>
      </c>
      <c r="AF255" s="204"/>
      <c r="AG255" s="46"/>
      <c r="AH255" s="199" t="e">
        <f>J256+AH99-#REF!</f>
        <v>#REF!</v>
      </c>
      <c r="AI255" s="709" t="e">
        <f>K256+AI99-#REF!</f>
        <v>#REF!</v>
      </c>
      <c r="AJ255" s="204"/>
      <c r="AK255" s="554"/>
      <c r="AL255" s="716"/>
      <c r="AM255" s="716"/>
      <c r="AN255" s="177"/>
      <c r="AO255" s="204"/>
      <c r="AP255" s="627"/>
      <c r="AQ255" s="486">
        <f t="shared" si="651"/>
        <v>0</v>
      </c>
      <c r="AR255" s="292"/>
      <c r="AS255" s="716"/>
      <c r="AT255" s="295"/>
      <c r="AU255" s="181"/>
      <c r="AV255" s="617"/>
      <c r="AW255" s="627"/>
      <c r="AX255" s="717">
        <f t="shared" si="652"/>
        <v>0</v>
      </c>
      <c r="AY255" s="5"/>
      <c r="AZ255" s="5"/>
      <c r="BA255" s="5"/>
      <c r="BF255" s="46"/>
      <c r="BG255" s="709" t="e">
        <f>#REF!+BG99-#REF!</f>
        <v>#REF!</v>
      </c>
      <c r="BH255" s="709" t="e">
        <f>#REF!+BH99-#REF!</f>
        <v>#REF!</v>
      </c>
      <c r="BI255" s="179"/>
      <c r="BJ255" s="46"/>
      <c r="BK255" s="709" t="e">
        <f>#REF!+BK99-#REF!</f>
        <v>#REF!</v>
      </c>
      <c r="BL255" s="709" t="e">
        <f>#REF!+BL99-#REF!</f>
        <v>#REF!</v>
      </c>
      <c r="BM255" s="179"/>
      <c r="BN255" s="46"/>
      <c r="BO255" s="199" t="e">
        <f>#REF!+BO99-#REF!</f>
        <v>#REF!</v>
      </c>
      <c r="BP255" s="709" t="e">
        <f>#REF!+BP99-#REF!</f>
        <v>#REF!</v>
      </c>
      <c r="BQ255" s="204"/>
      <c r="BR255" s="554"/>
      <c r="BS255" s="716"/>
      <c r="BT255" s="177"/>
      <c r="BU255" s="204"/>
      <c r="BV255" s="486">
        <f t="shared" si="653"/>
        <v>0</v>
      </c>
      <c r="BW255" s="46"/>
      <c r="BX255" s="199" t="e">
        <f>#REF!+BX99-#REF!</f>
        <v>#REF!</v>
      </c>
      <c r="BY255" s="709" t="e">
        <f>#REF!+BY99-#REF!</f>
        <v>#REF!</v>
      </c>
      <c r="BZ255" s="204"/>
      <c r="CA255" s="46"/>
      <c r="CB255" s="199" t="e">
        <f>BF256+CB99-#REF!</f>
        <v>#REF!</v>
      </c>
      <c r="CC255" s="709" t="e">
        <f>BG256+CC99-#REF!</f>
        <v>#REF!</v>
      </c>
      <c r="CD255" s="204"/>
      <c r="CE255" s="46"/>
      <c r="CF255" s="199" t="e">
        <f>BJ256+CF99-#REF!</f>
        <v>#REF!</v>
      </c>
      <c r="CG255" s="709" t="e">
        <f>BK256+CG99-#REF!</f>
        <v>#REF!</v>
      </c>
      <c r="CH255" s="204"/>
      <c r="CI255" s="554"/>
      <c r="CJ255" s="716"/>
      <c r="CK255" s="177"/>
      <c r="CL255" s="204"/>
      <c r="CM255" s="486">
        <f t="shared" si="654"/>
        <v>0</v>
      </c>
      <c r="CN255" s="292"/>
      <c r="CO255" s="295"/>
      <c r="CP255" s="181"/>
      <c r="CQ255" s="617"/>
      <c r="CR255" s="717">
        <f t="shared" si="655"/>
        <v>0</v>
      </c>
      <c r="CS255" s="5"/>
      <c r="CT255" s="5"/>
    </row>
    <row r="256" spans="1:101" s="271" customFormat="1" ht="12" hidden="1" customHeight="1">
      <c r="A256" s="125"/>
      <c r="B256" s="104" t="s">
        <v>8</v>
      </c>
      <c r="C256" s="105"/>
      <c r="D256" s="489"/>
      <c r="E256" s="720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8"/>
      <c r="T256" s="548"/>
      <c r="U256" s="113"/>
      <c r="V256" s="55"/>
      <c r="W256" s="134"/>
      <c r="X256" s="134">
        <f t="shared" si="650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8"/>
      <c r="AM256" s="548"/>
      <c r="AN256" s="113"/>
      <c r="AO256" s="55"/>
      <c r="AP256" s="134"/>
      <c r="AQ256" s="134">
        <f t="shared" si="651"/>
        <v>0</v>
      </c>
      <c r="AR256" s="130">
        <f>SUM(R256,AK256)</f>
        <v>0</v>
      </c>
      <c r="AS256" s="548"/>
      <c r="AT256" s="171"/>
      <c r="AU256" s="189">
        <f>SUM(U256,AN256)</f>
        <v>0</v>
      </c>
      <c r="AV256" s="369"/>
      <c r="AW256" s="134"/>
      <c r="AX256" s="715">
        <f t="shared" si="652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8"/>
      <c r="BT256" s="113"/>
      <c r="BU256" s="55"/>
      <c r="BV256" s="134">
        <f t="shared" si="653"/>
        <v>0</v>
      </c>
      <c r="BW256" s="127"/>
      <c r="BX256" s="129">
        <v>0</v>
      </c>
      <c r="BY256" s="108">
        <v>0</v>
      </c>
      <c r="BZ256" s="55"/>
      <c r="CA256" s="127"/>
      <c r="CB256" s="129">
        <v>0</v>
      </c>
      <c r="CC256" s="108">
        <v>0</v>
      </c>
      <c r="CD256" s="55"/>
      <c r="CE256" s="127"/>
      <c r="CF256" s="129">
        <v>0</v>
      </c>
      <c r="CG256" s="108">
        <v>0</v>
      </c>
      <c r="CH256" s="55"/>
      <c r="CI256" s="130"/>
      <c r="CJ256" s="548"/>
      <c r="CK256" s="113"/>
      <c r="CL256" s="55"/>
      <c r="CM256" s="134">
        <f t="shared" si="654"/>
        <v>0</v>
      </c>
      <c r="CN256" s="130">
        <f>SUM(BR256,CI256)</f>
        <v>0</v>
      </c>
      <c r="CO256" s="171"/>
      <c r="CP256" s="189">
        <f>SUM(BT256,CK256)</f>
        <v>0</v>
      </c>
      <c r="CQ256" s="369"/>
      <c r="CR256" s="715">
        <f t="shared" si="655"/>
        <v>0</v>
      </c>
      <c r="CS256" s="138">
        <f>CN256/6</f>
        <v>0</v>
      </c>
      <c r="CT256" s="138">
        <f>CP256/6</f>
        <v>0</v>
      </c>
    </row>
    <row r="257" spans="1:101" ht="12" hidden="1" customHeight="1">
      <c r="A257" s="125"/>
      <c r="B257" s="706" t="s">
        <v>16</v>
      </c>
      <c r="C257" s="337"/>
      <c r="D257" s="198"/>
      <c r="E257" s="192"/>
      <c r="F257" s="46"/>
      <c r="G257" s="709" t="e">
        <f>#REF!+G92-#REF!</f>
        <v>#REF!</v>
      </c>
      <c r="H257" s="709" t="e">
        <f>#REF!+H92-#REF!</f>
        <v>#REF!</v>
      </c>
      <c r="I257" s="179"/>
      <c r="J257" s="46"/>
      <c r="K257" s="709" t="e">
        <f>#REF!+K92-#REF!</f>
        <v>#REF!</v>
      </c>
      <c r="L257" s="709" t="e">
        <f>#REF!+L92-#REF!</f>
        <v>#REF!</v>
      </c>
      <c r="M257" s="179"/>
      <c r="N257" s="46"/>
      <c r="O257" s="709" t="e">
        <f>#REF!+O92-#REF!</f>
        <v>#REF!</v>
      </c>
      <c r="P257" s="709" t="e">
        <f>#REF!+P92-#REF!</f>
        <v>#REF!</v>
      </c>
      <c r="Q257" s="179"/>
      <c r="R257" s="554"/>
      <c r="S257" s="716"/>
      <c r="T257" s="716"/>
      <c r="U257" s="177"/>
      <c r="V257" s="204"/>
      <c r="W257" s="627"/>
      <c r="X257" s="486">
        <f t="shared" si="650"/>
        <v>0</v>
      </c>
      <c r="Y257" s="46"/>
      <c r="Z257" s="709" t="e">
        <f>#REF!+Z92-#REF!</f>
        <v>#REF!</v>
      </c>
      <c r="AA257" s="709" t="e">
        <f>#REF!+AA92-#REF!</f>
        <v>#REF!</v>
      </c>
      <c r="AB257" s="179"/>
      <c r="AC257" s="46"/>
      <c r="AD257" s="199" t="e">
        <f>F258+AD92-#REF!</f>
        <v>#REF!</v>
      </c>
      <c r="AE257" s="709" t="e">
        <f>G258+AE92-#REF!</f>
        <v>#REF!</v>
      </c>
      <c r="AF257" s="204"/>
      <c r="AG257" s="46"/>
      <c r="AH257" s="199" t="e">
        <f>J258+AH92-#REF!</f>
        <v>#REF!</v>
      </c>
      <c r="AI257" s="709" t="e">
        <f>K258+AI92-#REF!</f>
        <v>#REF!</v>
      </c>
      <c r="AJ257" s="204"/>
      <c r="AK257" s="554"/>
      <c r="AL257" s="716"/>
      <c r="AM257" s="716"/>
      <c r="AN257" s="177"/>
      <c r="AO257" s="204"/>
      <c r="AP257" s="627"/>
      <c r="AQ257" s="486">
        <f t="shared" si="651"/>
        <v>0</v>
      </c>
      <c r="AR257" s="292"/>
      <c r="AS257" s="716"/>
      <c r="AT257" s="295"/>
      <c r="AU257" s="181"/>
      <c r="AV257" s="617"/>
      <c r="AW257" s="627"/>
      <c r="AX257" s="717">
        <f t="shared" si="652"/>
        <v>0</v>
      </c>
      <c r="AY257" s="5"/>
      <c r="AZ257" s="5"/>
      <c r="BA257" s="5"/>
      <c r="BF257" s="46"/>
      <c r="BG257" s="709" t="e">
        <f>#REF!+BG92-#REF!</f>
        <v>#REF!</v>
      </c>
      <c r="BH257" s="709" t="e">
        <f>#REF!+BH92-#REF!</f>
        <v>#REF!</v>
      </c>
      <c r="BI257" s="179"/>
      <c r="BJ257" s="46"/>
      <c r="BK257" s="709" t="e">
        <f>#REF!+BK92-#REF!</f>
        <v>#REF!</v>
      </c>
      <c r="BL257" s="709" t="e">
        <f>#REF!+BL92-#REF!</f>
        <v>#REF!</v>
      </c>
      <c r="BM257" s="179"/>
      <c r="BN257" s="46"/>
      <c r="BO257" s="199" t="e">
        <f>#REF!+BO92-#REF!</f>
        <v>#REF!</v>
      </c>
      <c r="BP257" s="709" t="e">
        <f>#REF!+BP92-#REF!</f>
        <v>#REF!</v>
      </c>
      <c r="BQ257" s="204"/>
      <c r="BR257" s="554"/>
      <c r="BS257" s="716"/>
      <c r="BT257" s="177"/>
      <c r="BU257" s="204"/>
      <c r="BV257" s="486">
        <f t="shared" si="653"/>
        <v>0</v>
      </c>
      <c r="BW257" s="46"/>
      <c r="BX257" s="199" t="e">
        <f>#REF!+BX92-#REF!</f>
        <v>#REF!</v>
      </c>
      <c r="BY257" s="709" t="e">
        <f>#REF!+BY92-#REF!</f>
        <v>#REF!</v>
      </c>
      <c r="BZ257" s="204"/>
      <c r="CA257" s="46"/>
      <c r="CB257" s="199" t="e">
        <f>BF258+CB92-#REF!</f>
        <v>#REF!</v>
      </c>
      <c r="CC257" s="709" t="e">
        <f>BG258+CC92-#REF!</f>
        <v>#REF!</v>
      </c>
      <c r="CD257" s="204"/>
      <c r="CE257" s="46"/>
      <c r="CF257" s="199" t="e">
        <f>BJ258+CF92-#REF!</f>
        <v>#REF!</v>
      </c>
      <c r="CG257" s="709" t="e">
        <f>BK258+CG92-#REF!</f>
        <v>#REF!</v>
      </c>
      <c r="CH257" s="204"/>
      <c r="CI257" s="554"/>
      <c r="CJ257" s="716"/>
      <c r="CK257" s="177"/>
      <c r="CL257" s="204"/>
      <c r="CM257" s="486">
        <f t="shared" si="654"/>
        <v>0</v>
      </c>
      <c r="CN257" s="292"/>
      <c r="CO257" s="295"/>
      <c r="CP257" s="181"/>
      <c r="CQ257" s="617"/>
      <c r="CR257" s="717">
        <f t="shared" si="655"/>
        <v>0</v>
      </c>
      <c r="CS257" s="5"/>
      <c r="CT257" s="5"/>
    </row>
    <row r="258" spans="1:101" s="271" customFormat="1" ht="12" hidden="1" customHeight="1">
      <c r="A258" s="125"/>
      <c r="B258" s="104" t="s">
        <v>14</v>
      </c>
      <c r="C258" s="105"/>
      <c r="D258" s="489"/>
      <c r="E258" s="720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8"/>
      <c r="T258" s="548"/>
      <c r="U258" s="113"/>
      <c r="V258" s="55"/>
      <c r="W258" s="134"/>
      <c r="X258" s="134">
        <f t="shared" si="650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8"/>
      <c r="AM258" s="548"/>
      <c r="AN258" s="113"/>
      <c r="AO258" s="55"/>
      <c r="AP258" s="134"/>
      <c r="AQ258" s="134">
        <f t="shared" si="651"/>
        <v>0</v>
      </c>
      <c r="AR258" s="130">
        <f>SUM(R258,AK258)</f>
        <v>0</v>
      </c>
      <c r="AS258" s="548"/>
      <c r="AT258" s="171"/>
      <c r="AU258" s="189">
        <f>SUM(U258,AN258)</f>
        <v>0</v>
      </c>
      <c r="AV258" s="369"/>
      <c r="AW258" s="134"/>
      <c r="AX258" s="715">
        <f t="shared" si="652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8"/>
      <c r="BT258" s="113"/>
      <c r="BU258" s="55"/>
      <c r="BV258" s="134">
        <f t="shared" si="653"/>
        <v>0</v>
      </c>
      <c r="BW258" s="127"/>
      <c r="BX258" s="129">
        <v>0</v>
      </c>
      <c r="BY258" s="108">
        <v>0</v>
      </c>
      <c r="BZ258" s="55"/>
      <c r="CA258" s="127"/>
      <c r="CB258" s="129">
        <v>0</v>
      </c>
      <c r="CC258" s="108">
        <v>0</v>
      </c>
      <c r="CD258" s="55"/>
      <c r="CE258" s="127"/>
      <c r="CF258" s="129">
        <v>0</v>
      </c>
      <c r="CG258" s="108">
        <v>0</v>
      </c>
      <c r="CH258" s="55"/>
      <c r="CI258" s="130"/>
      <c r="CJ258" s="548"/>
      <c r="CK258" s="113"/>
      <c r="CL258" s="55"/>
      <c r="CM258" s="134">
        <f t="shared" si="654"/>
        <v>0</v>
      </c>
      <c r="CN258" s="130">
        <f>SUM(BR258,CI258)</f>
        <v>0</v>
      </c>
      <c r="CO258" s="171"/>
      <c r="CP258" s="189">
        <f>SUM(BT258,CK258)</f>
        <v>0</v>
      </c>
      <c r="CQ258" s="369"/>
      <c r="CR258" s="715">
        <f t="shared" si="655"/>
        <v>0</v>
      </c>
      <c r="CS258" s="138">
        <f>CN258/6</f>
        <v>0</v>
      </c>
      <c r="CT258" s="138">
        <f>CP258/6</f>
        <v>0</v>
      </c>
    </row>
    <row r="259" spans="1:101" s="271" customFormat="1" ht="12" hidden="1" customHeight="1">
      <c r="A259" s="125" t="s">
        <v>17</v>
      </c>
      <c r="B259" s="192"/>
      <c r="C259" s="192"/>
      <c r="D259" s="198"/>
      <c r="E259" s="192"/>
      <c r="F259" s="69"/>
      <c r="G259" s="173"/>
      <c r="H259" s="173"/>
      <c r="I259" s="179"/>
      <c r="J259" s="69"/>
      <c r="K259" s="173"/>
      <c r="L259" s="173"/>
      <c r="M259" s="179"/>
      <c r="N259" s="69"/>
      <c r="O259" s="173"/>
      <c r="P259" s="173"/>
      <c r="Q259" s="179"/>
      <c r="R259" s="554"/>
      <c r="S259" s="716"/>
      <c r="T259" s="716"/>
      <c r="U259" s="177"/>
      <c r="V259" s="204"/>
      <c r="W259" s="626"/>
      <c r="X259" s="70">
        <f t="shared" si="650"/>
        <v>0</v>
      </c>
      <c r="Y259" s="69"/>
      <c r="Z259" s="173"/>
      <c r="AA259" s="173"/>
      <c r="AB259" s="179"/>
      <c r="AC259" s="69"/>
      <c r="AD259" s="199"/>
      <c r="AE259" s="173"/>
      <c r="AF259" s="204"/>
      <c r="AG259" s="69"/>
      <c r="AH259" s="199"/>
      <c r="AI259" s="173"/>
      <c r="AJ259" s="204"/>
      <c r="AK259" s="554"/>
      <c r="AL259" s="716"/>
      <c r="AM259" s="716"/>
      <c r="AN259" s="177"/>
      <c r="AO259" s="204"/>
      <c r="AP259" s="626"/>
      <c r="AQ259" s="70">
        <f t="shared" si="651"/>
        <v>0</v>
      </c>
      <c r="AR259" s="292"/>
      <c r="AS259" s="716"/>
      <c r="AT259" s="295"/>
      <c r="AU259" s="181"/>
      <c r="AV259" s="713"/>
      <c r="AW259" s="626"/>
      <c r="AX259" s="75">
        <f t="shared" si="652"/>
        <v>0</v>
      </c>
      <c r="AY259" s="138"/>
      <c r="AZ259" s="138"/>
      <c r="BA259" s="138"/>
      <c r="BF259" s="69"/>
      <c r="BG259" s="173"/>
      <c r="BH259" s="173"/>
      <c r="BI259" s="179"/>
      <c r="BJ259" s="69"/>
      <c r="BK259" s="173"/>
      <c r="BL259" s="173"/>
      <c r="BM259" s="179"/>
      <c r="BN259" s="69"/>
      <c r="BO259" s="199"/>
      <c r="BP259" s="173"/>
      <c r="BQ259" s="204"/>
      <c r="BR259" s="554"/>
      <c r="BS259" s="716"/>
      <c r="BT259" s="177"/>
      <c r="BU259" s="204"/>
      <c r="BV259" s="70">
        <f t="shared" si="653"/>
        <v>0</v>
      </c>
      <c r="BW259" s="69"/>
      <c r="BX259" s="199"/>
      <c r="BY259" s="173"/>
      <c r="BZ259" s="204"/>
      <c r="CA259" s="69"/>
      <c r="CB259" s="199"/>
      <c r="CC259" s="173"/>
      <c r="CD259" s="204"/>
      <c r="CE259" s="69"/>
      <c r="CF259" s="199"/>
      <c r="CG259" s="173"/>
      <c r="CH259" s="204"/>
      <c r="CI259" s="554"/>
      <c r="CJ259" s="716"/>
      <c r="CK259" s="177"/>
      <c r="CL259" s="204"/>
      <c r="CM259" s="70">
        <f t="shared" si="654"/>
        <v>0</v>
      </c>
      <c r="CN259" s="292"/>
      <c r="CO259" s="295"/>
      <c r="CP259" s="181"/>
      <c r="CQ259" s="713"/>
      <c r="CR259" s="75">
        <f t="shared" si="655"/>
        <v>0</v>
      </c>
      <c r="CS259" s="138"/>
      <c r="CT259" s="138"/>
    </row>
    <row r="260" spans="1:101" ht="12.75" hidden="1" customHeight="1" thickBot="1">
      <c r="A260" s="104" t="s">
        <v>15</v>
      </c>
      <c r="B260" s="720"/>
      <c r="C260" s="720"/>
      <c r="D260" s="489"/>
      <c r="E260" s="192"/>
      <c r="F260" s="721"/>
      <c r="G260" s="213">
        <f>G250+G252+G254+G256+G258</f>
        <v>0</v>
      </c>
      <c r="H260" s="213">
        <f>H250+H252+H254+H256+H258</f>
        <v>0</v>
      </c>
      <c r="I260" s="218"/>
      <c r="J260" s="721"/>
      <c r="K260" s="213">
        <f>K250+K252+K254+K256+K258</f>
        <v>0</v>
      </c>
      <c r="L260" s="213">
        <f>L250+L252+L254+L256+L258</f>
        <v>0</v>
      </c>
      <c r="M260" s="218"/>
      <c r="N260" s="721"/>
      <c r="O260" s="213">
        <f>O250+O252+O254+O256+O258</f>
        <v>0</v>
      </c>
      <c r="P260" s="213">
        <f>P250+P252+P254+P256+P258</f>
        <v>0</v>
      </c>
      <c r="Q260" s="218"/>
      <c r="R260" s="721"/>
      <c r="S260" s="723"/>
      <c r="T260" s="723"/>
      <c r="U260" s="215"/>
      <c r="V260" s="507"/>
      <c r="W260" s="724"/>
      <c r="X260" s="724">
        <f t="shared" si="650"/>
        <v>0</v>
      </c>
      <c r="Y260" s="721"/>
      <c r="Z260" s="213">
        <f>Z250+Z252+Z254+Z256+Z258</f>
        <v>0</v>
      </c>
      <c r="AA260" s="213">
        <f>AA250+AA252+AA254+AA256+AA258</f>
        <v>0</v>
      </c>
      <c r="AB260" s="218"/>
      <c r="AC260" s="721"/>
      <c r="AD260" s="722">
        <f>AD250+AD252+AD254+AD256+AD258</f>
        <v>0</v>
      </c>
      <c r="AE260" s="213">
        <f>AE250+AE252+AE254+AE256+AE258</f>
        <v>0</v>
      </c>
      <c r="AF260" s="507"/>
      <c r="AG260" s="721"/>
      <c r="AH260" s="722">
        <f>AH250+AH252+AH254+AH256+AH258</f>
        <v>0</v>
      </c>
      <c r="AI260" s="213">
        <f>AI250+AI252+AI254+AI256+AI258</f>
        <v>0</v>
      </c>
      <c r="AJ260" s="507"/>
      <c r="AK260" s="721"/>
      <c r="AL260" s="723"/>
      <c r="AM260" s="723"/>
      <c r="AN260" s="215"/>
      <c r="AO260" s="507"/>
      <c r="AP260" s="724"/>
      <c r="AQ260" s="724">
        <f t="shared" si="651"/>
        <v>0</v>
      </c>
      <c r="AR260" s="721">
        <f>AR250+AR252+AR254+AR258+AR256</f>
        <v>0</v>
      </c>
      <c r="AS260" s="723"/>
      <c r="AT260" s="725"/>
      <c r="AU260" s="726">
        <f>AU250+AU252+AU254+AU258+AU256</f>
        <v>0</v>
      </c>
      <c r="AV260" s="510"/>
      <c r="AW260" s="724"/>
      <c r="AX260" s="727">
        <f t="shared" si="652"/>
        <v>0</v>
      </c>
      <c r="AY260" s="138">
        <f>AY250+AY252+AY254+AY258+AY256</f>
        <v>0</v>
      </c>
      <c r="AZ260" s="138"/>
      <c r="BA260" s="138">
        <f>BA250+BA252+BA254+BA258+BA256</f>
        <v>0</v>
      </c>
      <c r="BF260" s="721"/>
      <c r="BG260" s="213">
        <f>BG250+BG252+BG254+BG256+BG258</f>
        <v>0</v>
      </c>
      <c r="BH260" s="213">
        <f>BH250+BH252+BH254+BH256+BH258</f>
        <v>0</v>
      </c>
      <c r="BI260" s="218"/>
      <c r="BJ260" s="721"/>
      <c r="BK260" s="213">
        <f>BK250+BK252+BK254+BK256+BK258</f>
        <v>0</v>
      </c>
      <c r="BL260" s="213">
        <f>BL250+BL252+BL254+BL256+BL258</f>
        <v>0</v>
      </c>
      <c r="BM260" s="218"/>
      <c r="BN260" s="721"/>
      <c r="BO260" s="722">
        <f>BO250+BO252+BO254+BO256+BO258</f>
        <v>0</v>
      </c>
      <c r="BP260" s="213">
        <f>BP250+BP252+BP254+BP256+BP258</f>
        <v>0</v>
      </c>
      <c r="BQ260" s="507"/>
      <c r="BR260" s="721"/>
      <c r="BS260" s="723"/>
      <c r="BT260" s="215"/>
      <c r="BU260" s="507"/>
      <c r="BV260" s="724">
        <f t="shared" si="653"/>
        <v>0</v>
      </c>
      <c r="BW260" s="721"/>
      <c r="BX260" s="722">
        <f>BX250+BX252+BX254+BX256+BX258</f>
        <v>0</v>
      </c>
      <c r="BY260" s="213">
        <f>BY250+BY252+BY254+BY256+BY258</f>
        <v>0</v>
      </c>
      <c r="BZ260" s="507"/>
      <c r="CA260" s="721"/>
      <c r="CB260" s="722">
        <f>CB250+CB252+CB254+CB256+CB258</f>
        <v>0</v>
      </c>
      <c r="CC260" s="213">
        <f>CC250+CC252+CC254+CC256+CC258</f>
        <v>0</v>
      </c>
      <c r="CD260" s="507"/>
      <c r="CE260" s="721"/>
      <c r="CF260" s="722">
        <f>CF250+CF252+CF254+CF256+CF258</f>
        <v>0</v>
      </c>
      <c r="CG260" s="213">
        <f>CG250+CG252+CG254+CG256+CG258</f>
        <v>0</v>
      </c>
      <c r="CH260" s="507"/>
      <c r="CI260" s="721"/>
      <c r="CJ260" s="723"/>
      <c r="CK260" s="215"/>
      <c r="CL260" s="507"/>
      <c r="CM260" s="724">
        <f t="shared" si="654"/>
        <v>0</v>
      </c>
      <c r="CN260" s="721">
        <f>CN250+CN252+CN254+CN258+CN256</f>
        <v>0</v>
      </c>
      <c r="CO260" s="725"/>
      <c r="CP260" s="726">
        <f>CP250+CP252+CP254+CP258+CP256</f>
        <v>0</v>
      </c>
      <c r="CQ260" s="510"/>
      <c r="CR260" s="727">
        <f t="shared" si="655"/>
        <v>0</v>
      </c>
      <c r="CS260" s="138">
        <f>CS250+CS252+CS254+CS258+CS256</f>
        <v>0</v>
      </c>
      <c r="CT260" s="138">
        <f>CT250+CT252+CT254+CT258+CT256</f>
        <v>0</v>
      </c>
    </row>
    <row r="261" spans="1:101" ht="14.25">
      <c r="A261" s="728"/>
      <c r="B261" s="729"/>
      <c r="C261" s="730" t="s">
        <v>78</v>
      </c>
      <c r="D261" s="730" t="s">
        <v>79</v>
      </c>
      <c r="E261" s="730"/>
      <c r="F261" s="70"/>
      <c r="G261" s="70">
        <f>G43-G212</f>
        <v>62274.668571367532</v>
      </c>
      <c r="H261" s="70">
        <f>H43-H212</f>
        <v>62274.668571367532</v>
      </c>
      <c r="I261" s="731"/>
      <c r="J261" s="70"/>
      <c r="K261" s="70">
        <f>K43-K212</f>
        <v>69393.812314198454</v>
      </c>
      <c r="L261" s="70">
        <f>L43-L212</f>
        <v>69393.812314198454</v>
      </c>
      <c r="M261" s="666"/>
      <c r="N261" s="70"/>
      <c r="O261" s="70">
        <f>O43-O212</f>
        <v>72687.518117464875</v>
      </c>
      <c r="P261" s="70">
        <f>P43-P212</f>
        <v>72687.518117464875</v>
      </c>
      <c r="Q261" s="666"/>
      <c r="R261" s="732">
        <f>R246/3</f>
        <v>55425.54131054131</v>
      </c>
      <c r="S261" s="732"/>
      <c r="T261" s="732"/>
      <c r="U261" s="731"/>
      <c r="V261" s="732"/>
      <c r="W261" s="732"/>
      <c r="X261" s="732"/>
      <c r="Y261" s="70"/>
      <c r="Z261" s="70">
        <f>Z43-Z212</f>
        <v>70247.87247361106</v>
      </c>
      <c r="AA261" s="70">
        <f>AA43-AA212</f>
        <v>70247.87247361106</v>
      </c>
      <c r="AB261" s="666"/>
      <c r="AC261" s="70"/>
      <c r="AD261" s="70">
        <f>AD43-AD212</f>
        <v>67594.932603604087</v>
      </c>
      <c r="AE261" s="70">
        <f>AE43-AE212</f>
        <v>67594.932603604087</v>
      </c>
      <c r="AF261" s="70"/>
      <c r="AG261" s="70"/>
      <c r="AH261" s="70">
        <f>AH43-AH212</f>
        <v>68757.051282051281</v>
      </c>
      <c r="AI261" s="70">
        <f>AI43-AI212</f>
        <v>0</v>
      </c>
      <c r="AJ261" s="70"/>
      <c r="AK261" s="732">
        <f>AK246/3</f>
        <v>53599.536011396012</v>
      </c>
      <c r="AL261" s="732"/>
      <c r="AM261" s="732"/>
      <c r="AN261" s="731"/>
      <c r="AO261" s="732"/>
      <c r="AP261" s="732"/>
      <c r="AQ261" s="732"/>
      <c r="AR261" s="732">
        <f>AR246/6</f>
        <v>54512.538660968661</v>
      </c>
      <c r="AS261" s="70"/>
      <c r="AT261" s="733"/>
      <c r="AU261" s="734"/>
      <c r="AV261" s="733"/>
      <c r="AW261" s="732"/>
      <c r="AX261" s="733"/>
      <c r="AY261" s="735"/>
      <c r="AZ261" s="735"/>
      <c r="BA261" s="735"/>
      <c r="BB261" s="736"/>
      <c r="BC261" s="736"/>
      <c r="BD261" s="736"/>
      <c r="BE261" s="736"/>
      <c r="BF261" s="70"/>
      <c r="BG261" s="70">
        <f>BG43-BG212</f>
        <v>0</v>
      </c>
      <c r="BH261" s="70">
        <f>BH43-BH212</f>
        <v>0</v>
      </c>
      <c r="BI261" s="731"/>
      <c r="BJ261" s="70"/>
      <c r="BK261" s="70">
        <f>BK43-BK212</f>
        <v>0</v>
      </c>
      <c r="BL261" s="70">
        <f>BL43-BL212</f>
        <v>0</v>
      </c>
      <c r="BM261" s="666"/>
      <c r="BN261" s="70"/>
      <c r="BO261" s="70">
        <f>BO43-BO212</f>
        <v>0</v>
      </c>
      <c r="BP261" s="70">
        <f>BP43-BP212</f>
        <v>0</v>
      </c>
      <c r="BQ261" s="732"/>
      <c r="BR261" s="732"/>
      <c r="BS261" s="732"/>
      <c r="BT261" s="731"/>
      <c r="BU261" s="732"/>
      <c r="BV261" s="732"/>
      <c r="BW261" s="70"/>
      <c r="BX261" s="70">
        <f>BX43-BX212</f>
        <v>0</v>
      </c>
      <c r="BY261" s="732">
        <f>BY43-BY212</f>
        <v>0</v>
      </c>
      <c r="BZ261" s="732"/>
      <c r="CA261" s="70"/>
      <c r="CB261" s="732">
        <f>CB43-CB212</f>
        <v>0</v>
      </c>
      <c r="CC261" s="732">
        <f>CC43-CC212</f>
        <v>0</v>
      </c>
      <c r="CD261" s="732"/>
      <c r="CE261" s="70"/>
      <c r="CF261" s="732">
        <f>CF43-CF212</f>
        <v>0</v>
      </c>
      <c r="CG261" s="732">
        <f>CG43-CG212</f>
        <v>0</v>
      </c>
      <c r="CH261" s="732"/>
      <c r="CI261" s="732"/>
      <c r="CJ261" s="732"/>
      <c r="CK261" s="731"/>
      <c r="CL261" s="732"/>
      <c r="CM261" s="732"/>
      <c r="CN261" s="732"/>
      <c r="CO261" s="733"/>
      <c r="CP261" s="734"/>
      <c r="CQ261" s="733"/>
      <c r="CR261" s="733"/>
      <c r="CS261" s="735"/>
      <c r="CT261" s="735"/>
      <c r="CU261" s="736"/>
      <c r="CV261" s="736"/>
      <c r="CW261" s="736"/>
    </row>
    <row r="262" spans="1:101" ht="14.25">
      <c r="A262" s="728"/>
      <c r="B262" s="729"/>
      <c r="C262" s="729"/>
      <c r="D262" s="730" t="s">
        <v>80</v>
      </c>
      <c r="E262" s="730"/>
      <c r="F262" s="70"/>
      <c r="G262" s="70">
        <f>G50-G224</f>
        <v>173518.13364717964</v>
      </c>
      <c r="H262" s="70">
        <f>H50-H224</f>
        <v>173518.13364717964</v>
      </c>
      <c r="I262" s="731"/>
      <c r="J262" s="70"/>
      <c r="K262" s="70">
        <f>K50-K224</f>
        <v>176251.40165614063</v>
      </c>
      <c r="L262" s="70">
        <f>L50-L224</f>
        <v>176251.40165614063</v>
      </c>
      <c r="M262" s="666"/>
      <c r="N262" s="70"/>
      <c r="O262" s="70">
        <f>O50-O224</f>
        <v>130666.07459399206</v>
      </c>
      <c r="P262" s="70">
        <f>P50-P224</f>
        <v>130666.07459399206</v>
      </c>
      <c r="Q262" s="666"/>
      <c r="R262" s="732"/>
      <c r="S262" s="732"/>
      <c r="T262" s="732"/>
      <c r="U262" s="731"/>
      <c r="V262" s="732"/>
      <c r="W262" s="732"/>
      <c r="X262" s="732"/>
      <c r="Y262" s="70"/>
      <c r="Z262" s="70">
        <f>Z50-Z224</f>
        <v>146114.03460256918</v>
      </c>
      <c r="AA262" s="70">
        <f>AA50-AA224</f>
        <v>146114.03460256918</v>
      </c>
      <c r="AB262" s="666"/>
      <c r="AC262" s="70"/>
      <c r="AD262" s="70">
        <f>AD50-AD224</f>
        <v>153319.90543641028</v>
      </c>
      <c r="AE262" s="70">
        <f>AE50-AE224</f>
        <v>153394.91837658116</v>
      </c>
      <c r="AF262" s="70"/>
      <c r="AG262" s="70"/>
      <c r="AH262" s="70">
        <f>AH50-AH224</f>
        <v>156676.92307692309</v>
      </c>
      <c r="AI262" s="70">
        <f>AI50-AI224</f>
        <v>0</v>
      </c>
      <c r="AJ262" s="70"/>
      <c r="AK262" s="732"/>
      <c r="AL262" s="732"/>
      <c r="AM262" s="732"/>
      <c r="AN262" s="731"/>
      <c r="AO262" s="732"/>
      <c r="AP262" s="732"/>
      <c r="AQ262" s="732"/>
      <c r="AR262" s="732"/>
      <c r="AS262" s="70"/>
      <c r="AT262" s="733"/>
      <c r="AU262" s="734"/>
      <c r="AV262" s="733"/>
      <c r="AW262" s="732"/>
      <c r="AX262" s="733"/>
      <c r="AY262" s="735"/>
      <c r="AZ262" s="735"/>
      <c r="BA262" s="735"/>
      <c r="BB262" s="736"/>
      <c r="BC262" s="736"/>
      <c r="BD262" s="736"/>
      <c r="BE262" s="736"/>
      <c r="BF262" s="70"/>
      <c r="BG262" s="70">
        <f>BG50-BG224</f>
        <v>0</v>
      </c>
      <c r="BH262" s="70">
        <f>BH50-BH224</f>
        <v>0</v>
      </c>
      <c r="BI262" s="731"/>
      <c r="BJ262" s="70"/>
      <c r="BK262" s="70">
        <f>BK50-BK224</f>
        <v>0</v>
      </c>
      <c r="BL262" s="70">
        <f>BL50-BL224</f>
        <v>0</v>
      </c>
      <c r="BM262" s="666"/>
      <c r="BN262" s="70"/>
      <c r="BO262" s="70">
        <f>BO50-BO224</f>
        <v>0</v>
      </c>
      <c r="BP262" s="70">
        <f>BP50-BP224</f>
        <v>0</v>
      </c>
      <c r="BQ262" s="732"/>
      <c r="BR262" s="732"/>
      <c r="BS262" s="732"/>
      <c r="BT262" s="731"/>
      <c r="BU262" s="732"/>
      <c r="BV262" s="732"/>
      <c r="BW262" s="70"/>
      <c r="BX262" s="70">
        <f>BX50-BX224</f>
        <v>0</v>
      </c>
      <c r="BY262" s="732">
        <f>BY50-BY224</f>
        <v>0</v>
      </c>
      <c r="BZ262" s="732"/>
      <c r="CA262" s="70"/>
      <c r="CB262" s="732">
        <f>CB50-CB224</f>
        <v>0</v>
      </c>
      <c r="CC262" s="732">
        <f>CC50-CC224</f>
        <v>0</v>
      </c>
      <c r="CD262" s="732"/>
      <c r="CE262" s="70"/>
      <c r="CF262" s="732">
        <f>CF50-CF224</f>
        <v>0</v>
      </c>
      <c r="CG262" s="732">
        <f>CG50-CG224</f>
        <v>0</v>
      </c>
      <c r="CH262" s="732"/>
      <c r="CI262" s="732"/>
      <c r="CJ262" s="732"/>
      <c r="CK262" s="731"/>
      <c r="CL262" s="732"/>
      <c r="CM262" s="732"/>
      <c r="CN262" s="732"/>
      <c r="CO262" s="733"/>
      <c r="CP262" s="734"/>
      <c r="CQ262" s="733"/>
      <c r="CR262" s="733"/>
      <c r="CS262" s="735"/>
      <c r="CT262" s="735"/>
      <c r="CU262" s="736"/>
      <c r="CV262" s="736"/>
      <c r="CW262" s="736"/>
    </row>
    <row r="263" spans="1:101" ht="14.25">
      <c r="A263" s="737"/>
      <c r="B263" s="737"/>
      <c r="C263" s="737"/>
      <c r="D263" s="738" t="s">
        <v>81</v>
      </c>
      <c r="E263" s="738"/>
      <c r="G263" s="2">
        <f>G55-G232</f>
        <v>106154.63062393162</v>
      </c>
      <c r="H263" s="2">
        <f>H55-H232</f>
        <v>106154.63062393162</v>
      </c>
      <c r="I263" s="739"/>
      <c r="K263" s="2">
        <f>K55-K232</f>
        <v>88445.632478632484</v>
      </c>
      <c r="L263" s="2">
        <f>L55-L232</f>
        <v>88445.632478632484</v>
      </c>
      <c r="M263" s="2"/>
      <c r="O263" s="2">
        <f>O55-O232</f>
        <v>87016.161925726497</v>
      </c>
      <c r="P263" s="2">
        <f>P55-P232</f>
        <v>87016.161925726497</v>
      </c>
      <c r="Q263" s="2"/>
      <c r="R263" s="739"/>
      <c r="S263" s="739"/>
      <c r="T263" s="739"/>
      <c r="U263" s="739"/>
      <c r="V263" s="739"/>
      <c r="W263" s="739"/>
      <c r="X263" s="739"/>
      <c r="Z263" s="2">
        <f>Z55-Z232</f>
        <v>84736.240290598304</v>
      </c>
      <c r="AA263" s="2">
        <f>AA55-AA232</f>
        <v>84736.240290598304</v>
      </c>
      <c r="AB263" s="2"/>
      <c r="AD263" s="2">
        <f>AD55-AD232</f>
        <v>104253.42928000001</v>
      </c>
      <c r="AE263" s="2">
        <f>AE55-AE232</f>
        <v>104253.42928000001</v>
      </c>
      <c r="AH263" s="2">
        <f>AH55-AH232</f>
        <v>109705.12820512822</v>
      </c>
      <c r="AI263" s="2">
        <f>AI55-AI232</f>
        <v>0</v>
      </c>
      <c r="AK263" s="739"/>
      <c r="AL263" s="739"/>
      <c r="AM263" s="739"/>
      <c r="AN263" s="739"/>
      <c r="AO263" s="739"/>
      <c r="AP263" s="739"/>
      <c r="AQ263" s="739"/>
      <c r="AR263" s="739"/>
      <c r="AT263" s="736"/>
      <c r="AU263" s="736"/>
      <c r="AV263" s="736"/>
      <c r="AW263" s="739"/>
      <c r="AX263" s="736"/>
      <c r="AY263" s="736"/>
      <c r="AZ263" s="736"/>
      <c r="BA263" s="736"/>
      <c r="BB263" s="736"/>
      <c r="BC263" s="736"/>
      <c r="BD263" s="736"/>
      <c r="BE263" s="736"/>
      <c r="BG263" s="2">
        <f>BG55-BG232</f>
        <v>0</v>
      </c>
      <c r="BH263" s="2">
        <f>BH55-BH232</f>
        <v>0</v>
      </c>
      <c r="BI263" s="739"/>
      <c r="BK263" s="2">
        <f>BK55-BK232</f>
        <v>0</v>
      </c>
      <c r="BL263" s="2">
        <f>BL55-BL232</f>
        <v>0</v>
      </c>
      <c r="BM263" s="2"/>
      <c r="BO263" s="2">
        <f>BO55-BO232</f>
        <v>0</v>
      </c>
      <c r="BP263" s="2">
        <f>BP55-BP232</f>
        <v>0</v>
      </c>
      <c r="BQ263" s="739"/>
      <c r="BR263" s="739"/>
      <c r="BS263" s="739"/>
      <c r="BT263" s="739"/>
      <c r="BU263" s="739"/>
      <c r="BV263" s="739"/>
      <c r="BX263" s="2">
        <f>BX55-BX232</f>
        <v>0</v>
      </c>
      <c r="BY263" s="739">
        <f>BY55-BY232</f>
        <v>0</v>
      </c>
      <c r="BZ263" s="739"/>
      <c r="CB263" s="739">
        <f>CB55-CB232</f>
        <v>0</v>
      </c>
      <c r="CC263" s="739">
        <f>CC55-CC232</f>
        <v>0</v>
      </c>
      <c r="CD263" s="739"/>
      <c r="CF263" s="739">
        <f>CF55-CF232</f>
        <v>0</v>
      </c>
      <c r="CG263" s="739">
        <f>CG55-CG232</f>
        <v>0</v>
      </c>
      <c r="CH263" s="739"/>
      <c r="CI263" s="739"/>
      <c r="CJ263" s="739"/>
      <c r="CK263" s="739"/>
      <c r="CL263" s="739"/>
      <c r="CM263" s="739"/>
      <c r="CN263" s="739"/>
      <c r="CO263" s="736"/>
      <c r="CP263" s="736"/>
      <c r="CQ263" s="736"/>
      <c r="CR263" s="736"/>
      <c r="CS263" s="736"/>
      <c r="CT263" s="736"/>
      <c r="CU263" s="736"/>
      <c r="CV263" s="736"/>
      <c r="CW263" s="736"/>
    </row>
    <row r="264" spans="1:101" ht="14.25">
      <c r="A264" s="737"/>
      <c r="B264" s="737"/>
      <c r="C264" s="737"/>
      <c r="D264" s="738" t="s">
        <v>82</v>
      </c>
      <c r="E264" s="738"/>
      <c r="I264" s="739"/>
      <c r="M264" s="2"/>
      <c r="Q264" s="2"/>
      <c r="R264" s="739"/>
      <c r="S264" s="739"/>
      <c r="T264" s="739" t="s">
        <v>95</v>
      </c>
      <c r="U264" s="739"/>
      <c r="V264" s="739"/>
      <c r="W264" s="739"/>
      <c r="X264" s="739"/>
      <c r="Z264" s="2">
        <f>Z59-Z238</f>
        <v>5253.1285213675219</v>
      </c>
      <c r="AA264" s="2">
        <f>AA59-AA238</f>
        <v>5253.1285213675219</v>
      </c>
      <c r="AB264" s="2"/>
      <c r="AD264" s="2">
        <f>AD59-AD238</f>
        <v>4927.9540854700863</v>
      </c>
      <c r="AE264" s="2">
        <f>AE59-AE238</f>
        <v>4927.9540854700863</v>
      </c>
      <c r="AH264" s="2">
        <f>AH59-AH238</f>
        <v>4285.9730769230773</v>
      </c>
      <c r="AI264" s="2">
        <f>AI59-AI238</f>
        <v>0</v>
      </c>
      <c r="AK264" s="739"/>
      <c r="AL264" s="739"/>
      <c r="AM264" s="739"/>
      <c r="AN264" s="739"/>
      <c r="AO264" s="739"/>
      <c r="AP264" s="739"/>
      <c r="AQ264" s="739"/>
      <c r="AR264" s="739"/>
      <c r="AT264" s="736"/>
      <c r="AU264" s="736"/>
      <c r="AV264" s="736"/>
      <c r="AW264" s="739"/>
      <c r="AX264" s="736"/>
      <c r="AY264" s="736"/>
      <c r="AZ264" s="736"/>
      <c r="BA264" s="736"/>
      <c r="BB264" s="736"/>
      <c r="BC264" s="736"/>
      <c r="BD264" s="736"/>
      <c r="BE264" s="736"/>
      <c r="BI264" s="739"/>
      <c r="BM264" s="2"/>
      <c r="BQ264" s="739"/>
      <c r="BR264" s="739"/>
      <c r="BS264" s="739" t="s">
        <v>95</v>
      </c>
      <c r="BT264" s="739"/>
      <c r="BU264" s="739"/>
      <c r="BV264" s="739"/>
      <c r="BY264" s="739"/>
      <c r="BZ264" s="739"/>
      <c r="CB264" s="739"/>
      <c r="CC264" s="739"/>
      <c r="CD264" s="739"/>
      <c r="CF264" s="739"/>
      <c r="CG264" s="739"/>
      <c r="CH264" s="739"/>
      <c r="CI264" s="739"/>
      <c r="CJ264" s="739"/>
      <c r="CK264" s="739"/>
      <c r="CL264" s="739"/>
      <c r="CM264" s="739"/>
      <c r="CN264" s="739"/>
      <c r="CO264" s="736"/>
      <c r="CP264" s="736"/>
      <c r="CQ264" s="736"/>
      <c r="CR264" s="736"/>
      <c r="CS264" s="736"/>
      <c r="CT264" s="736"/>
      <c r="CU264" s="736"/>
      <c r="CV264" s="736"/>
      <c r="CW264" s="736"/>
    </row>
    <row r="265" spans="1:101" s="4" customFormat="1" ht="14.25">
      <c r="A265" s="737"/>
      <c r="B265" s="737"/>
      <c r="C265" s="737"/>
      <c r="D265" s="740" t="s">
        <v>83</v>
      </c>
      <c r="E265" s="740"/>
      <c r="F265" s="2"/>
      <c r="G265" s="2"/>
      <c r="H265" s="2"/>
      <c r="I265" s="739"/>
      <c r="J265" s="2"/>
      <c r="K265" s="2"/>
      <c r="L265" s="2"/>
      <c r="M265" s="2"/>
      <c r="N265" s="2"/>
      <c r="O265" s="2"/>
      <c r="P265" s="2"/>
      <c r="Q265" s="2"/>
      <c r="R265" s="739"/>
      <c r="S265" s="739"/>
      <c r="T265" s="739"/>
      <c r="U265" s="739"/>
      <c r="V265" s="739"/>
      <c r="W265" s="739"/>
      <c r="X265" s="739"/>
      <c r="Y265" s="2"/>
      <c r="Z265" s="2">
        <f>Z266-SUM(Z261:Z264)</f>
        <v>636.19014061818598</v>
      </c>
      <c r="AA265" s="2">
        <f>AA266-SUM(AA261:AA264)</f>
        <v>636.19014061818598</v>
      </c>
      <c r="AB265" s="2"/>
      <c r="AC265" s="2"/>
      <c r="AD265" s="2">
        <f>AD266-SUM(AD261:AD264)</f>
        <v>2132.7592466666247</v>
      </c>
      <c r="AE265" s="2">
        <f>AE266-SUM(AE261:AE264)</f>
        <v>2139.0242039316799</v>
      </c>
      <c r="AF265" s="2"/>
      <c r="AG265" s="2"/>
      <c r="AH265" s="2">
        <f>AH266-SUM(AH261:AH264)</f>
        <v>1687.6666666667443</v>
      </c>
      <c r="AI265" s="2">
        <f>AI266-SUM(AI261:AI264)</f>
        <v>0</v>
      </c>
      <c r="AJ265" s="2"/>
      <c r="AK265" s="739"/>
      <c r="AL265" s="739"/>
      <c r="AM265" s="739"/>
      <c r="AN265" s="739"/>
      <c r="AO265" s="739"/>
      <c r="AP265" s="739"/>
      <c r="AQ265" s="739"/>
      <c r="AR265" s="739"/>
      <c r="AS265" s="2"/>
      <c r="AT265" s="736"/>
      <c r="AU265" s="736"/>
      <c r="AV265" s="736"/>
      <c r="AW265" s="739"/>
      <c r="AX265" s="736"/>
      <c r="AY265" s="736"/>
      <c r="AZ265" s="736"/>
      <c r="BA265" s="736"/>
      <c r="BB265" s="736"/>
      <c r="BC265" s="736"/>
      <c r="BD265" s="736"/>
      <c r="BE265" s="736"/>
      <c r="BF265" s="2"/>
      <c r="BG265" s="2"/>
      <c r="BH265" s="2"/>
      <c r="BI265" s="739"/>
      <c r="BJ265" s="2"/>
      <c r="BK265" s="2"/>
      <c r="BL265" s="2"/>
      <c r="BM265" s="2"/>
      <c r="BN265" s="2"/>
      <c r="BO265" s="2"/>
      <c r="BP265" s="2"/>
      <c r="BQ265" s="739"/>
      <c r="BR265" s="739"/>
      <c r="BS265" s="739"/>
      <c r="BT265" s="739"/>
      <c r="BU265" s="739"/>
      <c r="BV265" s="739"/>
      <c r="BW265" s="2"/>
      <c r="BX265" s="2" t="s">
        <v>103</v>
      </c>
      <c r="BY265" s="739" t="s">
        <v>101</v>
      </c>
      <c r="BZ265" s="739"/>
      <c r="CA265" s="2"/>
      <c r="CB265" s="739"/>
      <c r="CC265" s="739"/>
      <c r="CD265" s="739"/>
      <c r="CE265" s="2"/>
      <c r="CF265" s="739"/>
      <c r="CG265" s="739"/>
      <c r="CH265" s="739"/>
      <c r="CI265" s="739"/>
      <c r="CJ265" s="739"/>
      <c r="CK265" s="739"/>
      <c r="CL265" s="739"/>
      <c r="CM265" s="739"/>
      <c r="CN265" s="739"/>
      <c r="CO265" s="736"/>
      <c r="CP265" s="736"/>
      <c r="CQ265" s="736"/>
      <c r="CR265" s="736"/>
      <c r="CS265" s="736"/>
      <c r="CT265" s="736"/>
      <c r="CU265" s="736"/>
      <c r="CV265" s="736"/>
      <c r="CW265" s="736"/>
    </row>
    <row r="266" spans="1:101" s="4" customFormat="1" ht="14.25">
      <c r="A266" s="1"/>
      <c r="B266" s="1"/>
      <c r="C266" s="1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3"/>
      <c r="S266" s="3"/>
      <c r="T266" s="3"/>
      <c r="U266" s="3"/>
      <c r="V266" s="3"/>
      <c r="W266" s="3"/>
      <c r="X266" s="2"/>
      <c r="Y266" s="2"/>
      <c r="Z266" s="2">
        <f>Z67-Z246</f>
        <v>306987.46602876426</v>
      </c>
      <c r="AA266" s="2">
        <f>AA67-AA246</f>
        <v>306987.46602876426</v>
      </c>
      <c r="AB266" s="2"/>
      <c r="AC266" s="2"/>
      <c r="AD266" s="2">
        <f>AD67-AD246</f>
        <v>332228.98065215111</v>
      </c>
      <c r="AE266" s="2">
        <f>AE67-AE246</f>
        <v>332310.25854958699</v>
      </c>
      <c r="AF266" s="2"/>
      <c r="AG266" s="2"/>
      <c r="AH266" s="2">
        <f>AH67-AH246</f>
        <v>341112.74230769242</v>
      </c>
      <c r="AI266" s="2">
        <f>AI67-AI246</f>
        <v>0</v>
      </c>
      <c r="AJ266" s="2"/>
      <c r="AK266" s="3"/>
      <c r="AL266" s="3"/>
      <c r="AM266" s="3"/>
      <c r="AN266" s="3"/>
      <c r="AO266" s="3"/>
      <c r="AP266" s="3"/>
      <c r="AQ266" s="2"/>
      <c r="AR266" s="3"/>
      <c r="AS266" s="2"/>
      <c r="AW266" s="3"/>
      <c r="AX266" s="5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3"/>
      <c r="BR266" s="3"/>
      <c r="BS266" s="3"/>
      <c r="BT266" s="3"/>
      <c r="BU266" s="3"/>
      <c r="BV266" s="2"/>
      <c r="BW266" s="2"/>
      <c r="BX266" s="2"/>
      <c r="BY266" s="2"/>
      <c r="BZ266" s="3"/>
      <c r="CA266" s="2"/>
      <c r="CB266" s="3"/>
      <c r="CC266" s="2"/>
      <c r="CD266" s="3"/>
      <c r="CE266" s="2"/>
      <c r="CF266" s="3"/>
      <c r="CG266" s="3"/>
      <c r="CH266" s="3"/>
      <c r="CI266" s="3"/>
      <c r="CJ266" s="3"/>
      <c r="CK266" s="3"/>
      <c r="CL266" s="3"/>
      <c r="CM266" s="2"/>
      <c r="CN266" s="3"/>
      <c r="CR266" s="5"/>
    </row>
    <row r="267" spans="1:101" s="4" customFormat="1" ht="14.25">
      <c r="A267" s="1"/>
      <c r="B267" s="1"/>
      <c r="C267" s="1"/>
      <c r="D267" s="4" t="s">
        <v>99</v>
      </c>
      <c r="F267" s="2"/>
      <c r="G267" s="2">
        <f>G36+G40</f>
        <v>69753.249435897436</v>
      </c>
      <c r="H267" s="2">
        <f>H36+H40</f>
        <v>69753.249435897436</v>
      </c>
      <c r="I267" s="3"/>
      <c r="J267" s="2"/>
      <c r="K267" s="2">
        <f>K36+K40</f>
        <v>78374.396333333338</v>
      </c>
      <c r="L267" s="2">
        <f>L36+L40</f>
        <v>78374.396333333338</v>
      </c>
      <c r="M267" s="2"/>
      <c r="N267" s="2"/>
      <c r="O267" s="2">
        <f>O36+O40</f>
        <v>81992.995418803432</v>
      </c>
      <c r="P267" s="2">
        <f>P36+P40</f>
        <v>81992.995418803432</v>
      </c>
      <c r="Q267" s="2"/>
      <c r="R267" s="3"/>
      <c r="S267" s="3"/>
      <c r="T267" s="3"/>
      <c r="U267" s="3"/>
      <c r="V267" s="3"/>
      <c r="W267" s="3"/>
      <c r="X267" s="2"/>
      <c r="Y267" s="2"/>
      <c r="Z267" s="2">
        <f>Z36+Z40</f>
        <v>79350.847042735026</v>
      </c>
      <c r="AA267" s="2">
        <f>AA36+AA40</f>
        <v>79350.847042735026</v>
      </c>
      <c r="AB267" s="2"/>
      <c r="AC267" s="2"/>
      <c r="AD267" s="2">
        <f>AD36+AD40</f>
        <v>76420.763307692294</v>
      </c>
      <c r="AE267" s="2">
        <f>AE36+AE40</f>
        <v>76420.763307692294</v>
      </c>
      <c r="AF267" s="2"/>
      <c r="AG267" s="2"/>
      <c r="AH267" s="2">
        <f>AH36+AH40</f>
        <v>78247.86324786325</v>
      </c>
      <c r="AI267" s="2">
        <f>AI36+AI40</f>
        <v>0</v>
      </c>
      <c r="AJ267" s="2"/>
      <c r="AK267" s="3"/>
      <c r="AL267" s="3"/>
      <c r="AM267" s="3"/>
      <c r="AN267" s="3"/>
      <c r="AO267" s="3"/>
      <c r="AP267" s="3"/>
      <c r="AQ267" s="2"/>
      <c r="AR267" s="3"/>
      <c r="AS267" s="2"/>
      <c r="AW267" s="3"/>
      <c r="AX267" s="5"/>
      <c r="BF267" s="2"/>
      <c r="BG267" s="2"/>
      <c r="BH267" s="2">
        <f>BH36+BH40</f>
        <v>0</v>
      </c>
      <c r="BI267" s="3"/>
      <c r="BJ267" s="2"/>
      <c r="BK267" s="2">
        <f>BK36+BK40</f>
        <v>0</v>
      </c>
      <c r="BL267" s="2">
        <f>BL36+BL40</f>
        <v>0</v>
      </c>
      <c r="BM267" s="2"/>
      <c r="BN267" s="2"/>
      <c r="BO267" s="2">
        <f>BO36+BO40</f>
        <v>0</v>
      </c>
      <c r="BP267" s="2">
        <f>BP36+BP40</f>
        <v>0</v>
      </c>
      <c r="BQ267" s="3"/>
      <c r="BR267" s="3"/>
      <c r="BS267" s="3"/>
      <c r="BT267" s="3"/>
      <c r="BU267" s="3"/>
      <c r="BV267" s="2"/>
      <c r="BW267" s="2"/>
      <c r="BX267" s="2">
        <f>BX36+BX40</f>
        <v>0</v>
      </c>
      <c r="BY267" s="2">
        <f>BY36+BY40</f>
        <v>0</v>
      </c>
      <c r="BZ267" s="3"/>
      <c r="CA267" s="2"/>
      <c r="CB267" s="2">
        <f>CB36+CB40</f>
        <v>0</v>
      </c>
      <c r="CC267" s="2">
        <f>CC36+CC40</f>
        <v>0</v>
      </c>
      <c r="CD267" s="3"/>
      <c r="CE267" s="2"/>
      <c r="CF267" s="2">
        <f>CF36+CF40</f>
        <v>0</v>
      </c>
      <c r="CG267" s="2">
        <f>CG36+CG40</f>
        <v>0</v>
      </c>
      <c r="CH267" s="3"/>
      <c r="CI267" s="3"/>
      <c r="CJ267" s="3"/>
      <c r="CK267" s="3"/>
      <c r="CL267" s="3"/>
      <c r="CM267" s="2"/>
      <c r="CN267" s="3"/>
      <c r="CR267" s="5"/>
    </row>
    <row r="268" spans="1:101" s="4" customFormat="1" ht="14.25">
      <c r="A268" s="1"/>
      <c r="B268" s="1"/>
      <c r="C268" s="1"/>
      <c r="D268" s="4" t="s">
        <v>100</v>
      </c>
      <c r="F268" s="2"/>
      <c r="G268" s="2">
        <f>G200+G208</f>
        <v>7858.6848199999995</v>
      </c>
      <c r="H268" s="2">
        <f>H200+H208</f>
        <v>7858.6848199999995</v>
      </c>
      <c r="I268" s="3"/>
      <c r="J268" s="2"/>
      <c r="K268" s="2">
        <f>K200+K208</f>
        <v>9072.5069916158973</v>
      </c>
      <c r="L268" s="2">
        <f>L200+L208</f>
        <v>9072.5069916158973</v>
      </c>
      <c r="M268" s="2"/>
      <c r="N268" s="2"/>
      <c r="O268" s="2">
        <f>O200+O208</f>
        <v>9536.3012636347121</v>
      </c>
      <c r="P268" s="2">
        <f>P200+P208</f>
        <v>9536.3012636347121</v>
      </c>
      <c r="Q268" s="2"/>
      <c r="R268" s="3"/>
      <c r="S268" s="3"/>
      <c r="T268" s="3"/>
      <c r="U268" s="3"/>
      <c r="V268" s="3"/>
      <c r="W268" s="3"/>
      <c r="X268" s="2"/>
      <c r="Y268" s="2"/>
      <c r="Z268" s="2">
        <f>Z200+Z208</f>
        <v>9254.9927835068047</v>
      </c>
      <c r="AA268" s="2">
        <f>AA200+AA208</f>
        <v>9254.9927835068047</v>
      </c>
      <c r="AB268" s="2"/>
      <c r="AC268" s="2"/>
      <c r="AD268" s="2">
        <f>AD200+AD208</f>
        <v>9023.6747651282058</v>
      </c>
      <c r="AE268" s="2">
        <f>AE200+AE208</f>
        <v>9023.6747651282058</v>
      </c>
      <c r="AF268" s="2"/>
      <c r="AG268" s="2"/>
      <c r="AH268" s="2">
        <f>AH200+AH208</f>
        <v>9663.8888888888887</v>
      </c>
      <c r="AI268" s="2">
        <f>AI200+AI208</f>
        <v>0</v>
      </c>
      <c r="AJ268" s="2"/>
      <c r="AK268" s="3"/>
      <c r="AL268" s="3"/>
      <c r="AM268" s="3"/>
      <c r="AN268" s="3"/>
      <c r="AO268" s="3"/>
      <c r="AP268" s="3"/>
      <c r="AQ268" s="2"/>
      <c r="AR268" s="3"/>
      <c r="AS268" s="2"/>
      <c r="AW268" s="3"/>
      <c r="AX268" s="5"/>
      <c r="BF268" s="2"/>
      <c r="BG268" s="2"/>
      <c r="BH268" s="2">
        <f>BH200+BH208</f>
        <v>0</v>
      </c>
      <c r="BI268" s="3"/>
      <c r="BJ268" s="2"/>
      <c r="BK268" s="2">
        <f>BK200+BK208</f>
        <v>0</v>
      </c>
      <c r="BL268" s="2">
        <f>BL200+BL208</f>
        <v>0</v>
      </c>
      <c r="BM268" s="2"/>
      <c r="BN268" s="2"/>
      <c r="BO268" s="2">
        <f>BO200+BO208</f>
        <v>0</v>
      </c>
      <c r="BP268" s="2">
        <f>BP200+BP208</f>
        <v>0</v>
      </c>
      <c r="BQ268" s="3"/>
      <c r="BR268" s="3"/>
      <c r="BS268" s="3"/>
      <c r="BT268" s="3"/>
      <c r="BU268" s="3"/>
      <c r="BV268" s="2"/>
      <c r="BW268" s="2"/>
      <c r="BX268" s="2">
        <f>BX200+BX208</f>
        <v>0</v>
      </c>
      <c r="BY268" s="2">
        <f>BY200+BY208</f>
        <v>0</v>
      </c>
      <c r="BZ268" s="3"/>
      <c r="CA268" s="2"/>
      <c r="CB268" s="2">
        <f>CB200+CB208</f>
        <v>0</v>
      </c>
      <c r="CC268" s="2">
        <f>CC200+CC208</f>
        <v>0</v>
      </c>
      <c r="CD268" s="3"/>
      <c r="CE268" s="2"/>
      <c r="CF268" s="2">
        <f>CF200+CF208</f>
        <v>0</v>
      </c>
      <c r="CG268" s="2">
        <f>CG200+CG208</f>
        <v>0</v>
      </c>
      <c r="CH268" s="3"/>
      <c r="CI268" s="3"/>
      <c r="CJ268" s="3"/>
      <c r="CK268" s="3"/>
      <c r="CL268" s="3"/>
      <c r="CM268" s="2"/>
      <c r="CN268" s="3"/>
      <c r="CR268" s="5"/>
    </row>
    <row r="269" spans="1:101" s="4" customFormat="1" ht="14.25">
      <c r="A269" s="1"/>
      <c r="B269" s="1"/>
      <c r="C269" s="1"/>
      <c r="D269" s="1"/>
      <c r="E269" s="1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3"/>
      <c r="S269" s="3"/>
      <c r="T269" s="3"/>
      <c r="U269" s="3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3"/>
      <c r="AM269" s="3"/>
      <c r="AN269" s="3"/>
      <c r="AO269" s="3"/>
      <c r="AP269" s="3"/>
      <c r="AQ269" s="2"/>
      <c r="AR269" s="3"/>
      <c r="AS269" s="2"/>
      <c r="AW269" s="3"/>
      <c r="AX269" s="5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3"/>
      <c r="BR269" s="3"/>
      <c r="BS269" s="3"/>
      <c r="BT269" s="3"/>
      <c r="BU269" s="3"/>
      <c r="BV269" s="2"/>
      <c r="BW269" s="2"/>
      <c r="BX269" s="2"/>
      <c r="BY269" s="2"/>
      <c r="BZ269" s="3"/>
      <c r="CA269" s="2"/>
      <c r="CB269" s="3"/>
      <c r="CC269" s="2"/>
      <c r="CD269" s="3"/>
      <c r="CE269" s="2"/>
      <c r="CF269" s="3"/>
      <c r="CG269" s="3"/>
      <c r="CH269" s="3"/>
      <c r="CI269" s="3"/>
      <c r="CJ269" s="3"/>
      <c r="CK269" s="3"/>
      <c r="CL269" s="3"/>
      <c r="CM269" s="2"/>
      <c r="CN269" s="3"/>
      <c r="CR269" s="5"/>
    </row>
    <row r="270" spans="1:101" s="4" customFormat="1" ht="14.25">
      <c r="A270" s="1"/>
      <c r="B270" s="1"/>
      <c r="C270" s="1"/>
      <c r="D270" s="1"/>
      <c r="E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2"/>
      <c r="BW270" s="2"/>
      <c r="BX270" s="2"/>
      <c r="BY270" s="2"/>
      <c r="BZ270" s="3"/>
      <c r="CA270" s="2"/>
      <c r="CB270" s="3"/>
      <c r="CC270" s="2"/>
      <c r="CD270" s="3"/>
      <c r="CE270" s="2"/>
      <c r="CF270" s="3"/>
      <c r="CG270" s="3"/>
      <c r="CH270" s="3"/>
      <c r="CI270" s="3"/>
      <c r="CJ270" s="3"/>
      <c r="CK270" s="3"/>
      <c r="CL270" s="3"/>
      <c r="CM270" s="2"/>
      <c r="CN270" s="3"/>
      <c r="CR270" s="5"/>
    </row>
    <row r="271" spans="1:101" s="4" customFormat="1" ht="14.25">
      <c r="A271" s="1"/>
      <c r="B271" s="1"/>
      <c r="C271" s="1"/>
      <c r="D271" s="1"/>
      <c r="E271" s="1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3"/>
      <c r="S271" s="3"/>
      <c r="T271" s="3"/>
      <c r="U271" s="3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3"/>
      <c r="BR271" s="3"/>
      <c r="BS271" s="3"/>
      <c r="BT271" s="3"/>
      <c r="BU271" s="3"/>
      <c r="BV271" s="2"/>
      <c r="BW271" s="2"/>
      <c r="BX271" s="2"/>
      <c r="BY271" s="2"/>
      <c r="BZ271" s="3"/>
      <c r="CA271" s="2"/>
      <c r="CB271" s="3"/>
      <c r="CC271" s="2"/>
      <c r="CD271" s="3"/>
      <c r="CE271" s="2"/>
      <c r="CF271" s="3"/>
      <c r="CG271" s="3"/>
      <c r="CH271" s="3"/>
      <c r="CI271" s="3"/>
      <c r="CJ271" s="3"/>
      <c r="CK271" s="3"/>
      <c r="CL271" s="3"/>
      <c r="CM271" s="2"/>
      <c r="CN271" s="3"/>
      <c r="CR271" s="5"/>
    </row>
    <row r="272" spans="1:101" s="4" customFormat="1" ht="14.25">
      <c r="A272" s="1"/>
      <c r="B272" s="1"/>
      <c r="C272" s="1"/>
      <c r="D272" s="1"/>
      <c r="E272" s="1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3"/>
      <c r="S272" s="3"/>
      <c r="T272" s="3"/>
      <c r="U272" s="3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3"/>
      <c r="BR272" s="3"/>
      <c r="BS272" s="3"/>
      <c r="BT272" s="3"/>
      <c r="BU272" s="3"/>
      <c r="BV272" s="2"/>
      <c r="BW272" s="2"/>
      <c r="BX272" s="2"/>
      <c r="BY272" s="2"/>
      <c r="BZ272" s="3"/>
      <c r="CA272" s="2"/>
      <c r="CB272" s="3"/>
      <c r="CC272" s="2"/>
      <c r="CD272" s="3"/>
      <c r="CE272" s="2"/>
      <c r="CF272" s="3"/>
      <c r="CG272" s="3"/>
      <c r="CH272" s="3"/>
      <c r="CI272" s="3"/>
      <c r="CJ272" s="3"/>
      <c r="CK272" s="3"/>
      <c r="CL272" s="3"/>
      <c r="CM272" s="2"/>
      <c r="CN272" s="3"/>
      <c r="CR272" s="5"/>
    </row>
    <row r="273" spans="1:9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2"/>
      <c r="BW273" s="2"/>
      <c r="BX273" s="2"/>
      <c r="BY273" s="2"/>
      <c r="BZ273" s="3"/>
      <c r="CA273" s="2"/>
      <c r="CB273" s="3"/>
      <c r="CC273" s="2"/>
      <c r="CD273" s="3"/>
      <c r="CE273" s="2"/>
      <c r="CF273" s="3"/>
      <c r="CG273" s="3"/>
      <c r="CH273" s="3"/>
      <c r="CI273" s="3"/>
      <c r="CJ273" s="3"/>
      <c r="CK273" s="3"/>
      <c r="CL273" s="3"/>
      <c r="CM273" s="2"/>
      <c r="CN273" s="3"/>
      <c r="CR273" s="5"/>
    </row>
    <row r="274" spans="1:9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2"/>
      <c r="BW274" s="2"/>
      <c r="BX274" s="2"/>
      <c r="BY274" s="2"/>
      <c r="BZ274" s="3"/>
      <c r="CA274" s="2"/>
      <c r="CB274" s="3"/>
      <c r="CC274" s="2"/>
      <c r="CD274" s="3"/>
      <c r="CE274" s="2"/>
      <c r="CF274" s="3"/>
      <c r="CG274" s="3"/>
      <c r="CH274" s="3"/>
      <c r="CI274" s="3"/>
      <c r="CJ274" s="3"/>
      <c r="CK274" s="3"/>
      <c r="CL274" s="3"/>
      <c r="CM274" s="2"/>
      <c r="CN274" s="3"/>
      <c r="CR274" s="5"/>
    </row>
    <row r="275" spans="1:9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2"/>
      <c r="BW275" s="2"/>
      <c r="BX275" s="2"/>
      <c r="BY275" s="2"/>
      <c r="BZ275" s="3"/>
      <c r="CA275" s="2"/>
      <c r="CB275" s="3"/>
      <c r="CC275" s="2"/>
      <c r="CD275" s="3"/>
      <c r="CE275" s="2"/>
      <c r="CF275" s="3"/>
      <c r="CG275" s="3"/>
      <c r="CH275" s="3"/>
      <c r="CI275" s="3"/>
      <c r="CJ275" s="3"/>
      <c r="CK275" s="3"/>
      <c r="CL275" s="3"/>
      <c r="CM275" s="2"/>
      <c r="CN275" s="3"/>
      <c r="CR275" s="5"/>
    </row>
    <row r="276" spans="1:9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2"/>
      <c r="BW276" s="2"/>
      <c r="BX276" s="2"/>
      <c r="BY276" s="2"/>
      <c r="BZ276" s="3"/>
      <c r="CA276" s="2"/>
      <c r="CB276" s="3"/>
      <c r="CC276" s="2"/>
      <c r="CD276" s="3"/>
      <c r="CE276" s="2"/>
      <c r="CF276" s="3"/>
      <c r="CG276" s="3"/>
      <c r="CH276" s="3"/>
      <c r="CI276" s="3"/>
      <c r="CJ276" s="3"/>
      <c r="CK276" s="3"/>
      <c r="CL276" s="3"/>
      <c r="CM276" s="2"/>
      <c r="CN276" s="3"/>
      <c r="CR276" s="5"/>
    </row>
    <row r="277" spans="1:9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2"/>
      <c r="BW277" s="2"/>
      <c r="BX277" s="2"/>
      <c r="BY277" s="2"/>
      <c r="BZ277" s="3"/>
      <c r="CA277" s="2"/>
      <c r="CB277" s="3"/>
      <c r="CC277" s="2"/>
      <c r="CD277" s="3"/>
      <c r="CE277" s="2"/>
      <c r="CF277" s="3"/>
      <c r="CG277" s="3"/>
      <c r="CH277" s="3"/>
      <c r="CI277" s="3"/>
      <c r="CJ277" s="3"/>
      <c r="CK277" s="3"/>
      <c r="CL277" s="3"/>
      <c r="CM277" s="2"/>
      <c r="CN277" s="3"/>
      <c r="CR277" s="5"/>
    </row>
    <row r="278" spans="1:9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2"/>
      <c r="BW278" s="2"/>
      <c r="BX278" s="2"/>
      <c r="BY278" s="2"/>
      <c r="BZ278" s="3"/>
      <c r="CA278" s="2"/>
      <c r="CB278" s="3"/>
      <c r="CC278" s="2"/>
      <c r="CD278" s="3"/>
      <c r="CE278" s="2"/>
      <c r="CF278" s="3"/>
      <c r="CG278" s="3"/>
      <c r="CH278" s="3"/>
      <c r="CI278" s="3"/>
      <c r="CJ278" s="3"/>
      <c r="CK278" s="3"/>
      <c r="CL278" s="3"/>
      <c r="CM278" s="2"/>
      <c r="CN278" s="3"/>
      <c r="CR278" s="5"/>
    </row>
    <row r="279" spans="1:9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2"/>
      <c r="BW279" s="2"/>
      <c r="BX279" s="2"/>
      <c r="BY279" s="2"/>
      <c r="BZ279" s="3"/>
      <c r="CA279" s="2"/>
      <c r="CB279" s="3"/>
      <c r="CC279" s="2"/>
      <c r="CD279" s="3"/>
      <c r="CE279" s="2"/>
      <c r="CF279" s="3"/>
      <c r="CG279" s="3"/>
      <c r="CH279" s="3"/>
      <c r="CI279" s="3"/>
      <c r="CJ279" s="3"/>
      <c r="CK279" s="3"/>
      <c r="CL279" s="3"/>
      <c r="CM279" s="2"/>
      <c r="CN279" s="3"/>
      <c r="CR279" s="5"/>
    </row>
    <row r="280" spans="1:9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2"/>
      <c r="BW280" s="2"/>
      <c r="BX280" s="2"/>
      <c r="BY280" s="2"/>
      <c r="BZ280" s="3"/>
      <c r="CA280" s="2"/>
      <c r="CB280" s="3"/>
      <c r="CC280" s="2"/>
      <c r="CD280" s="3"/>
      <c r="CE280" s="2"/>
      <c r="CF280" s="3"/>
      <c r="CG280" s="3"/>
      <c r="CH280" s="3"/>
      <c r="CI280" s="3"/>
      <c r="CJ280" s="3"/>
      <c r="CK280" s="3"/>
      <c r="CL280" s="3"/>
      <c r="CM280" s="2"/>
      <c r="CN280" s="3"/>
      <c r="CR280" s="5"/>
    </row>
    <row r="281" spans="1:98" s="741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T281" s="4"/>
      <c r="AU281" s="4"/>
      <c r="AV281" s="4"/>
      <c r="AW281" s="3"/>
      <c r="AX281" s="5"/>
      <c r="AY281" s="4"/>
      <c r="AZ281" s="4"/>
      <c r="BA281" s="4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2"/>
      <c r="BW281" s="2"/>
      <c r="BX281" s="2"/>
      <c r="BY281" s="2"/>
      <c r="BZ281" s="3"/>
      <c r="CA281" s="2"/>
      <c r="CB281" s="3"/>
      <c r="CC281" s="2"/>
      <c r="CD281" s="3"/>
      <c r="CE281" s="2"/>
      <c r="CF281" s="3"/>
      <c r="CG281" s="3"/>
      <c r="CH281" s="3"/>
      <c r="CI281" s="3"/>
      <c r="CJ281" s="3"/>
      <c r="CK281" s="3"/>
      <c r="CL281" s="3"/>
      <c r="CM281" s="2"/>
      <c r="CN281" s="3"/>
      <c r="CO281" s="4"/>
      <c r="CP281" s="4"/>
      <c r="CQ281" s="4"/>
      <c r="CR281" s="5"/>
      <c r="CS281" s="4"/>
      <c r="CT281" s="4"/>
    </row>
    <row r="282" spans="1:98" s="741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T282" s="4"/>
      <c r="AU282" s="4"/>
      <c r="AV282" s="4"/>
      <c r="AW282" s="3"/>
      <c r="AX282" s="5"/>
      <c r="AY282" s="4"/>
      <c r="AZ282" s="4"/>
      <c r="BA282" s="4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2"/>
      <c r="BW282" s="2"/>
      <c r="BX282" s="2"/>
      <c r="BY282" s="2"/>
      <c r="BZ282" s="3"/>
      <c r="CA282" s="2"/>
      <c r="CB282" s="3"/>
      <c r="CC282" s="2"/>
      <c r="CD282" s="3"/>
      <c r="CE282" s="2"/>
      <c r="CF282" s="3"/>
      <c r="CG282" s="3"/>
      <c r="CH282" s="3"/>
      <c r="CI282" s="3"/>
      <c r="CJ282" s="3"/>
      <c r="CK282" s="3"/>
      <c r="CL282" s="3"/>
      <c r="CM282" s="2"/>
      <c r="CN282" s="3"/>
      <c r="CO282" s="4"/>
      <c r="CP282" s="4"/>
      <c r="CQ282" s="4"/>
      <c r="CR282" s="5"/>
      <c r="CS282" s="4"/>
      <c r="CT282" s="4"/>
    </row>
    <row r="283" spans="1:98" s="741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T283" s="4"/>
      <c r="AU283" s="4"/>
      <c r="AV283" s="4"/>
      <c r="AW283" s="3"/>
      <c r="AX283" s="5"/>
      <c r="AY283" s="4"/>
      <c r="AZ283" s="4"/>
      <c r="BA283" s="4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2"/>
      <c r="BW283" s="2"/>
      <c r="BX283" s="2"/>
      <c r="BY283" s="2"/>
      <c r="BZ283" s="3"/>
      <c r="CA283" s="2"/>
      <c r="CB283" s="3"/>
      <c r="CC283" s="2"/>
      <c r="CD283" s="3"/>
      <c r="CE283" s="2"/>
      <c r="CF283" s="3"/>
      <c r="CG283" s="3"/>
      <c r="CH283" s="3"/>
      <c r="CI283" s="3"/>
      <c r="CJ283" s="3"/>
      <c r="CK283" s="3"/>
      <c r="CL283" s="3"/>
      <c r="CM283" s="2"/>
      <c r="CN283" s="3"/>
      <c r="CO283" s="4"/>
      <c r="CP283" s="4"/>
      <c r="CQ283" s="4"/>
      <c r="CR283" s="5"/>
      <c r="CS283" s="4"/>
      <c r="CT283" s="4"/>
    </row>
    <row r="284" spans="1:98" s="741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T284" s="4"/>
      <c r="AU284" s="4"/>
      <c r="AV284" s="4"/>
      <c r="AW284" s="3"/>
      <c r="AX284" s="5"/>
      <c r="AY284" s="4"/>
      <c r="AZ284" s="4"/>
      <c r="BA284" s="4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2"/>
      <c r="BW284" s="2"/>
      <c r="BX284" s="2"/>
      <c r="BY284" s="2"/>
      <c r="BZ284" s="3"/>
      <c r="CA284" s="2"/>
      <c r="CB284" s="3"/>
      <c r="CC284" s="2"/>
      <c r="CD284" s="3"/>
      <c r="CE284" s="2"/>
      <c r="CF284" s="3"/>
      <c r="CG284" s="3"/>
      <c r="CH284" s="3"/>
      <c r="CI284" s="3"/>
      <c r="CJ284" s="3"/>
      <c r="CK284" s="3"/>
      <c r="CL284" s="3"/>
      <c r="CM284" s="2"/>
      <c r="CN284" s="3"/>
      <c r="CO284" s="4"/>
      <c r="CP284" s="4"/>
      <c r="CQ284" s="4"/>
      <c r="CR284" s="5"/>
      <c r="CS284" s="4"/>
      <c r="CT284" s="4"/>
    </row>
    <row r="285" spans="1:98" s="741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2"/>
      <c r="BW285" s="2"/>
      <c r="BX285" s="2"/>
      <c r="BY285" s="2"/>
      <c r="BZ285" s="3"/>
      <c r="CA285" s="2"/>
      <c r="CB285" s="3"/>
      <c r="CC285" s="2"/>
      <c r="CD285" s="3"/>
      <c r="CE285" s="2"/>
      <c r="CF285" s="3"/>
      <c r="CG285" s="3"/>
      <c r="CH285" s="3"/>
      <c r="CI285" s="3"/>
      <c r="CJ285" s="3"/>
      <c r="CK285" s="3"/>
      <c r="CL285" s="3"/>
      <c r="CM285" s="2"/>
      <c r="CN285" s="3"/>
      <c r="CO285" s="4"/>
      <c r="CP285" s="4"/>
      <c r="CQ285" s="4"/>
      <c r="CR285" s="5"/>
      <c r="CS285" s="4"/>
      <c r="CT285" s="4"/>
    </row>
    <row r="286" spans="1:98" s="741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2"/>
      <c r="BW286" s="2"/>
      <c r="BX286" s="2"/>
      <c r="BY286" s="2"/>
      <c r="BZ286" s="3"/>
      <c r="CA286" s="2"/>
      <c r="CB286" s="3"/>
      <c r="CC286" s="2"/>
      <c r="CD286" s="3"/>
      <c r="CE286" s="2"/>
      <c r="CF286" s="3"/>
      <c r="CG286" s="3"/>
      <c r="CH286" s="3"/>
      <c r="CI286" s="3"/>
      <c r="CJ286" s="3"/>
      <c r="CK286" s="3"/>
      <c r="CL286" s="3"/>
      <c r="CM286" s="2"/>
      <c r="CN286" s="3"/>
      <c r="CO286" s="4"/>
      <c r="CP286" s="4"/>
      <c r="CQ286" s="4"/>
      <c r="CR286" s="5"/>
      <c r="CS286" s="4"/>
      <c r="CT286" s="4"/>
    </row>
    <row r="287" spans="1:98" s="741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2"/>
      <c r="BW287" s="2"/>
      <c r="BX287" s="2"/>
      <c r="BY287" s="2"/>
      <c r="BZ287" s="3"/>
      <c r="CA287" s="2"/>
      <c r="CB287" s="3"/>
      <c r="CC287" s="2"/>
      <c r="CD287" s="3"/>
      <c r="CE287" s="2"/>
      <c r="CF287" s="3"/>
      <c r="CG287" s="3"/>
      <c r="CH287" s="3"/>
      <c r="CI287" s="3"/>
      <c r="CJ287" s="3"/>
      <c r="CK287" s="3"/>
      <c r="CL287" s="3"/>
      <c r="CM287" s="2"/>
      <c r="CN287" s="3"/>
      <c r="CO287" s="4"/>
      <c r="CP287" s="4"/>
      <c r="CQ287" s="4"/>
      <c r="CR287" s="5"/>
      <c r="CS287" s="4"/>
      <c r="CT287" s="4"/>
    </row>
    <row r="288" spans="1:98" s="741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2"/>
      <c r="BW288" s="2"/>
      <c r="BX288" s="2"/>
      <c r="BY288" s="2"/>
      <c r="BZ288" s="3"/>
      <c r="CA288" s="2"/>
      <c r="CB288" s="3"/>
      <c r="CC288" s="2"/>
      <c r="CD288" s="3"/>
      <c r="CE288" s="2"/>
      <c r="CF288" s="3"/>
      <c r="CG288" s="3"/>
      <c r="CH288" s="3"/>
      <c r="CI288" s="3"/>
      <c r="CJ288" s="3"/>
      <c r="CK288" s="3"/>
      <c r="CL288" s="3"/>
      <c r="CM288" s="2"/>
      <c r="CN288" s="3"/>
      <c r="CO288" s="4"/>
      <c r="CP288" s="4"/>
      <c r="CQ288" s="4"/>
      <c r="CR288" s="5"/>
      <c r="CS288" s="4"/>
      <c r="CT288" s="4"/>
    </row>
    <row r="289" spans="1:98" s="741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2"/>
      <c r="BW289" s="2"/>
      <c r="BX289" s="2"/>
      <c r="BY289" s="2"/>
      <c r="BZ289" s="3"/>
      <c r="CA289" s="2"/>
      <c r="CB289" s="3"/>
      <c r="CC289" s="2"/>
      <c r="CD289" s="3"/>
      <c r="CE289" s="2"/>
      <c r="CF289" s="3"/>
      <c r="CG289" s="3"/>
      <c r="CH289" s="3"/>
      <c r="CI289" s="3"/>
      <c r="CJ289" s="3"/>
      <c r="CK289" s="3"/>
      <c r="CL289" s="3"/>
      <c r="CM289" s="2"/>
      <c r="CN289" s="3"/>
      <c r="CO289" s="4"/>
      <c r="CP289" s="4"/>
      <c r="CQ289" s="4"/>
      <c r="CR289" s="5"/>
      <c r="CS289" s="4"/>
      <c r="CT289" s="4"/>
    </row>
    <row r="290" spans="1:98" s="741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2"/>
      <c r="BW290" s="2"/>
      <c r="BX290" s="2"/>
      <c r="BY290" s="2"/>
      <c r="BZ290" s="3"/>
      <c r="CA290" s="2"/>
      <c r="CB290" s="3"/>
      <c r="CC290" s="2"/>
      <c r="CD290" s="3"/>
      <c r="CE290" s="2"/>
      <c r="CF290" s="3"/>
      <c r="CG290" s="3"/>
      <c r="CH290" s="3"/>
      <c r="CI290" s="3"/>
      <c r="CJ290" s="3"/>
      <c r="CK290" s="3"/>
      <c r="CL290" s="3"/>
      <c r="CM290" s="2"/>
      <c r="CN290" s="3"/>
      <c r="CO290" s="4"/>
      <c r="CP290" s="4"/>
      <c r="CQ290" s="4"/>
      <c r="CR290" s="5"/>
      <c r="CS290" s="4"/>
      <c r="CT290" s="4"/>
    </row>
    <row r="291" spans="1:98" s="741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2"/>
      <c r="BW291" s="2"/>
      <c r="BX291" s="2"/>
      <c r="BY291" s="2"/>
      <c r="BZ291" s="3"/>
      <c r="CA291" s="2"/>
      <c r="CB291" s="3"/>
      <c r="CC291" s="2"/>
      <c r="CD291" s="3"/>
      <c r="CE291" s="2"/>
      <c r="CF291" s="3"/>
      <c r="CG291" s="3"/>
      <c r="CH291" s="3"/>
      <c r="CI291" s="3"/>
      <c r="CJ291" s="3"/>
      <c r="CK291" s="3"/>
      <c r="CL291" s="3"/>
      <c r="CM291" s="2"/>
      <c r="CN291" s="3"/>
      <c r="CO291" s="4"/>
      <c r="CP291" s="4"/>
      <c r="CQ291" s="4"/>
      <c r="CR291" s="5"/>
      <c r="CS291" s="4"/>
      <c r="CT291" s="4"/>
    </row>
    <row r="292" spans="1:98" s="741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2"/>
      <c r="BW292" s="2"/>
      <c r="BX292" s="2"/>
      <c r="BY292" s="2"/>
      <c r="BZ292" s="3"/>
      <c r="CA292" s="2"/>
      <c r="CB292" s="3"/>
      <c r="CC292" s="2"/>
      <c r="CD292" s="3"/>
      <c r="CE292" s="2"/>
      <c r="CF292" s="3"/>
      <c r="CG292" s="3"/>
      <c r="CH292" s="3"/>
      <c r="CI292" s="3"/>
      <c r="CJ292" s="3"/>
      <c r="CK292" s="3"/>
      <c r="CL292" s="3"/>
      <c r="CM292" s="2"/>
      <c r="CN292" s="3"/>
      <c r="CO292" s="4"/>
      <c r="CP292" s="4"/>
      <c r="CQ292" s="4"/>
      <c r="CR292" s="5"/>
      <c r="CS292" s="4"/>
      <c r="CT292" s="4"/>
    </row>
    <row r="293" spans="1:98" s="741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2"/>
      <c r="BW293" s="2"/>
      <c r="BX293" s="2"/>
      <c r="BY293" s="2"/>
      <c r="BZ293" s="3"/>
      <c r="CA293" s="2"/>
      <c r="CB293" s="3"/>
      <c r="CC293" s="2"/>
      <c r="CD293" s="3"/>
      <c r="CE293" s="2"/>
      <c r="CF293" s="3"/>
      <c r="CG293" s="3"/>
      <c r="CH293" s="3"/>
      <c r="CI293" s="3"/>
      <c r="CJ293" s="3"/>
      <c r="CK293" s="3"/>
      <c r="CL293" s="3"/>
      <c r="CM293" s="2"/>
      <c r="CN293" s="3"/>
      <c r="CO293" s="4"/>
      <c r="CP293" s="4"/>
      <c r="CQ293" s="4"/>
      <c r="CR293" s="5"/>
      <c r="CS293" s="4"/>
      <c r="CT293" s="4"/>
    </row>
    <row r="294" spans="1:98" s="741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2"/>
      <c r="BW294" s="2"/>
      <c r="BX294" s="2"/>
      <c r="BY294" s="2"/>
      <c r="BZ294" s="3"/>
      <c r="CA294" s="2"/>
      <c r="CB294" s="3"/>
      <c r="CC294" s="2"/>
      <c r="CD294" s="3"/>
      <c r="CE294" s="2"/>
      <c r="CF294" s="3"/>
      <c r="CG294" s="3"/>
      <c r="CH294" s="3"/>
      <c r="CI294" s="3"/>
      <c r="CJ294" s="3"/>
      <c r="CK294" s="3"/>
      <c r="CL294" s="3"/>
      <c r="CM294" s="2"/>
      <c r="CN294" s="3"/>
      <c r="CO294" s="4"/>
      <c r="CP294" s="4"/>
      <c r="CQ294" s="4"/>
      <c r="CR294" s="5"/>
      <c r="CS294" s="4"/>
      <c r="CT294" s="4"/>
    </row>
    <row r="295" spans="1:98" s="741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2"/>
      <c r="BW295" s="2"/>
      <c r="BX295" s="2"/>
      <c r="BY295" s="2"/>
      <c r="BZ295" s="3"/>
      <c r="CA295" s="2"/>
      <c r="CB295" s="3"/>
      <c r="CC295" s="2"/>
      <c r="CD295" s="3"/>
      <c r="CE295" s="2"/>
      <c r="CF295" s="3"/>
      <c r="CG295" s="3"/>
      <c r="CH295" s="3"/>
      <c r="CI295" s="3"/>
      <c r="CJ295" s="3"/>
      <c r="CK295" s="3"/>
      <c r="CL295" s="3"/>
      <c r="CM295" s="2"/>
      <c r="CN295" s="3"/>
      <c r="CO295" s="4"/>
      <c r="CP295" s="4"/>
      <c r="CQ295" s="4"/>
      <c r="CR295" s="5"/>
      <c r="CS295" s="4"/>
      <c r="CT295" s="4"/>
    </row>
    <row r="296" spans="1:98" ht="9.75" customHeight="1">
      <c r="M296" s="2"/>
      <c r="Q296" s="2"/>
      <c r="AB296" s="2"/>
      <c r="BM296" s="2"/>
    </row>
    <row r="297" spans="1:98" s="741" customFormat="1" ht="9.75" customHeight="1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2"/>
      <c r="BW297" s="2"/>
      <c r="BX297" s="2"/>
      <c r="BY297" s="2"/>
      <c r="BZ297" s="3"/>
      <c r="CA297" s="2"/>
      <c r="CB297" s="3"/>
      <c r="CC297" s="2"/>
      <c r="CD297" s="3"/>
      <c r="CE297" s="2"/>
      <c r="CF297" s="3"/>
      <c r="CG297" s="3"/>
      <c r="CH297" s="3"/>
      <c r="CI297" s="3"/>
      <c r="CJ297" s="3"/>
      <c r="CK297" s="3"/>
      <c r="CL297" s="3"/>
      <c r="CM297" s="2"/>
      <c r="CN297" s="3"/>
      <c r="CO297" s="4"/>
      <c r="CP297" s="4"/>
      <c r="CQ297" s="4"/>
      <c r="CR297" s="5"/>
      <c r="CS297" s="4"/>
      <c r="CT297" s="4"/>
    </row>
    <row r="298" spans="1:98" ht="9.75" customHeight="1">
      <c r="M298" s="2"/>
      <c r="Q298" s="2"/>
      <c r="AB298" s="2"/>
      <c r="BM298" s="2"/>
    </row>
    <row r="299" spans="1:98" s="741" customFormat="1" ht="9.75" customHeight="1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2"/>
      <c r="BW299" s="2"/>
      <c r="BX299" s="2"/>
      <c r="BY299" s="2"/>
      <c r="BZ299" s="3"/>
      <c r="CA299" s="2"/>
      <c r="CB299" s="3"/>
      <c r="CC299" s="2"/>
      <c r="CD299" s="3"/>
      <c r="CE299" s="2"/>
      <c r="CF299" s="3"/>
      <c r="CG299" s="3"/>
      <c r="CH299" s="3"/>
      <c r="CI299" s="3"/>
      <c r="CJ299" s="3"/>
      <c r="CK299" s="3"/>
      <c r="CL299" s="3"/>
      <c r="CM299" s="2"/>
      <c r="CN299" s="3"/>
      <c r="CO299" s="4"/>
      <c r="CP299" s="4"/>
      <c r="CQ299" s="4"/>
      <c r="CR299" s="5"/>
      <c r="CS299" s="4"/>
      <c r="CT299" s="4"/>
    </row>
    <row r="300" spans="1:98" s="741" customFormat="1" ht="9.75" customHeight="1">
      <c r="A300" s="1"/>
      <c r="B300" s="1"/>
      <c r="C300" s="1"/>
      <c r="D300" s="1"/>
      <c r="E300" s="1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3"/>
      <c r="S300" s="3"/>
      <c r="T300" s="3"/>
      <c r="U300" s="3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3"/>
      <c r="AM300" s="3"/>
      <c r="AN300" s="3"/>
      <c r="AO300" s="3"/>
      <c r="AP300" s="3"/>
      <c r="AQ300" s="2"/>
      <c r="AR300" s="3"/>
      <c r="AS300" s="2"/>
      <c r="AT300" s="4"/>
      <c r="AU300" s="4"/>
      <c r="AV300" s="4"/>
      <c r="AW300" s="3"/>
      <c r="AX300" s="5"/>
      <c r="AY300" s="4"/>
      <c r="AZ300" s="4"/>
      <c r="BA300" s="4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3"/>
      <c r="BR300" s="3"/>
      <c r="BS300" s="3"/>
      <c r="BT300" s="3"/>
      <c r="BU300" s="3"/>
      <c r="BV300" s="2"/>
      <c r="BW300" s="2"/>
      <c r="BX300" s="2"/>
      <c r="BY300" s="2"/>
      <c r="BZ300" s="3"/>
      <c r="CA300" s="2"/>
      <c r="CB300" s="3"/>
      <c r="CC300" s="2"/>
      <c r="CD300" s="3"/>
      <c r="CE300" s="2"/>
      <c r="CF300" s="3"/>
      <c r="CG300" s="3"/>
      <c r="CH300" s="3"/>
      <c r="CI300" s="3"/>
      <c r="CJ300" s="3"/>
      <c r="CK300" s="3"/>
      <c r="CL300" s="3"/>
      <c r="CM300" s="2"/>
      <c r="CN300" s="3"/>
      <c r="CO300" s="4"/>
      <c r="CP300" s="4"/>
      <c r="CQ300" s="4"/>
      <c r="CR300" s="5"/>
      <c r="CS300" s="4"/>
      <c r="CT300" s="4"/>
    </row>
    <row r="301" spans="1:98" s="741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2"/>
      <c r="BW301" s="2"/>
      <c r="BX301" s="2"/>
      <c r="BY301" s="2"/>
      <c r="BZ301" s="3"/>
      <c r="CA301" s="2"/>
      <c r="CB301" s="3"/>
      <c r="CC301" s="2"/>
      <c r="CD301" s="3"/>
      <c r="CE301" s="2"/>
      <c r="CF301" s="3"/>
      <c r="CG301" s="3"/>
      <c r="CH301" s="3"/>
      <c r="CI301" s="3"/>
      <c r="CJ301" s="3"/>
      <c r="CK301" s="3"/>
      <c r="CL301" s="3"/>
      <c r="CM301" s="2"/>
      <c r="CN301" s="3"/>
      <c r="CO301" s="4"/>
      <c r="CP301" s="4"/>
      <c r="CQ301" s="4"/>
      <c r="CR301" s="5"/>
      <c r="CS301" s="4"/>
      <c r="CT301" s="4"/>
    </row>
    <row r="302" spans="1:98" s="741" customFormat="1" ht="9.75" customHeight="1">
      <c r="A302" s="1"/>
      <c r="B302" s="1"/>
      <c r="C302" s="1"/>
      <c r="D302" s="1"/>
      <c r="E302" s="1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3"/>
      <c r="S302" s="3"/>
      <c r="T302" s="3"/>
      <c r="U302" s="3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3"/>
      <c r="AM302" s="3"/>
      <c r="AN302" s="3"/>
      <c r="AO302" s="3"/>
      <c r="AP302" s="3"/>
      <c r="AQ302" s="2"/>
      <c r="AR302" s="3"/>
      <c r="AS302" s="2"/>
      <c r="AT302" s="4"/>
      <c r="AU302" s="4"/>
      <c r="AV302" s="4"/>
      <c r="AW302" s="3"/>
      <c r="AX302" s="5"/>
      <c r="AY302" s="4"/>
      <c r="AZ302" s="4"/>
      <c r="BA302" s="4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3"/>
      <c r="BR302" s="3"/>
      <c r="BS302" s="3"/>
      <c r="BT302" s="3"/>
      <c r="BU302" s="3"/>
      <c r="BV302" s="2"/>
      <c r="BW302" s="2"/>
      <c r="BX302" s="2"/>
      <c r="BY302" s="2"/>
      <c r="BZ302" s="3"/>
      <c r="CA302" s="2"/>
      <c r="CB302" s="3"/>
      <c r="CC302" s="2"/>
      <c r="CD302" s="3"/>
      <c r="CE302" s="2"/>
      <c r="CF302" s="3"/>
      <c r="CG302" s="3"/>
      <c r="CH302" s="3"/>
      <c r="CI302" s="3"/>
      <c r="CJ302" s="3"/>
      <c r="CK302" s="3"/>
      <c r="CL302" s="3"/>
      <c r="CM302" s="2"/>
      <c r="CN302" s="3"/>
      <c r="CO302" s="4"/>
      <c r="CP302" s="4"/>
      <c r="CQ302" s="4"/>
      <c r="CR302" s="5"/>
      <c r="CS302" s="4"/>
      <c r="CT302" s="4"/>
    </row>
    <row r="303" spans="1:98" ht="9.75" customHeight="1">
      <c r="M303" s="2"/>
      <c r="Q303" s="2"/>
      <c r="AB303" s="2"/>
      <c r="BM303" s="2"/>
    </row>
    <row r="304" spans="1:98" s="741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2"/>
      <c r="BW304" s="2"/>
      <c r="BX304" s="2"/>
      <c r="BY304" s="2"/>
      <c r="BZ304" s="3"/>
      <c r="CA304" s="2"/>
      <c r="CB304" s="3"/>
      <c r="CC304" s="2"/>
      <c r="CD304" s="3"/>
      <c r="CE304" s="2"/>
      <c r="CF304" s="3"/>
      <c r="CG304" s="3"/>
      <c r="CH304" s="3"/>
      <c r="CI304" s="3"/>
      <c r="CJ304" s="3"/>
      <c r="CK304" s="3"/>
      <c r="CL304" s="3"/>
      <c r="CM304" s="2"/>
      <c r="CN304" s="3"/>
      <c r="CO304" s="4"/>
      <c r="CP304" s="4"/>
      <c r="CQ304" s="4"/>
      <c r="CR304" s="5"/>
      <c r="CS304" s="4"/>
      <c r="CT304" s="4"/>
    </row>
    <row r="305" spans="1:98" ht="9.75" customHeight="1">
      <c r="M305" s="2"/>
      <c r="Q305" s="2"/>
      <c r="AB305" s="2"/>
      <c r="BM305" s="2"/>
    </row>
    <row r="306" spans="1:98" s="741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2"/>
      <c r="BW306" s="2"/>
      <c r="BX306" s="2"/>
      <c r="BY306" s="2"/>
      <c r="BZ306" s="3"/>
      <c r="CA306" s="2"/>
      <c r="CB306" s="3"/>
      <c r="CC306" s="2"/>
      <c r="CD306" s="3"/>
      <c r="CE306" s="2"/>
      <c r="CF306" s="3"/>
      <c r="CG306" s="3"/>
      <c r="CH306" s="3"/>
      <c r="CI306" s="3"/>
      <c r="CJ306" s="3"/>
      <c r="CK306" s="3"/>
      <c r="CL306" s="3"/>
      <c r="CM306" s="2"/>
      <c r="CN306" s="3"/>
      <c r="CO306" s="4"/>
      <c r="CP306" s="4"/>
      <c r="CQ306" s="4"/>
      <c r="CR306" s="5"/>
      <c r="CS306" s="4"/>
      <c r="CT306" s="4"/>
    </row>
    <row r="307" spans="1:98" ht="9.75" customHeight="1">
      <c r="M307" s="2"/>
      <c r="Q307" s="2"/>
      <c r="AB307" s="2"/>
      <c r="BM307" s="2"/>
    </row>
    <row r="308" spans="1:98" s="741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2"/>
      <c r="BW308" s="2"/>
      <c r="BX308" s="2"/>
      <c r="BY308" s="2"/>
      <c r="BZ308" s="3"/>
      <c r="CA308" s="2"/>
      <c r="CB308" s="3"/>
      <c r="CC308" s="2"/>
      <c r="CD308" s="3"/>
      <c r="CE308" s="2"/>
      <c r="CF308" s="3"/>
      <c r="CG308" s="3"/>
      <c r="CH308" s="3"/>
      <c r="CI308" s="3"/>
      <c r="CJ308" s="3"/>
      <c r="CK308" s="3"/>
      <c r="CL308" s="3"/>
      <c r="CM308" s="2"/>
      <c r="CN308" s="3"/>
      <c r="CO308" s="4"/>
      <c r="CP308" s="4"/>
      <c r="CQ308" s="4"/>
      <c r="CR308" s="5"/>
      <c r="CS308" s="4"/>
      <c r="CT308" s="4"/>
    </row>
    <row r="310" spans="1:98" s="741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3"/>
      <c r="N310" s="2"/>
      <c r="O310" s="2"/>
      <c r="P310" s="2"/>
      <c r="Q310" s="3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3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3"/>
      <c r="BN310" s="2"/>
      <c r="BO310" s="2"/>
      <c r="BP310" s="2"/>
      <c r="BQ310" s="3"/>
      <c r="BR310" s="3"/>
      <c r="BS310" s="3"/>
      <c r="BT310" s="3"/>
      <c r="BU310" s="3"/>
      <c r="BV310" s="2"/>
      <c r="BW310" s="2"/>
      <c r="BX310" s="2"/>
      <c r="BY310" s="2"/>
      <c r="BZ310" s="3"/>
      <c r="CA310" s="2"/>
      <c r="CB310" s="3"/>
      <c r="CC310" s="2"/>
      <c r="CD310" s="3"/>
      <c r="CE310" s="2"/>
      <c r="CF310" s="3"/>
      <c r="CG310" s="3"/>
      <c r="CH310" s="3"/>
      <c r="CI310" s="3"/>
      <c r="CJ310" s="3"/>
      <c r="CK310" s="3"/>
      <c r="CL310" s="3"/>
      <c r="CM310" s="2"/>
      <c r="CN310" s="3"/>
      <c r="CO310" s="4"/>
      <c r="CP310" s="4"/>
      <c r="CQ310" s="4"/>
      <c r="CR310" s="5"/>
      <c r="CS310" s="4"/>
      <c r="CT310" s="4"/>
    </row>
    <row r="312" spans="1:98" s="741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3"/>
      <c r="N312" s="2"/>
      <c r="O312" s="2"/>
      <c r="P312" s="2"/>
      <c r="Q312" s="3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3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3"/>
      <c r="BN312" s="2"/>
      <c r="BO312" s="2"/>
      <c r="BP312" s="2"/>
      <c r="BQ312" s="3"/>
      <c r="BR312" s="3"/>
      <c r="BS312" s="3"/>
      <c r="BT312" s="3"/>
      <c r="BU312" s="3"/>
      <c r="BV312" s="2"/>
      <c r="BW312" s="2"/>
      <c r="BX312" s="2"/>
      <c r="BY312" s="2"/>
      <c r="BZ312" s="3"/>
      <c r="CA312" s="2"/>
      <c r="CB312" s="3"/>
      <c r="CC312" s="2"/>
      <c r="CD312" s="3"/>
      <c r="CE312" s="2"/>
      <c r="CF312" s="3"/>
      <c r="CG312" s="3"/>
      <c r="CH312" s="3"/>
      <c r="CI312" s="3"/>
      <c r="CJ312" s="3"/>
      <c r="CK312" s="3"/>
      <c r="CL312" s="3"/>
      <c r="CM312" s="2"/>
      <c r="CN312" s="3"/>
      <c r="CO312" s="4"/>
      <c r="CP312" s="4"/>
      <c r="CQ312" s="4"/>
      <c r="CR312" s="5"/>
      <c r="CS312" s="4"/>
      <c r="CT312" s="4"/>
    </row>
    <row r="314" spans="1:98" s="741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2"/>
      <c r="BW314" s="2"/>
      <c r="BX314" s="2"/>
      <c r="BY314" s="2"/>
      <c r="BZ314" s="3"/>
      <c r="CA314" s="2"/>
      <c r="CB314" s="3"/>
      <c r="CC314" s="2"/>
      <c r="CD314" s="3"/>
      <c r="CE314" s="2"/>
      <c r="CF314" s="3"/>
      <c r="CG314" s="3"/>
      <c r="CH314" s="3"/>
      <c r="CI314" s="3"/>
      <c r="CJ314" s="3"/>
      <c r="CK314" s="3"/>
      <c r="CL314" s="3"/>
      <c r="CM314" s="2"/>
      <c r="CN314" s="3"/>
      <c r="CO314" s="4"/>
      <c r="CP314" s="4"/>
      <c r="CQ314" s="4"/>
      <c r="CR314" s="5"/>
      <c r="CS314" s="4"/>
      <c r="CT314" s="4"/>
    </row>
  </sheetData>
  <mergeCells count="131">
    <mergeCell ref="C8:D8"/>
    <mergeCell ref="C165:D165"/>
    <mergeCell ref="C166:D166"/>
    <mergeCell ref="BF197:BI197"/>
    <mergeCell ref="BJ197:BM197"/>
    <mergeCell ref="BN197:BQ197"/>
    <mergeCell ref="BR197:BV197"/>
    <mergeCell ref="BW197:BZ197"/>
    <mergeCell ref="CA197:CD197"/>
    <mergeCell ref="BF111:BI111"/>
    <mergeCell ref="BJ111:BM111"/>
    <mergeCell ref="BN111:BQ111"/>
    <mergeCell ref="BR111:BV111"/>
    <mergeCell ref="BW111:BZ111"/>
    <mergeCell ref="CA111:CD111"/>
    <mergeCell ref="BF34:BI34"/>
    <mergeCell ref="BJ34:BM34"/>
    <mergeCell ref="BN34:BQ34"/>
    <mergeCell ref="BR34:BV34"/>
    <mergeCell ref="BW34:BZ34"/>
    <mergeCell ref="CA34:CD34"/>
    <mergeCell ref="BB69:BE69"/>
    <mergeCell ref="F34:I34"/>
    <mergeCell ref="J34:M34"/>
    <mergeCell ref="CE197:CH197"/>
    <mergeCell ref="CI197:CM197"/>
    <mergeCell ref="CN197:CR197"/>
    <mergeCell ref="CV156:CW156"/>
    <mergeCell ref="BF157:BI157"/>
    <mergeCell ref="BJ157:BM157"/>
    <mergeCell ref="BN157:BQ157"/>
    <mergeCell ref="BR157:BV157"/>
    <mergeCell ref="BW157:BZ157"/>
    <mergeCell ref="CA157:CD157"/>
    <mergeCell ref="CE157:CH157"/>
    <mergeCell ref="CI157:CM157"/>
    <mergeCell ref="CN157:CR157"/>
    <mergeCell ref="CE111:CH111"/>
    <mergeCell ref="CI111:CM111"/>
    <mergeCell ref="CN111:CR111"/>
    <mergeCell ref="CV69:CW69"/>
    <mergeCell ref="BF70:BI70"/>
    <mergeCell ref="BJ70:BM70"/>
    <mergeCell ref="BN70:BQ70"/>
    <mergeCell ref="BR70:BV70"/>
    <mergeCell ref="BW70:BZ70"/>
    <mergeCell ref="CA70:CD70"/>
    <mergeCell ref="CE70:CH70"/>
    <mergeCell ref="CI70:CM70"/>
    <mergeCell ref="CN70:CR70"/>
    <mergeCell ref="CE34:CH34"/>
    <mergeCell ref="CI34:CM34"/>
    <mergeCell ref="CN34:CR34"/>
    <mergeCell ref="CV2:CW2"/>
    <mergeCell ref="BF3:BI3"/>
    <mergeCell ref="BJ3:BM3"/>
    <mergeCell ref="BN3:BQ3"/>
    <mergeCell ref="BR3:BV3"/>
    <mergeCell ref="BW3:BZ3"/>
    <mergeCell ref="CA3:CD3"/>
    <mergeCell ref="CE3:CH3"/>
    <mergeCell ref="CI3:CM3"/>
    <mergeCell ref="CN3:CR3"/>
    <mergeCell ref="BB2:BE2"/>
    <mergeCell ref="C160:D160"/>
    <mergeCell ref="B89:D89"/>
    <mergeCell ref="C5:D5"/>
    <mergeCell ref="C36:D36"/>
    <mergeCell ref="C209:D209"/>
    <mergeCell ref="C210:D210"/>
    <mergeCell ref="C200:D200"/>
    <mergeCell ref="C199:D199"/>
    <mergeCell ref="C41:D41"/>
    <mergeCell ref="C72:D72"/>
    <mergeCell ref="C75:D75"/>
    <mergeCell ref="C159:D159"/>
    <mergeCell ref="C113:D113"/>
    <mergeCell ref="C118:D118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56:BE156"/>
    <mergeCell ref="F111:I111"/>
    <mergeCell ref="J111:M111"/>
    <mergeCell ref="N111:Q111"/>
    <mergeCell ref="R111:X111"/>
    <mergeCell ref="Y111:AB111"/>
    <mergeCell ref="AC111:AF111"/>
    <mergeCell ref="AG111:AJ111"/>
    <mergeCell ref="AK111:AQ111"/>
    <mergeCell ref="AR111:AX111"/>
    <mergeCell ref="F157:I157"/>
    <mergeCell ref="J157:M157"/>
    <mergeCell ref="N157:Q157"/>
    <mergeCell ref="R157:X157"/>
    <mergeCell ref="Y157:AB157"/>
    <mergeCell ref="AC157:AF157"/>
    <mergeCell ref="AG157:AJ157"/>
    <mergeCell ref="AK157:AQ157"/>
    <mergeCell ref="AR157:AX157"/>
    <mergeCell ref="F197:I197"/>
    <mergeCell ref="J197:M197"/>
    <mergeCell ref="N197:Q197"/>
    <mergeCell ref="R197:X197"/>
    <mergeCell ref="Y197:AB197"/>
    <mergeCell ref="AC197:AF197"/>
    <mergeCell ref="AG197:AJ197"/>
    <mergeCell ref="AK197:AQ197"/>
    <mergeCell ref="AR197:AX197"/>
  </mergeCells>
  <phoneticPr fontId="2"/>
  <printOptions horizontalCentered="1" verticalCentered="1"/>
  <pageMargins left="0" right="0" top="0" bottom="0" header="0" footer="0"/>
  <pageSetup paperSize="8" scale="46" fitToHeight="3" orientation="landscape" r:id="rId1"/>
  <headerFooter alignWithMargins="0"/>
  <rowBreaks count="2" manualBreakCount="2">
    <brk id="68" max="100" man="1"/>
    <brk id="155" max="100" man="1"/>
  </rowBreaks>
  <ignoredErrors>
    <ignoredError sqref="CO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54"/>
  <sheetViews>
    <sheetView zoomScale="82" zoomScaleNormal="82" zoomScaleSheetLayoutView="37" workbookViewId="0">
      <selection activeCell="C4" sqref="C4:C42"/>
    </sheetView>
  </sheetViews>
  <sheetFormatPr defaultRowHeight="15.75"/>
  <cols>
    <col min="1" max="1" width="10" style="746" customWidth="1"/>
    <col min="2" max="3" width="50.625" style="743" customWidth="1"/>
    <col min="4" max="4" width="50.625" style="745" customWidth="1"/>
    <col min="5" max="7" width="50.625" style="743" customWidth="1"/>
    <col min="8" max="16384" width="9" style="746"/>
  </cols>
  <sheetData>
    <row r="1" spans="1:7" ht="21" customHeight="1">
      <c r="A1" s="742" t="s">
        <v>153</v>
      </c>
      <c r="C1" s="744"/>
    </row>
    <row r="2" spans="1:7" ht="6.75" customHeight="1" thickBot="1">
      <c r="A2" s="742"/>
      <c r="C2" s="744"/>
    </row>
    <row r="3" spans="1:7" s="752" customFormat="1" ht="18.75" customHeight="1" thickBot="1">
      <c r="A3" s="747"/>
      <c r="B3" s="748" t="s">
        <v>133</v>
      </c>
      <c r="C3" s="749" t="s">
        <v>134</v>
      </c>
      <c r="D3" s="748" t="s">
        <v>135</v>
      </c>
      <c r="E3" s="750" t="s">
        <v>137</v>
      </c>
      <c r="F3" s="750" t="s">
        <v>136</v>
      </c>
      <c r="G3" s="751" t="s">
        <v>138</v>
      </c>
    </row>
    <row r="4" spans="1:7" s="754" customFormat="1" ht="15.95" customHeight="1">
      <c r="A4" s="933" t="s">
        <v>55</v>
      </c>
      <c r="B4" s="928"/>
      <c r="C4" s="935"/>
      <c r="D4" s="753"/>
      <c r="E4" s="928"/>
      <c r="F4" s="880"/>
      <c r="G4" s="923"/>
    </row>
    <row r="5" spans="1:7" s="754" customFormat="1" ht="15.95" customHeight="1">
      <c r="A5" s="934"/>
      <c r="B5" s="929"/>
      <c r="C5" s="936"/>
      <c r="D5" s="755"/>
      <c r="E5" s="929"/>
      <c r="F5" s="881"/>
      <c r="G5" s="924"/>
    </row>
    <row r="6" spans="1:7" s="754" customFormat="1" ht="15.95" customHeight="1">
      <c r="A6" s="934"/>
      <c r="B6" s="929"/>
      <c r="C6" s="936"/>
      <c r="D6" s="755"/>
      <c r="E6" s="929"/>
      <c r="F6" s="881"/>
      <c r="G6" s="924"/>
    </row>
    <row r="7" spans="1:7" s="754" customFormat="1" ht="15.95" customHeight="1">
      <c r="A7" s="934"/>
      <c r="B7" s="929"/>
      <c r="C7" s="936"/>
      <c r="D7" s="755"/>
      <c r="E7" s="929"/>
      <c r="F7" s="881"/>
      <c r="G7" s="924"/>
    </row>
    <row r="8" spans="1:7" s="754" customFormat="1" ht="15.95" customHeight="1">
      <c r="A8" s="934"/>
      <c r="B8" s="929"/>
      <c r="C8" s="936"/>
      <c r="D8" s="755"/>
      <c r="E8" s="929"/>
      <c r="F8" s="881"/>
      <c r="G8" s="924"/>
    </row>
    <row r="9" spans="1:7" s="754" customFormat="1" ht="15.95" customHeight="1">
      <c r="A9" s="934"/>
      <c r="B9" s="929"/>
      <c r="C9" s="936"/>
      <c r="D9" s="755"/>
      <c r="E9" s="929"/>
      <c r="F9" s="881"/>
      <c r="G9" s="924"/>
    </row>
    <row r="10" spans="1:7" ht="15.95" customHeight="1">
      <c r="A10" s="934"/>
      <c r="B10" s="929"/>
      <c r="C10" s="936"/>
      <c r="D10" s="755"/>
      <c r="E10" s="929"/>
      <c r="F10" s="881"/>
      <c r="G10" s="924"/>
    </row>
    <row r="11" spans="1:7" ht="15.95" customHeight="1">
      <c r="A11" s="934"/>
      <c r="B11" s="929"/>
      <c r="C11" s="936"/>
      <c r="D11" s="755"/>
      <c r="E11" s="929"/>
      <c r="F11" s="881"/>
      <c r="G11" s="924"/>
    </row>
    <row r="12" spans="1:7" ht="15.95" customHeight="1">
      <c r="A12" s="934"/>
      <c r="B12" s="929"/>
      <c r="C12" s="936"/>
      <c r="D12" s="755"/>
      <c r="E12" s="929"/>
      <c r="F12" s="881"/>
      <c r="G12" s="924"/>
    </row>
    <row r="13" spans="1:7" ht="15.95" customHeight="1">
      <c r="A13" s="934"/>
      <c r="B13" s="929"/>
      <c r="C13" s="936"/>
      <c r="D13" s="755"/>
      <c r="E13" s="929"/>
      <c r="F13" s="881"/>
      <c r="G13" s="924"/>
    </row>
    <row r="14" spans="1:7" ht="15.95" customHeight="1">
      <c r="A14" s="934"/>
      <c r="B14" s="929"/>
      <c r="C14" s="936"/>
      <c r="D14" s="755"/>
      <c r="E14" s="929"/>
      <c r="F14" s="881"/>
      <c r="G14" s="924"/>
    </row>
    <row r="15" spans="1:7" ht="15.95" customHeight="1">
      <c r="A15" s="934"/>
      <c r="B15" s="929"/>
      <c r="C15" s="936"/>
      <c r="D15" s="755"/>
      <c r="E15" s="929"/>
      <c r="F15" s="881"/>
      <c r="G15" s="924"/>
    </row>
    <row r="16" spans="1:7" ht="15.95" customHeight="1">
      <c r="A16" s="934"/>
      <c r="B16" s="929"/>
      <c r="C16" s="936"/>
      <c r="D16" s="755"/>
      <c r="E16" s="929"/>
      <c r="F16" s="881"/>
      <c r="G16" s="924"/>
    </row>
    <row r="17" spans="1:7" ht="15.95" customHeight="1">
      <c r="A17" s="934"/>
      <c r="B17" s="929"/>
      <c r="C17" s="936"/>
      <c r="D17" s="755"/>
      <c r="E17" s="929"/>
      <c r="F17" s="881"/>
      <c r="G17" s="924"/>
    </row>
    <row r="18" spans="1:7" ht="15.95" customHeight="1">
      <c r="A18" s="934"/>
      <c r="B18" s="929"/>
      <c r="C18" s="936"/>
      <c r="D18" s="755"/>
      <c r="E18" s="929"/>
      <c r="F18" s="881"/>
      <c r="G18" s="924"/>
    </row>
    <row r="19" spans="1:7" ht="15.95" customHeight="1">
      <c r="A19" s="934"/>
      <c r="B19" s="929"/>
      <c r="C19" s="936"/>
      <c r="D19" s="755"/>
      <c r="E19" s="929"/>
      <c r="F19" s="881"/>
      <c r="G19" s="924"/>
    </row>
    <row r="20" spans="1:7" ht="15.95" customHeight="1">
      <c r="A20" s="934"/>
      <c r="B20" s="929"/>
      <c r="C20" s="936"/>
      <c r="D20" s="755"/>
      <c r="E20" s="929"/>
      <c r="F20" s="881"/>
      <c r="G20" s="924"/>
    </row>
    <row r="21" spans="1:7" ht="15.95" customHeight="1">
      <c r="A21" s="934"/>
      <c r="B21" s="929"/>
      <c r="C21" s="936"/>
      <c r="D21" s="755"/>
      <c r="E21" s="929"/>
      <c r="F21" s="881"/>
      <c r="G21" s="924"/>
    </row>
    <row r="22" spans="1:7" ht="15.95" customHeight="1">
      <c r="A22" s="934"/>
      <c r="B22" s="929"/>
      <c r="C22" s="936"/>
      <c r="D22" s="755"/>
      <c r="E22" s="929"/>
      <c r="F22" s="881"/>
      <c r="G22" s="924"/>
    </row>
    <row r="23" spans="1:7" ht="15.95" customHeight="1">
      <c r="A23" s="934"/>
      <c r="B23" s="929"/>
      <c r="C23" s="936"/>
      <c r="D23" s="755"/>
      <c r="E23" s="929"/>
      <c r="F23" s="881"/>
      <c r="G23" s="924"/>
    </row>
    <row r="24" spans="1:7" ht="15.95" customHeight="1">
      <c r="A24" s="934"/>
      <c r="B24" s="929"/>
      <c r="C24" s="936"/>
      <c r="D24" s="755"/>
      <c r="E24" s="929"/>
      <c r="F24" s="881"/>
      <c r="G24" s="924"/>
    </row>
    <row r="25" spans="1:7" ht="15.95" customHeight="1">
      <c r="A25" s="934"/>
      <c r="B25" s="929"/>
      <c r="C25" s="936"/>
      <c r="D25" s="755"/>
      <c r="E25" s="929"/>
      <c r="F25" s="881"/>
      <c r="G25" s="924"/>
    </row>
    <row r="26" spans="1:7" ht="15.95" customHeight="1">
      <c r="A26" s="934"/>
      <c r="B26" s="929"/>
      <c r="C26" s="936"/>
      <c r="D26" s="755"/>
      <c r="E26" s="929"/>
      <c r="F26" s="881"/>
      <c r="G26" s="924"/>
    </row>
    <row r="27" spans="1:7" ht="15.95" customHeight="1">
      <c r="A27" s="934"/>
      <c r="B27" s="929"/>
      <c r="C27" s="936"/>
      <c r="D27" s="755"/>
      <c r="E27" s="929"/>
      <c r="F27" s="881"/>
      <c r="G27" s="924"/>
    </row>
    <row r="28" spans="1:7" ht="15.95" customHeight="1">
      <c r="A28" s="934"/>
      <c r="B28" s="929"/>
      <c r="C28" s="936"/>
      <c r="D28" s="755"/>
      <c r="E28" s="929"/>
      <c r="F28" s="881"/>
      <c r="G28" s="924"/>
    </row>
    <row r="29" spans="1:7" ht="15.95" customHeight="1">
      <c r="A29" s="934"/>
      <c r="B29" s="929"/>
      <c r="C29" s="936"/>
      <c r="D29" s="755"/>
      <c r="E29" s="929"/>
      <c r="F29" s="881"/>
      <c r="G29" s="924"/>
    </row>
    <row r="30" spans="1:7" ht="15.95" customHeight="1">
      <c r="A30" s="934"/>
      <c r="B30" s="929"/>
      <c r="C30" s="936"/>
      <c r="D30" s="755"/>
      <c r="E30" s="929"/>
      <c r="F30" s="881"/>
      <c r="G30" s="924"/>
    </row>
    <row r="31" spans="1:7" ht="15.95" customHeight="1">
      <c r="A31" s="934"/>
      <c r="B31" s="929"/>
      <c r="C31" s="936"/>
      <c r="D31" s="755"/>
      <c r="E31" s="929"/>
      <c r="F31" s="881"/>
      <c r="G31" s="924"/>
    </row>
    <row r="32" spans="1:7" ht="15.95" customHeight="1">
      <c r="A32" s="934"/>
      <c r="B32" s="929"/>
      <c r="C32" s="936"/>
      <c r="D32" s="755"/>
      <c r="E32" s="929"/>
      <c r="F32" s="881"/>
      <c r="G32" s="924"/>
    </row>
    <row r="33" spans="1:7" s="754" customFormat="1" ht="15.95" customHeight="1">
      <c r="A33" s="934"/>
      <c r="B33" s="929"/>
      <c r="C33" s="936"/>
      <c r="D33" s="755"/>
      <c r="E33" s="929"/>
      <c r="F33" s="881"/>
      <c r="G33" s="924"/>
    </row>
    <row r="34" spans="1:7" s="754" customFormat="1" ht="15.95" customHeight="1">
      <c r="A34" s="934"/>
      <c r="B34" s="929"/>
      <c r="C34" s="936"/>
      <c r="D34" s="755"/>
      <c r="E34" s="929"/>
      <c r="F34" s="881"/>
      <c r="G34" s="924"/>
    </row>
    <row r="35" spans="1:7" s="754" customFormat="1" ht="15.95" customHeight="1">
      <c r="A35" s="934"/>
      <c r="B35" s="929"/>
      <c r="C35" s="936"/>
      <c r="D35" s="755"/>
      <c r="E35" s="929"/>
      <c r="F35" s="881"/>
      <c r="G35" s="924"/>
    </row>
    <row r="36" spans="1:7" s="754" customFormat="1" ht="15.95" customHeight="1">
      <c r="A36" s="934"/>
      <c r="B36" s="929"/>
      <c r="C36" s="936"/>
      <c r="D36" s="755"/>
      <c r="E36" s="929"/>
      <c r="F36" s="881"/>
      <c r="G36" s="924"/>
    </row>
    <row r="37" spans="1:7" s="754" customFormat="1" ht="15.95" customHeight="1">
      <c r="A37" s="934"/>
      <c r="B37" s="929"/>
      <c r="C37" s="936"/>
      <c r="D37" s="755"/>
      <c r="E37" s="929"/>
      <c r="F37" s="881"/>
      <c r="G37" s="924"/>
    </row>
    <row r="38" spans="1:7" s="754" customFormat="1" ht="15.95" customHeight="1">
      <c r="A38" s="934"/>
      <c r="B38" s="929"/>
      <c r="C38" s="936"/>
      <c r="D38" s="755"/>
      <c r="E38" s="929"/>
      <c r="F38" s="881"/>
      <c r="G38" s="924"/>
    </row>
    <row r="39" spans="1:7" s="754" customFormat="1" ht="105" customHeight="1">
      <c r="A39" s="934"/>
      <c r="B39" s="929"/>
      <c r="C39" s="936"/>
      <c r="D39" s="755"/>
      <c r="E39" s="929"/>
      <c r="F39" s="881"/>
      <c r="G39" s="924"/>
    </row>
    <row r="40" spans="1:7" s="754" customFormat="1" ht="156.75" customHeight="1">
      <c r="A40" s="934"/>
      <c r="B40" s="929"/>
      <c r="C40" s="936"/>
      <c r="D40" s="755"/>
      <c r="E40" s="929"/>
      <c r="F40" s="881"/>
      <c r="G40" s="924"/>
    </row>
    <row r="41" spans="1:7" s="754" customFormat="1" ht="161.25" customHeight="1">
      <c r="A41" s="934"/>
      <c r="B41" s="929"/>
      <c r="C41" s="936"/>
      <c r="D41" s="755"/>
      <c r="E41" s="929"/>
      <c r="F41" s="881"/>
      <c r="G41" s="924"/>
    </row>
    <row r="42" spans="1:7" s="754" customFormat="1" ht="321.75" customHeight="1">
      <c r="A42" s="934"/>
      <c r="B42" s="930"/>
      <c r="C42" s="936"/>
      <c r="D42" s="756"/>
      <c r="E42" s="930"/>
      <c r="F42" s="882"/>
      <c r="G42" s="896"/>
    </row>
    <row r="43" spans="1:7" s="754" customFormat="1" ht="15.95" customHeight="1">
      <c r="A43" s="940" t="s">
        <v>120</v>
      </c>
      <c r="B43" s="931"/>
      <c r="C43" s="892"/>
      <c r="D43" s="753"/>
      <c r="E43" s="937"/>
      <c r="F43" s="883"/>
      <c r="G43" s="925"/>
    </row>
    <row r="44" spans="1:7" s="754" customFormat="1" ht="15.95" customHeight="1">
      <c r="A44" s="934"/>
      <c r="B44" s="929"/>
      <c r="C44" s="897"/>
      <c r="D44" s="755"/>
      <c r="E44" s="938"/>
      <c r="F44" s="884"/>
      <c r="G44" s="926"/>
    </row>
    <row r="45" spans="1:7" s="754" customFormat="1" ht="15.95" customHeight="1">
      <c r="A45" s="934"/>
      <c r="B45" s="929"/>
      <c r="C45" s="897"/>
      <c r="D45" s="755"/>
      <c r="E45" s="938"/>
      <c r="F45" s="884"/>
      <c r="G45" s="926"/>
    </row>
    <row r="46" spans="1:7" s="754" customFormat="1" ht="15.95" customHeight="1">
      <c r="A46" s="934"/>
      <c r="B46" s="929"/>
      <c r="C46" s="898"/>
      <c r="D46" s="755"/>
      <c r="E46" s="938"/>
      <c r="F46" s="884"/>
      <c r="G46" s="926"/>
    </row>
    <row r="47" spans="1:7" s="754" customFormat="1" ht="15.95" customHeight="1">
      <c r="A47" s="934"/>
      <c r="B47" s="929"/>
      <c r="C47" s="898"/>
      <c r="D47" s="755"/>
      <c r="E47" s="938"/>
      <c r="F47" s="884"/>
      <c r="G47" s="926"/>
    </row>
    <row r="48" spans="1:7" s="754" customFormat="1" ht="15.95" customHeight="1">
      <c r="A48" s="934"/>
      <c r="B48" s="929"/>
      <c r="C48" s="898"/>
      <c r="D48" s="755"/>
      <c r="E48" s="938"/>
      <c r="F48" s="884"/>
      <c r="G48" s="926"/>
    </row>
    <row r="49" spans="1:7" s="754" customFormat="1" ht="15.95" customHeight="1">
      <c r="A49" s="934"/>
      <c r="B49" s="929"/>
      <c r="C49" s="898"/>
      <c r="D49" s="755"/>
      <c r="E49" s="938"/>
      <c r="F49" s="884"/>
      <c r="G49" s="926"/>
    </row>
    <row r="50" spans="1:7" ht="15.95" customHeight="1">
      <c r="A50" s="934"/>
      <c r="B50" s="929"/>
      <c r="C50" s="898"/>
      <c r="D50" s="755"/>
      <c r="E50" s="938"/>
      <c r="F50" s="884"/>
      <c r="G50" s="926"/>
    </row>
    <row r="51" spans="1:7" ht="15.95" customHeight="1">
      <c r="A51" s="934"/>
      <c r="B51" s="929"/>
      <c r="C51" s="898"/>
      <c r="D51" s="755"/>
      <c r="E51" s="938"/>
      <c r="F51" s="884"/>
      <c r="G51" s="926"/>
    </row>
    <row r="52" spans="1:7" ht="15.95" customHeight="1">
      <c r="A52" s="934"/>
      <c r="B52" s="929"/>
      <c r="C52" s="897"/>
      <c r="D52" s="755"/>
      <c r="E52" s="938"/>
      <c r="F52" s="884"/>
      <c r="G52" s="926"/>
    </row>
    <row r="53" spans="1:7" ht="15.95" customHeight="1">
      <c r="A53" s="934"/>
      <c r="B53" s="929"/>
      <c r="C53" s="897"/>
      <c r="D53" s="755"/>
      <c r="E53" s="938"/>
      <c r="F53" s="884"/>
      <c r="G53" s="926"/>
    </row>
    <row r="54" spans="1:7" ht="15.95" customHeight="1" thickBot="1">
      <c r="A54" s="941"/>
      <c r="B54" s="932"/>
      <c r="C54" s="899"/>
      <c r="D54" s="900"/>
      <c r="E54" s="939"/>
      <c r="F54" s="885"/>
      <c r="G54" s="927"/>
    </row>
  </sheetData>
  <mergeCells count="9">
    <mergeCell ref="G4:G41"/>
    <mergeCell ref="G43:G54"/>
    <mergeCell ref="B4:B42"/>
    <mergeCell ref="B43:B54"/>
    <mergeCell ref="A4:A42"/>
    <mergeCell ref="C4:C42"/>
    <mergeCell ref="E4:E42"/>
    <mergeCell ref="E43:E54"/>
    <mergeCell ref="A43:A5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●17.08実績＆計画</vt:lpstr>
      <vt:lpstr>●17.08コメント</vt:lpstr>
      <vt:lpstr>Sheet1</vt:lpstr>
      <vt:lpstr>●17.08コメント!Print_Area</vt:lpstr>
      <vt:lpstr>'●17.08実績＆計画'!Print_Area</vt:lpstr>
      <vt:lpstr>'●17.08実績＆計画'!Print_Titles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2017-08-07T09:13:53Z</cp:lastPrinted>
  <dcterms:created xsi:type="dcterms:W3CDTF">2009-09-24T08:54:15Z</dcterms:created>
  <dcterms:modified xsi:type="dcterms:W3CDTF">2017-08-30T09:07:41Z</dcterms:modified>
</cp:coreProperties>
</file>