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kresh\Box\Work (Richard Akresh)\Research\Verwimp-Munoz_BurundiSplitOffs\"/>
    </mc:Choice>
  </mc:AlternateContent>
  <bookViews>
    <workbookView xWindow="0" yWindow="465" windowWidth="33600" windowHeight="20535" tabRatio="967" activeTab="7"/>
  </bookViews>
  <sheets>
    <sheet name="Table 1" sheetId="1" r:id="rId1"/>
    <sheet name="Table 2" sheetId="61" r:id="rId2"/>
    <sheet name="Table 3" sheetId="82" r:id="rId3"/>
    <sheet name="Table 4" sheetId="65" r:id="rId4"/>
    <sheet name="Table 5" sheetId="68" r:id="rId5"/>
    <sheet name="Table 6" sheetId="84" r:id="rId6"/>
    <sheet name="Table 7" sheetId="83" r:id="rId7"/>
    <sheet name="Table 8" sheetId="85" r:id="rId8"/>
  </sheets>
  <definedNames>
    <definedName name="_xlnm._FilterDatabase" localSheetId="2" hidden="1">'Table 3'!$C$28:$K$43</definedName>
    <definedName name="_xlnm._FilterDatabase" localSheetId="4" hidden="1">'Table 5'!#REF!</definedName>
    <definedName name="_xlnm._FilterDatabase" localSheetId="5" hidden="1">'Table 6'!#REF!</definedName>
    <definedName name="_xlnm._FilterDatabase" localSheetId="6" hidden="1">'Table 7'!#REF!</definedName>
    <definedName name="_xlnm._FilterDatabase" localSheetId="7" hidden="1">'Table 8'!#REF!</definedName>
  </definedNames>
  <calcPr calcId="162913"/>
</workbook>
</file>

<file path=xl/calcChain.xml><?xml version="1.0" encoding="utf-8"?>
<calcChain xmlns="http://schemas.openxmlformats.org/spreadsheetml/2006/main">
  <c r="F9" i="65" l="1"/>
  <c r="E9" i="65"/>
  <c r="D9" i="65"/>
  <c r="C9" i="65"/>
  <c r="F8" i="65"/>
  <c r="E8" i="65"/>
  <c r="D8" i="65"/>
  <c r="C8" i="65"/>
  <c r="F7" i="65"/>
  <c r="E7" i="65"/>
  <c r="D7" i="65"/>
  <c r="C7" i="65"/>
  <c r="F6" i="65"/>
  <c r="E6" i="65"/>
  <c r="D6" i="65"/>
  <c r="C6" i="65"/>
  <c r="T45" i="82"/>
  <c r="S45" i="82"/>
  <c r="R45" i="82"/>
  <c r="Q45" i="82"/>
  <c r="P45" i="82"/>
  <c r="O45" i="82"/>
  <c r="N45" i="82"/>
  <c r="M45" i="82"/>
  <c r="L45" i="82"/>
  <c r="K45" i="82"/>
  <c r="J45" i="82"/>
  <c r="I45" i="82"/>
  <c r="H45" i="82"/>
  <c r="G45" i="82"/>
  <c r="F45" i="82"/>
  <c r="E45" i="82"/>
  <c r="D45" i="82"/>
  <c r="C45" i="82"/>
  <c r="T44" i="82"/>
  <c r="S44" i="82"/>
  <c r="R44" i="82"/>
  <c r="Q44" i="82"/>
  <c r="P44" i="82"/>
  <c r="O44" i="82"/>
  <c r="N44" i="82"/>
  <c r="M44" i="82"/>
  <c r="L44" i="82"/>
  <c r="K44" i="82"/>
  <c r="J44" i="82"/>
  <c r="I44" i="82"/>
  <c r="H44" i="82"/>
  <c r="G44" i="82"/>
  <c r="F44" i="82"/>
  <c r="E44" i="82"/>
  <c r="D44" i="82"/>
  <c r="C44" i="82"/>
  <c r="T43" i="82"/>
  <c r="S43" i="82"/>
  <c r="R43" i="82"/>
  <c r="Q43" i="82"/>
  <c r="P43" i="82"/>
  <c r="O43" i="82"/>
  <c r="N43" i="82"/>
  <c r="B43" i="82"/>
  <c r="T42" i="82"/>
  <c r="S42" i="82"/>
  <c r="R42" i="82"/>
  <c r="Q42" i="82"/>
  <c r="P42" i="82"/>
  <c r="O42" i="82"/>
  <c r="N42" i="82"/>
  <c r="B42" i="82"/>
  <c r="T41" i="82"/>
  <c r="S41" i="82"/>
  <c r="R41" i="82"/>
  <c r="Q41" i="82"/>
  <c r="P41" i="82"/>
  <c r="O41" i="82"/>
  <c r="N41" i="82"/>
  <c r="B41" i="82"/>
  <c r="T40" i="82"/>
  <c r="S40" i="82"/>
  <c r="R40" i="82"/>
  <c r="Q40" i="82"/>
  <c r="P40" i="82"/>
  <c r="O40" i="82"/>
  <c r="N40" i="82"/>
  <c r="B40" i="82"/>
  <c r="T39" i="82"/>
  <c r="S39" i="82"/>
  <c r="R39" i="82"/>
  <c r="Q39" i="82"/>
  <c r="P39" i="82"/>
  <c r="O39" i="82"/>
  <c r="N39" i="82"/>
  <c r="B39" i="82"/>
  <c r="T38" i="82"/>
  <c r="S38" i="82"/>
  <c r="R38" i="82"/>
  <c r="Q38" i="82"/>
  <c r="P38" i="82"/>
  <c r="O38" i="82"/>
  <c r="N38" i="82"/>
  <c r="B38" i="82"/>
  <c r="T37" i="82"/>
  <c r="S37" i="82"/>
  <c r="R37" i="82"/>
  <c r="Q37" i="82"/>
  <c r="P37" i="82"/>
  <c r="O37" i="82"/>
  <c r="N37" i="82"/>
  <c r="B37" i="82"/>
  <c r="T36" i="82"/>
  <c r="S36" i="82"/>
  <c r="R36" i="82"/>
  <c r="Q36" i="82"/>
  <c r="P36" i="82"/>
  <c r="O36" i="82"/>
  <c r="N36" i="82"/>
  <c r="B36" i="82"/>
  <c r="T35" i="82"/>
  <c r="S35" i="82"/>
  <c r="R35" i="82"/>
  <c r="Q35" i="82"/>
  <c r="P35" i="82"/>
  <c r="O35" i="82"/>
  <c r="N35" i="82"/>
  <c r="B35" i="82"/>
  <c r="T34" i="82"/>
  <c r="S34" i="82"/>
  <c r="R34" i="82"/>
  <c r="Q34" i="82"/>
  <c r="P34" i="82"/>
  <c r="O34" i="82"/>
  <c r="N34" i="82"/>
  <c r="B34" i="82"/>
  <c r="T33" i="82"/>
  <c r="S33" i="82"/>
  <c r="R33" i="82"/>
  <c r="Q33" i="82"/>
  <c r="P33" i="82"/>
  <c r="O33" i="82"/>
  <c r="N33" i="82"/>
  <c r="B33" i="82"/>
  <c r="T32" i="82"/>
  <c r="S32" i="82"/>
  <c r="R32" i="82"/>
  <c r="Q32" i="82"/>
  <c r="P32" i="82"/>
  <c r="O32" i="82"/>
  <c r="N32" i="82"/>
  <c r="B32" i="82"/>
  <c r="T31" i="82"/>
  <c r="S31" i="82"/>
  <c r="R31" i="82"/>
  <c r="Q31" i="82"/>
  <c r="P31" i="82"/>
  <c r="O31" i="82"/>
  <c r="N31" i="82"/>
  <c r="B31" i="82"/>
  <c r="T30" i="82"/>
  <c r="S30" i="82"/>
  <c r="R30" i="82"/>
  <c r="Q30" i="82"/>
  <c r="P30" i="82"/>
  <c r="O30" i="82"/>
  <c r="N30" i="82"/>
  <c r="B30" i="82"/>
  <c r="M28" i="82"/>
  <c r="L28" i="82"/>
  <c r="K28" i="82"/>
  <c r="J28" i="82"/>
  <c r="I28" i="82"/>
  <c r="H28" i="82"/>
  <c r="G28" i="82"/>
  <c r="B28" i="82"/>
  <c r="M27" i="82"/>
  <c r="L27" i="82"/>
  <c r="K27" i="82"/>
  <c r="J27" i="82"/>
  <c r="I27" i="82"/>
  <c r="H27" i="82"/>
  <c r="G27" i="82"/>
  <c r="M26" i="82"/>
  <c r="L26" i="82"/>
  <c r="K26" i="82"/>
  <c r="J26" i="82"/>
  <c r="I26" i="82"/>
  <c r="H26" i="82"/>
  <c r="G26" i="82"/>
  <c r="B26" i="82"/>
  <c r="M25" i="82"/>
  <c r="L25" i="82"/>
  <c r="K25" i="82"/>
  <c r="J25" i="82"/>
  <c r="I25" i="82"/>
  <c r="H25" i="82"/>
  <c r="G25" i="82"/>
  <c r="B25" i="82"/>
  <c r="M24" i="82"/>
  <c r="L24" i="82"/>
  <c r="K24" i="82"/>
  <c r="J24" i="82"/>
  <c r="I24" i="82"/>
  <c r="H24" i="82"/>
  <c r="G24" i="82"/>
  <c r="B24" i="82"/>
  <c r="M23" i="82"/>
  <c r="L23" i="82"/>
  <c r="K23" i="82"/>
  <c r="J23" i="82"/>
  <c r="I23" i="82"/>
  <c r="H23" i="82"/>
  <c r="G23" i="82"/>
  <c r="B23" i="82"/>
  <c r="M22" i="82"/>
  <c r="L22" i="82"/>
  <c r="K22" i="82"/>
  <c r="J22" i="82"/>
  <c r="I22" i="82"/>
  <c r="H22" i="82"/>
  <c r="G22" i="82"/>
  <c r="B22" i="82"/>
  <c r="M21" i="82"/>
  <c r="L21" i="82"/>
  <c r="K21" i="82"/>
  <c r="J21" i="82"/>
  <c r="I21" i="82"/>
  <c r="H21" i="82"/>
  <c r="G21" i="82"/>
  <c r="B21" i="82"/>
  <c r="M20" i="82"/>
  <c r="L20" i="82"/>
  <c r="K20" i="82"/>
  <c r="J20" i="82"/>
  <c r="I20" i="82"/>
  <c r="H20" i="82"/>
  <c r="G20" i="82"/>
  <c r="B20" i="82"/>
  <c r="M19" i="82"/>
  <c r="L19" i="82"/>
  <c r="K19" i="82"/>
  <c r="J19" i="82"/>
  <c r="I19" i="82"/>
  <c r="H19" i="82"/>
  <c r="G19" i="82"/>
  <c r="B19" i="82"/>
  <c r="M18" i="82"/>
  <c r="L18" i="82"/>
  <c r="K18" i="82"/>
  <c r="J18" i="82"/>
  <c r="I18" i="82"/>
  <c r="H18" i="82"/>
  <c r="G18" i="82"/>
  <c r="B18" i="82"/>
  <c r="M17" i="82"/>
  <c r="L17" i="82"/>
  <c r="K17" i="82"/>
  <c r="J17" i="82"/>
  <c r="I17" i="82"/>
  <c r="H17" i="82"/>
  <c r="G17" i="82"/>
  <c r="B17" i="82"/>
  <c r="M16" i="82"/>
  <c r="L16" i="82"/>
  <c r="K16" i="82"/>
  <c r="J16" i="82"/>
  <c r="I16" i="82"/>
  <c r="H16" i="82"/>
  <c r="G16" i="82"/>
  <c r="B16" i="82"/>
  <c r="M15" i="82"/>
  <c r="L15" i="82"/>
  <c r="K15" i="82"/>
  <c r="J15" i="82"/>
  <c r="I15" i="82"/>
  <c r="H15" i="82"/>
  <c r="G15" i="82"/>
  <c r="B15" i="82"/>
  <c r="L13" i="82"/>
  <c r="K13" i="82"/>
  <c r="J13" i="82"/>
  <c r="I13" i="82"/>
  <c r="G13" i="82"/>
  <c r="F13" i="82"/>
  <c r="E13" i="82"/>
  <c r="D13" i="82"/>
  <c r="C13" i="82"/>
  <c r="L12" i="82"/>
  <c r="K12" i="82"/>
  <c r="J12" i="82"/>
  <c r="I12" i="82"/>
  <c r="G12" i="82"/>
  <c r="F12" i="82"/>
  <c r="E12" i="82"/>
  <c r="D12" i="82"/>
  <c r="C12" i="82"/>
  <c r="L11" i="82"/>
  <c r="K11" i="82"/>
  <c r="J11" i="82"/>
  <c r="I11" i="82"/>
  <c r="H11" i="82"/>
  <c r="F11" i="82"/>
  <c r="E11" i="82"/>
  <c r="D11" i="82"/>
  <c r="C11" i="82"/>
  <c r="B11" i="82"/>
  <c r="L10" i="82"/>
  <c r="K10" i="82"/>
  <c r="J10" i="82"/>
  <c r="I10" i="82"/>
  <c r="H10" i="82"/>
  <c r="F10" i="82"/>
  <c r="E10" i="82"/>
  <c r="D10" i="82"/>
  <c r="C10" i="82"/>
  <c r="B10" i="82"/>
  <c r="L9" i="82"/>
  <c r="K9" i="82"/>
  <c r="J9" i="82"/>
  <c r="I9" i="82"/>
  <c r="H9" i="82"/>
  <c r="G9" i="82"/>
  <c r="F9" i="82"/>
  <c r="E9" i="82"/>
  <c r="D9" i="82"/>
  <c r="C9" i="82"/>
  <c r="B9" i="82"/>
  <c r="L8" i="82"/>
  <c r="K8" i="82"/>
  <c r="J8" i="82"/>
  <c r="I8" i="82"/>
  <c r="H8" i="82"/>
  <c r="G8" i="82"/>
  <c r="F8" i="82"/>
  <c r="E8" i="82"/>
  <c r="D8" i="82"/>
  <c r="C8" i="82"/>
  <c r="B8" i="82"/>
  <c r="L7" i="82"/>
  <c r="K7" i="82"/>
  <c r="J7" i="82"/>
  <c r="I7" i="82"/>
  <c r="H7" i="82"/>
  <c r="G7" i="82"/>
  <c r="F7" i="82"/>
  <c r="E7" i="82"/>
  <c r="D7" i="82"/>
  <c r="C7" i="82"/>
  <c r="B7" i="82"/>
  <c r="L6" i="82"/>
  <c r="K6" i="82"/>
  <c r="J6" i="82"/>
  <c r="I6" i="82"/>
  <c r="H6" i="82"/>
  <c r="G6" i="82"/>
  <c r="F6" i="82"/>
  <c r="E6" i="82"/>
  <c r="D6" i="82"/>
  <c r="C6" i="82"/>
  <c r="B6" i="82"/>
  <c r="T46" i="61"/>
  <c r="S46" i="61"/>
  <c r="R46" i="61"/>
  <c r="Q46" i="61"/>
  <c r="P46" i="61"/>
  <c r="O46" i="61"/>
  <c r="N46" i="61"/>
  <c r="M46" i="61"/>
  <c r="L46" i="61"/>
  <c r="K46" i="61"/>
  <c r="J46" i="61"/>
  <c r="I46" i="61"/>
  <c r="H46" i="61"/>
  <c r="G46" i="61"/>
  <c r="F46" i="61"/>
  <c r="E46" i="61"/>
  <c r="D46" i="61"/>
  <c r="C46" i="61"/>
  <c r="T45" i="61"/>
  <c r="S45" i="61"/>
  <c r="R45" i="61"/>
  <c r="Q45" i="61"/>
  <c r="P45" i="61"/>
  <c r="O45" i="61"/>
  <c r="N45" i="61"/>
  <c r="M45" i="61"/>
  <c r="L45" i="61"/>
  <c r="K45" i="61"/>
  <c r="J45" i="61"/>
  <c r="I45" i="61"/>
  <c r="H45" i="61"/>
  <c r="G45" i="61"/>
  <c r="F45" i="61"/>
  <c r="E45" i="61"/>
  <c r="D45" i="61"/>
  <c r="C45" i="61"/>
  <c r="T43" i="61"/>
  <c r="S43" i="61"/>
  <c r="R43" i="61"/>
  <c r="Q43" i="61"/>
  <c r="P43" i="61"/>
  <c r="O43" i="61"/>
  <c r="N43" i="61"/>
  <c r="B43" i="61"/>
  <c r="T42" i="61"/>
  <c r="S42" i="61"/>
  <c r="R42" i="61"/>
  <c r="Q42" i="61"/>
  <c r="P42" i="61"/>
  <c r="O42" i="61"/>
  <c r="N42" i="61"/>
  <c r="B42" i="61"/>
  <c r="T41" i="61"/>
  <c r="S41" i="61"/>
  <c r="R41" i="61"/>
  <c r="Q41" i="61"/>
  <c r="P41" i="61"/>
  <c r="O41" i="61"/>
  <c r="N41" i="61"/>
  <c r="B41" i="61"/>
  <c r="T40" i="61"/>
  <c r="S40" i="61"/>
  <c r="R40" i="61"/>
  <c r="Q40" i="61"/>
  <c r="P40" i="61"/>
  <c r="O40" i="61"/>
  <c r="N40" i="61"/>
  <c r="B40" i="61"/>
  <c r="T39" i="61"/>
  <c r="S39" i="61"/>
  <c r="R39" i="61"/>
  <c r="Q39" i="61"/>
  <c r="P39" i="61"/>
  <c r="O39" i="61"/>
  <c r="N39" i="61"/>
  <c r="B39" i="61"/>
  <c r="T38" i="61"/>
  <c r="S38" i="61"/>
  <c r="R38" i="61"/>
  <c r="Q38" i="61"/>
  <c r="P38" i="61"/>
  <c r="O38" i="61"/>
  <c r="N38" i="61"/>
  <c r="B38" i="61"/>
  <c r="T37" i="61"/>
  <c r="S37" i="61"/>
  <c r="R37" i="61"/>
  <c r="Q37" i="61"/>
  <c r="P37" i="61"/>
  <c r="O37" i="61"/>
  <c r="N37" i="61"/>
  <c r="B37" i="61"/>
  <c r="T36" i="61"/>
  <c r="S36" i="61"/>
  <c r="R36" i="61"/>
  <c r="Q36" i="61"/>
  <c r="P36" i="61"/>
  <c r="O36" i="61"/>
  <c r="N36" i="61"/>
  <c r="B36" i="61"/>
  <c r="T35" i="61"/>
  <c r="S35" i="61"/>
  <c r="R35" i="61"/>
  <c r="Q35" i="61"/>
  <c r="P35" i="61"/>
  <c r="O35" i="61"/>
  <c r="N35" i="61"/>
  <c r="B35" i="61"/>
  <c r="T34" i="61"/>
  <c r="S34" i="61"/>
  <c r="R34" i="61"/>
  <c r="Q34" i="61"/>
  <c r="P34" i="61"/>
  <c r="O34" i="61"/>
  <c r="N34" i="61"/>
  <c r="B34" i="61"/>
  <c r="T33" i="61"/>
  <c r="S33" i="61"/>
  <c r="R33" i="61"/>
  <c r="Q33" i="61"/>
  <c r="P33" i="61"/>
  <c r="O33" i="61"/>
  <c r="N33" i="61"/>
  <c r="B33" i="61"/>
  <c r="T32" i="61"/>
  <c r="S32" i="61"/>
  <c r="R32" i="61"/>
  <c r="Q32" i="61"/>
  <c r="P32" i="61"/>
  <c r="O32" i="61"/>
  <c r="N32" i="61"/>
  <c r="B32" i="61"/>
  <c r="T31" i="61"/>
  <c r="S31" i="61"/>
  <c r="R31" i="61"/>
  <c r="Q31" i="61"/>
  <c r="P31" i="61"/>
  <c r="O31" i="61"/>
  <c r="N31" i="61"/>
  <c r="B31" i="61"/>
  <c r="T30" i="61"/>
  <c r="S30" i="61"/>
  <c r="R30" i="61"/>
  <c r="Q30" i="61"/>
  <c r="P30" i="61"/>
  <c r="O30" i="61"/>
  <c r="N30" i="61"/>
  <c r="B30" i="61"/>
  <c r="M28" i="61"/>
  <c r="L28" i="61"/>
  <c r="K28" i="61"/>
  <c r="J28" i="61"/>
  <c r="I28" i="61"/>
  <c r="H28" i="61"/>
  <c r="G28" i="61"/>
  <c r="B28" i="61"/>
  <c r="M27" i="61"/>
  <c r="L27" i="61"/>
  <c r="K27" i="61"/>
  <c r="J27" i="61"/>
  <c r="I27" i="61"/>
  <c r="H27" i="61"/>
  <c r="G27" i="61"/>
  <c r="M26" i="61"/>
  <c r="L26" i="61"/>
  <c r="K26" i="61"/>
  <c r="J26" i="61"/>
  <c r="I26" i="61"/>
  <c r="H26" i="61"/>
  <c r="G26" i="61"/>
  <c r="B26" i="61"/>
  <c r="M25" i="61"/>
  <c r="L25" i="61"/>
  <c r="K25" i="61"/>
  <c r="J25" i="61"/>
  <c r="I25" i="61"/>
  <c r="H25" i="61"/>
  <c r="G25" i="61"/>
  <c r="B25" i="61"/>
  <c r="M24" i="61"/>
  <c r="L24" i="61"/>
  <c r="K24" i="61"/>
  <c r="J24" i="61"/>
  <c r="I24" i="61"/>
  <c r="H24" i="61"/>
  <c r="G24" i="61"/>
  <c r="B24" i="61"/>
  <c r="M23" i="61"/>
  <c r="L23" i="61"/>
  <c r="K23" i="61"/>
  <c r="J23" i="61"/>
  <c r="I23" i="61"/>
  <c r="H23" i="61"/>
  <c r="G23" i="61"/>
  <c r="B23" i="61"/>
  <c r="M22" i="61"/>
  <c r="L22" i="61"/>
  <c r="K22" i="61"/>
  <c r="J22" i="61"/>
  <c r="I22" i="61"/>
  <c r="H22" i="61"/>
  <c r="G22" i="61"/>
  <c r="B22" i="61"/>
  <c r="M21" i="61"/>
  <c r="L21" i="61"/>
  <c r="K21" i="61"/>
  <c r="J21" i="61"/>
  <c r="I21" i="61"/>
  <c r="H21" i="61"/>
  <c r="G21" i="61"/>
  <c r="B21" i="61"/>
  <c r="M20" i="61"/>
  <c r="L20" i="61"/>
  <c r="K20" i="61"/>
  <c r="J20" i="61"/>
  <c r="I20" i="61"/>
  <c r="H20" i="61"/>
  <c r="G20" i="61"/>
  <c r="B20" i="61"/>
  <c r="M19" i="61"/>
  <c r="L19" i="61"/>
  <c r="K19" i="61"/>
  <c r="J19" i="61"/>
  <c r="I19" i="61"/>
  <c r="H19" i="61"/>
  <c r="G19" i="61"/>
  <c r="B19" i="61"/>
  <c r="M18" i="61"/>
  <c r="L18" i="61"/>
  <c r="K18" i="61"/>
  <c r="J18" i="61"/>
  <c r="I18" i="61"/>
  <c r="H18" i="61"/>
  <c r="G18" i="61"/>
  <c r="B18" i="61"/>
  <c r="M17" i="61"/>
  <c r="L17" i="61"/>
  <c r="K17" i="61"/>
  <c r="J17" i="61"/>
  <c r="I17" i="61"/>
  <c r="H17" i="61"/>
  <c r="G17" i="61"/>
  <c r="B17" i="61"/>
  <c r="M16" i="61"/>
  <c r="L16" i="61"/>
  <c r="K16" i="61"/>
  <c r="J16" i="61"/>
  <c r="I16" i="61"/>
  <c r="H16" i="61"/>
  <c r="G16" i="61"/>
  <c r="B16" i="61"/>
  <c r="M15" i="61"/>
  <c r="L15" i="61"/>
  <c r="K15" i="61"/>
  <c r="J15" i="61"/>
  <c r="I15" i="61"/>
  <c r="H15" i="61"/>
  <c r="G15" i="61"/>
  <c r="B15" i="61"/>
  <c r="L13" i="61"/>
  <c r="K13" i="61"/>
  <c r="J13" i="61"/>
  <c r="I13" i="61"/>
  <c r="G13" i="61"/>
  <c r="F13" i="61"/>
  <c r="E13" i="61"/>
  <c r="D13" i="61"/>
  <c r="C13" i="61"/>
  <c r="L12" i="61"/>
  <c r="K12" i="61"/>
  <c r="J12" i="61"/>
  <c r="I12" i="61"/>
  <c r="G12" i="61"/>
  <c r="F12" i="61"/>
  <c r="E12" i="61"/>
  <c r="D12" i="61"/>
  <c r="C12" i="61"/>
  <c r="L11" i="61"/>
  <c r="K11" i="61"/>
  <c r="J11" i="61"/>
  <c r="I11" i="61"/>
  <c r="H11" i="61"/>
  <c r="F11" i="61"/>
  <c r="E11" i="61"/>
  <c r="D11" i="61"/>
  <c r="C11" i="61"/>
  <c r="B11" i="61"/>
  <c r="L10" i="61"/>
  <c r="K10" i="61"/>
  <c r="J10" i="61"/>
  <c r="I10" i="61"/>
  <c r="H10" i="61"/>
  <c r="F10" i="61"/>
  <c r="E10" i="61"/>
  <c r="D10" i="61"/>
  <c r="C10" i="61"/>
  <c r="B10" i="61"/>
  <c r="L9" i="61"/>
  <c r="K9" i="61"/>
  <c r="J9" i="61"/>
  <c r="I9" i="61"/>
  <c r="H9" i="61"/>
  <c r="G9" i="61"/>
  <c r="F9" i="61"/>
  <c r="E9" i="61"/>
  <c r="D9" i="61"/>
  <c r="C9" i="61"/>
  <c r="B9" i="61"/>
  <c r="L8" i="61"/>
  <c r="K8" i="61"/>
  <c r="J8" i="61"/>
  <c r="I8" i="61"/>
  <c r="H8" i="61"/>
  <c r="G8" i="61"/>
  <c r="F8" i="61"/>
  <c r="E8" i="61"/>
  <c r="D8" i="61"/>
  <c r="C8" i="61"/>
  <c r="B8" i="61"/>
  <c r="L7" i="61"/>
  <c r="K7" i="61"/>
  <c r="J7" i="61"/>
  <c r="I7" i="61"/>
  <c r="H7" i="61"/>
  <c r="G7" i="61"/>
  <c r="F7" i="61"/>
  <c r="E7" i="61"/>
  <c r="D7" i="61"/>
  <c r="C7" i="61"/>
  <c r="B7" i="61"/>
  <c r="L6" i="61"/>
  <c r="K6" i="61"/>
  <c r="J6" i="61"/>
  <c r="I6" i="61"/>
  <c r="H6" i="61"/>
  <c r="G6" i="61"/>
  <c r="F6" i="61"/>
  <c r="E6" i="61"/>
  <c r="D6" i="61"/>
  <c r="C6" i="61"/>
  <c r="B6" i="61"/>
  <c r="B77" i="1"/>
  <c r="B76" i="1"/>
  <c r="B75" i="1"/>
  <c r="B74" i="1"/>
  <c r="B73" i="1"/>
  <c r="B72" i="1"/>
  <c r="B71" i="1"/>
  <c r="B70" i="1"/>
  <c r="B69" i="1"/>
  <c r="B67" i="1"/>
  <c r="B66" i="1"/>
  <c r="B65" i="1"/>
  <c r="B64" i="1"/>
  <c r="B63" i="1"/>
  <c r="B62" i="1"/>
  <c r="B60" i="1"/>
  <c r="B59" i="1"/>
  <c r="B58" i="1"/>
  <c r="B40" i="1"/>
  <c r="B39" i="1"/>
  <c r="B38" i="1"/>
  <c r="B37" i="1"/>
  <c r="B36" i="1"/>
  <c r="B35" i="1"/>
  <c r="B34" i="1"/>
  <c r="B32" i="1"/>
  <c r="B31" i="1"/>
  <c r="B30" i="1"/>
  <c r="B29" i="1"/>
  <c r="B28" i="1"/>
  <c r="B27" i="1"/>
  <c r="B25" i="1"/>
  <c r="B24" i="1"/>
  <c r="B23" i="1"/>
</calcChain>
</file>

<file path=xl/sharedStrings.xml><?xml version="1.0" encoding="utf-8"?>
<sst xmlns="http://schemas.openxmlformats.org/spreadsheetml/2006/main" count="348" uniqueCount="174">
  <si>
    <t>Variable</t>
  </si>
  <si>
    <t>Obs</t>
  </si>
  <si>
    <t>Mean</t>
  </si>
  <si>
    <t>Std. Dev.</t>
  </si>
  <si>
    <t>Individual-year level</t>
  </si>
  <si>
    <t>Fraction of years when individual left the household</t>
  </si>
  <si>
    <t xml:space="preserve">Individual level </t>
  </si>
  <si>
    <t>Fraction of individuals that ever left the household</t>
  </si>
  <si>
    <t>Household-year level</t>
  </si>
  <si>
    <t>At least 1 person left the household in a given year (yes=1)</t>
  </si>
  <si>
    <t>Average number of people leaving the household in a given year</t>
  </si>
  <si>
    <t>Theft of money (yes=1) for a household in a given year</t>
  </si>
  <si>
    <t>Theft of crops (yes=1) for a household in a given year</t>
  </si>
  <si>
    <t>Theft or destruction of goods (yes=1) for a household in a given year</t>
  </si>
  <si>
    <t>Destruction of house (yes=1) for a household in a given year</t>
  </si>
  <si>
    <t>Loss of land (yes=1) for a household in a given year</t>
  </si>
  <si>
    <t xml:space="preserve">Household ever experienced theft of money </t>
  </si>
  <si>
    <t>Household ever experienced theft of crops</t>
  </si>
  <si>
    <t>Household ever experienced theft or destruction of good</t>
  </si>
  <si>
    <t>Household ever experienced destruction of house</t>
  </si>
  <si>
    <t>Household ever experienced loss of land</t>
  </si>
  <si>
    <t>Village-year level</t>
  </si>
  <si>
    <t>Fraction of years when village experienced violence</t>
  </si>
  <si>
    <t>Year Fixed Effect</t>
  </si>
  <si>
    <t>Yes</t>
  </si>
  <si>
    <t>Individual Fixed Effect</t>
  </si>
  <si>
    <t>Observations</t>
  </si>
  <si>
    <t>(1)</t>
  </si>
  <si>
    <t>(2)</t>
  </si>
  <si>
    <t>(3)</t>
  </si>
  <si>
    <t>(4)</t>
  </si>
  <si>
    <t>(5)</t>
  </si>
  <si>
    <t>(6)</t>
  </si>
  <si>
    <t>(7)</t>
  </si>
  <si>
    <t>Province time-trend</t>
  </si>
  <si>
    <t>(8)</t>
  </si>
  <si>
    <t>(9)</t>
  </si>
  <si>
    <t>Household level</t>
  </si>
  <si>
    <t>Village level</t>
  </si>
  <si>
    <t>Number of causalties in a given year</t>
  </si>
  <si>
    <t xml:space="preserve">Number of member of household that migrated outside household </t>
  </si>
  <si>
    <t>Fraction of villages that ever experienced violence at least one year during 1998-2007</t>
  </si>
  <si>
    <t>Dependent Variable: Migration outside household in a given year (yes=1)</t>
  </si>
  <si>
    <t>Mean Dependent Variable</t>
  </si>
  <si>
    <t>Violence in a given year (yes=1)</t>
  </si>
  <si>
    <t>Index of  Agricultural Related Losses (land and/or crops) - PCA</t>
  </si>
  <si>
    <t>Index of Asset Related Losses (money, goods and/or house) - PCA</t>
  </si>
  <si>
    <t>(10)</t>
  </si>
  <si>
    <t>Table 1: Summary statistics</t>
  </si>
  <si>
    <t>Whithout marital migration</t>
  </si>
  <si>
    <r>
      <t>Notes -</t>
    </r>
    <r>
      <rPr>
        <sz val="10"/>
        <rFont val="Times New Roman"/>
        <family val="1"/>
      </rPr>
      <t xml:space="preserve"> This table presents the main descriptive statistics at different observation levels. </t>
    </r>
    <r>
      <rPr>
        <i/>
        <sz val="10"/>
        <rFont val="Times New Roman"/>
        <family val="1"/>
      </rPr>
      <t xml:space="preserve">Violence in a given year (yes=1) </t>
    </r>
    <r>
      <rPr>
        <sz val="10"/>
        <rFont val="Times New Roman"/>
        <family val="1"/>
      </rPr>
      <t xml:space="preserve"> takes the value one if the number of casualties in a given year is positive, 0 otherwise.</t>
    </r>
    <r>
      <rPr>
        <i/>
        <sz val="10"/>
        <rFont val="Times New Roman"/>
        <family val="1"/>
      </rPr>
      <t xml:space="preserve"> Number of causalties in a given year</t>
    </r>
    <r>
      <rPr>
        <sz val="10"/>
        <rFont val="Times New Roman"/>
        <family val="1"/>
      </rPr>
      <t xml:space="preserve"> measures the number of individuals killed or wounded in a given year (divided by 100).</t>
    </r>
    <r>
      <rPr>
        <i/>
        <sz val="10"/>
        <rFont val="Times New Roman"/>
        <family val="1"/>
      </rPr>
      <t xml:space="preserve"> </t>
    </r>
    <r>
      <rPr>
        <sz val="10"/>
        <rFont val="Times New Roman"/>
        <family val="1"/>
      </rPr>
      <t xml:space="preserve"> Index of household Losses (all) - PCA -  referes to the first component from a Principal Component Analysis for the five different type of losses at household level (i.e. money, crops, destruction of goods, destrution of house and loss of land). Index of Agricultural Related Losses - PCA -  refers to the first component from a Principal Component Analysis for the Loss of land (yes=1) and Theft of crops (yes=1) for a household in a given year. Index of Asset Related Losses refers - PCA -  refers to the first component from a Principal Component Analysis for Theft of money (yes=1), Theft or destruction of goods (yes=1), and Destruction of house (yes=1)  for a household in a given year. Data Source: 2007 Burundi Priority Panel Survey.</t>
    </r>
  </si>
  <si>
    <t>Index of  household Losses (all) - PCA</t>
  </si>
  <si>
    <t>Other Conflict Variables, Household level</t>
  </si>
  <si>
    <t>Household ever experienced extorcionation (yes=1)</t>
  </si>
  <si>
    <t>Natural Schocks, Household level</t>
  </si>
  <si>
    <t>Household ever experienced erosion (yes=1)</t>
  </si>
  <si>
    <t>(11)</t>
  </si>
  <si>
    <t>(12)</t>
  </si>
  <si>
    <t>(13)</t>
  </si>
  <si>
    <t>(14)</t>
  </si>
  <si>
    <t>(15)</t>
  </si>
  <si>
    <t>(16)</t>
  </si>
  <si>
    <t>(18)</t>
  </si>
  <si>
    <t>(17)</t>
  </si>
  <si>
    <t>Table 2. Household Schocks and Non-Marital Migration, Individual-level Analysis</t>
  </si>
  <si>
    <t>Dependent Variable: At least one household member migrates outside household in a given year (yes=1)</t>
  </si>
  <si>
    <t>Household Fixed Effect</t>
  </si>
  <si>
    <t>Table 3: Household Schocks and Non-Marital Migration, Household-level Analysis</t>
  </si>
  <si>
    <t>At least one household member migrates outside household in a given year (yes=1)</t>
  </si>
  <si>
    <t>Coffee production</t>
  </si>
  <si>
    <r>
      <rPr>
        <i/>
        <sz val="12"/>
        <rFont val="Times New Roman"/>
        <family val="1"/>
      </rPr>
      <t>Dep. Var</t>
    </r>
    <r>
      <rPr>
        <sz val="12"/>
        <rFont val="Times New Roman"/>
        <family val="1"/>
      </rPr>
      <t xml:space="preserve">: Presence of coffee production in a given year (yes=1) </t>
    </r>
  </si>
  <si>
    <r>
      <rPr>
        <i/>
        <sz val="12"/>
        <rFont val="Times New Roman"/>
        <family val="1"/>
      </rPr>
      <t>Dep. Var</t>
    </r>
    <r>
      <rPr>
        <sz val="12"/>
        <rFont val="Times New Roman"/>
        <family val="1"/>
      </rPr>
      <t xml:space="preserve">: Number of coffee trees in a given year </t>
    </r>
  </si>
  <si>
    <r>
      <rPr>
        <i/>
        <sz val="12"/>
        <rFont val="Times New Roman"/>
        <family val="1"/>
      </rPr>
      <t>Dep. Var</t>
    </r>
    <r>
      <rPr>
        <sz val="12"/>
        <rFont val="Times New Roman"/>
        <family val="1"/>
      </rPr>
      <t>: Revenue from coffee production (Burundian francs , 2007)</t>
    </r>
  </si>
  <si>
    <t>Presence of coffee production in a given year (yes=1)</t>
  </si>
  <si>
    <t>Number of coffee trees in a given year</t>
  </si>
  <si>
    <t>Revenue from coffee production (Burundian francs , 2007)</t>
  </si>
  <si>
    <t>Number of bovins</t>
  </si>
  <si>
    <t>Base Line
 (1998)</t>
  </si>
  <si>
    <t>End Line
 (2007)</t>
  </si>
  <si>
    <t>Poor
(598 HH)
( 68 %)</t>
  </si>
  <si>
    <t>Non-Poor
(274 HH)
(32 %)</t>
  </si>
  <si>
    <t>With Migration
(174 HH)
(29 %)</t>
  </si>
  <si>
    <t>Without Migration
(424 HH) 
(71 %)</t>
  </si>
  <si>
    <t>Non-Poor
(174 HH)
(29 %)</t>
  </si>
  <si>
    <t>Poor 
(138 HH)
(79 %)</t>
  </si>
  <si>
    <t>Non-Poor
(36 HH)
(21 %)</t>
  </si>
  <si>
    <t xml:space="preserve">Poor
(304 HH)
(72 %) </t>
  </si>
  <si>
    <t>Non-Poor
(120 HH)
(28 %)</t>
  </si>
  <si>
    <t>Without Migration
(205 HH) 
(75 %)</t>
  </si>
  <si>
    <t>With Migration
(69 HH)
(25 %)</t>
  </si>
  <si>
    <t>Poor 
(39 HH)
(56 %)</t>
  </si>
  <si>
    <t>Non-Poor
(30 HH)
(44 %)</t>
  </si>
  <si>
    <t xml:space="preserve">Poor
(108 HH)
(53 %) </t>
  </si>
  <si>
    <t>Poor (Food)
(487 HH)
( 56 %)</t>
  </si>
  <si>
    <t>With Migration
(146 HH)
(30 %)</t>
  </si>
  <si>
    <t>Without Migration
(341 HH) 
(70 %)</t>
  </si>
  <si>
    <t>With Migration
(97 HH)
(25 %)</t>
  </si>
  <si>
    <t>Without Migration
(288 HH) 
(75 %)</t>
  </si>
  <si>
    <t>Non-Poor (Food)
(385 HH)
(44 %)</t>
  </si>
  <si>
    <t>Villages that experienced violence in at least 1 year during 1998-2007</t>
  </si>
  <si>
    <t>Villages that never experienced violence during 1998-2007</t>
  </si>
  <si>
    <t>Non-Poor
(83 HH)
(35 %)</t>
  </si>
  <si>
    <t>Poor
(182 HH)
( 76 %)</t>
  </si>
  <si>
    <t>Without Migration
(123 HH) 
(68 %)</t>
  </si>
  <si>
    <t>With Migration
(59 HH)
(32 %)</t>
  </si>
  <si>
    <t>Poor 
(51 HH)
(86 %)</t>
  </si>
  <si>
    <t>Non-Poor
(8 HH)
(14 %)</t>
  </si>
  <si>
    <t xml:space="preserve">Poor
(101 HH)
(82 %) </t>
  </si>
  <si>
    <t>Non-Poor
(22 HH)
(18 %)</t>
  </si>
  <si>
    <t>With Migration
(9 HH)
(16 %)</t>
  </si>
  <si>
    <t>Without Migration
(49 HH) 
(84 %)</t>
  </si>
  <si>
    <t>Poor 
(6 HH)
(67 %)</t>
  </si>
  <si>
    <t>Non-Poor
(3 HH)
(33 %)</t>
  </si>
  <si>
    <t xml:space="preserve">Poor
(31 HH)
(64 %) </t>
  </si>
  <si>
    <t>Non-Poor
(18 HH)
(37 %)</t>
  </si>
  <si>
    <t>Poor
(416 HH)
( 66 %)</t>
  </si>
  <si>
    <t>Non-Poor
(216 HH)
( 34 %)</t>
  </si>
  <si>
    <t>With Migration
(115 HH)
(28 %)</t>
  </si>
  <si>
    <t>Without Migration
(301 HH) 
(72 %)</t>
  </si>
  <si>
    <t>Poor 
(87 HH)
(76 %)</t>
  </si>
  <si>
    <t>Non-Poor
(28 HH)
(24 %)</t>
  </si>
  <si>
    <t xml:space="preserve">Poor
(203 HH)
(33 %) </t>
  </si>
  <si>
    <t>Non-Poor
(98 HH)
(32.56 %)</t>
  </si>
  <si>
    <t>Without Migration
(156 HH) 
(72 %)</t>
  </si>
  <si>
    <t>With Migration
(60 HH)
(28 %)</t>
  </si>
  <si>
    <t>Poor 
(33 HH)
(55 %)</t>
  </si>
  <si>
    <t>Non-Poor
(27 HH)
(45 %)</t>
  </si>
  <si>
    <t xml:space="preserve">Poor
(77 HH)
(49 %) </t>
  </si>
  <si>
    <t>Non-Poor
(79 HH)
(51 %)</t>
  </si>
  <si>
    <t>Poor (food)
(97 HH)
(66 %)</t>
  </si>
  <si>
    <t>Non-Poor (food)
(49 HH)
(34 %)</t>
  </si>
  <si>
    <t xml:space="preserve">Poor (food)
(236 HH)
(69 %) </t>
  </si>
  <si>
    <t>Non-Poor (food)
(105 HH)
(31 %)</t>
  </si>
  <si>
    <t>Poor (food)
(56 HH)
(58 %)</t>
  </si>
  <si>
    <t>Non-Poor (food)
(41 HH)
(42 %)</t>
  </si>
  <si>
    <t xml:space="preserve">Poor (food)
(125 HH)
(43 %) </t>
  </si>
  <si>
    <t>Non-Poor (food)
(163 HH)
(57 %)</t>
  </si>
  <si>
    <t>Non-Poor (food)
(83 HH)
(35 %)</t>
  </si>
  <si>
    <t>Poor (food)
(157 HH)
( 65 %)</t>
  </si>
  <si>
    <t>With Migration
(54 HH)
(34 %)</t>
  </si>
  <si>
    <t>Without Migration
(103 HH) 
(66 %)</t>
  </si>
  <si>
    <t>Poor (food) 
(37 HH)
(69 %)</t>
  </si>
  <si>
    <t>Non-Poor (food)
(17 HH)
(31 %)</t>
  </si>
  <si>
    <t xml:space="preserve">Poor (food)
(81 HH)
(79 %) </t>
  </si>
  <si>
    <t>Non-Poor (food)
(22 HH)
(21 %)</t>
  </si>
  <si>
    <t>With Migration
(14 HH)
(17 %)</t>
  </si>
  <si>
    <t>Without Migration
(69 HH) 
(83 %)</t>
  </si>
  <si>
    <t>Poor (food) 
(8 HH)
(57 %)</t>
  </si>
  <si>
    <t>Non-Poor (food)
(6 HH)
(43 %)</t>
  </si>
  <si>
    <t xml:space="preserve">Poor (food)
(38 HH)
(55 %) </t>
  </si>
  <si>
    <t>Non-Poor (food)
(31 HH)
(45 %)</t>
  </si>
  <si>
    <t>Poor (food)
(330 HH)
( 52 %)</t>
  </si>
  <si>
    <t>Non-Poor (food)
(302 HH)
( 48 %)</t>
  </si>
  <si>
    <t>With Migration
(92 HH)
(28 %)</t>
  </si>
  <si>
    <t>Without Migration
(238 HH) 
(72 %)</t>
  </si>
  <si>
    <t>Poor (food) 
(60 HH)
(65 %)</t>
  </si>
  <si>
    <t>Non-Poor (food)
(32 HH)
(35 %)</t>
  </si>
  <si>
    <t xml:space="preserve">Poor (food)
(155 HH)
(65 %) </t>
  </si>
  <si>
    <t>With Migration
(83 HH)
(27 %)</t>
  </si>
  <si>
    <t>Without Migration
(219 HH) 
(73 %)</t>
  </si>
  <si>
    <t>Poor (food) 
(48 HH)
(58 %)</t>
  </si>
  <si>
    <t>Non-Poor (food)
(35 HH)
(42 %)</t>
  </si>
  <si>
    <t xml:space="preserve">Poor (food)
(87 HH)
(40 %) </t>
  </si>
  <si>
    <t>Non-Poor (food)
(132 HH)
(60 %)</t>
  </si>
  <si>
    <t>Table 4. Household outcomes and Non-Marital Migration using lags, Household-level Analysis</t>
  </si>
  <si>
    <t>Dep. Var= Number of livestock</t>
  </si>
  <si>
    <t>Table 5. Poverty transition matrix and Migration</t>
  </si>
  <si>
    <t xml:space="preserve">Table 6. Food Poverty transition matrix and Migration				</t>
  </si>
  <si>
    <t>Table 7. Poverty transition matrix and Migration, over the experience of violence</t>
  </si>
  <si>
    <t>Table 8. Food Poverty transition matrix and Migration, over the experience of violence</t>
  </si>
  <si>
    <t>Notes - This table presents our baseline regression for non-marital migration at individual level with different schocks.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 for non-marital reasons during 1998-2007.  Data Source: 2007 Burundi Priority Panel Survey. Data Source: 2007 Burundi Priority Panel Survey.</t>
  </si>
  <si>
    <t xml:space="preserve">Notes - This table presents our baseline regression for household migration with different schocks. Robust standard error, clustered at VIllage level. * p&lt;0.10  ** p&lt;0.05 *** p&lt;0.01. The dependent variable, at least one houhold member migrates outside household in a given year (yes=1), takes value one when at least one household member migrate due to no-marriage reason in a giving year. Data Source: 2007 Burundi Priority Panel Survey.
</t>
  </si>
  <si>
    <t>Notes - This table presents the relationship between  non-marital migration at household level and economic outcomes. Robust standard errors, clustered at VIllage level. * p&lt;0.10  ** p&lt;0.05 *** p&lt;0.01.. Data Source: 2007 Burundi Priority Panel Survey.</t>
  </si>
  <si>
    <t>Comparingg I4 vs I8 to I15 vs I18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</si>
</sst>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2"/>
      <color theme="1"/>
      <name val="Calibri"/>
      <family val="2"/>
      <scheme val="minor"/>
    </font>
    <font>
      <sz val="11"/>
      <name val="Times New Roman"/>
      <family val="1"/>
    </font>
    <font>
      <sz val="10"/>
      <name val="Times New Roman"/>
      <family val="1"/>
    </font>
    <font>
      <sz val="12"/>
      <name val="Times New Roman"/>
      <family val="1"/>
    </font>
    <font>
      <sz val="12"/>
      <color theme="1"/>
      <name val="Times New Roman"/>
      <family val="1"/>
    </font>
    <font>
      <u/>
      <sz val="12"/>
      <color theme="10"/>
      <name val="Calibri"/>
      <family val="2"/>
      <scheme val="minor"/>
    </font>
    <font>
      <u/>
      <sz val="12"/>
      <color theme="11"/>
      <name val="Calibri"/>
      <family val="2"/>
      <scheme val="minor"/>
    </font>
    <font>
      <b/>
      <i/>
      <u/>
      <sz val="11"/>
      <name val="Times New Roman"/>
      <family val="1"/>
    </font>
    <font>
      <b/>
      <sz val="10"/>
      <name val="Times New Roman"/>
      <family val="1"/>
    </font>
    <font>
      <b/>
      <i/>
      <u/>
      <sz val="12"/>
      <name val="Times New Roman"/>
      <family val="1"/>
    </font>
    <font>
      <i/>
      <u/>
      <sz val="11"/>
      <name val="Times New Roman"/>
      <family val="1"/>
    </font>
    <font>
      <i/>
      <sz val="12"/>
      <name val="Times New Roman"/>
      <family val="1"/>
    </font>
    <font>
      <i/>
      <u/>
      <sz val="12"/>
      <name val="Times New Roman"/>
      <family val="1"/>
    </font>
    <font>
      <i/>
      <sz val="10"/>
      <name val="Times New Roman"/>
      <family val="1"/>
    </font>
    <font>
      <i/>
      <sz val="12"/>
      <color theme="1"/>
      <name val="Times New Roman"/>
      <family val="1"/>
    </font>
    <font>
      <sz val="12"/>
      <color theme="1"/>
      <name val="Times New Roman"/>
      <family val="1"/>
    </font>
    <font>
      <b/>
      <sz val="12"/>
      <color theme="1"/>
      <name val="Times New Roman"/>
      <family val="1"/>
    </font>
    <font>
      <sz val="10"/>
      <color theme="1"/>
      <name val="Calibri"/>
      <family val="2"/>
      <scheme val="minor"/>
    </font>
    <font>
      <i/>
      <u/>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59999389629810485"/>
        <bgColor indexed="64"/>
      </patternFill>
    </fill>
  </fills>
  <borders count="16">
    <border>
      <left/>
      <right/>
      <top/>
      <bottom/>
      <diagonal/>
    </border>
    <border>
      <left/>
      <right/>
      <top style="thin">
        <color auto="1"/>
      </top>
      <bottom style="double">
        <color auto="1"/>
      </bottom>
      <diagonal/>
    </border>
    <border>
      <left/>
      <right/>
      <top style="dotted">
        <color auto="1"/>
      </top>
      <bottom/>
      <diagonal/>
    </border>
    <border>
      <left/>
      <right/>
      <top/>
      <bottom style="dotted">
        <color auto="1"/>
      </bottom>
      <diagonal/>
    </border>
    <border>
      <left/>
      <right/>
      <top style="thin">
        <color auto="1"/>
      </top>
      <bottom/>
      <diagonal/>
    </border>
    <border>
      <left/>
      <right/>
      <top/>
      <bottom style="double">
        <color auto="1"/>
      </bottom>
      <diagonal/>
    </border>
    <border>
      <left/>
      <right/>
      <top/>
      <bottom style="thin">
        <color auto="1"/>
      </bottom>
      <diagonal/>
    </border>
    <border>
      <left/>
      <right/>
      <top/>
      <bottom style="medium">
        <color auto="1"/>
      </bottom>
      <diagonal/>
    </border>
    <border>
      <left/>
      <right/>
      <top style="medium">
        <color auto="1"/>
      </top>
      <bottom/>
      <diagonal/>
    </border>
    <border>
      <left/>
      <right style="dotted">
        <color auto="1"/>
      </right>
      <top style="thin">
        <color auto="1"/>
      </top>
      <bottom/>
      <diagonal/>
    </border>
    <border>
      <left/>
      <right style="dotted">
        <color auto="1"/>
      </right>
      <top/>
      <bottom style="double">
        <color auto="1"/>
      </bottom>
      <diagonal/>
    </border>
    <border>
      <left/>
      <right style="dotted">
        <color auto="1"/>
      </right>
      <top/>
      <bottom/>
      <diagonal/>
    </border>
    <border>
      <left/>
      <right style="dotted">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s>
  <cellStyleXfs count="56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2">
    <xf numFmtId="0" fontId="0" fillId="0" borderId="0" xfId="0"/>
    <xf numFmtId="0" fontId="1" fillId="0" borderId="0" xfId="0" applyFont="1" applyBorder="1" applyAlignment="1">
      <alignment horizontal="center" vertical="center"/>
    </xf>
    <xf numFmtId="164" fontId="1" fillId="0" borderId="0" xfId="0" applyNumberFormat="1" applyFont="1" applyBorder="1" applyAlignment="1">
      <alignment horizontal="center" vertical="center"/>
    </xf>
    <xf numFmtId="164" fontId="1" fillId="0" borderId="3" xfId="0" applyNumberFormat="1" applyFont="1" applyBorder="1" applyAlignment="1">
      <alignment horizontal="center" vertical="center"/>
    </xf>
    <xf numFmtId="0" fontId="3" fillId="0" borderId="0" xfId="0" applyFont="1" applyBorder="1"/>
    <xf numFmtId="0" fontId="4" fillId="0" borderId="0" xfId="0" applyFont="1" applyBorder="1"/>
    <xf numFmtId="49" fontId="3" fillId="0" borderId="1" xfId="0" applyNumberFormat="1"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left"/>
    </xf>
    <xf numFmtId="0" fontId="1" fillId="0" borderId="0" xfId="0" applyFont="1" applyBorder="1" applyAlignment="1">
      <alignment horizontal="left"/>
    </xf>
    <xf numFmtId="0" fontId="1" fillId="0" borderId="3" xfId="0" applyFont="1" applyBorder="1" applyAlignment="1">
      <alignment horizontal="left"/>
    </xf>
    <xf numFmtId="0" fontId="1" fillId="0" borderId="7" xfId="0" applyFont="1" applyBorder="1" applyAlignment="1">
      <alignment horizontal="center" vertical="center"/>
    </xf>
    <xf numFmtId="164" fontId="1" fillId="0" borderId="7" xfId="0" applyNumberFormat="1" applyFont="1" applyBorder="1" applyAlignment="1">
      <alignment horizontal="center" vertical="center"/>
    </xf>
    <xf numFmtId="0" fontId="1" fillId="0" borderId="0" xfId="0" applyFont="1" applyFill="1" applyBorder="1" applyAlignment="1">
      <alignment horizontal="left"/>
    </xf>
    <xf numFmtId="0" fontId="10" fillId="0" borderId="2" xfId="0" applyFont="1" applyBorder="1" applyAlignment="1">
      <alignment vertical="center"/>
    </xf>
    <xf numFmtId="0" fontId="7" fillId="0" borderId="2" xfId="0" applyFont="1" applyBorder="1" applyAlignment="1">
      <alignment vertical="center"/>
    </xf>
    <xf numFmtId="0" fontId="11" fillId="0" borderId="0" xfId="0" applyFont="1" applyBorder="1"/>
    <xf numFmtId="164" fontId="11" fillId="0" borderId="0" xfId="0" applyNumberFormat="1" applyFont="1" applyBorder="1" applyAlignment="1">
      <alignment horizontal="center" vertical="center"/>
    </xf>
    <xf numFmtId="0" fontId="4" fillId="0" borderId="4" xfId="0" applyNumberFormat="1" applyFont="1" applyBorder="1" applyAlignment="1">
      <alignment horizontal="left"/>
    </xf>
    <xf numFmtId="0" fontId="11" fillId="0" borderId="0" xfId="0" applyNumberFormat="1" applyFont="1" applyBorder="1"/>
    <xf numFmtId="0" fontId="11" fillId="0" borderId="0" xfId="0" applyNumberFormat="1" applyFont="1" applyBorder="1" applyAlignment="1">
      <alignment horizontal="center" vertical="center"/>
    </xf>
    <xf numFmtId="0" fontId="11" fillId="0" borderId="6" xfId="0" applyNumberFormat="1" applyFont="1" applyBorder="1"/>
    <xf numFmtId="0" fontId="11" fillId="0" borderId="6" xfId="0" applyNumberFormat="1" applyFont="1" applyBorder="1" applyAlignment="1">
      <alignment horizontal="center" vertical="center"/>
    </xf>
    <xf numFmtId="0" fontId="4" fillId="0" borderId="0" xfId="0" applyFont="1" applyBorder="1" applyAlignment="1">
      <alignment horizontal="center" vertical="center"/>
    </xf>
    <xf numFmtId="0" fontId="3" fillId="0" borderId="1" xfId="0" applyFont="1" applyBorder="1" applyAlignment="1">
      <alignment horizontal="center" vertical="center" wrapText="1"/>
    </xf>
    <xf numFmtId="0" fontId="1" fillId="0" borderId="7" xfId="0" applyFont="1" applyBorder="1" applyAlignment="1">
      <alignment wrapText="1"/>
    </xf>
    <xf numFmtId="0" fontId="14" fillId="0" borderId="4" xfId="0" applyNumberFormat="1" applyFont="1" applyBorder="1" applyAlignment="1">
      <alignment horizontal="center"/>
    </xf>
    <xf numFmtId="0" fontId="10" fillId="0" borderId="0" xfId="0" applyFont="1" applyBorder="1" applyAlignment="1">
      <alignment vertical="center"/>
    </xf>
    <xf numFmtId="0" fontId="15" fillId="0" borderId="4" xfId="0" applyFont="1" applyBorder="1" applyAlignment="1">
      <alignment horizontal="center"/>
    </xf>
    <xf numFmtId="0" fontId="1" fillId="0" borderId="5" xfId="0" applyFont="1" applyBorder="1" applyAlignment="1">
      <alignment horizontal="center"/>
    </xf>
    <xf numFmtId="0" fontId="1" fillId="0" borderId="5" xfId="0" applyFont="1" applyBorder="1" applyAlignment="1">
      <alignment horizontal="center" vertical="center"/>
    </xf>
    <xf numFmtId="0" fontId="12" fillId="0" borderId="4" xfId="0" applyFont="1" applyBorder="1" applyAlignment="1">
      <alignment vertical="center"/>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12" fillId="0" borderId="0" xfId="0" applyFont="1" applyBorder="1" applyAlignment="1">
      <alignment vertical="center"/>
    </xf>
    <xf numFmtId="0" fontId="3" fillId="0" borderId="4" xfId="0" applyFont="1" applyBorder="1" applyAlignment="1">
      <alignment horizontal="center" vertical="center" wrapText="1"/>
    </xf>
    <xf numFmtId="49" fontId="3" fillId="0" borderId="4" xfId="0" applyNumberFormat="1" applyFont="1" applyBorder="1" applyAlignment="1">
      <alignment horizontal="center" vertical="center"/>
    </xf>
    <xf numFmtId="0" fontId="9" fillId="0" borderId="0" xfId="0" applyFont="1" applyBorder="1" applyAlignment="1">
      <alignment horizontal="center" vertical="center"/>
    </xf>
    <xf numFmtId="0" fontId="0" fillId="0" borderId="0" xfId="0" applyBorder="1"/>
    <xf numFmtId="0" fontId="4" fillId="0" borderId="4" xfId="0" applyFont="1" applyBorder="1" applyAlignment="1">
      <alignment horizontal="center" vertical="center"/>
    </xf>
    <xf numFmtId="0" fontId="0" fillId="0" borderId="4" xfId="0" applyBorder="1"/>
    <xf numFmtId="0" fontId="0" fillId="0" borderId="6" xfId="0" applyBorder="1"/>
    <xf numFmtId="0" fontId="3" fillId="0" borderId="0" xfId="0" applyFont="1" applyBorder="1" applyAlignment="1">
      <alignment horizontal="center" vertical="center" wrapText="1"/>
    </xf>
    <xf numFmtId="49" fontId="3" fillId="0" borderId="0" xfId="0" applyNumberFormat="1" applyFont="1" applyBorder="1" applyAlignment="1">
      <alignment horizontal="center" vertical="center"/>
    </xf>
    <xf numFmtId="0" fontId="0" fillId="2" borderId="0" xfId="0" applyFont="1" applyFill="1"/>
    <xf numFmtId="0" fontId="0" fillId="2" borderId="0" xfId="0" applyFont="1" applyFill="1" applyBorder="1"/>
    <xf numFmtId="0" fontId="1" fillId="2" borderId="0" xfId="0" applyFont="1" applyFill="1" applyBorder="1" applyAlignment="1">
      <alignment horizontal="center" vertical="center"/>
    </xf>
    <xf numFmtId="164" fontId="1" fillId="2" borderId="0" xfId="0" applyNumberFormat="1" applyFont="1" applyFill="1" applyBorder="1" applyAlignment="1">
      <alignment horizontal="center" vertical="center"/>
    </xf>
    <xf numFmtId="0" fontId="3" fillId="0" borderId="5" xfId="0" applyFont="1" applyBorder="1" applyAlignment="1">
      <alignment horizontal="center" vertical="center" wrapText="1"/>
    </xf>
    <xf numFmtId="0" fontId="0" fillId="0" borderId="0" xfId="0" applyBorder="1" applyAlignment="1">
      <alignment horizontal="center"/>
    </xf>
    <xf numFmtId="0" fontId="0" fillId="0" borderId="4" xfId="0" applyBorder="1" applyAlignment="1">
      <alignment horizontal="center"/>
    </xf>
    <xf numFmtId="49" fontId="3" fillId="0" borderId="5" xfId="0" applyNumberFormat="1" applyFont="1" applyBorder="1" applyAlignment="1">
      <alignment horizontal="center" vertical="center" wrapText="1"/>
    </xf>
    <xf numFmtId="0" fontId="0" fillId="0" borderId="0" xfId="0" applyAlignment="1">
      <alignment horizontal="center"/>
    </xf>
    <xf numFmtId="49" fontId="3" fillId="0" borderId="10" xfId="0" applyNumberFormat="1" applyFont="1" applyBorder="1" applyAlignment="1">
      <alignment horizontal="center" vertical="center" wrapText="1"/>
    </xf>
    <xf numFmtId="49" fontId="3" fillId="0" borderId="11" xfId="0" applyNumberFormat="1" applyFont="1" applyBorder="1" applyAlignment="1">
      <alignment horizontal="center" vertical="center"/>
    </xf>
    <xf numFmtId="0" fontId="0" fillId="0" borderId="11" xfId="0" applyBorder="1" applyAlignment="1">
      <alignment horizontal="center"/>
    </xf>
    <xf numFmtId="0" fontId="0" fillId="0" borderId="9" xfId="0" applyBorder="1" applyAlignment="1">
      <alignment horizontal="center"/>
    </xf>
    <xf numFmtId="0" fontId="11" fillId="0" borderId="11" xfId="0" applyNumberFormat="1" applyFont="1" applyBorder="1" applyAlignment="1">
      <alignment horizontal="center" vertical="center"/>
    </xf>
    <xf numFmtId="0" fontId="11" fillId="0" borderId="12" xfId="0" applyNumberFormat="1" applyFont="1" applyBorder="1" applyAlignment="1">
      <alignment horizontal="center" vertical="center"/>
    </xf>
    <xf numFmtId="0" fontId="0" fillId="0" borderId="14" xfId="0" applyBorder="1"/>
    <xf numFmtId="0" fontId="0" fillId="4" borderId="14" xfId="0" applyFill="1" applyBorder="1"/>
    <xf numFmtId="0" fontId="8" fillId="0" borderId="8" xfId="0" applyFont="1" applyBorder="1" applyAlignment="1">
      <alignment horizontal="left" vertical="top" wrapText="1"/>
    </xf>
    <xf numFmtId="0" fontId="16" fillId="0" borderId="4" xfId="0" applyFont="1" applyBorder="1" applyAlignment="1">
      <alignment horizontal="center" vertical="center"/>
    </xf>
    <xf numFmtId="0" fontId="4" fillId="0" borderId="6" xfId="0" applyFont="1" applyBorder="1" applyAlignment="1">
      <alignment horizontal="center"/>
    </xf>
    <xf numFmtId="0" fontId="2" fillId="0" borderId="0" xfId="0" applyFont="1" applyBorder="1" applyAlignment="1">
      <alignment horizontal="center" vertical="top" wrapText="1"/>
    </xf>
    <xf numFmtId="0" fontId="0" fillId="0" borderId="6" xfId="0" applyBorder="1" applyAlignment="1">
      <alignment horizontal="center"/>
    </xf>
    <xf numFmtId="0" fontId="2" fillId="0" borderId="4" xfId="0" applyFont="1" applyBorder="1" applyAlignment="1">
      <alignment horizontal="center" vertical="top" wrapText="1"/>
    </xf>
    <xf numFmtId="0" fontId="4" fillId="0" borderId="6" xfId="0" applyFont="1" applyBorder="1" applyAlignment="1">
      <alignment horizontal="center" vertical="center"/>
    </xf>
    <xf numFmtId="0" fontId="17" fillId="0" borderId="4" xfId="0" applyFont="1" applyBorder="1" applyAlignment="1">
      <alignment horizontal="center" vertical="top" wrapText="1"/>
    </xf>
    <xf numFmtId="0" fontId="18" fillId="0" borderId="4" xfId="0" applyFont="1" applyBorder="1" applyAlignment="1">
      <alignment horizontal="center"/>
    </xf>
    <xf numFmtId="0" fontId="18" fillId="0" borderId="9" xfId="0" applyFont="1" applyBorder="1" applyAlignment="1">
      <alignment horizontal="center"/>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0" fontId="0" fillId="4" borderId="14" xfId="0" applyFill="1" applyBorder="1" applyAlignment="1">
      <alignment horizontal="center" wrapText="1"/>
    </xf>
    <xf numFmtId="0" fontId="0" fillId="4" borderId="14" xfId="0" applyFill="1" applyBorder="1" applyAlignment="1">
      <alignment horizontal="center"/>
    </xf>
    <xf numFmtId="0" fontId="0" fillId="4" borderId="14" xfId="0" applyFill="1" applyBorder="1" applyAlignment="1">
      <alignment horizontal="center" vertical="center" wrapText="1"/>
    </xf>
    <xf numFmtId="0" fontId="0" fillId="4" borderId="14" xfId="0" applyFill="1"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3" fillId="0" borderId="0" xfId="0" applyFont="1" applyAlignment="1">
      <alignment horizontal="center" vertical="center"/>
    </xf>
    <xf numFmtId="0" fontId="0" fillId="3" borderId="0" xfId="0" applyFill="1" applyAlignment="1">
      <alignment horizontal="center" wrapText="1"/>
    </xf>
    <xf numFmtId="0" fontId="0" fillId="3" borderId="0" xfId="0" applyFill="1" applyAlignment="1">
      <alignment horizontal="center"/>
    </xf>
    <xf numFmtId="0" fontId="0" fillId="0" borderId="0" xfId="0" applyAlignment="1">
      <alignment horizontal="center"/>
    </xf>
    <xf numFmtId="0" fontId="0" fillId="4" borderId="6" xfId="0" applyFill="1" applyBorder="1" applyAlignment="1">
      <alignment horizontal="center" wrapText="1"/>
    </xf>
    <xf numFmtId="0" fontId="0" fillId="6" borderId="0" xfId="0" applyFill="1" applyAlignment="1">
      <alignment horizontal="center" vertical="center" wrapText="1"/>
    </xf>
    <xf numFmtId="0" fontId="0" fillId="6" borderId="15" xfId="0" applyFill="1" applyBorder="1" applyAlignment="1">
      <alignment horizontal="center" vertical="center" wrapText="1"/>
    </xf>
    <xf numFmtId="0" fontId="0" fillId="3" borderId="6" xfId="0" applyFill="1" applyBorder="1" applyAlignment="1">
      <alignment horizontal="center" wrapText="1"/>
    </xf>
    <xf numFmtId="0" fontId="0" fillId="5" borderId="0" xfId="0" applyFill="1" applyAlignment="1">
      <alignment horizontal="center" vertical="center" wrapText="1"/>
    </xf>
    <xf numFmtId="0" fontId="0" fillId="5" borderId="15" xfId="0" applyFill="1" applyBorder="1" applyAlignment="1">
      <alignment horizontal="center" vertical="center" wrapText="1"/>
    </xf>
  </cellXfs>
  <cellStyles count="5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3"/>
  <sheetViews>
    <sheetView showGridLines="0" workbookViewId="0">
      <selection activeCell="D23" sqref="D23:D26"/>
    </sheetView>
  </sheetViews>
  <sheetFormatPr defaultColWidth="11" defaultRowHeight="15.75" x14ac:dyDescent="0.25"/>
  <cols>
    <col min="1" max="1" width="14.375" customWidth="1"/>
    <col min="2" max="2" width="71.625" customWidth="1"/>
  </cols>
  <sheetData>
    <row r="1" spans="2:5" x14ac:dyDescent="0.25">
      <c r="B1" s="63" t="s">
        <v>48</v>
      </c>
      <c r="C1" s="63"/>
      <c r="D1" s="63"/>
      <c r="E1" s="63"/>
    </row>
    <row r="2" spans="2:5" ht="41.1" customHeight="1" x14ac:dyDescent="0.25">
      <c r="B2" s="28"/>
      <c r="C2" s="62" t="s">
        <v>49</v>
      </c>
      <c r="D2" s="62"/>
      <c r="E2" s="62"/>
    </row>
    <row r="3" spans="2:5" ht="15" customHeight="1" thickBot="1" x14ac:dyDescent="0.3">
      <c r="B3" s="29" t="s">
        <v>0</v>
      </c>
      <c r="C3" s="30" t="s">
        <v>1</v>
      </c>
      <c r="D3" s="30" t="s">
        <v>2</v>
      </c>
      <c r="E3" s="30" t="s">
        <v>3</v>
      </c>
    </row>
    <row r="4" spans="2:5" ht="21.95" customHeight="1" thickTop="1" x14ac:dyDescent="0.25">
      <c r="B4" s="27" t="s">
        <v>4</v>
      </c>
    </row>
    <row r="5" spans="2:5" x14ac:dyDescent="0.25">
      <c r="B5" s="9" t="s">
        <v>44</v>
      </c>
      <c r="C5" s="1">
        <v>34800</v>
      </c>
      <c r="D5" s="2">
        <v>7.7155172413793105E-2</v>
      </c>
      <c r="E5" s="2">
        <v>0.26684133466182647</v>
      </c>
    </row>
    <row r="6" spans="2:5" x14ac:dyDescent="0.25">
      <c r="B6" s="8" t="s">
        <v>39</v>
      </c>
      <c r="C6" s="1">
        <v>34800</v>
      </c>
      <c r="D6" s="2">
        <v>4.5594828095736686E-3</v>
      </c>
      <c r="E6" s="2">
        <v>3.7793402653613577E-2</v>
      </c>
    </row>
    <row r="7" spans="2:5" x14ac:dyDescent="0.25">
      <c r="B7" s="8" t="s">
        <v>5</v>
      </c>
      <c r="C7" s="1">
        <v>34800</v>
      </c>
      <c r="D7" s="2">
        <v>4.4913793103448278E-2</v>
      </c>
      <c r="E7" s="2">
        <v>0.20711778529921068</v>
      </c>
    </row>
    <row r="8" spans="2:5" ht="20.100000000000001" customHeight="1" x14ac:dyDescent="0.25">
      <c r="B8" s="14" t="s">
        <v>6</v>
      </c>
      <c r="C8" s="14"/>
      <c r="D8" s="14"/>
      <c r="E8" s="14"/>
    </row>
    <row r="9" spans="2:5" x14ac:dyDescent="0.25">
      <c r="B9" s="10" t="s">
        <v>7</v>
      </c>
      <c r="C9" s="7">
        <v>3480</v>
      </c>
      <c r="D9" s="3">
        <v>0.13800000000000001</v>
      </c>
      <c r="E9" s="3">
        <v>0.34517865702667655</v>
      </c>
    </row>
    <row r="10" spans="2:5" ht="20.100000000000001" customHeight="1" x14ac:dyDescent="0.25">
      <c r="B10" s="14" t="s">
        <v>8</v>
      </c>
      <c r="C10" s="15"/>
      <c r="D10" s="15"/>
      <c r="E10" s="15"/>
    </row>
    <row r="11" spans="2:5" x14ac:dyDescent="0.25">
      <c r="B11" s="9" t="s">
        <v>44</v>
      </c>
      <c r="C11" s="1">
        <v>8720</v>
      </c>
      <c r="D11" s="2">
        <v>7.7866972477064214E-2</v>
      </c>
      <c r="E11" s="2">
        <v>0.26797750351254201</v>
      </c>
    </row>
    <row r="12" spans="2:5" x14ac:dyDescent="0.25">
      <c r="B12" s="8" t="s">
        <v>39</v>
      </c>
      <c r="C12" s="1">
        <v>8720</v>
      </c>
      <c r="D12" s="2">
        <v>4.4667431633970741E-3</v>
      </c>
      <c r="E12" s="2">
        <v>3.6619888723642594E-2</v>
      </c>
    </row>
    <row r="13" spans="2:5" x14ac:dyDescent="0.25">
      <c r="B13" s="9" t="s">
        <v>9</v>
      </c>
      <c r="C13" s="1">
        <v>8720</v>
      </c>
      <c r="D13" s="2">
        <v>9.9082568807339455E-2</v>
      </c>
      <c r="E13" s="2">
        <v>0.29878997870805041</v>
      </c>
    </row>
    <row r="14" spans="2:5" x14ac:dyDescent="0.25">
      <c r="B14" s="13" t="s">
        <v>10</v>
      </c>
      <c r="C14" s="1">
        <v>8720</v>
      </c>
      <c r="D14" s="2">
        <v>0.17924311926605505</v>
      </c>
      <c r="E14" s="2">
        <v>0.71831854709854459</v>
      </c>
    </row>
    <row r="15" spans="2:5" x14ac:dyDescent="0.25">
      <c r="B15" s="9" t="s">
        <v>11</v>
      </c>
      <c r="C15" s="1">
        <v>8720</v>
      </c>
      <c r="D15" s="2">
        <v>2.9587155963302754E-2</v>
      </c>
      <c r="E15" s="2">
        <v>0.16945515387716156</v>
      </c>
    </row>
    <row r="16" spans="2:5" x14ac:dyDescent="0.25">
      <c r="B16" s="9" t="s">
        <v>12</v>
      </c>
      <c r="C16" s="1">
        <v>8720</v>
      </c>
      <c r="D16" s="2">
        <v>6.9266055045871563E-2</v>
      </c>
      <c r="E16" s="2">
        <v>0.25392058337650686</v>
      </c>
    </row>
    <row r="17" spans="2:5" x14ac:dyDescent="0.25">
      <c r="B17" s="9" t="s">
        <v>13</v>
      </c>
      <c r="C17" s="1">
        <v>8720</v>
      </c>
      <c r="D17" s="2">
        <v>3.4059633027522934E-2</v>
      </c>
      <c r="E17" s="2">
        <v>0.1813927995959293</v>
      </c>
    </row>
    <row r="18" spans="2:5" x14ac:dyDescent="0.25">
      <c r="B18" s="9" t="s">
        <v>14</v>
      </c>
      <c r="C18" s="1">
        <v>8720</v>
      </c>
      <c r="D18" s="2">
        <v>1.3876146788990826E-2</v>
      </c>
      <c r="E18" s="2">
        <v>0.11698362594553989</v>
      </c>
    </row>
    <row r="19" spans="2:5" x14ac:dyDescent="0.25">
      <c r="B19" s="9" t="s">
        <v>15</v>
      </c>
      <c r="C19" s="1">
        <v>8720</v>
      </c>
      <c r="D19" s="2">
        <v>1.4908256880733946E-2</v>
      </c>
      <c r="E19" s="2">
        <v>0.12119276020073233</v>
      </c>
    </row>
    <row r="20" spans="2:5" x14ac:dyDescent="0.25">
      <c r="B20" s="9" t="s">
        <v>45</v>
      </c>
      <c r="C20" s="1">
        <v>8720</v>
      </c>
      <c r="D20" s="2">
        <v>7.9061968815982882E-3</v>
      </c>
      <c r="E20" s="2">
        <v>1.0459650646064702</v>
      </c>
    </row>
    <row r="21" spans="2:5" x14ac:dyDescent="0.25">
      <c r="B21" s="9" t="s">
        <v>46</v>
      </c>
      <c r="C21" s="1">
        <v>8720</v>
      </c>
      <c r="D21" s="2">
        <v>1.6024022997109168E-2</v>
      </c>
      <c r="E21" s="2">
        <v>1.2980737973907785</v>
      </c>
    </row>
    <row r="22" spans="2:5" x14ac:dyDescent="0.25">
      <c r="B22" s="9" t="s">
        <v>51</v>
      </c>
      <c r="C22" s="1">
        <v>8720</v>
      </c>
      <c r="D22" s="2">
        <v>1.6545245775935847E-2</v>
      </c>
      <c r="E22" s="2">
        <v>1.4005868385429148</v>
      </c>
    </row>
    <row r="23" spans="2:5" x14ac:dyDescent="0.25">
      <c r="B23" s="44" t="str">
        <f>"Household ever experienced  kidnapping (yes=1)"</f>
        <v>Household ever experienced  kidnapping (yes=1)</v>
      </c>
      <c r="C23" s="46">
        <v>8720</v>
      </c>
      <c r="D23" s="47">
        <v>1.3761467889908258E-3</v>
      </c>
      <c r="E23" s="47">
        <v>3.7073044451505832E-2</v>
      </c>
    </row>
    <row r="24" spans="2:5" x14ac:dyDescent="0.25">
      <c r="B24" s="44" t="str">
        <f>"Household ever experienced Workforce (yes=1) "</f>
        <v xml:space="preserve">Household ever experienced Workforce (yes=1) </v>
      </c>
      <c r="C24" s="46">
        <v>8720</v>
      </c>
      <c r="D24" s="47">
        <v>5.7339449541284407E-3</v>
      </c>
      <c r="E24" s="47">
        <v>7.5509739083404401E-2</v>
      </c>
    </row>
    <row r="25" spans="2:5" x14ac:dyDescent="0.25">
      <c r="B25" s="44" t="str">
        <f>"Household ever experienced torture (yes=1)"</f>
        <v>Household ever experienced torture (yes=1)</v>
      </c>
      <c r="C25" s="46">
        <v>8720</v>
      </c>
      <c r="D25" s="47">
        <v>5.0458715596330278E-3</v>
      </c>
      <c r="E25" s="47">
        <v>7.0858919982212193E-2</v>
      </c>
    </row>
    <row r="26" spans="2:5" x14ac:dyDescent="0.25">
      <c r="B26" s="44" t="s">
        <v>53</v>
      </c>
      <c r="C26" s="46">
        <v>8720</v>
      </c>
      <c r="D26" s="47">
        <v>7.7981651376146793E-3</v>
      </c>
      <c r="E26" s="47">
        <v>8.796727329569505E-2</v>
      </c>
    </row>
    <row r="27" spans="2:5" x14ac:dyDescent="0.25">
      <c r="B27" s="45" t="str">
        <f>"Household ever experienced extreme rain (yes=1)"</f>
        <v>Household ever experienced extreme rain (yes=1)</v>
      </c>
      <c r="C27" s="46">
        <v>8720</v>
      </c>
      <c r="D27" s="47">
        <v>0.16341743119266056</v>
      </c>
      <c r="E27" s="47">
        <v>0.36976729733014962</v>
      </c>
    </row>
    <row r="28" spans="2:5" x14ac:dyDescent="0.25">
      <c r="B28" s="45" t="str">
        <f>"Household ever experienced drought (yes=1)"</f>
        <v>Household ever experienced drought (yes=1)</v>
      </c>
      <c r="C28" s="46">
        <v>8720</v>
      </c>
      <c r="D28" s="47">
        <v>0.15470183486238531</v>
      </c>
      <c r="E28" s="47">
        <v>0.36164094809332881</v>
      </c>
    </row>
    <row r="29" spans="2:5" x14ac:dyDescent="0.25">
      <c r="B29" s="45" t="str">
        <f>"Household ever experienced crop disease (yes=1)"</f>
        <v>Household ever experienced crop disease (yes=1)</v>
      </c>
      <c r="C29" s="46">
        <v>8720</v>
      </c>
      <c r="D29" s="47">
        <v>0.18922018348623854</v>
      </c>
      <c r="E29" s="47">
        <v>0.3917058861348352</v>
      </c>
    </row>
    <row r="30" spans="2:5" x14ac:dyDescent="0.25">
      <c r="B30" s="45" t="str">
        <f>"Household ever experienced low harvest (yes=1)"</f>
        <v>Household ever experienced low harvest (yes=1)</v>
      </c>
      <c r="C30" s="46">
        <v>8720</v>
      </c>
      <c r="D30" s="47">
        <v>0.20217889908256881</v>
      </c>
      <c r="E30" s="47">
        <v>0.40164797020967952</v>
      </c>
    </row>
    <row r="31" spans="2:5" x14ac:dyDescent="0.25">
      <c r="B31" s="45" t="str">
        <f>"Household ever experienced good harvest (yes=1)"</f>
        <v>Household ever experienced good harvest (yes=1)</v>
      </c>
      <c r="C31" s="46">
        <v>8720</v>
      </c>
      <c r="D31" s="47">
        <v>9.0481651376146791E-2</v>
      </c>
      <c r="E31" s="47">
        <v>0.28688701729240063</v>
      </c>
    </row>
    <row r="32" spans="2:5" x14ac:dyDescent="0.25">
      <c r="B32" s="45" t="str">
        <f>"Household ever experienced household destruction due to extreme rain (yes=1)"</f>
        <v>Household ever experienced household destruction due to extreme rain (yes=1)</v>
      </c>
      <c r="C32" s="46">
        <v>8720</v>
      </c>
      <c r="D32" s="47">
        <v>4.1857798165137614E-2</v>
      </c>
      <c r="E32" s="47">
        <v>0.20027561685226175</v>
      </c>
    </row>
    <row r="33" spans="2:5" x14ac:dyDescent="0.25">
      <c r="B33" s="45" t="s">
        <v>55</v>
      </c>
      <c r="C33" s="46">
        <v>8720</v>
      </c>
      <c r="D33" s="47">
        <v>6.4793577981651376E-2</v>
      </c>
      <c r="E33" s="47">
        <v>0.2461753847185604</v>
      </c>
    </row>
    <row r="34" spans="2:5" x14ac:dyDescent="0.25">
      <c r="B34" s="44" t="str">
        <f>"Household ever experienced any restriction to access to the market (yes=1)"</f>
        <v>Household ever experienced any restriction to access to the market (yes=1)</v>
      </c>
      <c r="C34" s="46">
        <v>8720</v>
      </c>
      <c r="D34" s="47">
        <v>0.14036697247706423</v>
      </c>
      <c r="E34" s="47">
        <v>0.34738728348377762</v>
      </c>
    </row>
    <row r="35" spans="2:5" x14ac:dyDescent="0.25">
      <c r="B35" s="44" t="str">
        <f>"Household ever experienced an increase agricultural inputs (yes=1)"</f>
        <v>Household ever experienced an increase agricultural inputs (yes=1)</v>
      </c>
      <c r="C35" s="46">
        <v>8720</v>
      </c>
      <c r="D35" s="47">
        <v>0.15321100917431194</v>
      </c>
      <c r="E35" s="47">
        <v>0.36021143192607097</v>
      </c>
    </row>
    <row r="36" spans="2:5" x14ac:dyDescent="0.25">
      <c r="B36" s="44" t="str">
        <f>"Household ever experienced absence of market for production (yes=1)"</f>
        <v>Household ever experienced absence of market for production (yes=1)</v>
      </c>
      <c r="C36" s="46">
        <v>8720</v>
      </c>
      <c r="D36" s="47">
        <v>2.4655963302752295E-2</v>
      </c>
      <c r="E36" s="47">
        <v>0.15508321926047697</v>
      </c>
    </row>
    <row r="37" spans="2:5" x14ac:dyDescent="0.25">
      <c r="B37" s="44" t="str">
        <f>"Household ever experienced price reduction for its products (yes=1)"</f>
        <v>Household ever experienced price reduction for its products (yes=1)</v>
      </c>
      <c r="C37" s="46">
        <v>8720</v>
      </c>
      <c r="D37" s="47">
        <v>4.025229357798165E-2</v>
      </c>
      <c r="E37" s="47">
        <v>0.19656163722447625</v>
      </c>
    </row>
    <row r="38" spans="2:5" x14ac:dyDescent="0.25">
      <c r="B38" s="44" t="str">
        <f>"Household has ever have to sell land (yes=1)"</f>
        <v>Household has ever have to sell land (yes=1)</v>
      </c>
      <c r="C38" s="46">
        <v>8720</v>
      </c>
      <c r="D38" s="47">
        <v>2.4426605504587157E-2</v>
      </c>
      <c r="E38" s="47">
        <v>0.15437836491414145</v>
      </c>
    </row>
    <row r="39" spans="2:5" x14ac:dyDescent="0.25">
      <c r="B39" s="44" t="str">
        <f>"Household has ever have to sell its home (yes=1)"</f>
        <v>Household has ever have to sell its home (yes=1)</v>
      </c>
      <c r="C39" s="46">
        <v>8720</v>
      </c>
      <c r="D39" s="47">
        <v>5.6192660550458719E-3</v>
      </c>
      <c r="E39" s="47">
        <v>7.4755138737538473E-2</v>
      </c>
    </row>
    <row r="40" spans="2:5" x14ac:dyDescent="0.25">
      <c r="B40" s="44" t="str">
        <f>"Household has ever received any humanitarian aid (yes=1)"</f>
        <v>Household has ever received any humanitarian aid (yes=1)</v>
      </c>
      <c r="C40" s="46">
        <v>8720</v>
      </c>
      <c r="D40" s="47">
        <v>8.7041284403669719E-2</v>
      </c>
      <c r="E40" s="47">
        <v>0.28191171176151525</v>
      </c>
    </row>
    <row r="41" spans="2:5" x14ac:dyDescent="0.25">
      <c r="B41" s="44" t="s">
        <v>73</v>
      </c>
      <c r="C41" s="46">
        <v>8720</v>
      </c>
      <c r="D41" s="47">
        <v>0.4864678899082569</v>
      </c>
      <c r="E41" s="47">
        <v>0.49984551014012879</v>
      </c>
    </row>
    <row r="42" spans="2:5" x14ac:dyDescent="0.25">
      <c r="B42" s="44" t="s">
        <v>74</v>
      </c>
      <c r="C42" s="46">
        <v>8720</v>
      </c>
      <c r="D42" s="47">
        <v>100.61651376146789</v>
      </c>
      <c r="E42" s="47">
        <v>259.59476736141829</v>
      </c>
    </row>
    <row r="43" spans="2:5" x14ac:dyDescent="0.25">
      <c r="B43" s="44" t="s">
        <v>75</v>
      </c>
      <c r="C43" s="46">
        <v>8720</v>
      </c>
      <c r="D43" s="47">
        <v>118.01938073394496</v>
      </c>
      <c r="E43" s="47">
        <v>762.2117975831186</v>
      </c>
    </row>
    <row r="44" spans="2:5" ht="15" customHeight="1" x14ac:dyDescent="0.25">
      <c r="B44" s="44" t="s">
        <v>76</v>
      </c>
      <c r="C44" s="46">
        <v>8720</v>
      </c>
      <c r="D44" s="47">
        <v>0.14013761467889907</v>
      </c>
      <c r="E44" s="47">
        <v>1.2388163233962555</v>
      </c>
    </row>
    <row r="45" spans="2:5" ht="21" customHeight="1" x14ac:dyDescent="0.25">
      <c r="B45" s="14" t="s">
        <v>37</v>
      </c>
      <c r="C45" s="14"/>
      <c r="D45" s="14"/>
      <c r="E45" s="14"/>
    </row>
    <row r="46" spans="2:5" x14ac:dyDescent="0.25">
      <c r="B46" s="9" t="s">
        <v>44</v>
      </c>
      <c r="C46" s="1">
        <v>872</v>
      </c>
      <c r="D46" s="2">
        <v>0.27522935779816515</v>
      </c>
      <c r="E46" s="2">
        <v>0.44688609331690593</v>
      </c>
    </row>
    <row r="47" spans="2:5" x14ac:dyDescent="0.25">
      <c r="B47" s="8" t="s">
        <v>39</v>
      </c>
      <c r="C47" s="1">
        <v>872</v>
      </c>
      <c r="D47" s="2">
        <v>1.5665137881857402E-2</v>
      </c>
      <c r="E47" s="2">
        <v>5.4387460204926207E-2</v>
      </c>
    </row>
    <row r="48" spans="2:5" x14ac:dyDescent="0.25">
      <c r="B48" s="9" t="s">
        <v>40</v>
      </c>
      <c r="C48" s="1">
        <v>872</v>
      </c>
      <c r="D48" s="2">
        <v>1.7924311926605505</v>
      </c>
      <c r="E48" s="2">
        <v>5.3208674445670896</v>
      </c>
    </row>
    <row r="49" spans="2:5" x14ac:dyDescent="0.25">
      <c r="B49" s="9" t="s">
        <v>7</v>
      </c>
      <c r="C49" s="1">
        <v>872</v>
      </c>
      <c r="D49" s="2">
        <v>0.27866972477064222</v>
      </c>
      <c r="E49" s="2">
        <v>0.44860193191611192</v>
      </c>
    </row>
    <row r="50" spans="2:5" x14ac:dyDescent="0.25">
      <c r="B50" s="9" t="s">
        <v>16</v>
      </c>
      <c r="C50" s="1">
        <v>872</v>
      </c>
      <c r="D50" s="2">
        <v>0.20871559633027523</v>
      </c>
      <c r="E50" s="2">
        <v>0.40662391681015519</v>
      </c>
    </row>
    <row r="51" spans="2:5" x14ac:dyDescent="0.25">
      <c r="B51" s="9" t="s">
        <v>17</v>
      </c>
      <c r="C51" s="1">
        <v>872</v>
      </c>
      <c r="D51" s="2">
        <v>0.41055045871559631</v>
      </c>
      <c r="E51" s="2">
        <v>0.49221602952793397</v>
      </c>
    </row>
    <row r="52" spans="2:5" x14ac:dyDescent="0.25">
      <c r="B52" s="9" t="s">
        <v>18</v>
      </c>
      <c r="C52" s="1">
        <v>872</v>
      </c>
      <c r="D52" s="2">
        <v>0.23967889908256881</v>
      </c>
      <c r="E52" s="2">
        <v>0.42713247015750383</v>
      </c>
    </row>
    <row r="53" spans="2:5" x14ac:dyDescent="0.25">
      <c r="B53" s="9" t="s">
        <v>19</v>
      </c>
      <c r="C53" s="1">
        <v>872</v>
      </c>
      <c r="D53" s="2">
        <v>0.10321100917431193</v>
      </c>
      <c r="E53" s="2">
        <v>0.30440887584032367</v>
      </c>
    </row>
    <row r="54" spans="2:5" x14ac:dyDescent="0.25">
      <c r="B54" s="9" t="s">
        <v>20</v>
      </c>
      <c r="C54" s="1">
        <v>872</v>
      </c>
      <c r="D54" s="2">
        <v>0.10665137614678899</v>
      </c>
      <c r="E54" s="2">
        <v>0.30884664157455444</v>
      </c>
    </row>
    <row r="55" spans="2:5" x14ac:dyDescent="0.25">
      <c r="B55" s="9" t="s">
        <v>45</v>
      </c>
      <c r="C55" s="1">
        <v>872</v>
      </c>
      <c r="D55" s="2">
        <v>1.7772027111928398E-9</v>
      </c>
      <c r="E55" s="2">
        <v>1.0068447351824807</v>
      </c>
    </row>
    <row r="56" spans="2:5" x14ac:dyDescent="0.25">
      <c r="B56" s="9" t="s">
        <v>46</v>
      </c>
      <c r="C56" s="1">
        <v>872</v>
      </c>
      <c r="D56" s="2">
        <v>1.0594862316726544E-8</v>
      </c>
      <c r="E56" s="2">
        <v>1.274246988423765</v>
      </c>
    </row>
    <row r="57" spans="2:5" x14ac:dyDescent="0.25">
      <c r="B57" s="9" t="s">
        <v>51</v>
      </c>
      <c r="C57" s="1">
        <v>872</v>
      </c>
      <c r="D57" s="2">
        <v>1.5883749231286004E-8</v>
      </c>
      <c r="E57" s="2">
        <v>1.3768102205744854</v>
      </c>
    </row>
    <row r="58" spans="2:5" x14ac:dyDescent="0.25">
      <c r="B58" s="44" t="str">
        <f>"Household ever experienced  kidnapping (yes=1)"</f>
        <v>Household ever experienced  kidnapping (yes=1)</v>
      </c>
      <c r="C58" s="46">
        <v>872</v>
      </c>
      <c r="D58" s="47">
        <v>1.3761467889908258E-2</v>
      </c>
      <c r="E58" s="47">
        <v>0.11656617041054565</v>
      </c>
    </row>
    <row r="59" spans="2:5" x14ac:dyDescent="0.25">
      <c r="B59" s="44" t="str">
        <f>"Household ever experienced Workforce (yes=1) "</f>
        <v xml:space="preserve">Household ever experienced Workforce (yes=1) </v>
      </c>
      <c r="C59" s="46">
        <v>872</v>
      </c>
      <c r="D59" s="47">
        <v>5.7339449541284407E-2</v>
      </c>
      <c r="E59" s="47">
        <v>0.23262350280266919</v>
      </c>
    </row>
    <row r="60" spans="2:5" x14ac:dyDescent="0.25">
      <c r="B60" s="44" t="str">
        <f>"Household ever experienced torture (yes=1)"</f>
        <v>Household ever experienced torture (yes=1)</v>
      </c>
      <c r="C60" s="46">
        <v>872</v>
      </c>
      <c r="D60" s="47">
        <v>5.0458715596330278E-2</v>
      </c>
      <c r="E60" s="47">
        <v>0.21901516472814664</v>
      </c>
    </row>
    <row r="61" spans="2:5" x14ac:dyDescent="0.25">
      <c r="B61" s="44" t="s">
        <v>53</v>
      </c>
      <c r="C61" s="46">
        <v>872</v>
      </c>
      <c r="D61" s="47">
        <v>7.7981651376146793E-2</v>
      </c>
      <c r="E61" s="47">
        <v>0.26829659485120361</v>
      </c>
    </row>
    <row r="62" spans="2:5" x14ac:dyDescent="0.25">
      <c r="B62" s="45" t="str">
        <f>"Household ever experienced extreme rain (yes=1)"</f>
        <v>Household ever experienced extreme rain (yes=1)</v>
      </c>
      <c r="C62" s="46">
        <v>872</v>
      </c>
      <c r="D62" s="47">
        <v>0.92316513761467889</v>
      </c>
      <c r="E62" s="47">
        <v>0.26648208737818913</v>
      </c>
    </row>
    <row r="63" spans="2:5" x14ac:dyDescent="0.25">
      <c r="B63" s="45" t="str">
        <f>"Household ever experienced drought (yes=1)"</f>
        <v>Household ever experienced drought (yes=1)</v>
      </c>
      <c r="C63" s="46">
        <v>872</v>
      </c>
      <c r="D63" s="47">
        <v>0.86582568807339455</v>
      </c>
      <c r="E63" s="47">
        <v>0.34103510548627991</v>
      </c>
    </row>
    <row r="64" spans="2:5" x14ac:dyDescent="0.25">
      <c r="B64" s="45" t="str">
        <f>"Household ever experienced crop disease (yes=1)"</f>
        <v>Household ever experienced crop disease (yes=1)</v>
      </c>
      <c r="C64" s="46">
        <v>872</v>
      </c>
      <c r="D64" s="47">
        <v>0.85894495412844041</v>
      </c>
      <c r="E64" s="47">
        <v>0.3482780824054813</v>
      </c>
    </row>
    <row r="65" spans="2:5" x14ac:dyDescent="0.25">
      <c r="B65" s="45" t="str">
        <f>"Household ever experienced low harvest (yes=1)"</f>
        <v>Household ever experienced low harvest (yes=1)</v>
      </c>
      <c r="C65" s="46">
        <v>872</v>
      </c>
      <c r="D65" s="47">
        <v>0.91743119266055051</v>
      </c>
      <c r="E65" s="47">
        <v>0.2753873086621268</v>
      </c>
    </row>
    <row r="66" spans="2:5" x14ac:dyDescent="0.25">
      <c r="B66" s="45" t="str">
        <f>"Household ever experienced good harvest (yes=1)"</f>
        <v>Household ever experienced good harvest (yes=1)</v>
      </c>
      <c r="C66" s="46">
        <v>872</v>
      </c>
      <c r="D66" s="47">
        <v>0.54243119266055051</v>
      </c>
      <c r="E66" s="47">
        <v>0.49848224967339455</v>
      </c>
    </row>
    <row r="67" spans="2:5" x14ac:dyDescent="0.25">
      <c r="B67" s="45" t="str">
        <f>"Household ever experienced household destruction due to extreme rain (yes=1)"</f>
        <v>Household ever experienced household destruction due to extreme rain (yes=1)</v>
      </c>
      <c r="C67" s="46">
        <v>872</v>
      </c>
      <c r="D67" s="47">
        <v>0.32110091743119268</v>
      </c>
      <c r="E67" s="47">
        <v>0.46716742146439078</v>
      </c>
    </row>
    <row r="68" spans="2:5" x14ac:dyDescent="0.25">
      <c r="B68" s="45" t="s">
        <v>55</v>
      </c>
      <c r="C68" s="46">
        <v>872</v>
      </c>
      <c r="D68" s="47">
        <v>0.44036697247706424</v>
      </c>
      <c r="E68" s="47">
        <v>0.49671606140610292</v>
      </c>
    </row>
    <row r="69" spans="2:5" x14ac:dyDescent="0.25">
      <c r="B69" s="44" t="str">
        <f>"Household ever experienced any restriction to access to the market (yes=1)"</f>
        <v>Household ever experienced any restriction to access to the market (yes=1)</v>
      </c>
      <c r="C69" s="46">
        <v>872</v>
      </c>
      <c r="D69" s="47">
        <v>0.55963302752293576</v>
      </c>
      <c r="E69" s="47">
        <v>0.49671606140610292</v>
      </c>
    </row>
    <row r="70" spans="2:5" x14ac:dyDescent="0.25">
      <c r="B70" s="44" t="str">
        <f>"Household ever experienced an increase agricultural inputs (yes=1)"</f>
        <v>Household ever experienced an increase agricultural inputs (yes=1)</v>
      </c>
      <c r="C70" s="46">
        <v>872</v>
      </c>
      <c r="D70" s="47">
        <v>0.66857798165137616</v>
      </c>
      <c r="E70" s="47">
        <v>0.47099454670711305</v>
      </c>
    </row>
    <row r="71" spans="2:5" x14ac:dyDescent="0.25">
      <c r="B71" s="44" t="str">
        <f>"Household ever experienced absence of market for production (yes=1)"</f>
        <v>Household ever experienced absence of market for production (yes=1)</v>
      </c>
      <c r="C71" s="46">
        <v>872</v>
      </c>
      <c r="D71" s="47">
        <v>0.15481651376146788</v>
      </c>
      <c r="E71" s="47">
        <v>0.36193727159190986</v>
      </c>
    </row>
    <row r="72" spans="2:5" x14ac:dyDescent="0.25">
      <c r="B72" s="44" t="str">
        <f>"Household ever experienced price reduction for its products (yes=1)"</f>
        <v>Household ever experienced price reduction for its products (yes=1)</v>
      </c>
      <c r="C72" s="46">
        <v>872</v>
      </c>
      <c r="D72" s="47">
        <v>0.24311926605504589</v>
      </c>
      <c r="E72" s="47">
        <v>0.42921271424733187</v>
      </c>
    </row>
    <row r="73" spans="2:5" x14ac:dyDescent="0.25">
      <c r="B73" s="44" t="str">
        <f>"Household has ever have to sell land (yes=1)"</f>
        <v>Household has ever have to sell land (yes=1)</v>
      </c>
      <c r="C73" s="46">
        <v>872</v>
      </c>
      <c r="D73" s="47">
        <v>0.18233944954128439</v>
      </c>
      <c r="E73" s="47">
        <v>0.38634563254620424</v>
      </c>
    </row>
    <row r="74" spans="2:5" x14ac:dyDescent="0.25">
      <c r="B74" s="44" t="str">
        <f>"Household has ever have to sell its home (yes=1)"</f>
        <v>Household has ever have to sell its home (yes=1)</v>
      </c>
      <c r="C74" s="46">
        <v>872</v>
      </c>
      <c r="D74" s="47">
        <v>3.8990825688073397E-2</v>
      </c>
      <c r="E74" s="47">
        <v>0.19368417937298424</v>
      </c>
    </row>
    <row r="75" spans="2:5" x14ac:dyDescent="0.25">
      <c r="B75" s="44" t="str">
        <f>"Household has ever received any humanitarian aid (yes=1)"</f>
        <v>Household has ever received any humanitarian aid (yes=1)</v>
      </c>
      <c r="C75" s="46">
        <v>872</v>
      </c>
      <c r="D75" s="47">
        <v>0.47477064220183485</v>
      </c>
      <c r="E75" s="47">
        <v>0.49964965237530229</v>
      </c>
    </row>
    <row r="76" spans="2:5" x14ac:dyDescent="0.25">
      <c r="B76" s="44" t="str">
        <f>"Household has ever had coffee (yes=1)"</f>
        <v>Household has ever had coffee (yes=1)</v>
      </c>
      <c r="C76" s="46">
        <v>872</v>
      </c>
      <c r="D76" s="47">
        <v>0.51146788990825687</v>
      </c>
      <c r="E76" s="47">
        <v>0.50015533878710283</v>
      </c>
    </row>
    <row r="77" spans="2:5" x14ac:dyDescent="0.25">
      <c r="B77" s="44" t="str">
        <f>"Household has ever had livestock (yes=1)"</f>
        <v>Household has ever had livestock (yes=1)</v>
      </c>
      <c r="C77" s="46">
        <v>872</v>
      </c>
      <c r="D77" s="47">
        <v>0.12844036697247707</v>
      </c>
      <c r="E77" s="47">
        <v>0.3347715071457702</v>
      </c>
    </row>
    <row r="78" spans="2:5" ht="20.100000000000001" customHeight="1" x14ac:dyDescent="0.25">
      <c r="B78" s="14" t="s">
        <v>21</v>
      </c>
      <c r="C78" s="14"/>
      <c r="D78" s="14"/>
      <c r="E78" s="14"/>
    </row>
    <row r="79" spans="2:5" x14ac:dyDescent="0.25">
      <c r="B79" s="9" t="s">
        <v>22</v>
      </c>
      <c r="C79" s="1">
        <v>1000</v>
      </c>
      <c r="D79" s="2">
        <v>4.5400000493973497E-3</v>
      </c>
      <c r="E79" s="2">
        <v>3.7831463902810197E-2</v>
      </c>
    </row>
    <row r="80" spans="2:5" ht="14.1" customHeight="1" x14ac:dyDescent="0.25">
      <c r="B80" s="8" t="s">
        <v>39</v>
      </c>
      <c r="C80" s="7">
        <v>1000</v>
      </c>
      <c r="D80" s="3">
        <v>7.5999999999999998E-2</v>
      </c>
      <c r="E80" s="3">
        <v>0.2651307117146075</v>
      </c>
    </row>
    <row r="81" spans="2:5" ht="18.95" customHeight="1" x14ac:dyDescent="0.25">
      <c r="B81" s="14" t="s">
        <v>38</v>
      </c>
      <c r="C81" s="14"/>
      <c r="D81" s="14"/>
      <c r="E81" s="14"/>
    </row>
    <row r="82" spans="2:5" ht="38.1" customHeight="1" thickBot="1" x14ac:dyDescent="0.3">
      <c r="B82" s="25" t="s">
        <v>41</v>
      </c>
      <c r="C82" s="11">
        <v>100</v>
      </c>
      <c r="D82" s="12">
        <v>0.27</v>
      </c>
      <c r="E82" s="12">
        <v>0.44619604333847368</v>
      </c>
    </row>
    <row r="83" spans="2:5" ht="159.94999999999999" customHeight="1" x14ac:dyDescent="0.25">
      <c r="B83" s="61" t="s">
        <v>50</v>
      </c>
      <c r="C83" s="61"/>
      <c r="D83" s="61"/>
      <c r="E83" s="61"/>
    </row>
  </sheetData>
  <mergeCells count="3">
    <mergeCell ref="B83:E83"/>
    <mergeCell ref="C2:E2"/>
    <mergeCell ref="B1:E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0"/>
  <sheetViews>
    <sheetView showGridLines="0" workbookViewId="0">
      <selection activeCell="E10" sqref="E10:F13"/>
    </sheetView>
  </sheetViews>
  <sheetFormatPr defaultColWidth="11" defaultRowHeight="15.75" x14ac:dyDescent="0.25"/>
  <cols>
    <col min="2" max="2" width="56.125" customWidth="1"/>
  </cols>
  <sheetData>
    <row r="2" spans="2:20" x14ac:dyDescent="0.25">
      <c r="B2" s="65" t="s">
        <v>64</v>
      </c>
      <c r="C2" s="65"/>
      <c r="D2" s="65"/>
      <c r="E2" s="65"/>
      <c r="F2" s="65"/>
      <c r="G2" s="65"/>
      <c r="H2" s="65"/>
      <c r="I2" s="65"/>
      <c r="J2" s="65"/>
      <c r="K2" s="65"/>
      <c r="L2" s="65"/>
      <c r="M2" s="65"/>
      <c r="N2" s="65"/>
      <c r="O2" s="65"/>
      <c r="P2" s="65"/>
      <c r="Q2" s="65"/>
      <c r="R2" s="65"/>
      <c r="S2" s="65"/>
      <c r="T2" s="65"/>
    </row>
    <row r="3" spans="2:20" ht="36.950000000000003" customHeight="1" thickBot="1" x14ac:dyDescent="0.3">
      <c r="B3" s="24" t="s">
        <v>42</v>
      </c>
      <c r="C3" s="6" t="s">
        <v>27</v>
      </c>
      <c r="D3" s="6" t="s">
        <v>28</v>
      </c>
      <c r="E3" s="6" t="s">
        <v>29</v>
      </c>
      <c r="F3" s="6" t="s">
        <v>30</v>
      </c>
      <c r="G3" s="6" t="s">
        <v>31</v>
      </c>
      <c r="H3" s="6" t="s">
        <v>32</v>
      </c>
      <c r="I3" s="6" t="s">
        <v>33</v>
      </c>
      <c r="J3" s="6" t="s">
        <v>35</v>
      </c>
      <c r="K3" s="6" t="s">
        <v>36</v>
      </c>
      <c r="L3" s="6" t="s">
        <v>47</v>
      </c>
      <c r="M3" s="6" t="s">
        <v>56</v>
      </c>
      <c r="N3" s="6" t="s">
        <v>57</v>
      </c>
      <c r="O3" s="6" t="s">
        <v>58</v>
      </c>
      <c r="P3" s="6" t="s">
        <v>59</v>
      </c>
      <c r="Q3" s="6" t="s">
        <v>60</v>
      </c>
      <c r="R3" s="6" t="s">
        <v>61</v>
      </c>
      <c r="S3" s="6" t="s">
        <v>63</v>
      </c>
      <c r="T3" s="6" t="s">
        <v>62</v>
      </c>
    </row>
    <row r="4" spans="2:20" s="38" customFormat="1" ht="20.100000000000001" customHeight="1" thickTop="1" x14ac:dyDescent="0.25">
      <c r="B4" s="35"/>
      <c r="C4" s="36"/>
      <c r="D4" s="36"/>
      <c r="E4" s="36"/>
      <c r="F4" s="36"/>
      <c r="G4" s="36"/>
      <c r="H4" s="36"/>
      <c r="I4" s="36"/>
      <c r="J4" s="36"/>
      <c r="K4" s="36"/>
      <c r="L4" s="36"/>
    </row>
    <row r="5" spans="2:20" x14ac:dyDescent="0.25">
      <c r="B5" s="34" t="s">
        <v>52</v>
      </c>
      <c r="C5" s="37"/>
      <c r="D5" s="37"/>
      <c r="E5" s="37"/>
      <c r="F5" s="37"/>
      <c r="G5" s="37"/>
      <c r="H5" s="37"/>
      <c r="I5" s="37"/>
      <c r="J5" s="37"/>
      <c r="K5" s="37"/>
      <c r="L5" s="37"/>
    </row>
    <row r="6" spans="2:20" x14ac:dyDescent="0.25">
      <c r="B6" t="str">
        <f>"Household ever experienced  kidnapping (yes=1)"</f>
        <v>Household ever experienced  kidnapping (yes=1)</v>
      </c>
      <c r="C6" t="str">
        <f>"0.045"</f>
        <v>0.045</v>
      </c>
      <c r="D6" t="str">
        <f>""</f>
        <v/>
      </c>
      <c r="E6" t="str">
        <f>""</f>
        <v/>
      </c>
      <c r="F6" t="str">
        <f>""</f>
        <v/>
      </c>
      <c r="G6" t="str">
        <f>""</f>
        <v/>
      </c>
      <c r="H6" t="str">
        <f>""</f>
        <v/>
      </c>
      <c r="I6" t="str">
        <f>""</f>
        <v/>
      </c>
      <c r="J6" t="str">
        <f>""</f>
        <v/>
      </c>
      <c r="K6" t="str">
        <f>""</f>
        <v/>
      </c>
      <c r="L6" t="str">
        <f>""</f>
        <v/>
      </c>
    </row>
    <row r="7" spans="2:20" x14ac:dyDescent="0.25">
      <c r="B7" t="str">
        <f>""</f>
        <v/>
      </c>
      <c r="C7" t="str">
        <f>"[0.060]"</f>
        <v>[0.060]</v>
      </c>
      <c r="D7" t="str">
        <f>""</f>
        <v/>
      </c>
      <c r="E7" t="str">
        <f>""</f>
        <v/>
      </c>
      <c r="F7" t="str">
        <f>""</f>
        <v/>
      </c>
      <c r="G7" t="str">
        <f>""</f>
        <v/>
      </c>
      <c r="H7" t="str">
        <f>""</f>
        <v/>
      </c>
      <c r="I7" t="str">
        <f>""</f>
        <v/>
      </c>
      <c r="J7" t="str">
        <f>""</f>
        <v/>
      </c>
      <c r="K7" t="str">
        <f>""</f>
        <v/>
      </c>
      <c r="L7" t="str">
        <f>""</f>
        <v/>
      </c>
    </row>
    <row r="8" spans="2:20" x14ac:dyDescent="0.25">
      <c r="B8" t="str">
        <f>"Household ever experienced Workforce (yes=1) "</f>
        <v xml:space="preserve">Household ever experienced Workforce (yes=1) </v>
      </c>
      <c r="C8" t="str">
        <f>""</f>
        <v/>
      </c>
      <c r="D8" t="str">
        <f>"-0.030*"</f>
        <v>-0.030*</v>
      </c>
      <c r="E8" t="str">
        <f>""</f>
        <v/>
      </c>
      <c r="F8" t="str">
        <f>""</f>
        <v/>
      </c>
      <c r="G8" t="str">
        <f>""</f>
        <v/>
      </c>
      <c r="H8" t="str">
        <f>""</f>
        <v/>
      </c>
      <c r="I8" t="str">
        <f>""</f>
        <v/>
      </c>
      <c r="J8" t="str">
        <f>""</f>
        <v/>
      </c>
      <c r="K8" t="str">
        <f>""</f>
        <v/>
      </c>
      <c r="L8" t="str">
        <f>""</f>
        <v/>
      </c>
    </row>
    <row r="9" spans="2:20" x14ac:dyDescent="0.25">
      <c r="B9" t="str">
        <f>""</f>
        <v/>
      </c>
      <c r="C9" t="str">
        <f>""</f>
        <v/>
      </c>
      <c r="D9" t="str">
        <f>"[0.016]"</f>
        <v>[0.016]</v>
      </c>
      <c r="E9" t="str">
        <f>""</f>
        <v/>
      </c>
      <c r="F9" t="str">
        <f>""</f>
        <v/>
      </c>
      <c r="G9" t="str">
        <f>""</f>
        <v/>
      </c>
      <c r="H9" t="str">
        <f>""</f>
        <v/>
      </c>
      <c r="I9" t="str">
        <f>""</f>
        <v/>
      </c>
      <c r="J9" t="str">
        <f>""</f>
        <v/>
      </c>
      <c r="K9" t="str">
        <f>""</f>
        <v/>
      </c>
      <c r="L9" t="str">
        <f>""</f>
        <v/>
      </c>
    </row>
    <row r="10" spans="2:20" x14ac:dyDescent="0.25">
      <c r="B10" t="str">
        <f>"Household ever experienced torture (yes=1)"</f>
        <v>Household ever experienced torture (yes=1)</v>
      </c>
      <c r="C10" t="str">
        <f>""</f>
        <v/>
      </c>
      <c r="D10" t="str">
        <f>""</f>
        <v/>
      </c>
      <c r="E10" t="str">
        <f>"-0.062***"</f>
        <v>-0.062***</v>
      </c>
      <c r="F10" t="str">
        <f>""</f>
        <v/>
      </c>
      <c r="H10" t="str">
        <f>""</f>
        <v/>
      </c>
      <c r="I10" t="str">
        <f>""</f>
        <v/>
      </c>
      <c r="J10" t="str">
        <f>""</f>
        <v/>
      </c>
      <c r="K10" t="str">
        <f>""</f>
        <v/>
      </c>
      <c r="L10" t="str">
        <f>""</f>
        <v/>
      </c>
    </row>
    <row r="11" spans="2:20" x14ac:dyDescent="0.25">
      <c r="B11" t="str">
        <f>""</f>
        <v/>
      </c>
      <c r="C11" t="str">
        <f>""</f>
        <v/>
      </c>
      <c r="D11" t="str">
        <f>""</f>
        <v/>
      </c>
      <c r="E11" t="str">
        <f>"[0.011]"</f>
        <v>[0.011]</v>
      </c>
      <c r="F11" t="str">
        <f>""</f>
        <v/>
      </c>
      <c r="H11" t="str">
        <f>""</f>
        <v/>
      </c>
      <c r="I11" t="str">
        <f>""</f>
        <v/>
      </c>
      <c r="J11" t="str">
        <f>""</f>
        <v/>
      </c>
      <c r="K11" t="str">
        <f>""</f>
        <v/>
      </c>
      <c r="L11" t="str">
        <f>""</f>
        <v/>
      </c>
    </row>
    <row r="12" spans="2:20" x14ac:dyDescent="0.25">
      <c r="B12" t="s">
        <v>53</v>
      </c>
      <c r="C12" t="str">
        <f>""</f>
        <v/>
      </c>
      <c r="D12" t="str">
        <f>""</f>
        <v/>
      </c>
      <c r="E12" t="str">
        <f>""</f>
        <v/>
      </c>
      <c r="F12" t="str">
        <f>"-0.048***"</f>
        <v>-0.048***</v>
      </c>
      <c r="G12" t="str">
        <f>""</f>
        <v/>
      </c>
      <c r="I12" t="str">
        <f>""</f>
        <v/>
      </c>
      <c r="J12" t="str">
        <f>""</f>
        <v/>
      </c>
      <c r="K12" t="str">
        <f>""</f>
        <v/>
      </c>
      <c r="L12" t="str">
        <f>""</f>
        <v/>
      </c>
    </row>
    <row r="13" spans="2:20" x14ac:dyDescent="0.25">
      <c r="B13" s="5"/>
      <c r="C13" t="str">
        <f>""</f>
        <v/>
      </c>
      <c r="D13" t="str">
        <f>""</f>
        <v/>
      </c>
      <c r="E13" t="str">
        <f>""</f>
        <v/>
      </c>
      <c r="F13" t="str">
        <f>"[0.012]"</f>
        <v>[0.012]</v>
      </c>
      <c r="G13" t="str">
        <f>""</f>
        <v/>
      </c>
      <c r="I13" t="str">
        <f>""</f>
        <v/>
      </c>
      <c r="J13" t="str">
        <f>""</f>
        <v/>
      </c>
      <c r="K13" t="str">
        <f>""</f>
        <v/>
      </c>
      <c r="L13" t="str">
        <f>""</f>
        <v/>
      </c>
    </row>
    <row r="14" spans="2:20" x14ac:dyDescent="0.25">
      <c r="B14" s="31" t="s">
        <v>54</v>
      </c>
      <c r="C14" s="39"/>
      <c r="D14" s="39"/>
      <c r="E14" s="40"/>
      <c r="F14" s="40"/>
      <c r="G14" s="40"/>
      <c r="H14" s="40"/>
      <c r="I14" s="40"/>
      <c r="J14" s="40"/>
      <c r="K14" s="40"/>
      <c r="L14" s="40"/>
      <c r="M14" s="40"/>
      <c r="N14" s="40"/>
      <c r="O14" s="40"/>
      <c r="P14" s="40"/>
      <c r="Q14" s="40"/>
      <c r="R14" s="40"/>
      <c r="S14" s="40"/>
      <c r="T14" s="40"/>
    </row>
    <row r="15" spans="2:20" x14ac:dyDescent="0.25">
      <c r="B15" s="38" t="str">
        <f>"Household ever experienced extreme rain (yes=1)"</f>
        <v>Household ever experienced extreme rain (yes=1)</v>
      </c>
      <c r="C15" s="38"/>
      <c r="D15" s="38"/>
      <c r="E15" s="38"/>
      <c r="F15" s="38"/>
      <c r="G15" s="38" t="str">
        <f>"-0.025***"</f>
        <v>-0.025***</v>
      </c>
      <c r="H15" s="38" t="str">
        <f>""</f>
        <v/>
      </c>
      <c r="I15" s="38" t="str">
        <f>""</f>
        <v/>
      </c>
      <c r="J15" s="38" t="str">
        <f>""</f>
        <v/>
      </c>
      <c r="K15" s="38" t="str">
        <f>""</f>
        <v/>
      </c>
      <c r="L15" s="38" t="str">
        <f>""</f>
        <v/>
      </c>
      <c r="M15" s="38" t="str">
        <f>""</f>
        <v/>
      </c>
      <c r="N15" s="38"/>
      <c r="O15" s="38"/>
      <c r="P15" s="38"/>
      <c r="Q15" s="38"/>
      <c r="R15" s="38"/>
      <c r="S15" s="38"/>
      <c r="T15" s="38"/>
    </row>
    <row r="16" spans="2:20" x14ac:dyDescent="0.25">
      <c r="B16" s="38" t="str">
        <f>""</f>
        <v/>
      </c>
      <c r="C16" s="38"/>
      <c r="D16" s="38"/>
      <c r="E16" s="38"/>
      <c r="F16" s="38"/>
      <c r="G16" s="38" t="str">
        <f>"[0.006]"</f>
        <v>[0.006]</v>
      </c>
      <c r="H16" s="38" t="str">
        <f>""</f>
        <v/>
      </c>
      <c r="I16" s="38" t="str">
        <f>""</f>
        <v/>
      </c>
      <c r="J16" s="38" t="str">
        <f>""</f>
        <v/>
      </c>
      <c r="K16" s="38" t="str">
        <f>""</f>
        <v/>
      </c>
      <c r="L16" s="38" t="str">
        <f>""</f>
        <v/>
      </c>
      <c r="M16" s="38" t="str">
        <f>""</f>
        <v/>
      </c>
      <c r="N16" s="38"/>
      <c r="O16" s="38"/>
      <c r="P16" s="38"/>
      <c r="Q16" s="38"/>
      <c r="R16" s="38"/>
      <c r="S16" s="38"/>
      <c r="T16" s="38"/>
    </row>
    <row r="17" spans="2:20" x14ac:dyDescent="0.25">
      <c r="B17" s="38" t="str">
        <f>"Household ever experienced drought (yes=1)"</f>
        <v>Household ever experienced drought (yes=1)</v>
      </c>
      <c r="C17" s="38"/>
      <c r="D17" s="38"/>
      <c r="E17" s="38"/>
      <c r="F17" s="38"/>
      <c r="G17" s="38" t="str">
        <f>""</f>
        <v/>
      </c>
      <c r="H17" s="38" t="str">
        <f>"-0.013**"</f>
        <v>-0.013**</v>
      </c>
      <c r="I17" s="38" t="str">
        <f>""</f>
        <v/>
      </c>
      <c r="J17" s="38" t="str">
        <f>""</f>
        <v/>
      </c>
      <c r="K17" s="38" t="str">
        <f>""</f>
        <v/>
      </c>
      <c r="L17" s="38" t="str">
        <f>""</f>
        <v/>
      </c>
      <c r="M17" s="38" t="str">
        <f>""</f>
        <v/>
      </c>
      <c r="N17" s="38"/>
      <c r="O17" s="38"/>
      <c r="P17" s="38"/>
      <c r="Q17" s="38"/>
      <c r="R17" s="38"/>
      <c r="S17" s="38"/>
      <c r="T17" s="38"/>
    </row>
    <row r="18" spans="2:20" x14ac:dyDescent="0.25">
      <c r="B18" s="38" t="str">
        <f>""</f>
        <v/>
      </c>
      <c r="C18" s="38"/>
      <c r="D18" s="38"/>
      <c r="E18" s="38"/>
      <c r="F18" s="38"/>
      <c r="G18" s="38" t="str">
        <f>""</f>
        <v/>
      </c>
      <c r="H18" s="38" t="str">
        <f>"[0.005]"</f>
        <v>[0.005]</v>
      </c>
      <c r="I18" s="38" t="str">
        <f>""</f>
        <v/>
      </c>
      <c r="J18" s="38" t="str">
        <f>""</f>
        <v/>
      </c>
      <c r="K18" s="38" t="str">
        <f>""</f>
        <v/>
      </c>
      <c r="L18" s="38" t="str">
        <f>""</f>
        <v/>
      </c>
      <c r="M18" s="38" t="str">
        <f>""</f>
        <v/>
      </c>
      <c r="N18" s="38"/>
      <c r="O18" s="38"/>
      <c r="P18" s="38"/>
      <c r="Q18" s="38"/>
      <c r="R18" s="38"/>
      <c r="S18" s="38"/>
      <c r="T18" s="38"/>
    </row>
    <row r="19" spans="2:20" x14ac:dyDescent="0.25">
      <c r="B19" s="38" t="str">
        <f>"Household ever experienced crop disease (yes=1)"</f>
        <v>Household ever experienced crop disease (yes=1)</v>
      </c>
      <c r="C19" s="38"/>
      <c r="D19" s="38"/>
      <c r="E19" s="38"/>
      <c r="F19" s="38"/>
      <c r="G19" s="38" t="str">
        <f>""</f>
        <v/>
      </c>
      <c r="H19" s="38" t="str">
        <f>""</f>
        <v/>
      </c>
      <c r="I19" s="38" t="str">
        <f>"-0.010**"</f>
        <v>-0.010**</v>
      </c>
      <c r="J19" s="38" t="str">
        <f>""</f>
        <v/>
      </c>
      <c r="K19" s="38" t="str">
        <f>""</f>
        <v/>
      </c>
      <c r="L19" s="38" t="str">
        <f>""</f>
        <v/>
      </c>
      <c r="M19" s="38" t="str">
        <f>""</f>
        <v/>
      </c>
      <c r="N19" s="38"/>
      <c r="O19" s="38"/>
      <c r="P19" s="38"/>
      <c r="Q19" s="38"/>
      <c r="R19" s="38"/>
      <c r="S19" s="38"/>
      <c r="T19" s="38"/>
    </row>
    <row r="20" spans="2:20" x14ac:dyDescent="0.25">
      <c r="B20" s="38" t="str">
        <f>""</f>
        <v/>
      </c>
      <c r="C20" s="38"/>
      <c r="D20" s="38"/>
      <c r="E20" s="38"/>
      <c r="F20" s="38"/>
      <c r="G20" s="38" t="str">
        <f>""</f>
        <v/>
      </c>
      <c r="H20" s="38" t="str">
        <f>""</f>
        <v/>
      </c>
      <c r="I20" s="38" t="str">
        <f>"[0.005]"</f>
        <v>[0.005]</v>
      </c>
      <c r="J20" s="38" t="str">
        <f>""</f>
        <v/>
      </c>
      <c r="K20" s="38" t="str">
        <f>""</f>
        <v/>
      </c>
      <c r="L20" s="38" t="str">
        <f>""</f>
        <v/>
      </c>
      <c r="M20" s="38" t="str">
        <f>""</f>
        <v/>
      </c>
      <c r="N20" s="38"/>
      <c r="O20" s="38"/>
      <c r="P20" s="38"/>
      <c r="Q20" s="38"/>
      <c r="R20" s="38"/>
      <c r="S20" s="38"/>
      <c r="T20" s="38"/>
    </row>
    <row r="21" spans="2:20" x14ac:dyDescent="0.25">
      <c r="B21" s="38" t="str">
        <f>"Household ever experienced low harvest (yes=1)"</f>
        <v>Household ever experienced low harvest (yes=1)</v>
      </c>
      <c r="C21" s="38"/>
      <c r="D21" s="38"/>
      <c r="E21" s="38"/>
      <c r="F21" s="38"/>
      <c r="G21" s="38" t="str">
        <f>""</f>
        <v/>
      </c>
      <c r="H21" s="38" t="str">
        <f>""</f>
        <v/>
      </c>
      <c r="I21" s="38" t="str">
        <f>""</f>
        <v/>
      </c>
      <c r="J21" s="38" t="str">
        <f>"-0.019***"</f>
        <v>-0.019***</v>
      </c>
      <c r="K21" s="38" t="str">
        <f>""</f>
        <v/>
      </c>
      <c r="L21" s="38" t="str">
        <f>""</f>
        <v/>
      </c>
      <c r="M21" s="38" t="str">
        <f>""</f>
        <v/>
      </c>
      <c r="N21" s="38"/>
      <c r="O21" s="38"/>
      <c r="P21" s="38"/>
      <c r="Q21" s="38"/>
      <c r="R21" s="38"/>
      <c r="S21" s="38"/>
      <c r="T21" s="38"/>
    </row>
    <row r="22" spans="2:20" x14ac:dyDescent="0.25">
      <c r="B22" s="38" t="str">
        <f>""</f>
        <v/>
      </c>
      <c r="C22" s="38"/>
      <c r="D22" s="38"/>
      <c r="E22" s="38"/>
      <c r="F22" s="38"/>
      <c r="G22" s="38" t="str">
        <f>""</f>
        <v/>
      </c>
      <c r="H22" s="38" t="str">
        <f>""</f>
        <v/>
      </c>
      <c r="I22" s="38" t="str">
        <f>""</f>
        <v/>
      </c>
      <c r="J22" s="38" t="str">
        <f>"[0.005]"</f>
        <v>[0.005]</v>
      </c>
      <c r="K22" s="38" t="str">
        <f>""</f>
        <v/>
      </c>
      <c r="L22" s="38" t="str">
        <f>""</f>
        <v/>
      </c>
      <c r="M22" s="38" t="str">
        <f>""</f>
        <v/>
      </c>
      <c r="N22" s="38"/>
      <c r="O22" s="38"/>
      <c r="P22" s="38"/>
      <c r="Q22" s="38"/>
      <c r="R22" s="38"/>
      <c r="S22" s="38"/>
      <c r="T22" s="38"/>
    </row>
    <row r="23" spans="2:20" x14ac:dyDescent="0.25">
      <c r="B23" s="38" t="str">
        <f>"Household ever experienced good harvest (yes=1)"</f>
        <v>Household ever experienced good harvest (yes=1)</v>
      </c>
      <c r="C23" s="38"/>
      <c r="D23" s="38"/>
      <c r="E23" s="38"/>
      <c r="F23" s="38"/>
      <c r="G23" s="38" t="str">
        <f>""</f>
        <v/>
      </c>
      <c r="H23" s="38" t="str">
        <f>""</f>
        <v/>
      </c>
      <c r="I23" s="38" t="str">
        <f>""</f>
        <v/>
      </c>
      <c r="J23" s="38" t="str">
        <f>""</f>
        <v/>
      </c>
      <c r="K23" s="38" t="str">
        <f>"-0.015***"</f>
        <v>-0.015***</v>
      </c>
      <c r="L23" s="38" t="str">
        <f>""</f>
        <v/>
      </c>
      <c r="M23" s="38" t="str">
        <f>""</f>
        <v/>
      </c>
      <c r="N23" s="38"/>
      <c r="O23" s="38"/>
      <c r="P23" s="38"/>
      <c r="Q23" s="38"/>
      <c r="R23" s="38"/>
      <c r="S23" s="38"/>
      <c r="T23" s="38"/>
    </row>
    <row r="24" spans="2:20" x14ac:dyDescent="0.25">
      <c r="B24" s="38" t="str">
        <f>""</f>
        <v/>
      </c>
      <c r="C24" s="38"/>
      <c r="D24" s="38"/>
      <c r="E24" s="38"/>
      <c r="F24" s="38"/>
      <c r="G24" s="38" t="str">
        <f>""</f>
        <v/>
      </c>
      <c r="H24" s="38" t="str">
        <f>""</f>
        <v/>
      </c>
      <c r="I24" s="38" t="str">
        <f>""</f>
        <v/>
      </c>
      <c r="J24" s="38" t="str">
        <f>""</f>
        <v/>
      </c>
      <c r="K24" s="38" t="str">
        <f>"[0.005]"</f>
        <v>[0.005]</v>
      </c>
      <c r="L24" s="38" t="str">
        <f>""</f>
        <v/>
      </c>
      <c r="M24" s="38" t="str">
        <f>""</f>
        <v/>
      </c>
      <c r="N24" s="38"/>
      <c r="O24" s="38"/>
      <c r="P24" s="38"/>
      <c r="Q24" s="38"/>
      <c r="R24" s="38"/>
      <c r="S24" s="38"/>
      <c r="T24" s="38"/>
    </row>
    <row r="25" spans="2:20" x14ac:dyDescent="0.25">
      <c r="B25" s="38" t="str">
        <f>"Household ever experienced household destruction due to extreme rain (yes=1)"</f>
        <v>Household ever experienced household destruction due to extreme rain (yes=1)</v>
      </c>
      <c r="C25" s="38"/>
      <c r="D25" s="38"/>
      <c r="E25" s="38"/>
      <c r="F25" s="38"/>
      <c r="G25" s="38" t="str">
        <f>""</f>
        <v/>
      </c>
      <c r="H25" s="38" t="str">
        <f>""</f>
        <v/>
      </c>
      <c r="I25" s="38" t="str">
        <f>""</f>
        <v/>
      </c>
      <c r="J25" s="38" t="str">
        <f>""</f>
        <v/>
      </c>
      <c r="K25" s="38" t="str">
        <f>""</f>
        <v/>
      </c>
      <c r="L25" s="38" t="str">
        <f>"-0.007"</f>
        <v>-0.007</v>
      </c>
      <c r="M25" s="38" t="str">
        <f>""</f>
        <v/>
      </c>
      <c r="N25" s="38"/>
      <c r="O25" s="38"/>
      <c r="P25" s="38"/>
      <c r="Q25" s="38"/>
      <c r="R25" s="38"/>
      <c r="S25" s="38"/>
      <c r="T25" s="38"/>
    </row>
    <row r="26" spans="2:20" x14ac:dyDescent="0.25">
      <c r="B26" s="38" t="str">
        <f>""</f>
        <v/>
      </c>
      <c r="C26" s="38"/>
      <c r="D26" s="38"/>
      <c r="E26" s="38"/>
      <c r="F26" s="38"/>
      <c r="G26" s="38" t="str">
        <f>""</f>
        <v/>
      </c>
      <c r="H26" s="38" t="str">
        <f>""</f>
        <v/>
      </c>
      <c r="I26" s="38" t="str">
        <f>""</f>
        <v/>
      </c>
      <c r="J26" s="38" t="str">
        <f>""</f>
        <v/>
      </c>
      <c r="K26" s="38" t="str">
        <f>""</f>
        <v/>
      </c>
      <c r="L26" s="38" t="str">
        <f>"[0.006]"</f>
        <v>[0.006]</v>
      </c>
      <c r="M26" s="38" t="str">
        <f>""</f>
        <v/>
      </c>
      <c r="N26" s="38"/>
      <c r="O26" s="38"/>
      <c r="P26" s="38"/>
      <c r="Q26" s="38"/>
      <c r="R26" s="38"/>
      <c r="S26" s="38"/>
      <c r="T26" s="38"/>
    </row>
    <row r="27" spans="2:20" x14ac:dyDescent="0.25">
      <c r="B27" s="38" t="s">
        <v>55</v>
      </c>
      <c r="C27" s="38"/>
      <c r="D27" s="38"/>
      <c r="E27" s="38"/>
      <c r="F27" s="38"/>
      <c r="G27" s="38" t="str">
        <f>""</f>
        <v/>
      </c>
      <c r="H27" s="38" t="str">
        <f>""</f>
        <v/>
      </c>
      <c r="I27" s="38" t="str">
        <f>""</f>
        <v/>
      </c>
      <c r="J27" s="38" t="str">
        <f>""</f>
        <v/>
      </c>
      <c r="K27" s="38" t="str">
        <f>""</f>
        <v/>
      </c>
      <c r="L27" s="38" t="str">
        <f>""</f>
        <v/>
      </c>
      <c r="M27" s="38" t="str">
        <f>"-0.015***"</f>
        <v>-0.015***</v>
      </c>
      <c r="N27" s="38"/>
      <c r="O27" s="38"/>
      <c r="P27" s="38"/>
      <c r="Q27" s="38"/>
      <c r="R27" s="38"/>
      <c r="S27" s="38"/>
      <c r="T27" s="38"/>
    </row>
    <row r="28" spans="2:20" x14ac:dyDescent="0.25">
      <c r="B28" s="41" t="str">
        <f>""</f>
        <v/>
      </c>
      <c r="C28" s="41"/>
      <c r="D28" s="41"/>
      <c r="E28" s="41"/>
      <c r="F28" s="41"/>
      <c r="G28" s="41" t="str">
        <f>""</f>
        <v/>
      </c>
      <c r="H28" s="41" t="str">
        <f>""</f>
        <v/>
      </c>
      <c r="I28" s="41" t="str">
        <f>""</f>
        <v/>
      </c>
      <c r="J28" s="41" t="str">
        <f>""</f>
        <v/>
      </c>
      <c r="K28" s="41" t="str">
        <f>""</f>
        <v/>
      </c>
      <c r="L28" s="41" t="str">
        <f>""</f>
        <v/>
      </c>
      <c r="M28" s="41" t="str">
        <f>"[0.005]"</f>
        <v>[0.005]</v>
      </c>
      <c r="N28" s="41"/>
      <c r="O28" s="41"/>
      <c r="P28" s="41"/>
      <c r="Q28" s="41"/>
      <c r="R28" s="41"/>
      <c r="S28" s="41"/>
      <c r="T28" s="41"/>
    </row>
    <row r="29" spans="2:20" x14ac:dyDescent="0.25">
      <c r="B29" s="34" t="s">
        <v>54</v>
      </c>
    </row>
    <row r="30" spans="2:20" x14ac:dyDescent="0.25">
      <c r="B30" t="str">
        <f>"Household ever experienced any restriction to access to the market (yes=1)"</f>
        <v>Household ever experienced any restriction to access to the market (yes=1)</v>
      </c>
      <c r="N30" t="str">
        <f>"-0.041"</f>
        <v>-0.041</v>
      </c>
      <c r="O30" t="str">
        <f>""</f>
        <v/>
      </c>
      <c r="P30" t="str">
        <f>""</f>
        <v/>
      </c>
      <c r="Q30" t="str">
        <f>""</f>
        <v/>
      </c>
      <c r="R30" t="str">
        <f>""</f>
        <v/>
      </c>
      <c r="S30" t="str">
        <f>""</f>
        <v/>
      </c>
      <c r="T30" t="str">
        <f>""</f>
        <v/>
      </c>
    </row>
    <row r="31" spans="2:20" x14ac:dyDescent="0.25">
      <c r="B31" t="str">
        <f>""</f>
        <v/>
      </c>
      <c r="N31" t="str">
        <f>"[0.037]"</f>
        <v>[0.037]</v>
      </c>
      <c r="O31" t="str">
        <f>""</f>
        <v/>
      </c>
      <c r="P31" t="str">
        <f>""</f>
        <v/>
      </c>
      <c r="Q31" t="str">
        <f>""</f>
        <v/>
      </c>
      <c r="R31" t="str">
        <f>""</f>
        <v/>
      </c>
      <c r="S31" t="str">
        <f>""</f>
        <v/>
      </c>
      <c r="T31" t="str">
        <f>""</f>
        <v/>
      </c>
    </row>
    <row r="32" spans="2:20" x14ac:dyDescent="0.25">
      <c r="B32" t="str">
        <f>"Household ever experienced an increase agricultural inputs (yes=1)"</f>
        <v>Household ever experienced an increase agricultural inputs (yes=1)</v>
      </c>
      <c r="N32" t="str">
        <f>""</f>
        <v/>
      </c>
      <c r="O32" t="str">
        <f>"-0.041"</f>
        <v>-0.041</v>
      </c>
      <c r="P32" t="str">
        <f>""</f>
        <v/>
      </c>
      <c r="Q32" t="str">
        <f>""</f>
        <v/>
      </c>
      <c r="R32" t="str">
        <f>""</f>
        <v/>
      </c>
      <c r="S32" t="str">
        <f>""</f>
        <v/>
      </c>
      <c r="T32" t="str">
        <f>""</f>
        <v/>
      </c>
    </row>
    <row r="33" spans="2:20" x14ac:dyDescent="0.25">
      <c r="B33" t="str">
        <f>""</f>
        <v/>
      </c>
      <c r="N33" t="str">
        <f>""</f>
        <v/>
      </c>
      <c r="O33" t="str">
        <f>"[0.037]"</f>
        <v>[0.037]</v>
      </c>
      <c r="P33" t="str">
        <f>""</f>
        <v/>
      </c>
      <c r="Q33" t="str">
        <f>""</f>
        <v/>
      </c>
      <c r="R33" t="str">
        <f>""</f>
        <v/>
      </c>
      <c r="S33" t="str">
        <f>""</f>
        <v/>
      </c>
      <c r="T33" t="str">
        <f>""</f>
        <v/>
      </c>
    </row>
    <row r="34" spans="2:20" x14ac:dyDescent="0.25">
      <c r="B34" t="str">
        <f>"Household ever experienced absence of market for production (yes=1)"</f>
        <v>Household ever experienced absence of market for production (yes=1)</v>
      </c>
      <c r="N34" t="str">
        <f>""</f>
        <v/>
      </c>
      <c r="O34" t="str">
        <f>""</f>
        <v/>
      </c>
      <c r="P34" t="str">
        <f>"-0.072"</f>
        <v>-0.072</v>
      </c>
      <c r="Q34" t="str">
        <f>""</f>
        <v/>
      </c>
      <c r="R34" t="str">
        <f>""</f>
        <v/>
      </c>
      <c r="S34" t="str">
        <f>""</f>
        <v/>
      </c>
      <c r="T34" t="str">
        <f>""</f>
        <v/>
      </c>
    </row>
    <row r="35" spans="2:20" x14ac:dyDescent="0.25">
      <c r="B35" t="str">
        <f>""</f>
        <v/>
      </c>
      <c r="N35" t="str">
        <f>""</f>
        <v/>
      </c>
      <c r="O35" t="str">
        <f>""</f>
        <v/>
      </c>
      <c r="P35" t="str">
        <f>"[0.068]"</f>
        <v>[0.068]</v>
      </c>
      <c r="Q35" t="str">
        <f>""</f>
        <v/>
      </c>
      <c r="R35" t="str">
        <f>""</f>
        <v/>
      </c>
      <c r="S35" t="str">
        <f>""</f>
        <v/>
      </c>
      <c r="T35" t="str">
        <f>""</f>
        <v/>
      </c>
    </row>
    <row r="36" spans="2:20" x14ac:dyDescent="0.25">
      <c r="B36" t="str">
        <f>"Household ever experienced price reduction for its products (yes=1)"</f>
        <v>Household ever experienced price reduction for its products (yes=1)</v>
      </c>
      <c r="N36" t="str">
        <f>""</f>
        <v/>
      </c>
      <c r="O36" t="str">
        <f>""</f>
        <v/>
      </c>
      <c r="P36" t="str">
        <f>""</f>
        <v/>
      </c>
      <c r="Q36" t="str">
        <f>"-0.065"</f>
        <v>-0.065</v>
      </c>
      <c r="R36" t="str">
        <f>""</f>
        <v/>
      </c>
      <c r="S36" t="str">
        <f>""</f>
        <v/>
      </c>
      <c r="T36" t="str">
        <f>""</f>
        <v/>
      </c>
    </row>
    <row r="37" spans="2:20" x14ac:dyDescent="0.25">
      <c r="B37" t="str">
        <f>""</f>
        <v/>
      </c>
      <c r="N37" t="str">
        <f>""</f>
        <v/>
      </c>
      <c r="O37" t="str">
        <f>""</f>
        <v/>
      </c>
      <c r="P37" t="str">
        <f>""</f>
        <v/>
      </c>
      <c r="Q37" t="str">
        <f>"[0.059]"</f>
        <v>[0.059]</v>
      </c>
      <c r="R37" t="str">
        <f>""</f>
        <v/>
      </c>
      <c r="S37" t="str">
        <f>""</f>
        <v/>
      </c>
      <c r="T37" t="str">
        <f>""</f>
        <v/>
      </c>
    </row>
    <row r="38" spans="2:20" x14ac:dyDescent="0.25">
      <c r="B38" t="str">
        <f>"Household has ever have to sell land (yes=1)"</f>
        <v>Household has ever have to sell land (yes=1)</v>
      </c>
      <c r="N38" t="str">
        <f>""</f>
        <v/>
      </c>
      <c r="O38" t="str">
        <f>""</f>
        <v/>
      </c>
      <c r="P38" t="str">
        <f>""</f>
        <v/>
      </c>
      <c r="Q38" t="str">
        <f>""</f>
        <v/>
      </c>
      <c r="R38" t="str">
        <f>"-0.074"</f>
        <v>-0.074</v>
      </c>
      <c r="S38" t="str">
        <f>""</f>
        <v/>
      </c>
      <c r="T38" t="str">
        <f>""</f>
        <v/>
      </c>
    </row>
    <row r="39" spans="2:20" x14ac:dyDescent="0.25">
      <c r="B39" t="str">
        <f>""</f>
        <v/>
      </c>
      <c r="N39" t="str">
        <f>""</f>
        <v/>
      </c>
      <c r="O39" t="str">
        <f>""</f>
        <v/>
      </c>
      <c r="P39" t="str">
        <f>""</f>
        <v/>
      </c>
      <c r="Q39" t="str">
        <f>""</f>
        <v/>
      </c>
      <c r="R39" t="str">
        <f>"[0.067]"</f>
        <v>[0.067]</v>
      </c>
      <c r="S39" t="str">
        <f>""</f>
        <v/>
      </c>
      <c r="T39" t="str">
        <f>""</f>
        <v/>
      </c>
    </row>
    <row r="40" spans="2:20" x14ac:dyDescent="0.25">
      <c r="B40" t="str">
        <f>"Household has ever have to sell its home (yes=1)"</f>
        <v>Household has ever have to sell its home (yes=1)</v>
      </c>
      <c r="N40" t="str">
        <f>""</f>
        <v/>
      </c>
      <c r="O40" t="str">
        <f>""</f>
        <v/>
      </c>
      <c r="P40" t="str">
        <f>""</f>
        <v/>
      </c>
      <c r="Q40" t="str">
        <f>""</f>
        <v/>
      </c>
      <c r="R40" t="str">
        <f>""</f>
        <v/>
      </c>
      <c r="S40" t="str">
        <f>"-0.086"</f>
        <v>-0.086</v>
      </c>
      <c r="T40" t="str">
        <f>""</f>
        <v/>
      </c>
    </row>
    <row r="41" spans="2:20" x14ac:dyDescent="0.25">
      <c r="B41" t="str">
        <f>""</f>
        <v/>
      </c>
      <c r="N41" t="str">
        <f>""</f>
        <v/>
      </c>
      <c r="O41" t="str">
        <f>""</f>
        <v/>
      </c>
      <c r="P41" t="str">
        <f>""</f>
        <v/>
      </c>
      <c r="Q41" t="str">
        <f>""</f>
        <v/>
      </c>
      <c r="R41" t="str">
        <f>""</f>
        <v/>
      </c>
      <c r="S41" t="str">
        <f>"[0.083]"</f>
        <v>[0.083]</v>
      </c>
      <c r="T41" t="str">
        <f>""</f>
        <v/>
      </c>
    </row>
    <row r="42" spans="2:20" x14ac:dyDescent="0.25">
      <c r="B42" t="str">
        <f>"Household has ever received any humanitarian aid (yes=1)"</f>
        <v>Household has ever received any humanitarian aid (yes=1)</v>
      </c>
      <c r="N42" t="str">
        <f>""</f>
        <v/>
      </c>
      <c r="O42" t="str">
        <f>""</f>
        <v/>
      </c>
      <c r="P42" t="str">
        <f>""</f>
        <v/>
      </c>
      <c r="Q42" t="str">
        <f>""</f>
        <v/>
      </c>
      <c r="R42" t="str">
        <f>""</f>
        <v/>
      </c>
      <c r="S42" t="str">
        <f>""</f>
        <v/>
      </c>
      <c r="T42" t="str">
        <f>"-0.051"</f>
        <v>-0.051</v>
      </c>
    </row>
    <row r="43" spans="2:20" x14ac:dyDescent="0.25">
      <c r="B43" t="str">
        <f>""</f>
        <v/>
      </c>
      <c r="N43" t="str">
        <f>""</f>
        <v/>
      </c>
      <c r="O43" t="str">
        <f>""</f>
        <v/>
      </c>
      <c r="P43" t="str">
        <f>""</f>
        <v/>
      </c>
      <c r="Q43" t="str">
        <f>""</f>
        <v/>
      </c>
      <c r="R43" t="str">
        <f>""</f>
        <v/>
      </c>
      <c r="S43" t="str">
        <f>""</f>
        <v/>
      </c>
      <c r="T43" t="str">
        <f>"[0.046]"</f>
        <v>[0.046]</v>
      </c>
    </row>
    <row r="44" spans="2:20" x14ac:dyDescent="0.25">
      <c r="B44" s="9"/>
      <c r="C44" s="23"/>
      <c r="D44" s="23"/>
    </row>
    <row r="45" spans="2:20" x14ac:dyDescent="0.25">
      <c r="B45" s="18" t="s">
        <v>26</v>
      </c>
      <c r="C45" s="26" t="str">
        <f t="shared" ref="C45:T45" si="0">"34800"</f>
        <v>34800</v>
      </c>
      <c r="D45" s="26" t="str">
        <f t="shared" si="0"/>
        <v>34800</v>
      </c>
      <c r="E45" s="26" t="str">
        <f t="shared" si="0"/>
        <v>34800</v>
      </c>
      <c r="F45" s="26" t="str">
        <f t="shared" si="0"/>
        <v>34800</v>
      </c>
      <c r="G45" s="26" t="str">
        <f t="shared" si="0"/>
        <v>34800</v>
      </c>
      <c r="H45" s="26" t="str">
        <f t="shared" si="0"/>
        <v>34800</v>
      </c>
      <c r="I45" s="26" t="str">
        <f t="shared" si="0"/>
        <v>34800</v>
      </c>
      <c r="J45" s="26" t="str">
        <f t="shared" si="0"/>
        <v>34800</v>
      </c>
      <c r="K45" s="26" t="str">
        <f t="shared" si="0"/>
        <v>34800</v>
      </c>
      <c r="L45" s="26" t="str">
        <f t="shared" si="0"/>
        <v>34800</v>
      </c>
      <c r="M45" s="26" t="str">
        <f t="shared" si="0"/>
        <v>34800</v>
      </c>
      <c r="N45" s="26" t="str">
        <f t="shared" si="0"/>
        <v>34800</v>
      </c>
      <c r="O45" s="26" t="str">
        <f t="shared" si="0"/>
        <v>34800</v>
      </c>
      <c r="P45" s="26" t="str">
        <f t="shared" si="0"/>
        <v>34800</v>
      </c>
      <c r="Q45" s="26" t="str">
        <f t="shared" si="0"/>
        <v>34800</v>
      </c>
      <c r="R45" s="26" t="str">
        <f t="shared" si="0"/>
        <v>34800</v>
      </c>
      <c r="S45" s="26" t="str">
        <f t="shared" si="0"/>
        <v>34800</v>
      </c>
      <c r="T45" s="26" t="str">
        <f t="shared" si="0"/>
        <v>34800</v>
      </c>
    </row>
    <row r="46" spans="2:20" x14ac:dyDescent="0.25">
      <c r="B46" s="16" t="s">
        <v>43</v>
      </c>
      <c r="C46" s="17" t="str">
        <f t="shared" ref="C46:T46" si="1">"0.045"</f>
        <v>0.045</v>
      </c>
      <c r="D46" s="17" t="str">
        <f t="shared" si="1"/>
        <v>0.045</v>
      </c>
      <c r="E46" s="17" t="str">
        <f t="shared" si="1"/>
        <v>0.045</v>
      </c>
      <c r="F46" s="17" t="str">
        <f t="shared" si="1"/>
        <v>0.045</v>
      </c>
      <c r="G46" s="17" t="str">
        <f t="shared" si="1"/>
        <v>0.045</v>
      </c>
      <c r="H46" s="17" t="str">
        <f t="shared" si="1"/>
        <v>0.045</v>
      </c>
      <c r="I46" s="17" t="str">
        <f t="shared" si="1"/>
        <v>0.045</v>
      </c>
      <c r="J46" s="17" t="str">
        <f t="shared" si="1"/>
        <v>0.045</v>
      </c>
      <c r="K46" s="17" t="str">
        <f t="shared" si="1"/>
        <v>0.045</v>
      </c>
      <c r="L46" s="17" t="str">
        <f t="shared" si="1"/>
        <v>0.045</v>
      </c>
      <c r="M46" s="17" t="str">
        <f t="shared" si="1"/>
        <v>0.045</v>
      </c>
      <c r="N46" s="17" t="str">
        <f t="shared" si="1"/>
        <v>0.045</v>
      </c>
      <c r="O46" s="17" t="str">
        <f t="shared" si="1"/>
        <v>0.045</v>
      </c>
      <c r="P46" s="17" t="str">
        <f t="shared" si="1"/>
        <v>0.045</v>
      </c>
      <c r="Q46" s="17" t="str">
        <f t="shared" si="1"/>
        <v>0.045</v>
      </c>
      <c r="R46" s="17" t="str">
        <f t="shared" si="1"/>
        <v>0.045</v>
      </c>
      <c r="S46" s="17" t="str">
        <f t="shared" si="1"/>
        <v>0.045</v>
      </c>
      <c r="T46" s="17" t="str">
        <f t="shared" si="1"/>
        <v>0.045</v>
      </c>
    </row>
    <row r="47" spans="2:20" x14ac:dyDescent="0.25">
      <c r="B47" s="16" t="s">
        <v>25</v>
      </c>
      <c r="C47" s="20" t="s">
        <v>24</v>
      </c>
      <c r="D47" s="20" t="s">
        <v>24</v>
      </c>
      <c r="E47" s="20" t="s">
        <v>24</v>
      </c>
      <c r="F47" s="20" t="s">
        <v>24</v>
      </c>
      <c r="G47" s="20" t="s">
        <v>24</v>
      </c>
      <c r="H47" s="20" t="s">
        <v>24</v>
      </c>
      <c r="I47" s="20" t="s">
        <v>24</v>
      </c>
      <c r="J47" s="20" t="s">
        <v>24</v>
      </c>
      <c r="K47" s="20" t="s">
        <v>24</v>
      </c>
      <c r="L47" s="20" t="s">
        <v>24</v>
      </c>
      <c r="M47" s="20" t="s">
        <v>24</v>
      </c>
      <c r="N47" s="20" t="s">
        <v>24</v>
      </c>
      <c r="O47" s="20" t="s">
        <v>24</v>
      </c>
      <c r="P47" s="20" t="s">
        <v>24</v>
      </c>
      <c r="Q47" s="20" t="s">
        <v>24</v>
      </c>
      <c r="R47" s="20" t="s">
        <v>24</v>
      </c>
      <c r="S47" s="20" t="s">
        <v>24</v>
      </c>
      <c r="T47" s="20" t="s">
        <v>24</v>
      </c>
    </row>
    <row r="48" spans="2:20" x14ac:dyDescent="0.25">
      <c r="B48" s="19" t="s">
        <v>23</v>
      </c>
      <c r="C48" s="20" t="s">
        <v>24</v>
      </c>
      <c r="D48" s="20" t="s">
        <v>24</v>
      </c>
      <c r="E48" s="20" t="s">
        <v>24</v>
      </c>
      <c r="F48" s="20" t="s">
        <v>24</v>
      </c>
      <c r="G48" s="20" t="s">
        <v>24</v>
      </c>
      <c r="H48" s="20" t="s">
        <v>24</v>
      </c>
      <c r="I48" s="20" t="s">
        <v>24</v>
      </c>
      <c r="J48" s="20" t="s">
        <v>24</v>
      </c>
      <c r="K48" s="20" t="s">
        <v>24</v>
      </c>
      <c r="L48" s="20" t="s">
        <v>24</v>
      </c>
      <c r="M48" s="20" t="s">
        <v>24</v>
      </c>
      <c r="N48" s="20" t="s">
        <v>24</v>
      </c>
      <c r="O48" s="20" t="s">
        <v>24</v>
      </c>
      <c r="P48" s="20" t="s">
        <v>24</v>
      </c>
      <c r="Q48" s="20" t="s">
        <v>24</v>
      </c>
      <c r="R48" s="20" t="s">
        <v>24</v>
      </c>
      <c r="S48" s="20" t="s">
        <v>24</v>
      </c>
      <c r="T48" s="20" t="s">
        <v>24</v>
      </c>
    </row>
    <row r="49" spans="2:20" x14ac:dyDescent="0.25">
      <c r="B49" s="21" t="s">
        <v>34</v>
      </c>
      <c r="C49" s="22" t="s">
        <v>24</v>
      </c>
      <c r="D49" s="22" t="s">
        <v>24</v>
      </c>
      <c r="E49" s="22" t="s">
        <v>24</v>
      </c>
      <c r="F49" s="22" t="s">
        <v>24</v>
      </c>
      <c r="G49" s="22" t="s">
        <v>24</v>
      </c>
      <c r="H49" s="22" t="s">
        <v>24</v>
      </c>
      <c r="I49" s="22" t="s">
        <v>24</v>
      </c>
      <c r="J49" s="22" t="s">
        <v>24</v>
      </c>
      <c r="K49" s="22" t="s">
        <v>24</v>
      </c>
      <c r="L49" s="22" t="s">
        <v>24</v>
      </c>
      <c r="M49" s="22" t="s">
        <v>24</v>
      </c>
      <c r="N49" s="22" t="s">
        <v>24</v>
      </c>
      <c r="O49" s="22" t="s">
        <v>24</v>
      </c>
      <c r="P49" s="22" t="s">
        <v>24</v>
      </c>
      <c r="Q49" s="22" t="s">
        <v>24</v>
      </c>
      <c r="R49" s="22" t="s">
        <v>24</v>
      </c>
      <c r="S49" s="22" t="s">
        <v>24</v>
      </c>
      <c r="T49" s="22" t="s">
        <v>24</v>
      </c>
    </row>
    <row r="50" spans="2:20" ht="84" customHeight="1" x14ac:dyDescent="0.25">
      <c r="B50" s="64" t="s">
        <v>170</v>
      </c>
      <c r="C50" s="64"/>
      <c r="D50" s="64"/>
      <c r="E50" s="64"/>
      <c r="F50" s="64"/>
      <c r="G50" s="64"/>
      <c r="H50" s="64"/>
      <c r="I50" s="64"/>
      <c r="J50" s="64"/>
      <c r="K50" s="64"/>
      <c r="L50" s="64"/>
      <c r="M50" s="64"/>
      <c r="N50" s="64"/>
      <c r="O50" s="64"/>
      <c r="P50" s="64"/>
      <c r="Q50" s="64"/>
      <c r="R50" s="64"/>
      <c r="S50" s="64"/>
      <c r="T50" s="64"/>
    </row>
  </sheetData>
  <mergeCells count="2">
    <mergeCell ref="B50:T50"/>
    <mergeCell ref="B2:T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49"/>
  <sheetViews>
    <sheetView showGridLines="0" workbookViewId="0">
      <selection activeCell="B12" sqref="B12"/>
    </sheetView>
  </sheetViews>
  <sheetFormatPr defaultColWidth="11" defaultRowHeight="15.75" x14ac:dyDescent="0.25"/>
  <cols>
    <col min="2" max="2" width="57.125" customWidth="1"/>
  </cols>
  <sheetData>
    <row r="2" spans="2:20" x14ac:dyDescent="0.25">
      <c r="B2" s="67" t="s">
        <v>67</v>
      </c>
      <c r="C2" s="67"/>
      <c r="D2" s="67"/>
      <c r="E2" s="67"/>
      <c r="F2" s="67"/>
      <c r="G2" s="67"/>
      <c r="H2" s="67"/>
      <c r="I2" s="67"/>
      <c r="J2" s="67"/>
      <c r="K2" s="67"/>
      <c r="L2" s="67"/>
      <c r="M2" s="67"/>
      <c r="N2" s="67"/>
      <c r="O2" s="67"/>
      <c r="P2" s="67"/>
      <c r="Q2" s="67"/>
      <c r="R2" s="67"/>
      <c r="S2" s="67"/>
      <c r="T2" s="67"/>
    </row>
    <row r="3" spans="2:20" ht="51" customHeight="1" thickBot="1" x14ac:dyDescent="0.3">
      <c r="B3" s="24" t="s">
        <v>65</v>
      </c>
      <c r="C3" s="6" t="s">
        <v>27</v>
      </c>
      <c r="D3" s="6" t="s">
        <v>28</v>
      </c>
      <c r="E3" s="6" t="s">
        <v>29</v>
      </c>
      <c r="F3" s="6" t="s">
        <v>30</v>
      </c>
      <c r="G3" s="6" t="s">
        <v>31</v>
      </c>
      <c r="H3" s="6" t="s">
        <v>32</v>
      </c>
      <c r="I3" s="6" t="s">
        <v>33</v>
      </c>
      <c r="J3" s="6" t="s">
        <v>35</v>
      </c>
      <c r="K3" s="6" t="s">
        <v>36</v>
      </c>
      <c r="L3" s="6" t="s">
        <v>47</v>
      </c>
      <c r="M3" s="6" t="s">
        <v>56</v>
      </c>
      <c r="N3" s="6" t="s">
        <v>57</v>
      </c>
      <c r="O3" s="6" t="s">
        <v>58</v>
      </c>
      <c r="P3" s="6" t="s">
        <v>59</v>
      </c>
      <c r="Q3" s="6" t="s">
        <v>60</v>
      </c>
      <c r="R3" s="6" t="s">
        <v>61</v>
      </c>
      <c r="S3" s="6" t="s">
        <v>63</v>
      </c>
      <c r="T3" s="6" t="s">
        <v>62</v>
      </c>
    </row>
    <row r="4" spans="2:20" ht="16.5" thickTop="1" x14ac:dyDescent="0.25">
      <c r="B4" s="42"/>
      <c r="C4" s="43"/>
      <c r="D4" s="43"/>
      <c r="E4" s="43"/>
      <c r="F4" s="43"/>
      <c r="G4" s="43"/>
      <c r="H4" s="43"/>
      <c r="I4" s="43"/>
      <c r="J4" s="43"/>
      <c r="K4" s="43"/>
      <c r="L4" s="43"/>
      <c r="M4" s="43"/>
      <c r="N4" s="43"/>
      <c r="O4" s="43"/>
      <c r="P4" s="43"/>
      <c r="Q4" s="43"/>
      <c r="R4" s="43"/>
      <c r="S4" s="43"/>
      <c r="T4" s="43"/>
    </row>
    <row r="5" spans="2:20" x14ac:dyDescent="0.25">
      <c r="B5" s="34" t="s">
        <v>52</v>
      </c>
      <c r="C5" s="37"/>
      <c r="D5" s="37"/>
      <c r="E5" s="37"/>
      <c r="F5" s="37"/>
      <c r="G5" s="37"/>
      <c r="H5" s="37"/>
      <c r="I5" s="37"/>
      <c r="J5" s="37"/>
      <c r="K5" s="37"/>
      <c r="L5" s="37"/>
    </row>
    <row r="6" spans="2:20" x14ac:dyDescent="0.25">
      <c r="B6" t="str">
        <f>"Household ever experienced  kidnapping (yes=1)"</f>
        <v>Household ever experienced  kidnapping (yes=1)</v>
      </c>
      <c r="C6" t="str">
        <f>"0.216"</f>
        <v>0.216</v>
      </c>
      <c r="D6" t="str">
        <f>""</f>
        <v/>
      </c>
      <c r="E6" t="str">
        <f>""</f>
        <v/>
      </c>
      <c r="F6" t="str">
        <f>""</f>
        <v/>
      </c>
      <c r="G6" t="str">
        <f>""</f>
        <v/>
      </c>
      <c r="H6" t="str">
        <f>""</f>
        <v/>
      </c>
      <c r="I6" t="str">
        <f>""</f>
        <v/>
      </c>
      <c r="J6" t="str">
        <f>""</f>
        <v/>
      </c>
      <c r="K6" t="str">
        <f>""</f>
        <v/>
      </c>
      <c r="L6" t="str">
        <f>""</f>
        <v/>
      </c>
    </row>
    <row r="7" spans="2:20" x14ac:dyDescent="0.25">
      <c r="B7" t="str">
        <f>""</f>
        <v/>
      </c>
      <c r="C7" t="str">
        <f>"[0.198]"</f>
        <v>[0.198]</v>
      </c>
      <c r="D7" t="str">
        <f>""</f>
        <v/>
      </c>
      <c r="E7" t="str">
        <f>""</f>
        <v/>
      </c>
      <c r="F7" t="str">
        <f>""</f>
        <v/>
      </c>
      <c r="G7" t="str">
        <f>""</f>
        <v/>
      </c>
      <c r="H7" t="str">
        <f>""</f>
        <v/>
      </c>
      <c r="I7" t="str">
        <f>""</f>
        <v/>
      </c>
      <c r="J7" t="str">
        <f>""</f>
        <v/>
      </c>
      <c r="K7" t="str">
        <f>""</f>
        <v/>
      </c>
      <c r="L7" t="str">
        <f>""</f>
        <v/>
      </c>
    </row>
    <row r="8" spans="2:20" x14ac:dyDescent="0.25">
      <c r="B8" t="str">
        <f>"Household ever experienced Workforce (yes=1) "</f>
        <v xml:space="preserve">Household ever experienced Workforce (yes=1) </v>
      </c>
      <c r="C8" t="str">
        <f>""</f>
        <v/>
      </c>
      <c r="D8" t="str">
        <f>"0.048"</f>
        <v>0.048</v>
      </c>
      <c r="E8" t="str">
        <f>""</f>
        <v/>
      </c>
      <c r="F8" t="str">
        <f>""</f>
        <v/>
      </c>
      <c r="G8" t="str">
        <f>""</f>
        <v/>
      </c>
      <c r="H8" t="str">
        <f>""</f>
        <v/>
      </c>
      <c r="I8" t="str">
        <f>""</f>
        <v/>
      </c>
      <c r="J8" t="str">
        <f>""</f>
        <v/>
      </c>
      <c r="K8" t="str">
        <f>""</f>
        <v/>
      </c>
      <c r="L8" t="str">
        <f>""</f>
        <v/>
      </c>
    </row>
    <row r="9" spans="2:20" x14ac:dyDescent="0.25">
      <c r="B9" t="str">
        <f>""</f>
        <v/>
      </c>
      <c r="C9" t="str">
        <f>""</f>
        <v/>
      </c>
      <c r="D9" t="str">
        <f>"[0.046]"</f>
        <v>[0.046]</v>
      </c>
      <c r="E9" t="str">
        <f>""</f>
        <v/>
      </c>
      <c r="F9" t="str">
        <f>""</f>
        <v/>
      </c>
      <c r="G9" t="str">
        <f>""</f>
        <v/>
      </c>
      <c r="H9" t="str">
        <f>""</f>
        <v/>
      </c>
      <c r="I9" t="str">
        <f>""</f>
        <v/>
      </c>
      <c r="J9" t="str">
        <f>""</f>
        <v/>
      </c>
      <c r="K9" t="str">
        <f>""</f>
        <v/>
      </c>
      <c r="L9" t="str">
        <f>""</f>
        <v/>
      </c>
    </row>
    <row r="10" spans="2:20" x14ac:dyDescent="0.25">
      <c r="B10" t="str">
        <f>"Household ever experienced torture (yes=1)"</f>
        <v>Household ever experienced torture (yes=1)</v>
      </c>
      <c r="C10" t="str">
        <f>""</f>
        <v/>
      </c>
      <c r="D10" t="str">
        <f>""</f>
        <v/>
      </c>
      <c r="E10" t="str">
        <f>"-0.046"</f>
        <v>-0.046</v>
      </c>
      <c r="F10" t="str">
        <f>""</f>
        <v/>
      </c>
      <c r="H10" t="str">
        <f>""</f>
        <v/>
      </c>
      <c r="I10" t="str">
        <f>""</f>
        <v/>
      </c>
      <c r="J10" t="str">
        <f>""</f>
        <v/>
      </c>
      <c r="K10" t="str">
        <f>""</f>
        <v/>
      </c>
      <c r="L10" t="str">
        <f>""</f>
        <v/>
      </c>
    </row>
    <row r="11" spans="2:20" x14ac:dyDescent="0.25">
      <c r="B11" t="str">
        <f>""</f>
        <v/>
      </c>
      <c r="C11" t="str">
        <f>""</f>
        <v/>
      </c>
      <c r="D11" t="str">
        <f>""</f>
        <v/>
      </c>
      <c r="E11" t="str">
        <f>"[0.037]"</f>
        <v>[0.037]</v>
      </c>
      <c r="F11" t="str">
        <f>""</f>
        <v/>
      </c>
      <c r="H11" t="str">
        <f>""</f>
        <v/>
      </c>
      <c r="I11" t="str">
        <f>""</f>
        <v/>
      </c>
      <c r="J11" t="str">
        <f>""</f>
        <v/>
      </c>
      <c r="K11" t="str">
        <f>""</f>
        <v/>
      </c>
      <c r="L11" t="str">
        <f>""</f>
        <v/>
      </c>
    </row>
    <row r="12" spans="2:20" x14ac:dyDescent="0.25">
      <c r="B12" t="s">
        <v>53</v>
      </c>
      <c r="C12" t="str">
        <f>""</f>
        <v/>
      </c>
      <c r="D12" t="str">
        <f>""</f>
        <v/>
      </c>
      <c r="E12" t="str">
        <f>""</f>
        <v/>
      </c>
      <c r="F12" t="str">
        <f>"-0.036"</f>
        <v>-0.036</v>
      </c>
      <c r="G12" t="str">
        <f>""</f>
        <v/>
      </c>
      <c r="I12" t="str">
        <f>""</f>
        <v/>
      </c>
      <c r="J12" t="str">
        <f>""</f>
        <v/>
      </c>
      <c r="K12" t="str">
        <f>""</f>
        <v/>
      </c>
      <c r="L12" t="str">
        <f>""</f>
        <v/>
      </c>
    </row>
    <row r="13" spans="2:20" x14ac:dyDescent="0.25">
      <c r="B13" s="5"/>
      <c r="C13" t="str">
        <f>""</f>
        <v/>
      </c>
      <c r="D13" t="str">
        <f>""</f>
        <v/>
      </c>
      <c r="E13" t="str">
        <f>""</f>
        <v/>
      </c>
      <c r="F13" t="str">
        <f>"[0.029]"</f>
        <v>[0.029]</v>
      </c>
      <c r="G13" t="str">
        <f>""</f>
        <v/>
      </c>
      <c r="I13" t="str">
        <f>""</f>
        <v/>
      </c>
      <c r="J13" t="str">
        <f>""</f>
        <v/>
      </c>
      <c r="K13" t="str">
        <f>""</f>
        <v/>
      </c>
      <c r="L13" t="str">
        <f>""</f>
        <v/>
      </c>
    </row>
    <row r="14" spans="2:20" x14ac:dyDescent="0.25">
      <c r="B14" s="31" t="s">
        <v>54</v>
      </c>
      <c r="C14" s="39"/>
      <c r="D14" s="39"/>
      <c r="E14" s="40"/>
      <c r="F14" s="40"/>
      <c r="G14" s="40"/>
      <c r="H14" s="40"/>
      <c r="I14" s="40"/>
      <c r="J14" s="40"/>
      <c r="K14" s="40"/>
      <c r="L14" s="40"/>
      <c r="M14" s="40"/>
      <c r="N14" s="40"/>
      <c r="O14" s="40"/>
      <c r="P14" s="40"/>
      <c r="Q14" s="40"/>
      <c r="R14" s="40"/>
      <c r="S14" s="40"/>
      <c r="T14" s="40"/>
    </row>
    <row r="15" spans="2:20" x14ac:dyDescent="0.25">
      <c r="B15" s="38" t="str">
        <f>"Household ever experienced extreme rain (yes=1)"</f>
        <v>Household ever experienced extreme rain (yes=1)</v>
      </c>
      <c r="C15" s="38"/>
      <c r="D15" s="38"/>
      <c r="E15" s="38"/>
      <c r="F15" s="38"/>
      <c r="G15" t="str">
        <f>"-0.011"</f>
        <v>-0.011</v>
      </c>
      <c r="H15" t="str">
        <f>""</f>
        <v/>
      </c>
      <c r="I15" t="str">
        <f>""</f>
        <v/>
      </c>
      <c r="J15" t="str">
        <f>""</f>
        <v/>
      </c>
      <c r="K15" t="str">
        <f>""</f>
        <v/>
      </c>
      <c r="L15" t="str">
        <f>""</f>
        <v/>
      </c>
      <c r="M15" t="str">
        <f>""</f>
        <v/>
      </c>
      <c r="N15" s="38"/>
      <c r="O15" s="38"/>
      <c r="P15" s="38"/>
      <c r="Q15" s="38"/>
      <c r="R15" s="38"/>
      <c r="S15" s="38"/>
      <c r="T15" s="38"/>
    </row>
    <row r="16" spans="2:20" x14ac:dyDescent="0.25">
      <c r="B16" s="38" t="str">
        <f>""</f>
        <v/>
      </c>
      <c r="C16" s="38"/>
      <c r="D16" s="38"/>
      <c r="E16" s="38"/>
      <c r="F16" s="38"/>
      <c r="G16" t="str">
        <f>"[0.008]"</f>
        <v>[0.008]</v>
      </c>
      <c r="H16" t="str">
        <f>""</f>
        <v/>
      </c>
      <c r="I16" t="str">
        <f>""</f>
        <v/>
      </c>
      <c r="J16" t="str">
        <f>""</f>
        <v/>
      </c>
      <c r="K16" t="str">
        <f>""</f>
        <v/>
      </c>
      <c r="L16" t="str">
        <f>""</f>
        <v/>
      </c>
      <c r="M16" t="str">
        <f>""</f>
        <v/>
      </c>
      <c r="N16" s="38"/>
      <c r="O16" s="38"/>
      <c r="P16" s="38"/>
      <c r="Q16" s="38"/>
      <c r="R16" s="38"/>
      <c r="S16" s="38"/>
      <c r="T16" s="38"/>
    </row>
    <row r="17" spans="2:20" x14ac:dyDescent="0.25">
      <c r="B17" s="38" t="str">
        <f>"Household ever experienced drought (yes=1)"</f>
        <v>Household ever experienced drought (yes=1)</v>
      </c>
      <c r="C17" s="38"/>
      <c r="D17" s="38"/>
      <c r="E17" s="38"/>
      <c r="F17" s="38"/>
      <c r="G17" t="str">
        <f>""</f>
        <v/>
      </c>
      <c r="H17" t="str">
        <f>"-0.009"</f>
        <v>-0.009</v>
      </c>
      <c r="I17" t="str">
        <f>""</f>
        <v/>
      </c>
      <c r="J17" t="str">
        <f>""</f>
        <v/>
      </c>
      <c r="K17" t="str">
        <f>""</f>
        <v/>
      </c>
      <c r="L17" t="str">
        <f>""</f>
        <v/>
      </c>
      <c r="M17" t="str">
        <f>""</f>
        <v/>
      </c>
      <c r="N17" s="38"/>
      <c r="O17" s="38"/>
      <c r="P17" s="38"/>
      <c r="Q17" s="38"/>
      <c r="R17" s="38"/>
      <c r="S17" s="38"/>
      <c r="T17" s="38"/>
    </row>
    <row r="18" spans="2:20" x14ac:dyDescent="0.25">
      <c r="B18" s="38" t="str">
        <f>""</f>
        <v/>
      </c>
      <c r="C18" s="38"/>
      <c r="D18" s="38"/>
      <c r="E18" s="38"/>
      <c r="F18" s="38"/>
      <c r="G18" t="str">
        <f>""</f>
        <v/>
      </c>
      <c r="H18" t="str">
        <f>"[0.007]"</f>
        <v>[0.007]</v>
      </c>
      <c r="I18" t="str">
        <f>""</f>
        <v/>
      </c>
      <c r="J18" t="str">
        <f>""</f>
        <v/>
      </c>
      <c r="K18" t="str">
        <f>""</f>
        <v/>
      </c>
      <c r="L18" t="str">
        <f>""</f>
        <v/>
      </c>
      <c r="M18" t="str">
        <f>""</f>
        <v/>
      </c>
      <c r="N18" s="38"/>
      <c r="O18" s="38"/>
      <c r="P18" s="38"/>
      <c r="Q18" s="38"/>
      <c r="R18" s="38"/>
      <c r="S18" s="38"/>
      <c r="T18" s="38"/>
    </row>
    <row r="19" spans="2:20" x14ac:dyDescent="0.25">
      <c r="B19" s="38" t="str">
        <f>"Household ever experienced crop disease (yes=1)"</f>
        <v>Household ever experienced crop disease (yes=1)</v>
      </c>
      <c r="C19" s="38"/>
      <c r="D19" s="38"/>
      <c r="E19" s="38"/>
      <c r="F19" s="38"/>
      <c r="G19" t="str">
        <f>""</f>
        <v/>
      </c>
      <c r="H19" t="str">
        <f>""</f>
        <v/>
      </c>
      <c r="I19" t="str">
        <f>"-0.013*"</f>
        <v>-0.013*</v>
      </c>
      <c r="J19" t="str">
        <f>""</f>
        <v/>
      </c>
      <c r="K19" t="str">
        <f>""</f>
        <v/>
      </c>
      <c r="L19" t="str">
        <f>""</f>
        <v/>
      </c>
      <c r="M19" t="str">
        <f>""</f>
        <v/>
      </c>
      <c r="N19" s="38"/>
      <c r="O19" s="38"/>
      <c r="P19" s="38"/>
      <c r="Q19" s="38"/>
      <c r="R19" s="38"/>
      <c r="S19" s="38"/>
      <c r="T19" s="38"/>
    </row>
    <row r="20" spans="2:20" x14ac:dyDescent="0.25">
      <c r="B20" s="38" t="str">
        <f>""</f>
        <v/>
      </c>
      <c r="C20" s="38"/>
      <c r="D20" s="38"/>
      <c r="E20" s="38"/>
      <c r="F20" s="38"/>
      <c r="G20" t="str">
        <f>""</f>
        <v/>
      </c>
      <c r="H20" t="str">
        <f>""</f>
        <v/>
      </c>
      <c r="I20" t="str">
        <f>"[0.007]"</f>
        <v>[0.007]</v>
      </c>
      <c r="J20" t="str">
        <f>""</f>
        <v/>
      </c>
      <c r="K20" t="str">
        <f>""</f>
        <v/>
      </c>
      <c r="L20" t="str">
        <f>""</f>
        <v/>
      </c>
      <c r="M20" t="str">
        <f>""</f>
        <v/>
      </c>
      <c r="N20" s="38"/>
      <c r="O20" s="38"/>
      <c r="P20" s="38"/>
      <c r="Q20" s="38"/>
      <c r="R20" s="38"/>
      <c r="S20" s="38"/>
      <c r="T20" s="38"/>
    </row>
    <row r="21" spans="2:20" x14ac:dyDescent="0.25">
      <c r="B21" s="38" t="str">
        <f>"Household ever experienced low harvest (yes=1)"</f>
        <v>Household ever experienced low harvest (yes=1)</v>
      </c>
      <c r="C21" s="38"/>
      <c r="D21" s="38"/>
      <c r="E21" s="38"/>
      <c r="F21" s="38"/>
      <c r="G21" t="str">
        <f>""</f>
        <v/>
      </c>
      <c r="H21" t="str">
        <f>""</f>
        <v/>
      </c>
      <c r="I21" t="str">
        <f>""</f>
        <v/>
      </c>
      <c r="J21" t="str">
        <f>"-0.014*"</f>
        <v>-0.014*</v>
      </c>
      <c r="K21" t="str">
        <f>""</f>
        <v/>
      </c>
      <c r="L21" t="str">
        <f>""</f>
        <v/>
      </c>
      <c r="M21" t="str">
        <f>""</f>
        <v/>
      </c>
      <c r="N21" s="38"/>
      <c r="O21" s="38"/>
      <c r="P21" s="38"/>
      <c r="Q21" s="38"/>
      <c r="R21" s="38"/>
      <c r="S21" s="38"/>
      <c r="T21" s="38"/>
    </row>
    <row r="22" spans="2:20" x14ac:dyDescent="0.25">
      <c r="B22" s="38" t="str">
        <f>""</f>
        <v/>
      </c>
      <c r="C22" s="38"/>
      <c r="D22" s="38"/>
      <c r="E22" s="38"/>
      <c r="F22" s="38"/>
      <c r="G22" t="str">
        <f>""</f>
        <v/>
      </c>
      <c r="H22" t="str">
        <f>""</f>
        <v/>
      </c>
      <c r="I22" t="str">
        <f>""</f>
        <v/>
      </c>
      <c r="J22" t="str">
        <f>"[0.008]"</f>
        <v>[0.008]</v>
      </c>
      <c r="K22" t="str">
        <f>""</f>
        <v/>
      </c>
      <c r="L22" t="str">
        <f>""</f>
        <v/>
      </c>
      <c r="M22" t="str">
        <f>""</f>
        <v/>
      </c>
      <c r="N22" s="38"/>
      <c r="O22" s="38"/>
      <c r="P22" s="38"/>
      <c r="Q22" s="38"/>
      <c r="R22" s="38"/>
      <c r="S22" s="38"/>
      <c r="T22" s="38"/>
    </row>
    <row r="23" spans="2:20" x14ac:dyDescent="0.25">
      <c r="B23" s="38" t="str">
        <f>"Household ever experienced good harvest (yes=1)"</f>
        <v>Household ever experienced good harvest (yes=1)</v>
      </c>
      <c r="C23" s="38"/>
      <c r="D23" s="38"/>
      <c r="E23" s="38"/>
      <c r="F23" s="38"/>
      <c r="G23" t="str">
        <f>""</f>
        <v/>
      </c>
      <c r="H23" t="str">
        <f>""</f>
        <v/>
      </c>
      <c r="I23" t="str">
        <f>""</f>
        <v/>
      </c>
      <c r="J23" t="str">
        <f>""</f>
        <v/>
      </c>
      <c r="K23" t="str">
        <f>"-0.007"</f>
        <v>-0.007</v>
      </c>
      <c r="L23" t="str">
        <f>""</f>
        <v/>
      </c>
      <c r="M23" t="str">
        <f>""</f>
        <v/>
      </c>
      <c r="N23" s="38"/>
      <c r="O23" s="38"/>
      <c r="P23" s="38"/>
      <c r="Q23" s="38"/>
      <c r="R23" s="38"/>
      <c r="S23" s="38"/>
      <c r="T23" s="38"/>
    </row>
    <row r="24" spans="2:20" x14ac:dyDescent="0.25">
      <c r="B24" s="38" t="str">
        <f>""</f>
        <v/>
      </c>
      <c r="C24" s="38"/>
      <c r="D24" s="38"/>
      <c r="E24" s="38"/>
      <c r="F24" s="38"/>
      <c r="G24" t="str">
        <f>""</f>
        <v/>
      </c>
      <c r="H24" t="str">
        <f>""</f>
        <v/>
      </c>
      <c r="I24" t="str">
        <f>""</f>
        <v/>
      </c>
      <c r="J24" t="str">
        <f>""</f>
        <v/>
      </c>
      <c r="K24" t="str">
        <f>"[0.007]"</f>
        <v>[0.007]</v>
      </c>
      <c r="L24" t="str">
        <f>""</f>
        <v/>
      </c>
      <c r="M24" t="str">
        <f>""</f>
        <v/>
      </c>
      <c r="N24" s="38"/>
      <c r="O24" s="38"/>
      <c r="P24" s="38"/>
      <c r="Q24" s="38"/>
      <c r="R24" s="38"/>
      <c r="S24" s="38"/>
      <c r="T24" s="38"/>
    </row>
    <row r="25" spans="2:20" x14ac:dyDescent="0.25">
      <c r="B25" s="38" t="str">
        <f>"Household ever experienced household destruction due to extreme rain (yes=1)"</f>
        <v>Household ever experienced household destruction due to extreme rain (yes=1)</v>
      </c>
      <c r="C25" s="38"/>
      <c r="D25" s="38"/>
      <c r="E25" s="38"/>
      <c r="F25" s="38"/>
      <c r="G25" t="str">
        <f>""</f>
        <v/>
      </c>
      <c r="H25" t="str">
        <f>""</f>
        <v/>
      </c>
      <c r="I25" t="str">
        <f>""</f>
        <v/>
      </c>
      <c r="J25" t="str">
        <f>""</f>
        <v/>
      </c>
      <c r="K25" t="str">
        <f>""</f>
        <v/>
      </c>
      <c r="L25" t="str">
        <f>"0.008"</f>
        <v>0.008</v>
      </c>
      <c r="M25" t="str">
        <f>""</f>
        <v/>
      </c>
      <c r="N25" s="38"/>
      <c r="O25" s="38"/>
      <c r="P25" s="38"/>
      <c r="Q25" s="38"/>
      <c r="R25" s="38"/>
      <c r="S25" s="38"/>
      <c r="T25" s="38"/>
    </row>
    <row r="26" spans="2:20" x14ac:dyDescent="0.25">
      <c r="B26" s="38" t="str">
        <f>""</f>
        <v/>
      </c>
      <c r="C26" s="38"/>
      <c r="D26" s="38"/>
      <c r="E26" s="38"/>
      <c r="F26" s="38"/>
      <c r="G26" t="str">
        <f>""</f>
        <v/>
      </c>
      <c r="H26" t="str">
        <f>""</f>
        <v/>
      </c>
      <c r="I26" t="str">
        <f>""</f>
        <v/>
      </c>
      <c r="J26" t="str">
        <f>""</f>
        <v/>
      </c>
      <c r="K26" t="str">
        <f>""</f>
        <v/>
      </c>
      <c r="L26" t="str">
        <f>"[0.011]"</f>
        <v>[0.011]</v>
      </c>
      <c r="M26" t="str">
        <f>""</f>
        <v/>
      </c>
      <c r="N26" s="38"/>
      <c r="O26" s="38"/>
      <c r="P26" s="38"/>
      <c r="Q26" s="38"/>
      <c r="R26" s="38"/>
      <c r="S26" s="38"/>
      <c r="T26" s="38"/>
    </row>
    <row r="27" spans="2:20" ht="23.1" customHeight="1" x14ac:dyDescent="0.25">
      <c r="B27" s="38" t="s">
        <v>55</v>
      </c>
      <c r="C27" s="38"/>
      <c r="D27" s="38"/>
      <c r="E27" s="38"/>
      <c r="F27" s="38"/>
      <c r="G27" t="str">
        <f>""</f>
        <v/>
      </c>
      <c r="H27" t="str">
        <f>""</f>
        <v/>
      </c>
      <c r="I27" t="str">
        <f>""</f>
        <v/>
      </c>
      <c r="J27" t="str">
        <f>""</f>
        <v/>
      </c>
      <c r="K27" t="str">
        <f>""</f>
        <v/>
      </c>
      <c r="L27" t="str">
        <f>""</f>
        <v/>
      </c>
      <c r="M27" t="str">
        <f>"-0.014"</f>
        <v>-0.014</v>
      </c>
      <c r="N27" s="38"/>
      <c r="O27" s="38"/>
      <c r="P27" s="38"/>
      <c r="Q27" s="38"/>
      <c r="R27" s="38"/>
      <c r="S27" s="38"/>
      <c r="T27" s="38"/>
    </row>
    <row r="28" spans="2:20" x14ac:dyDescent="0.25">
      <c r="B28" s="41" t="str">
        <f>""</f>
        <v/>
      </c>
      <c r="C28" s="41"/>
      <c r="D28" s="41"/>
      <c r="E28" s="41"/>
      <c r="F28" s="41"/>
      <c r="G28" s="41" t="str">
        <f>""</f>
        <v/>
      </c>
      <c r="H28" s="41" t="str">
        <f>""</f>
        <v/>
      </c>
      <c r="I28" s="41" t="str">
        <f>""</f>
        <v/>
      </c>
      <c r="J28" s="41" t="str">
        <f>""</f>
        <v/>
      </c>
      <c r="K28" s="41" t="str">
        <f>""</f>
        <v/>
      </c>
      <c r="L28" s="41" t="str">
        <f>""</f>
        <v/>
      </c>
      <c r="M28" s="41" t="str">
        <f>"[0.010]"</f>
        <v>[0.010]</v>
      </c>
      <c r="N28" s="41"/>
      <c r="O28" s="41"/>
      <c r="P28" s="41"/>
      <c r="Q28" s="41"/>
      <c r="R28" s="41"/>
      <c r="S28" s="41"/>
      <c r="T28" s="41"/>
    </row>
    <row r="29" spans="2:20" x14ac:dyDescent="0.25">
      <c r="B29" s="34" t="s">
        <v>54</v>
      </c>
    </row>
    <row r="30" spans="2:20" x14ac:dyDescent="0.25">
      <c r="B30" t="str">
        <f>"Household ever experienced any restriction to access to the market (yes=1)"</f>
        <v>Household ever experienced any restriction to access to the market (yes=1)</v>
      </c>
      <c r="N30" t="str">
        <f>"-0.031"</f>
        <v>-0.031</v>
      </c>
      <c r="O30" t="str">
        <f>""</f>
        <v/>
      </c>
      <c r="P30" t="str">
        <f>""</f>
        <v/>
      </c>
      <c r="Q30" t="str">
        <f>""</f>
        <v/>
      </c>
      <c r="R30" t="str">
        <f>""</f>
        <v/>
      </c>
      <c r="S30" t="str">
        <f>""</f>
        <v/>
      </c>
      <c r="T30" t="str">
        <f>""</f>
        <v/>
      </c>
    </row>
    <row r="31" spans="2:20" x14ac:dyDescent="0.25">
      <c r="B31" t="str">
        <f>""</f>
        <v/>
      </c>
      <c r="N31" t="str">
        <f>"[0.028]"</f>
        <v>[0.028]</v>
      </c>
      <c r="O31" t="str">
        <f>""</f>
        <v/>
      </c>
      <c r="P31" t="str">
        <f>""</f>
        <v/>
      </c>
      <c r="Q31" t="str">
        <f>""</f>
        <v/>
      </c>
      <c r="R31" t="str">
        <f>""</f>
        <v/>
      </c>
      <c r="S31" t="str">
        <f>""</f>
        <v/>
      </c>
      <c r="T31" t="str">
        <f>""</f>
        <v/>
      </c>
    </row>
    <row r="32" spans="2:20" x14ac:dyDescent="0.25">
      <c r="B32" t="str">
        <f>"Household ever experienced an increase agricultural inputs (yes=1)"</f>
        <v>Household ever experienced an increase agricultural inputs (yes=1)</v>
      </c>
      <c r="N32" t="str">
        <f>""</f>
        <v/>
      </c>
      <c r="O32" t="str">
        <f>"-0.028"</f>
        <v>-0.028</v>
      </c>
      <c r="P32" t="str">
        <f>""</f>
        <v/>
      </c>
      <c r="Q32" t="str">
        <f>""</f>
        <v/>
      </c>
      <c r="R32" t="str">
        <f>""</f>
        <v/>
      </c>
      <c r="S32" t="str">
        <f>""</f>
        <v/>
      </c>
      <c r="T32" t="str">
        <f>""</f>
        <v/>
      </c>
    </row>
    <row r="33" spans="2:20" ht="24.95" customHeight="1" x14ac:dyDescent="0.25">
      <c r="B33" t="str">
        <f>""</f>
        <v/>
      </c>
      <c r="N33" t="str">
        <f>""</f>
        <v/>
      </c>
      <c r="O33" t="str">
        <f>"[0.027]"</f>
        <v>[0.027]</v>
      </c>
      <c r="P33" t="str">
        <f>""</f>
        <v/>
      </c>
      <c r="Q33" t="str">
        <f>""</f>
        <v/>
      </c>
      <c r="R33" t="str">
        <f>""</f>
        <v/>
      </c>
      <c r="S33" t="str">
        <f>""</f>
        <v/>
      </c>
      <c r="T33" t="str">
        <f>""</f>
        <v/>
      </c>
    </row>
    <row r="34" spans="2:20" ht="18" customHeight="1" x14ac:dyDescent="0.25">
      <c r="B34" t="str">
        <f>"Household ever experienced absence of market for production (yes=1)"</f>
        <v>Household ever experienced absence of market for production (yes=1)</v>
      </c>
      <c r="N34" t="str">
        <f>""</f>
        <v/>
      </c>
      <c r="O34" t="str">
        <f>""</f>
        <v/>
      </c>
      <c r="P34" t="str">
        <f>"-0.055"</f>
        <v>-0.055</v>
      </c>
      <c r="Q34" t="str">
        <f>""</f>
        <v/>
      </c>
      <c r="R34" t="str">
        <f>""</f>
        <v/>
      </c>
      <c r="S34" t="str">
        <f>""</f>
        <v/>
      </c>
      <c r="T34" t="str">
        <f>""</f>
        <v/>
      </c>
    </row>
    <row r="35" spans="2:20" ht="14.1" customHeight="1" x14ac:dyDescent="0.25">
      <c r="B35" t="str">
        <f>""</f>
        <v/>
      </c>
      <c r="N35" t="str">
        <f>""</f>
        <v/>
      </c>
      <c r="O35" t="str">
        <f>""</f>
        <v/>
      </c>
      <c r="P35" t="str">
        <f>"[0.043]"</f>
        <v>[0.043]</v>
      </c>
      <c r="Q35" t="str">
        <f>""</f>
        <v/>
      </c>
      <c r="R35" t="str">
        <f>""</f>
        <v/>
      </c>
      <c r="S35" t="str">
        <f>""</f>
        <v/>
      </c>
      <c r="T35" t="str">
        <f>""</f>
        <v/>
      </c>
    </row>
    <row r="36" spans="2:20" x14ac:dyDescent="0.25">
      <c r="B36" t="str">
        <f>"Household ever experienced price reduction for its products (yes=1)"</f>
        <v>Household ever experienced price reduction for its products (yes=1)</v>
      </c>
      <c r="N36" t="str">
        <f>""</f>
        <v/>
      </c>
      <c r="O36" t="str">
        <f>""</f>
        <v/>
      </c>
      <c r="P36" t="str">
        <f>""</f>
        <v/>
      </c>
      <c r="Q36" t="str">
        <f>"-0.049"</f>
        <v>-0.049</v>
      </c>
      <c r="R36" t="str">
        <f>""</f>
        <v/>
      </c>
      <c r="S36" t="str">
        <f>""</f>
        <v/>
      </c>
      <c r="T36" t="str">
        <f>""</f>
        <v/>
      </c>
    </row>
    <row r="37" spans="2:20" x14ac:dyDescent="0.25">
      <c r="B37" t="str">
        <f>""</f>
        <v/>
      </c>
      <c r="N37" t="str">
        <f>""</f>
        <v/>
      </c>
      <c r="O37" t="str">
        <f>""</f>
        <v/>
      </c>
      <c r="P37" t="str">
        <f>""</f>
        <v/>
      </c>
      <c r="Q37" t="str">
        <f>"[0.038]"</f>
        <v>[0.038]</v>
      </c>
      <c r="R37" t="str">
        <f>""</f>
        <v/>
      </c>
      <c r="S37" t="str">
        <f>""</f>
        <v/>
      </c>
      <c r="T37" t="str">
        <f>""</f>
        <v/>
      </c>
    </row>
    <row r="38" spans="2:20" x14ac:dyDescent="0.25">
      <c r="B38" t="str">
        <f>"Household has ever have to sell land (yes=1)"</f>
        <v>Household has ever have to sell land (yes=1)</v>
      </c>
      <c r="N38" t="str">
        <f>""</f>
        <v/>
      </c>
      <c r="O38" t="str">
        <f>""</f>
        <v/>
      </c>
      <c r="P38" t="str">
        <f>""</f>
        <v/>
      </c>
      <c r="Q38" t="str">
        <f>""</f>
        <v/>
      </c>
      <c r="R38" t="str">
        <f>"-0.064"</f>
        <v>-0.064</v>
      </c>
      <c r="S38" t="str">
        <f>""</f>
        <v/>
      </c>
      <c r="T38" t="str">
        <f>""</f>
        <v/>
      </c>
    </row>
    <row r="39" spans="2:20" x14ac:dyDescent="0.25">
      <c r="B39" t="str">
        <f>""</f>
        <v/>
      </c>
      <c r="N39" t="str">
        <f>""</f>
        <v/>
      </c>
      <c r="O39" t="str">
        <f>""</f>
        <v/>
      </c>
      <c r="P39" t="str">
        <f>""</f>
        <v/>
      </c>
      <c r="Q39" t="str">
        <f>""</f>
        <v/>
      </c>
      <c r="R39" t="str">
        <f>"[0.045]"</f>
        <v>[0.045]</v>
      </c>
      <c r="S39" t="str">
        <f>""</f>
        <v/>
      </c>
      <c r="T39" t="str">
        <f>""</f>
        <v/>
      </c>
    </row>
    <row r="40" spans="2:20" x14ac:dyDescent="0.25">
      <c r="B40" t="str">
        <f>"Household has ever have to sell its home (yes=1)"</f>
        <v>Household has ever have to sell its home (yes=1)</v>
      </c>
      <c r="N40" t="str">
        <f>""</f>
        <v/>
      </c>
      <c r="O40" t="str">
        <f>""</f>
        <v/>
      </c>
      <c r="P40" t="str">
        <f>""</f>
        <v/>
      </c>
      <c r="Q40" t="str">
        <f>""</f>
        <v/>
      </c>
      <c r="R40" t="str">
        <f>""</f>
        <v/>
      </c>
      <c r="S40" t="str">
        <f>"-0.067"</f>
        <v>-0.067</v>
      </c>
      <c r="T40" t="str">
        <f>""</f>
        <v/>
      </c>
    </row>
    <row r="41" spans="2:20" x14ac:dyDescent="0.25">
      <c r="B41" t="str">
        <f>""</f>
        <v/>
      </c>
      <c r="N41" t="str">
        <f>""</f>
        <v/>
      </c>
      <c r="O41" t="str">
        <f>""</f>
        <v/>
      </c>
      <c r="P41" t="str">
        <f>""</f>
        <v/>
      </c>
      <c r="Q41" t="str">
        <f>""</f>
        <v/>
      </c>
      <c r="R41" t="str">
        <f>""</f>
        <v/>
      </c>
      <c r="S41" t="str">
        <f>"[0.051]"</f>
        <v>[0.051]</v>
      </c>
      <c r="T41" t="str">
        <f>""</f>
        <v/>
      </c>
    </row>
    <row r="42" spans="2:20" x14ac:dyDescent="0.25">
      <c r="B42" t="str">
        <f>"Household has ever received any humanitarian aid (yes=1)"</f>
        <v>Household has ever received any humanitarian aid (yes=1)</v>
      </c>
      <c r="N42" t="str">
        <f>""</f>
        <v/>
      </c>
      <c r="O42" t="str">
        <f>""</f>
        <v/>
      </c>
      <c r="P42" t="str">
        <f>""</f>
        <v/>
      </c>
      <c r="Q42" t="str">
        <f>""</f>
        <v/>
      </c>
      <c r="R42" t="str">
        <f>""</f>
        <v/>
      </c>
      <c r="S42" t="str">
        <f>""</f>
        <v/>
      </c>
      <c r="T42" t="str">
        <f>"-0.042"</f>
        <v>-0.042</v>
      </c>
    </row>
    <row r="43" spans="2:20" x14ac:dyDescent="0.25">
      <c r="B43" t="str">
        <f>""</f>
        <v/>
      </c>
      <c r="N43" t="str">
        <f>""</f>
        <v/>
      </c>
      <c r="O43" t="str">
        <f>""</f>
        <v/>
      </c>
      <c r="P43" t="str">
        <f>""</f>
        <v/>
      </c>
      <c r="Q43" t="str">
        <f>""</f>
        <v/>
      </c>
      <c r="R43" t="str">
        <f>""</f>
        <v/>
      </c>
      <c r="S43" t="str">
        <f>""</f>
        <v/>
      </c>
      <c r="T43" t="str">
        <f>"[0.031]"</f>
        <v>[0.031]</v>
      </c>
    </row>
    <row r="44" spans="2:20" x14ac:dyDescent="0.25">
      <c r="B44" s="18" t="s">
        <v>26</v>
      </c>
      <c r="C44" s="33" t="str">
        <f t="shared" ref="C44:T44" si="0">"8720"</f>
        <v>8720</v>
      </c>
      <c r="D44" s="33" t="str">
        <f t="shared" si="0"/>
        <v>8720</v>
      </c>
      <c r="E44" s="33" t="str">
        <f t="shared" si="0"/>
        <v>8720</v>
      </c>
      <c r="F44" s="33" t="str">
        <f t="shared" si="0"/>
        <v>8720</v>
      </c>
      <c r="G44" s="33" t="str">
        <f t="shared" si="0"/>
        <v>8720</v>
      </c>
      <c r="H44" s="33" t="str">
        <f t="shared" si="0"/>
        <v>8720</v>
      </c>
      <c r="I44" s="33" t="str">
        <f t="shared" si="0"/>
        <v>8720</v>
      </c>
      <c r="J44" s="33" t="str">
        <f t="shared" si="0"/>
        <v>8720</v>
      </c>
      <c r="K44" s="33" t="str">
        <f t="shared" si="0"/>
        <v>8720</v>
      </c>
      <c r="L44" s="33" t="str">
        <f t="shared" si="0"/>
        <v>8720</v>
      </c>
      <c r="M44" s="33" t="str">
        <f t="shared" si="0"/>
        <v>8720</v>
      </c>
      <c r="N44" s="33" t="str">
        <f t="shared" si="0"/>
        <v>8720</v>
      </c>
      <c r="O44" s="33" t="str">
        <f t="shared" si="0"/>
        <v>8720</v>
      </c>
      <c r="P44" s="33" t="str">
        <f t="shared" si="0"/>
        <v>8720</v>
      </c>
      <c r="Q44" s="33" t="str">
        <f t="shared" si="0"/>
        <v>8720</v>
      </c>
      <c r="R44" s="33" t="str">
        <f t="shared" si="0"/>
        <v>8720</v>
      </c>
      <c r="S44" s="33" t="str">
        <f t="shared" si="0"/>
        <v>8720</v>
      </c>
      <c r="T44" s="33" t="str">
        <f t="shared" si="0"/>
        <v>8720</v>
      </c>
    </row>
    <row r="45" spans="2:20" x14ac:dyDescent="0.25">
      <c r="B45" s="16" t="s">
        <v>43</v>
      </c>
      <c r="C45" s="32" t="str">
        <f t="shared" ref="C45:T45" si="1">"0.099"</f>
        <v>0.099</v>
      </c>
      <c r="D45" s="32" t="str">
        <f t="shared" si="1"/>
        <v>0.099</v>
      </c>
      <c r="E45" s="32" t="str">
        <f t="shared" si="1"/>
        <v>0.099</v>
      </c>
      <c r="F45" s="32" t="str">
        <f t="shared" si="1"/>
        <v>0.099</v>
      </c>
      <c r="G45" s="32" t="str">
        <f t="shared" si="1"/>
        <v>0.099</v>
      </c>
      <c r="H45" s="32" t="str">
        <f t="shared" si="1"/>
        <v>0.099</v>
      </c>
      <c r="I45" s="32" t="str">
        <f t="shared" si="1"/>
        <v>0.099</v>
      </c>
      <c r="J45" s="32" t="str">
        <f t="shared" si="1"/>
        <v>0.099</v>
      </c>
      <c r="K45" s="32" t="str">
        <f t="shared" si="1"/>
        <v>0.099</v>
      </c>
      <c r="L45" s="32" t="str">
        <f t="shared" si="1"/>
        <v>0.099</v>
      </c>
      <c r="M45" s="32" t="str">
        <f t="shared" si="1"/>
        <v>0.099</v>
      </c>
      <c r="N45" s="32" t="str">
        <f t="shared" si="1"/>
        <v>0.099</v>
      </c>
      <c r="O45" s="32" t="str">
        <f t="shared" si="1"/>
        <v>0.099</v>
      </c>
      <c r="P45" s="32" t="str">
        <f t="shared" si="1"/>
        <v>0.099</v>
      </c>
      <c r="Q45" s="32" t="str">
        <f t="shared" si="1"/>
        <v>0.099</v>
      </c>
      <c r="R45" s="32" t="str">
        <f t="shared" si="1"/>
        <v>0.099</v>
      </c>
      <c r="S45" s="32" t="str">
        <f t="shared" si="1"/>
        <v>0.099</v>
      </c>
      <c r="T45" s="32" t="str">
        <f t="shared" si="1"/>
        <v>0.099</v>
      </c>
    </row>
    <row r="46" spans="2:20" x14ac:dyDescent="0.25">
      <c r="B46" s="19" t="s">
        <v>66</v>
      </c>
      <c r="C46" s="20" t="s">
        <v>24</v>
      </c>
      <c r="D46" s="20" t="s">
        <v>24</v>
      </c>
      <c r="E46" s="20" t="s">
        <v>24</v>
      </c>
      <c r="F46" s="20" t="s">
        <v>24</v>
      </c>
      <c r="G46" s="20" t="s">
        <v>24</v>
      </c>
      <c r="H46" s="20" t="s">
        <v>24</v>
      </c>
      <c r="I46" s="20" t="s">
        <v>24</v>
      </c>
      <c r="J46" s="20" t="s">
        <v>24</v>
      </c>
      <c r="K46" s="20" t="s">
        <v>24</v>
      </c>
      <c r="L46" s="20" t="s">
        <v>24</v>
      </c>
      <c r="M46" s="20" t="s">
        <v>24</v>
      </c>
      <c r="N46" s="20" t="s">
        <v>24</v>
      </c>
      <c r="O46" s="20" t="s">
        <v>24</v>
      </c>
      <c r="P46" s="20" t="s">
        <v>24</v>
      </c>
      <c r="Q46" s="20" t="s">
        <v>24</v>
      </c>
      <c r="R46" s="20" t="s">
        <v>24</v>
      </c>
      <c r="S46" s="20" t="s">
        <v>24</v>
      </c>
      <c r="T46" s="20" t="s">
        <v>24</v>
      </c>
    </row>
    <row r="47" spans="2:20" x14ac:dyDescent="0.25">
      <c r="B47" s="19" t="s">
        <v>23</v>
      </c>
      <c r="C47" s="20" t="s">
        <v>24</v>
      </c>
      <c r="D47" s="20" t="s">
        <v>24</v>
      </c>
      <c r="E47" s="20" t="s">
        <v>24</v>
      </c>
      <c r="F47" s="20" t="s">
        <v>24</v>
      </c>
      <c r="G47" s="20" t="s">
        <v>24</v>
      </c>
      <c r="H47" s="20" t="s">
        <v>24</v>
      </c>
      <c r="I47" s="20" t="s">
        <v>24</v>
      </c>
      <c r="J47" s="20" t="s">
        <v>24</v>
      </c>
      <c r="K47" s="20" t="s">
        <v>24</v>
      </c>
      <c r="L47" s="20" t="s">
        <v>24</v>
      </c>
      <c r="M47" s="20" t="s">
        <v>24</v>
      </c>
      <c r="N47" s="20" t="s">
        <v>24</v>
      </c>
      <c r="O47" s="20" t="s">
        <v>24</v>
      </c>
      <c r="P47" s="20" t="s">
        <v>24</v>
      </c>
      <c r="Q47" s="20" t="s">
        <v>24</v>
      </c>
      <c r="R47" s="20" t="s">
        <v>24</v>
      </c>
      <c r="S47" s="20" t="s">
        <v>24</v>
      </c>
      <c r="T47" s="20" t="s">
        <v>24</v>
      </c>
    </row>
    <row r="48" spans="2:20" x14ac:dyDescent="0.25">
      <c r="B48" s="21" t="s">
        <v>34</v>
      </c>
      <c r="C48" s="22" t="s">
        <v>24</v>
      </c>
      <c r="D48" s="22" t="s">
        <v>24</v>
      </c>
      <c r="E48" s="22" t="s">
        <v>24</v>
      </c>
      <c r="F48" s="22" t="s">
        <v>24</v>
      </c>
      <c r="G48" s="22" t="s">
        <v>24</v>
      </c>
      <c r="H48" s="22" t="s">
        <v>24</v>
      </c>
      <c r="I48" s="22" t="s">
        <v>24</v>
      </c>
      <c r="J48" s="22" t="s">
        <v>24</v>
      </c>
      <c r="K48" s="22" t="s">
        <v>24</v>
      </c>
      <c r="L48" s="22" t="s">
        <v>24</v>
      </c>
      <c r="M48" s="22" t="s">
        <v>24</v>
      </c>
      <c r="N48" s="22" t="s">
        <v>24</v>
      </c>
      <c r="O48" s="22" t="s">
        <v>24</v>
      </c>
      <c r="P48" s="22" t="s">
        <v>24</v>
      </c>
      <c r="Q48" s="22" t="s">
        <v>24</v>
      </c>
      <c r="R48" s="22" t="s">
        <v>24</v>
      </c>
      <c r="S48" s="22" t="s">
        <v>24</v>
      </c>
      <c r="T48" s="22" t="s">
        <v>24</v>
      </c>
    </row>
    <row r="49" spans="2:20" ht="93" customHeight="1" x14ac:dyDescent="0.25">
      <c r="B49" s="66" t="s">
        <v>171</v>
      </c>
      <c r="C49" s="66"/>
      <c r="D49" s="66"/>
      <c r="E49" s="66"/>
      <c r="F49" s="66"/>
      <c r="G49" s="66"/>
      <c r="H49" s="66"/>
      <c r="I49" s="66"/>
      <c r="J49" s="66"/>
      <c r="K49" s="66"/>
      <c r="L49" s="66"/>
      <c r="M49" s="66"/>
      <c r="N49" s="66"/>
      <c r="O49" s="66"/>
      <c r="P49" s="66"/>
      <c r="Q49" s="66"/>
      <c r="R49" s="66"/>
      <c r="S49" s="66"/>
      <c r="T49" s="66"/>
    </row>
  </sheetData>
  <mergeCells count="2">
    <mergeCell ref="B49:T49"/>
    <mergeCell ref="B2:T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showGridLines="0" topLeftCell="B1" workbookViewId="0">
      <selection activeCell="B13" sqref="B13:F13"/>
    </sheetView>
  </sheetViews>
  <sheetFormatPr defaultColWidth="11" defaultRowHeight="15.75" x14ac:dyDescent="0.25"/>
  <cols>
    <col min="2" max="2" width="71.625" customWidth="1"/>
    <col min="3" max="3" width="26" customWidth="1"/>
    <col min="4" max="4" width="22" customWidth="1"/>
    <col min="5" max="5" width="22.875" customWidth="1"/>
    <col min="6" max="6" width="22.375" customWidth="1"/>
  </cols>
  <sheetData>
    <row r="2" spans="2:6" x14ac:dyDescent="0.25">
      <c r="B2" s="65" t="s">
        <v>164</v>
      </c>
      <c r="C2" s="65"/>
      <c r="D2" s="65"/>
      <c r="E2" s="65"/>
      <c r="F2" s="65"/>
    </row>
    <row r="3" spans="2:6" ht="21.95" customHeight="1" x14ac:dyDescent="0.25">
      <c r="B3" s="50"/>
      <c r="C3" s="69" t="s">
        <v>69</v>
      </c>
      <c r="D3" s="69"/>
      <c r="E3" s="70"/>
      <c r="F3" s="71" t="s">
        <v>165</v>
      </c>
    </row>
    <row r="4" spans="2:6" ht="56.1" customHeight="1" thickBot="1" x14ac:dyDescent="0.3">
      <c r="B4" s="48"/>
      <c r="C4" s="51" t="s">
        <v>70</v>
      </c>
      <c r="D4" s="51" t="s">
        <v>71</v>
      </c>
      <c r="E4" s="53" t="s">
        <v>72</v>
      </c>
      <c r="F4" s="72"/>
    </row>
    <row r="5" spans="2:6" ht="12.95" customHeight="1" thickTop="1" x14ac:dyDescent="0.25">
      <c r="B5" s="42"/>
      <c r="C5" s="43"/>
      <c r="D5" s="43"/>
      <c r="E5" s="54"/>
      <c r="F5" s="43"/>
    </row>
    <row r="6" spans="2:6" x14ac:dyDescent="0.25">
      <c r="B6" s="4" t="s">
        <v>68</v>
      </c>
      <c r="C6" s="49" t="str">
        <f>"0.001"</f>
        <v>0.001</v>
      </c>
      <c r="D6" s="49" t="str">
        <f>"-1.905"</f>
        <v>-1.905</v>
      </c>
      <c r="E6" s="55" t="str">
        <f>"36.092"</f>
        <v>36.092</v>
      </c>
      <c r="F6" s="52" t="str">
        <f>"-0.055*"</f>
        <v>-0.055*</v>
      </c>
    </row>
    <row r="7" spans="2:6" x14ac:dyDescent="0.25">
      <c r="B7" s="4"/>
      <c r="C7" s="49" t="str">
        <f>"[0.008]"</f>
        <v>[0.008]</v>
      </c>
      <c r="D7" s="49" t="str">
        <f>"[3.739]"</f>
        <v>[3.739]</v>
      </c>
      <c r="E7" s="55" t="str">
        <f>"[30.542]"</f>
        <v>[30.542]</v>
      </c>
      <c r="F7" s="52" t="str">
        <f>"[0.029]"</f>
        <v>[0.029]</v>
      </c>
    </row>
    <row r="8" spans="2:6" x14ac:dyDescent="0.25">
      <c r="B8" s="18" t="s">
        <v>26</v>
      </c>
      <c r="C8" s="50" t="str">
        <f>"8720"</f>
        <v>8720</v>
      </c>
      <c r="D8" s="50" t="str">
        <f>"8720"</f>
        <v>8720</v>
      </c>
      <c r="E8" s="56" t="str">
        <f>"8720"</f>
        <v>8720</v>
      </c>
      <c r="F8" s="50" t="str">
        <f>"8720"</f>
        <v>8720</v>
      </c>
    </row>
    <row r="9" spans="2:6" x14ac:dyDescent="0.25">
      <c r="B9" s="16" t="s">
        <v>43</v>
      </c>
      <c r="C9" s="49" t="str">
        <f>"0.486"</f>
        <v>0.486</v>
      </c>
      <c r="D9" s="49" t="str">
        <f>"100.617"</f>
        <v>100.617</v>
      </c>
      <c r="E9" s="55" t="str">
        <f>"118.019"</f>
        <v>118.019</v>
      </c>
      <c r="F9" s="49" t="str">
        <f>"0.140"</f>
        <v>0.140</v>
      </c>
    </row>
    <row r="10" spans="2:6" x14ac:dyDescent="0.25">
      <c r="B10" s="19" t="s">
        <v>66</v>
      </c>
      <c r="C10" s="20" t="s">
        <v>24</v>
      </c>
      <c r="D10" s="20" t="s">
        <v>24</v>
      </c>
      <c r="E10" s="57" t="s">
        <v>24</v>
      </c>
      <c r="F10" s="20" t="s">
        <v>24</v>
      </c>
    </row>
    <row r="11" spans="2:6" x14ac:dyDescent="0.25">
      <c r="B11" s="19" t="s">
        <v>23</v>
      </c>
      <c r="C11" s="20" t="s">
        <v>24</v>
      </c>
      <c r="D11" s="20" t="s">
        <v>24</v>
      </c>
      <c r="E11" s="57" t="s">
        <v>24</v>
      </c>
      <c r="F11" s="20" t="s">
        <v>24</v>
      </c>
    </row>
    <row r="12" spans="2:6" x14ac:dyDescent="0.25">
      <c r="B12" s="21" t="s">
        <v>34</v>
      </c>
      <c r="C12" s="22" t="s">
        <v>24</v>
      </c>
      <c r="D12" s="22" t="s">
        <v>24</v>
      </c>
      <c r="E12" s="58" t="s">
        <v>24</v>
      </c>
      <c r="F12" s="22" t="s">
        <v>24</v>
      </c>
    </row>
    <row r="13" spans="2:6" ht="90.95" customHeight="1" x14ac:dyDescent="0.25">
      <c r="B13" s="68" t="s">
        <v>172</v>
      </c>
      <c r="C13" s="68"/>
      <c r="D13" s="68"/>
      <c r="E13" s="68"/>
      <c r="F13" s="68"/>
    </row>
  </sheetData>
  <mergeCells count="4">
    <mergeCell ref="B2:F2"/>
    <mergeCell ref="B13:F13"/>
    <mergeCell ref="C3:E3"/>
    <mergeCell ref="F3:F4"/>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zoomScaleNormal="100" workbookViewId="0">
      <selection activeCell="D8" sqref="D8"/>
    </sheetView>
  </sheetViews>
  <sheetFormatPr defaultColWidth="11" defaultRowHeight="15.75" x14ac:dyDescent="0.25"/>
  <cols>
    <col min="7" max="7" width="22.875" customWidth="1"/>
    <col min="8" max="8" width="9.125" customWidth="1"/>
    <col min="9" max="9" width="18" customWidth="1"/>
  </cols>
  <sheetData>
    <row r="1" spans="2:9" x14ac:dyDescent="0.25">
      <c r="B1" s="82"/>
      <c r="C1" s="82"/>
      <c r="D1" s="82"/>
    </row>
    <row r="2" spans="2:9" x14ac:dyDescent="0.25">
      <c r="E2" s="85" t="s">
        <v>166</v>
      </c>
      <c r="F2" s="85"/>
      <c r="G2" s="85"/>
      <c r="H2" s="85"/>
      <c r="I2" s="85"/>
    </row>
    <row r="3" spans="2:9" ht="39.950000000000003" customHeight="1" x14ac:dyDescent="0.25">
      <c r="E3" s="83" t="s">
        <v>77</v>
      </c>
      <c r="F3" s="84"/>
      <c r="H3" s="86" t="s">
        <v>78</v>
      </c>
      <c r="I3" s="86"/>
    </row>
    <row r="4" spans="2:9" ht="48" customHeight="1" x14ac:dyDescent="0.25">
      <c r="E4" s="79" t="s">
        <v>79</v>
      </c>
      <c r="F4" s="80"/>
      <c r="G4" s="77" t="s">
        <v>81</v>
      </c>
      <c r="H4" s="73" t="s">
        <v>84</v>
      </c>
      <c r="I4" s="74"/>
    </row>
    <row r="5" spans="2:9" ht="51.95" customHeight="1" x14ac:dyDescent="0.25">
      <c r="E5" s="81"/>
      <c r="F5" s="80"/>
      <c r="G5" s="78"/>
      <c r="H5" s="73" t="s">
        <v>85</v>
      </c>
      <c r="I5" s="74"/>
    </row>
    <row r="6" spans="2:9" x14ac:dyDescent="0.25">
      <c r="E6" s="81"/>
      <c r="F6" s="80"/>
      <c r="G6" s="59"/>
      <c r="H6" s="60"/>
      <c r="I6" s="60"/>
    </row>
    <row r="7" spans="2:9" ht="48.95" customHeight="1" x14ac:dyDescent="0.25">
      <c r="E7" s="81"/>
      <c r="F7" s="80"/>
      <c r="G7" s="77" t="s">
        <v>82</v>
      </c>
      <c r="H7" s="73" t="s">
        <v>86</v>
      </c>
      <c r="I7" s="74"/>
    </row>
    <row r="8" spans="2:9" ht="60.95" customHeight="1" x14ac:dyDescent="0.25">
      <c r="E8" s="81"/>
      <c r="F8" s="80"/>
      <c r="G8" s="78"/>
      <c r="H8" s="75" t="s">
        <v>87</v>
      </c>
      <c r="I8" s="76"/>
    </row>
    <row r="9" spans="2:9" ht="15.95" customHeight="1" x14ac:dyDescent="0.25">
      <c r="E9" s="79" t="s">
        <v>80</v>
      </c>
      <c r="F9" s="80"/>
      <c r="G9" s="59"/>
      <c r="H9" s="60"/>
      <c r="I9" s="60"/>
    </row>
    <row r="10" spans="2:9" ht="48" customHeight="1" x14ac:dyDescent="0.25">
      <c r="E10" s="81"/>
      <c r="F10" s="80"/>
      <c r="G10" s="77" t="s">
        <v>89</v>
      </c>
      <c r="H10" s="73" t="s">
        <v>90</v>
      </c>
      <c r="I10" s="74"/>
    </row>
    <row r="11" spans="2:9" ht="48.95" customHeight="1" x14ac:dyDescent="0.25">
      <c r="E11" s="81"/>
      <c r="F11" s="80"/>
      <c r="G11" s="78"/>
      <c r="H11" s="73" t="s">
        <v>91</v>
      </c>
      <c r="I11" s="74"/>
    </row>
    <row r="12" spans="2:9" x14ac:dyDescent="0.25">
      <c r="E12" s="81"/>
      <c r="F12" s="80"/>
      <c r="G12" s="59"/>
      <c r="H12" s="60"/>
      <c r="I12" s="60"/>
    </row>
    <row r="13" spans="2:9" ht="45.95" customHeight="1" x14ac:dyDescent="0.25">
      <c r="E13" s="81"/>
      <c r="F13" s="80"/>
      <c r="G13" s="77" t="s">
        <v>88</v>
      </c>
      <c r="H13" s="73" t="s">
        <v>92</v>
      </c>
      <c r="I13" s="74"/>
    </row>
    <row r="14" spans="2:9" ht="59.1" customHeight="1" x14ac:dyDescent="0.25">
      <c r="E14" s="81"/>
      <c r="F14" s="80"/>
      <c r="G14" s="78"/>
      <c r="H14" s="75" t="s">
        <v>83</v>
      </c>
      <c r="I14" s="76"/>
    </row>
    <row r="35" ht="105.95" customHeight="1" x14ac:dyDescent="0.25"/>
  </sheetData>
  <mergeCells count="18">
    <mergeCell ref="B1:D1"/>
    <mergeCell ref="G4:G5"/>
    <mergeCell ref="E3:F3"/>
    <mergeCell ref="E2:I2"/>
    <mergeCell ref="H3:I3"/>
    <mergeCell ref="H4:I4"/>
    <mergeCell ref="H5:I5"/>
    <mergeCell ref="H13:I13"/>
    <mergeCell ref="H14:I14"/>
    <mergeCell ref="G10:G11"/>
    <mergeCell ref="G13:G14"/>
    <mergeCell ref="E4:F8"/>
    <mergeCell ref="E9:F14"/>
    <mergeCell ref="H7:I7"/>
    <mergeCell ref="G7:G8"/>
    <mergeCell ref="H8:I8"/>
    <mergeCell ref="H10:I10"/>
    <mergeCell ref="H11:I11"/>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zoomScaleNormal="100" workbookViewId="0">
      <selection activeCell="E3" sqref="E3:F3"/>
    </sheetView>
  </sheetViews>
  <sheetFormatPr defaultColWidth="11" defaultRowHeight="15.75" x14ac:dyDescent="0.25"/>
  <cols>
    <col min="7" max="7" width="22.875" customWidth="1"/>
    <col min="8" max="8" width="9.125" customWidth="1"/>
    <col min="9" max="9" width="18" customWidth="1"/>
  </cols>
  <sheetData>
    <row r="1" spans="2:9" x14ac:dyDescent="0.25">
      <c r="B1" s="82"/>
      <c r="C1" s="82"/>
      <c r="D1" s="82"/>
    </row>
    <row r="2" spans="2:9" x14ac:dyDescent="0.25">
      <c r="E2" s="85" t="s">
        <v>167</v>
      </c>
      <c r="F2" s="85"/>
      <c r="G2" s="85"/>
      <c r="H2" s="85"/>
      <c r="I2" s="85"/>
    </row>
    <row r="3" spans="2:9" ht="39.950000000000003" customHeight="1" x14ac:dyDescent="0.25">
      <c r="E3" s="83" t="s">
        <v>77</v>
      </c>
      <c r="F3" s="84"/>
      <c r="H3" s="86" t="s">
        <v>78</v>
      </c>
      <c r="I3" s="86"/>
    </row>
    <row r="4" spans="2:9" ht="48" customHeight="1" x14ac:dyDescent="0.25">
      <c r="E4" s="79" t="s">
        <v>93</v>
      </c>
      <c r="F4" s="80"/>
      <c r="G4" s="77" t="s">
        <v>94</v>
      </c>
      <c r="H4" s="73" t="s">
        <v>129</v>
      </c>
      <c r="I4" s="74"/>
    </row>
    <row r="5" spans="2:9" ht="51.95" customHeight="1" x14ac:dyDescent="0.25">
      <c r="E5" s="81"/>
      <c r="F5" s="80"/>
      <c r="G5" s="78"/>
      <c r="H5" s="73" t="s">
        <v>130</v>
      </c>
      <c r="I5" s="74"/>
    </row>
    <row r="6" spans="2:9" x14ac:dyDescent="0.25">
      <c r="E6" s="81"/>
      <c r="F6" s="80"/>
      <c r="G6" s="59"/>
      <c r="H6" s="60"/>
      <c r="I6" s="60"/>
    </row>
    <row r="7" spans="2:9" ht="48.95" customHeight="1" x14ac:dyDescent="0.25">
      <c r="E7" s="81"/>
      <c r="F7" s="80"/>
      <c r="G7" s="77" t="s">
        <v>95</v>
      </c>
      <c r="H7" s="73" t="s">
        <v>131</v>
      </c>
      <c r="I7" s="74"/>
    </row>
    <row r="8" spans="2:9" ht="60.95" customHeight="1" x14ac:dyDescent="0.25">
      <c r="E8" s="81"/>
      <c r="F8" s="80"/>
      <c r="G8" s="78"/>
      <c r="H8" s="75" t="s">
        <v>132</v>
      </c>
      <c r="I8" s="76"/>
    </row>
    <row r="9" spans="2:9" ht="15.95" customHeight="1" x14ac:dyDescent="0.25">
      <c r="E9" s="79" t="s">
        <v>98</v>
      </c>
      <c r="F9" s="80"/>
      <c r="G9" s="59"/>
      <c r="H9" s="60"/>
      <c r="I9" s="60"/>
    </row>
    <row r="10" spans="2:9" ht="48" customHeight="1" x14ac:dyDescent="0.25">
      <c r="E10" s="81"/>
      <c r="F10" s="80"/>
      <c r="G10" s="77" t="s">
        <v>96</v>
      </c>
      <c r="H10" s="73" t="s">
        <v>133</v>
      </c>
      <c r="I10" s="74"/>
    </row>
    <row r="11" spans="2:9" ht="48.95" customHeight="1" x14ac:dyDescent="0.25">
      <c r="E11" s="81"/>
      <c r="F11" s="80"/>
      <c r="G11" s="78"/>
      <c r="H11" s="73" t="s">
        <v>134</v>
      </c>
      <c r="I11" s="74"/>
    </row>
    <row r="12" spans="2:9" x14ac:dyDescent="0.25">
      <c r="E12" s="81"/>
      <c r="F12" s="80"/>
      <c r="G12" s="59"/>
      <c r="H12" s="60"/>
      <c r="I12" s="60"/>
    </row>
    <row r="13" spans="2:9" ht="45.95" customHeight="1" x14ac:dyDescent="0.25">
      <c r="E13" s="81"/>
      <c r="F13" s="80"/>
      <c r="G13" s="77" t="s">
        <v>97</v>
      </c>
      <c r="H13" s="73" t="s">
        <v>135</v>
      </c>
      <c r="I13" s="74"/>
    </row>
    <row r="14" spans="2:9" ht="59.1" customHeight="1" x14ac:dyDescent="0.25">
      <c r="E14" s="81"/>
      <c r="F14" s="80"/>
      <c r="G14" s="78"/>
      <c r="H14" s="75" t="s">
        <v>136</v>
      </c>
      <c r="I14" s="76"/>
    </row>
    <row r="35" ht="105.95" customHeight="1" x14ac:dyDescent="0.25"/>
  </sheetData>
  <mergeCells count="18">
    <mergeCell ref="B1:D1"/>
    <mergeCell ref="E3:F3"/>
    <mergeCell ref="H3:I3"/>
    <mergeCell ref="E4:F8"/>
    <mergeCell ref="G4:G5"/>
    <mergeCell ref="H4:I4"/>
    <mergeCell ref="H5:I5"/>
    <mergeCell ref="G7:G8"/>
    <mergeCell ref="H7:I7"/>
    <mergeCell ref="H8:I8"/>
    <mergeCell ref="E2:I2"/>
    <mergeCell ref="E9:F14"/>
    <mergeCell ref="G10:G11"/>
    <mergeCell ref="H10:I10"/>
    <mergeCell ref="H11:I11"/>
    <mergeCell ref="G13:G14"/>
    <mergeCell ref="H13:I13"/>
    <mergeCell ref="H14:I14"/>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zoomScale="60" zoomScaleNormal="60" workbookViewId="0">
      <selection activeCell="H18" sqref="H18:I18"/>
    </sheetView>
  </sheetViews>
  <sheetFormatPr defaultColWidth="11" defaultRowHeight="15.75" x14ac:dyDescent="0.25"/>
  <cols>
    <col min="4" max="4" width="14.625" customWidth="1"/>
    <col min="7" max="7" width="22.875" customWidth="1"/>
    <col min="8" max="8" width="9.125" customWidth="1"/>
    <col min="9" max="9" width="18" customWidth="1"/>
  </cols>
  <sheetData>
    <row r="1" spans="2:9" x14ac:dyDescent="0.25">
      <c r="B1" s="82"/>
      <c r="C1" s="82"/>
      <c r="D1" s="82"/>
    </row>
    <row r="2" spans="2:9" x14ac:dyDescent="0.25">
      <c r="C2" s="85" t="s">
        <v>168</v>
      </c>
      <c r="D2" s="85"/>
      <c r="E2" s="85"/>
      <c r="F2" s="85"/>
      <c r="G2" s="85"/>
      <c r="H2" s="85"/>
      <c r="I2" s="85"/>
    </row>
    <row r="3" spans="2:9" ht="39.950000000000003" customHeight="1" x14ac:dyDescent="0.25">
      <c r="E3" s="89" t="s">
        <v>77</v>
      </c>
      <c r="F3" s="89"/>
      <c r="H3" s="86" t="s">
        <v>78</v>
      </c>
      <c r="I3" s="86"/>
    </row>
    <row r="4" spans="2:9" ht="48" customHeight="1" x14ac:dyDescent="0.25">
      <c r="C4" s="90" t="s">
        <v>99</v>
      </c>
      <c r="D4" s="91"/>
      <c r="E4" s="79" t="s">
        <v>102</v>
      </c>
      <c r="F4" s="80"/>
      <c r="G4" s="77" t="s">
        <v>104</v>
      </c>
      <c r="H4" s="73" t="s">
        <v>105</v>
      </c>
      <c r="I4" s="74"/>
    </row>
    <row r="5" spans="2:9" ht="51.95" customHeight="1" x14ac:dyDescent="0.25">
      <c r="C5" s="90"/>
      <c r="D5" s="91"/>
      <c r="E5" s="81"/>
      <c r="F5" s="80"/>
      <c r="G5" s="78"/>
      <c r="H5" s="73" t="s">
        <v>106</v>
      </c>
      <c r="I5" s="74"/>
    </row>
    <row r="6" spans="2:9" x14ac:dyDescent="0.25">
      <c r="C6" s="90"/>
      <c r="D6" s="91"/>
      <c r="E6" s="81"/>
      <c r="F6" s="80"/>
      <c r="G6" s="59"/>
      <c r="H6" s="60"/>
      <c r="I6" s="60"/>
    </row>
    <row r="7" spans="2:9" ht="48.95" customHeight="1" x14ac:dyDescent="0.25">
      <c r="C7" s="90"/>
      <c r="D7" s="91"/>
      <c r="E7" s="81"/>
      <c r="F7" s="80"/>
      <c r="G7" s="77" t="s">
        <v>103</v>
      </c>
      <c r="H7" s="73" t="s">
        <v>107</v>
      </c>
      <c r="I7" s="74"/>
    </row>
    <row r="8" spans="2:9" ht="60.95" customHeight="1" x14ac:dyDescent="0.25">
      <c r="C8" s="90"/>
      <c r="D8" s="91"/>
      <c r="E8" s="81"/>
      <c r="F8" s="80"/>
      <c r="G8" s="78"/>
      <c r="H8" s="75" t="s">
        <v>108</v>
      </c>
      <c r="I8" s="76"/>
    </row>
    <row r="9" spans="2:9" ht="15.95" customHeight="1" x14ac:dyDescent="0.25">
      <c r="C9" s="90"/>
      <c r="D9" s="91"/>
      <c r="E9" s="79" t="s">
        <v>101</v>
      </c>
      <c r="F9" s="80"/>
      <c r="G9" s="59"/>
      <c r="H9" s="60"/>
      <c r="I9" s="60"/>
    </row>
    <row r="10" spans="2:9" ht="48" customHeight="1" x14ac:dyDescent="0.25">
      <c r="C10" s="90"/>
      <c r="D10" s="91"/>
      <c r="E10" s="81"/>
      <c r="F10" s="80"/>
      <c r="G10" s="77" t="s">
        <v>109</v>
      </c>
      <c r="H10" s="73" t="s">
        <v>111</v>
      </c>
      <c r="I10" s="74"/>
    </row>
    <row r="11" spans="2:9" ht="48.95" customHeight="1" x14ac:dyDescent="0.25">
      <c r="C11" s="90"/>
      <c r="D11" s="91"/>
      <c r="E11" s="81"/>
      <c r="F11" s="80"/>
      <c r="G11" s="78"/>
      <c r="H11" s="73" t="s">
        <v>112</v>
      </c>
      <c r="I11" s="74"/>
    </row>
    <row r="12" spans="2:9" x14ac:dyDescent="0.25">
      <c r="C12" s="90"/>
      <c r="D12" s="91"/>
      <c r="E12" s="81"/>
      <c r="F12" s="80"/>
      <c r="G12" s="59"/>
      <c r="H12" s="60"/>
      <c r="I12" s="60"/>
    </row>
    <row r="13" spans="2:9" ht="45.95" customHeight="1" x14ac:dyDescent="0.25">
      <c r="C13" s="90"/>
      <c r="D13" s="91"/>
      <c r="E13" s="81"/>
      <c r="F13" s="80"/>
      <c r="G13" s="77" t="s">
        <v>110</v>
      </c>
      <c r="H13" s="73" t="s">
        <v>113</v>
      </c>
      <c r="I13" s="74"/>
    </row>
    <row r="14" spans="2:9" ht="59.1" customHeight="1" x14ac:dyDescent="0.25">
      <c r="C14" s="90"/>
      <c r="D14" s="91"/>
      <c r="E14" s="81"/>
      <c r="F14" s="80"/>
      <c r="G14" s="78"/>
      <c r="H14" s="75" t="s">
        <v>114</v>
      </c>
      <c r="I14" s="76"/>
    </row>
    <row r="15" spans="2:9" ht="47.1" customHeight="1" x14ac:dyDescent="0.25">
      <c r="C15" s="87" t="s">
        <v>100</v>
      </c>
      <c r="D15" s="88"/>
      <c r="E15" s="79" t="s">
        <v>115</v>
      </c>
      <c r="F15" s="80"/>
      <c r="G15" s="77" t="s">
        <v>117</v>
      </c>
      <c r="H15" s="73" t="s">
        <v>119</v>
      </c>
      <c r="I15" s="74"/>
    </row>
    <row r="16" spans="2:9" ht="54" customHeight="1" x14ac:dyDescent="0.25">
      <c r="C16" s="87"/>
      <c r="D16" s="88"/>
      <c r="E16" s="81"/>
      <c r="F16" s="80"/>
      <c r="G16" s="78"/>
      <c r="H16" s="73" t="s">
        <v>120</v>
      </c>
      <c r="I16" s="74"/>
    </row>
    <row r="17" spans="3:9" ht="14.1" customHeight="1" x14ac:dyDescent="0.25">
      <c r="C17" s="87"/>
      <c r="D17" s="88"/>
      <c r="E17" s="81"/>
      <c r="F17" s="80"/>
      <c r="G17" s="59"/>
      <c r="H17" s="60"/>
      <c r="I17" s="60"/>
    </row>
    <row r="18" spans="3:9" ht="60" customHeight="1" x14ac:dyDescent="0.25">
      <c r="C18" s="87"/>
      <c r="D18" s="88"/>
      <c r="E18" s="81"/>
      <c r="F18" s="80"/>
      <c r="G18" s="77" t="s">
        <v>118</v>
      </c>
      <c r="H18" s="73" t="s">
        <v>121</v>
      </c>
      <c r="I18" s="74"/>
    </row>
    <row r="19" spans="3:9" ht="51" customHeight="1" x14ac:dyDescent="0.25">
      <c r="C19" s="87"/>
      <c r="D19" s="88"/>
      <c r="E19" s="81"/>
      <c r="F19" s="80"/>
      <c r="G19" s="78"/>
      <c r="H19" s="75" t="s">
        <v>122</v>
      </c>
      <c r="I19" s="76"/>
    </row>
    <row r="20" spans="3:9" ht="12" customHeight="1" x14ac:dyDescent="0.25">
      <c r="C20" s="87"/>
      <c r="D20" s="88"/>
      <c r="E20" s="79" t="s">
        <v>116</v>
      </c>
      <c r="F20" s="80"/>
      <c r="G20" s="59"/>
      <c r="H20" s="60"/>
      <c r="I20" s="60"/>
    </row>
    <row r="21" spans="3:9" ht="54.95" customHeight="1" x14ac:dyDescent="0.25">
      <c r="C21" s="87"/>
      <c r="D21" s="88"/>
      <c r="E21" s="81"/>
      <c r="F21" s="80"/>
      <c r="G21" s="77" t="s">
        <v>124</v>
      </c>
      <c r="H21" s="73" t="s">
        <v>125</v>
      </c>
      <c r="I21" s="74"/>
    </row>
    <row r="22" spans="3:9" ht="50.1" customHeight="1" x14ac:dyDescent="0.25">
      <c r="C22" s="87"/>
      <c r="D22" s="88"/>
      <c r="E22" s="81"/>
      <c r="F22" s="80"/>
      <c r="G22" s="78"/>
      <c r="H22" s="73" t="s">
        <v>126</v>
      </c>
      <c r="I22" s="74"/>
    </row>
    <row r="23" spans="3:9" x14ac:dyDescent="0.25">
      <c r="C23" s="87"/>
      <c r="D23" s="88"/>
      <c r="E23" s="81"/>
      <c r="F23" s="80"/>
      <c r="G23" s="59"/>
      <c r="H23" s="60"/>
      <c r="I23" s="60"/>
    </row>
    <row r="24" spans="3:9" ht="54" customHeight="1" x14ac:dyDescent="0.25">
      <c r="C24" s="87"/>
      <c r="D24" s="88"/>
      <c r="E24" s="81"/>
      <c r="F24" s="80"/>
      <c r="G24" s="77" t="s">
        <v>123</v>
      </c>
      <c r="H24" s="73" t="s">
        <v>127</v>
      </c>
      <c r="I24" s="74"/>
    </row>
    <row r="25" spans="3:9" ht="60" customHeight="1" x14ac:dyDescent="0.25">
      <c r="C25" s="87"/>
      <c r="D25" s="88"/>
      <c r="E25" s="81"/>
      <c r="F25" s="80"/>
      <c r="G25" s="78"/>
      <c r="H25" s="75" t="s">
        <v>128</v>
      </c>
      <c r="I25" s="76"/>
    </row>
    <row r="35" ht="105.95" customHeight="1" x14ac:dyDescent="0.25"/>
  </sheetData>
  <mergeCells count="34">
    <mergeCell ref="B1:D1"/>
    <mergeCell ref="E3:F3"/>
    <mergeCell ref="H3:I3"/>
    <mergeCell ref="E4:F8"/>
    <mergeCell ref="G4:G5"/>
    <mergeCell ref="H4:I4"/>
    <mergeCell ref="H5:I5"/>
    <mergeCell ref="G7:G8"/>
    <mergeCell ref="H7:I7"/>
    <mergeCell ref="H8:I8"/>
    <mergeCell ref="C4:D14"/>
    <mergeCell ref="E9:F14"/>
    <mergeCell ref="G10:G11"/>
    <mergeCell ref="H10:I10"/>
    <mergeCell ref="H11:I11"/>
    <mergeCell ref="G13:G14"/>
    <mergeCell ref="H13:I13"/>
    <mergeCell ref="H14:I14"/>
    <mergeCell ref="C15:D25"/>
    <mergeCell ref="C2:I2"/>
    <mergeCell ref="E20:F25"/>
    <mergeCell ref="G21:G22"/>
    <mergeCell ref="H21:I21"/>
    <mergeCell ref="H22:I22"/>
    <mergeCell ref="G24:G25"/>
    <mergeCell ref="H24:I24"/>
    <mergeCell ref="H25:I25"/>
    <mergeCell ref="E15:F19"/>
    <mergeCell ref="G15:G16"/>
    <mergeCell ref="H15:I15"/>
    <mergeCell ref="H16:I16"/>
    <mergeCell ref="G18:G19"/>
    <mergeCell ref="H18:I18"/>
    <mergeCell ref="H19:I19"/>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5"/>
  <sheetViews>
    <sheetView showGridLines="0" tabSelected="1" zoomScale="70" zoomScaleNormal="70" workbookViewId="0">
      <selection activeCell="K9" sqref="K9"/>
    </sheetView>
  </sheetViews>
  <sheetFormatPr defaultColWidth="11" defaultRowHeight="15.75" x14ac:dyDescent="0.25"/>
  <cols>
    <col min="4" max="4" width="14.625" customWidth="1"/>
    <col min="7" max="7" width="20.875" customWidth="1"/>
    <col min="8" max="8" width="9.125" hidden="1" customWidth="1"/>
    <col min="9" max="9" width="18" customWidth="1"/>
  </cols>
  <sheetData>
    <row r="1" spans="2:11" x14ac:dyDescent="0.25">
      <c r="B1" s="82"/>
      <c r="C1" s="82"/>
      <c r="D1" s="82"/>
    </row>
    <row r="2" spans="2:11" x14ac:dyDescent="0.25">
      <c r="C2" s="85" t="s">
        <v>169</v>
      </c>
      <c r="D2" s="85"/>
      <c r="E2" s="85"/>
      <c r="F2" s="85"/>
      <c r="G2" s="85"/>
      <c r="H2" s="85"/>
      <c r="I2" s="85"/>
    </row>
    <row r="3" spans="2:11" ht="39.950000000000003" customHeight="1" x14ac:dyDescent="0.25">
      <c r="E3" s="89" t="s">
        <v>77</v>
      </c>
      <c r="F3" s="89"/>
      <c r="H3" s="86" t="s">
        <v>78</v>
      </c>
      <c r="I3" s="86"/>
    </row>
    <row r="4" spans="2:11" ht="48" customHeight="1" x14ac:dyDescent="0.25">
      <c r="C4" s="90" t="s">
        <v>99</v>
      </c>
      <c r="D4" s="91"/>
      <c r="E4" s="79" t="s">
        <v>138</v>
      </c>
      <c r="F4" s="80"/>
      <c r="G4" s="77" t="s">
        <v>139</v>
      </c>
      <c r="H4" s="73" t="s">
        <v>141</v>
      </c>
      <c r="I4" s="74"/>
    </row>
    <row r="5" spans="2:11" ht="51.95" customHeight="1" x14ac:dyDescent="0.25">
      <c r="C5" s="90"/>
      <c r="D5" s="91"/>
      <c r="E5" s="81"/>
      <c r="F5" s="80"/>
      <c r="G5" s="78"/>
      <c r="H5" s="73" t="s">
        <v>142</v>
      </c>
      <c r="I5" s="74"/>
    </row>
    <row r="6" spans="2:11" x14ac:dyDescent="0.25">
      <c r="C6" s="90"/>
      <c r="D6" s="91"/>
      <c r="E6" s="81"/>
      <c r="F6" s="80"/>
      <c r="G6" s="59"/>
      <c r="H6" s="60"/>
      <c r="I6" s="60"/>
    </row>
    <row r="7" spans="2:11" ht="48.95" customHeight="1" x14ac:dyDescent="0.25">
      <c r="C7" s="90"/>
      <c r="D7" s="91"/>
      <c r="E7" s="81"/>
      <c r="F7" s="80"/>
      <c r="G7" s="77" t="s">
        <v>140</v>
      </c>
      <c r="H7" s="73" t="s">
        <v>143</v>
      </c>
      <c r="I7" s="74"/>
    </row>
    <row r="8" spans="2:11" ht="60.95" customHeight="1" x14ac:dyDescent="0.25">
      <c r="C8" s="90"/>
      <c r="D8" s="91"/>
      <c r="E8" s="81"/>
      <c r="F8" s="80"/>
      <c r="G8" s="78"/>
      <c r="H8" s="75" t="s">
        <v>144</v>
      </c>
      <c r="I8" s="76"/>
      <c r="K8" t="s">
        <v>173</v>
      </c>
    </row>
    <row r="9" spans="2:11" ht="15.95" customHeight="1" x14ac:dyDescent="0.25">
      <c r="C9" s="90"/>
      <c r="D9" s="91"/>
      <c r="E9" s="79" t="s">
        <v>137</v>
      </c>
      <c r="F9" s="80"/>
      <c r="G9" s="59"/>
      <c r="H9" s="60"/>
      <c r="I9" s="60"/>
    </row>
    <row r="10" spans="2:11" ht="48" customHeight="1" x14ac:dyDescent="0.25">
      <c r="C10" s="90"/>
      <c r="D10" s="91"/>
      <c r="E10" s="81"/>
      <c r="F10" s="80"/>
      <c r="G10" s="77" t="s">
        <v>145</v>
      </c>
      <c r="H10" s="73" t="s">
        <v>147</v>
      </c>
      <c r="I10" s="74"/>
    </row>
    <row r="11" spans="2:11" ht="48.95" customHeight="1" x14ac:dyDescent="0.25">
      <c r="C11" s="90"/>
      <c r="D11" s="91"/>
      <c r="E11" s="81"/>
      <c r="F11" s="80"/>
      <c r="G11" s="78"/>
      <c r="H11" s="73" t="s">
        <v>148</v>
      </c>
      <c r="I11" s="74"/>
    </row>
    <row r="12" spans="2:11" x14ac:dyDescent="0.25">
      <c r="C12" s="90"/>
      <c r="D12" s="91"/>
      <c r="E12" s="81"/>
      <c r="F12" s="80"/>
      <c r="G12" s="59"/>
      <c r="H12" s="60"/>
      <c r="I12" s="60"/>
    </row>
    <row r="13" spans="2:11" ht="45.95" customHeight="1" x14ac:dyDescent="0.25">
      <c r="C13" s="90"/>
      <c r="D13" s="91"/>
      <c r="E13" s="81"/>
      <c r="F13" s="80"/>
      <c r="G13" s="77" t="s">
        <v>146</v>
      </c>
      <c r="H13" s="73" t="s">
        <v>149</v>
      </c>
      <c r="I13" s="74"/>
    </row>
    <row r="14" spans="2:11" ht="59.1" customHeight="1" x14ac:dyDescent="0.25">
      <c r="C14" s="90"/>
      <c r="D14" s="91"/>
      <c r="E14" s="81"/>
      <c r="F14" s="80"/>
      <c r="G14" s="78"/>
      <c r="H14" s="75" t="s">
        <v>150</v>
      </c>
      <c r="I14" s="76"/>
    </row>
    <row r="15" spans="2:11" ht="47.1" customHeight="1" x14ac:dyDescent="0.25">
      <c r="C15" s="87" t="s">
        <v>100</v>
      </c>
      <c r="D15" s="88"/>
      <c r="E15" s="79" t="s">
        <v>151</v>
      </c>
      <c r="F15" s="80"/>
      <c r="G15" s="77" t="s">
        <v>153</v>
      </c>
      <c r="H15" s="73" t="s">
        <v>155</v>
      </c>
      <c r="I15" s="74"/>
    </row>
    <row r="16" spans="2:11" ht="54" customHeight="1" x14ac:dyDescent="0.25">
      <c r="C16" s="87"/>
      <c r="D16" s="88"/>
      <c r="E16" s="81"/>
      <c r="F16" s="80"/>
      <c r="G16" s="78"/>
      <c r="H16" s="73" t="s">
        <v>156</v>
      </c>
      <c r="I16" s="74"/>
    </row>
    <row r="17" spans="3:9" ht="14.1" customHeight="1" x14ac:dyDescent="0.25">
      <c r="C17" s="87"/>
      <c r="D17" s="88"/>
      <c r="E17" s="81"/>
      <c r="F17" s="80"/>
      <c r="G17" s="59"/>
      <c r="H17" s="60"/>
      <c r="I17" s="60"/>
    </row>
    <row r="18" spans="3:9" ht="60" customHeight="1" x14ac:dyDescent="0.25">
      <c r="C18" s="87"/>
      <c r="D18" s="88"/>
      <c r="E18" s="81"/>
      <c r="F18" s="80"/>
      <c r="G18" s="77" t="s">
        <v>154</v>
      </c>
      <c r="H18" s="73" t="s">
        <v>157</v>
      </c>
      <c r="I18" s="74"/>
    </row>
    <row r="19" spans="3:9" ht="51" customHeight="1" x14ac:dyDescent="0.25">
      <c r="C19" s="87"/>
      <c r="D19" s="88"/>
      <c r="E19" s="81"/>
      <c r="F19" s="80"/>
      <c r="G19" s="78"/>
      <c r="H19" s="75" t="s">
        <v>137</v>
      </c>
      <c r="I19" s="76"/>
    </row>
    <row r="20" spans="3:9" ht="12" customHeight="1" x14ac:dyDescent="0.25">
      <c r="C20" s="87"/>
      <c r="D20" s="88"/>
      <c r="E20" s="79" t="s">
        <v>152</v>
      </c>
      <c r="F20" s="80"/>
      <c r="G20" s="59"/>
      <c r="H20" s="60"/>
      <c r="I20" s="60"/>
    </row>
    <row r="21" spans="3:9" ht="54.95" customHeight="1" x14ac:dyDescent="0.25">
      <c r="C21" s="87"/>
      <c r="D21" s="88"/>
      <c r="E21" s="81"/>
      <c r="F21" s="80"/>
      <c r="G21" s="77" t="s">
        <v>158</v>
      </c>
      <c r="H21" s="73" t="s">
        <v>160</v>
      </c>
      <c r="I21" s="74"/>
    </row>
    <row r="22" spans="3:9" ht="50.1" customHeight="1" x14ac:dyDescent="0.25">
      <c r="C22" s="87"/>
      <c r="D22" s="88"/>
      <c r="E22" s="81"/>
      <c r="F22" s="80"/>
      <c r="G22" s="78"/>
      <c r="H22" s="73" t="s">
        <v>161</v>
      </c>
      <c r="I22" s="74"/>
    </row>
    <row r="23" spans="3:9" x14ac:dyDescent="0.25">
      <c r="C23" s="87"/>
      <c r="D23" s="88"/>
      <c r="E23" s="81"/>
      <c r="F23" s="80"/>
      <c r="G23" s="59"/>
      <c r="H23" s="60"/>
      <c r="I23" s="60"/>
    </row>
    <row r="24" spans="3:9" ht="54" customHeight="1" x14ac:dyDescent="0.25">
      <c r="C24" s="87"/>
      <c r="D24" s="88"/>
      <c r="E24" s="81"/>
      <c r="F24" s="80"/>
      <c r="G24" s="77" t="s">
        <v>159</v>
      </c>
      <c r="H24" s="73" t="s">
        <v>162</v>
      </c>
      <c r="I24" s="74"/>
    </row>
    <row r="25" spans="3:9" ht="60" customHeight="1" x14ac:dyDescent="0.25">
      <c r="C25" s="87"/>
      <c r="D25" s="88"/>
      <c r="E25" s="81"/>
      <c r="F25" s="80"/>
      <c r="G25" s="78"/>
      <c r="H25" s="75" t="s">
        <v>163</v>
      </c>
      <c r="I25" s="76"/>
    </row>
    <row r="35" ht="105.95" customHeight="1" x14ac:dyDescent="0.25"/>
  </sheetData>
  <mergeCells count="34">
    <mergeCell ref="B1:D1"/>
    <mergeCell ref="E3:F3"/>
    <mergeCell ref="H3:I3"/>
    <mergeCell ref="C4:D14"/>
    <mergeCell ref="E4:F8"/>
    <mergeCell ref="G4:G5"/>
    <mergeCell ref="H4:I4"/>
    <mergeCell ref="H5:I5"/>
    <mergeCell ref="G7:G8"/>
    <mergeCell ref="H7:I7"/>
    <mergeCell ref="C2:I2"/>
    <mergeCell ref="H8:I8"/>
    <mergeCell ref="E9:F14"/>
    <mergeCell ref="C15:D25"/>
    <mergeCell ref="E15:F19"/>
    <mergeCell ref="G15:G16"/>
    <mergeCell ref="H15:I15"/>
    <mergeCell ref="H16:I16"/>
    <mergeCell ref="G18:G19"/>
    <mergeCell ref="H18:I18"/>
    <mergeCell ref="H19:I19"/>
    <mergeCell ref="E20:F25"/>
    <mergeCell ref="G21:G22"/>
    <mergeCell ref="G24:G25"/>
    <mergeCell ref="H24:I24"/>
    <mergeCell ref="H25:I25"/>
    <mergeCell ref="G10:G11"/>
    <mergeCell ref="H10:I10"/>
    <mergeCell ref="H11:I11"/>
    <mergeCell ref="H21:I21"/>
    <mergeCell ref="H22:I22"/>
    <mergeCell ref="G13:G14"/>
    <mergeCell ref="H13:I13"/>
    <mergeCell ref="H14:I14"/>
  </mergeCells>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B170F55A8EC74185BD611F05A04793" ma:contentTypeVersion="15" ma:contentTypeDescription="Create a new document." ma:contentTypeScope="" ma:versionID="9a7766076c5b4407dfa4a29cb2dc7926">
  <xsd:schema xmlns:xsd="http://www.w3.org/2001/XMLSchema" xmlns:xs="http://www.w3.org/2001/XMLSchema" xmlns:p="http://schemas.microsoft.com/office/2006/metadata/properties" xmlns:ns1="http://schemas.microsoft.com/sharepoint/v3" xmlns:ns2="53729c01-e331-46af-8f84-09bea977ed00" xmlns:ns3="0b6a0b30-4523-4899-95a0-946babcdb6cb" targetNamespace="http://schemas.microsoft.com/office/2006/metadata/properties" ma:root="true" ma:fieldsID="fd836aff7d432d14d0dd9befd298821c" ns1:_="" ns2:_="" ns3:_="">
    <xsd:import namespace="http://schemas.microsoft.com/sharepoint/v3"/>
    <xsd:import namespace="53729c01-e331-46af-8f84-09bea977ed00"/>
    <xsd:import namespace="0b6a0b30-4523-4899-95a0-946babcdb6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29c01-e331-46af-8f84-09bea977ed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6a0b30-4523-4899-95a0-946babcdb6c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baf980-de20-41f9-84cd-56410328c1cb}" ma:internalName="TaxCatchAll" ma:showField="CatchAllData" ma:web="0b6a0b30-4523-4899-95a0-946babcdb6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3729c01-e331-46af-8f84-09bea977ed00">
      <Terms xmlns="http://schemas.microsoft.com/office/infopath/2007/PartnerControls"/>
    </lcf76f155ced4ddcb4097134ff3c332f>
    <_ip_UnifiedCompliancePolicyUIAction xmlns="http://schemas.microsoft.com/sharepoint/v3" xsi:nil="true"/>
    <TaxCatchAll xmlns="0b6a0b30-4523-4899-95a0-946babcdb6cb"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786DE8B-9CC5-4418-8B3F-9B9FC4166CE1}"/>
</file>

<file path=customXml/itemProps2.xml><?xml version="1.0" encoding="utf-8"?>
<ds:datastoreItem xmlns:ds="http://schemas.openxmlformats.org/officeDocument/2006/customXml" ds:itemID="{F8627CE7-6FB9-41CB-B88D-17D9B58B8F70}"/>
</file>

<file path=customXml/itemProps3.xml><?xml version="1.0" encoding="utf-8"?>
<ds:datastoreItem xmlns:ds="http://schemas.openxmlformats.org/officeDocument/2006/customXml" ds:itemID="{279ED37A-379A-45FB-8F93-C7707B8390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1</vt:lpstr>
      <vt:lpstr>Table 2</vt:lpstr>
      <vt:lpstr>Table 3</vt:lpstr>
      <vt:lpstr>Table 4</vt:lpstr>
      <vt:lpstr>Table 5</vt:lpstr>
      <vt:lpstr>Table 6</vt:lpstr>
      <vt:lpstr>Table 7</vt:lpstr>
      <vt:lpstr>Table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Muñoz Mora</dc:creator>
  <cp:lastModifiedBy>Akresh, Richard S</cp:lastModifiedBy>
  <cp:lastPrinted>2015-07-27T04:43:22Z</cp:lastPrinted>
  <dcterms:created xsi:type="dcterms:W3CDTF">2012-01-15T19:29:59Z</dcterms:created>
  <dcterms:modified xsi:type="dcterms:W3CDTF">2019-03-11T21:00:08Z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0x010100EAB170F55A8EC74185BD611F05A04793</vt:lpwstr>
  </property>
</Properties>
</file>