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afit.sharepoint.com/sites/territorios/Projects/2025_Paper_Burundi/household_structure_burundi/out/old/"/>
    </mc:Choice>
  </mc:AlternateContent>
  <xr:revisionPtr revIDLastSave="0" documentId="13_ncr:1_{6C34C3E5-A15A-B34D-A96A-48D1CD254225}" xr6:coauthVersionLast="47" xr6:coauthVersionMax="47" xr10:uidLastSave="{00000000-0000-0000-0000-000000000000}"/>
  <bookViews>
    <workbookView xWindow="-38400" yWindow="0" windowWidth="38400" windowHeight="21600" xr2:uid="{443E8D88-0380-544A-94EA-FFC29B6EA207}"/>
  </bookViews>
  <sheets>
    <sheet name="Table 1" sheetId="2" r:id="rId1"/>
    <sheet name="Table 2" sheetId="3" r:id="rId2"/>
    <sheet name="Table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5" i="2" l="1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C44" i="3" l="1"/>
  <c r="T45" i="3" l="1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E43" i="4"/>
  <c r="D43" i="4"/>
  <c r="C43" i="4"/>
  <c r="B43" i="4"/>
  <c r="E42" i="4"/>
  <c r="D42" i="4"/>
  <c r="C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B10" i="4"/>
  <c r="B9" i="4"/>
  <c r="B8" i="4"/>
  <c r="B7" i="4"/>
  <c r="B6" i="4"/>
  <c r="B5" i="4"/>
  <c r="T44" i="3" l="1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E43" i="3"/>
  <c r="D43" i="3"/>
  <c r="C43" i="3"/>
  <c r="B43" i="3"/>
  <c r="E42" i="3"/>
  <c r="D42" i="3"/>
  <c r="C42" i="3"/>
  <c r="E41" i="3"/>
  <c r="D41" i="3"/>
  <c r="C41" i="3"/>
  <c r="B41" i="3"/>
  <c r="E40" i="3"/>
  <c r="D40" i="3"/>
  <c r="C40" i="3"/>
  <c r="B40" i="3"/>
  <c r="E39" i="3"/>
  <c r="D39" i="3"/>
  <c r="C39" i="3"/>
  <c r="B39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E32" i="3"/>
  <c r="D32" i="3"/>
  <c r="C32" i="3"/>
  <c r="B32" i="3"/>
  <c r="E31" i="3"/>
  <c r="D31" i="3"/>
  <c r="C31" i="3"/>
  <c r="B31" i="3"/>
  <c r="E30" i="3"/>
  <c r="D30" i="3"/>
  <c r="C30" i="3"/>
  <c r="B30" i="3"/>
  <c r="E29" i="3"/>
  <c r="D29" i="3"/>
  <c r="C29" i="3"/>
  <c r="B29" i="3"/>
  <c r="E28" i="3"/>
  <c r="D28" i="3"/>
  <c r="C28" i="3"/>
  <c r="B28" i="3"/>
  <c r="E27" i="3"/>
  <c r="D27" i="3"/>
  <c r="C27" i="3"/>
  <c r="B27" i="3"/>
  <c r="E26" i="3"/>
  <c r="D26" i="3"/>
  <c r="C26" i="3"/>
  <c r="B26" i="3"/>
  <c r="E25" i="3"/>
  <c r="D25" i="3"/>
  <c r="C25" i="3"/>
  <c r="B25" i="3"/>
  <c r="E24" i="3"/>
  <c r="D24" i="3"/>
  <c r="C24" i="3"/>
  <c r="B24" i="3"/>
  <c r="E23" i="3"/>
  <c r="D23" i="3"/>
  <c r="C23" i="3"/>
  <c r="B23" i="3"/>
  <c r="E22" i="3"/>
  <c r="D22" i="3"/>
  <c r="C22" i="3"/>
  <c r="B22" i="3"/>
  <c r="E21" i="3"/>
  <c r="D21" i="3"/>
  <c r="C21" i="3"/>
  <c r="B21" i="3"/>
  <c r="E20" i="3"/>
  <c r="D20" i="3"/>
  <c r="C20" i="3"/>
  <c r="B20" i="3"/>
  <c r="E19" i="3"/>
  <c r="D19" i="3"/>
  <c r="C19" i="3"/>
  <c r="B19" i="3"/>
  <c r="E18" i="3"/>
  <c r="D18" i="3"/>
  <c r="C18" i="3"/>
  <c r="B18" i="3"/>
  <c r="E17" i="3"/>
  <c r="D17" i="3"/>
  <c r="C17" i="3"/>
  <c r="B17" i="3"/>
  <c r="E16" i="3"/>
  <c r="D16" i="3"/>
  <c r="C16" i="3"/>
  <c r="B16" i="3"/>
  <c r="E15" i="3"/>
  <c r="D15" i="3"/>
  <c r="C15" i="3"/>
  <c r="B15" i="3"/>
  <c r="E14" i="3"/>
  <c r="D14" i="3"/>
  <c r="C14" i="3"/>
  <c r="B14" i="3"/>
  <c r="B10" i="3"/>
  <c r="B9" i="3"/>
  <c r="B8" i="3"/>
  <c r="B7" i="3"/>
  <c r="B6" i="3"/>
  <c r="B5" i="3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T44" i="2"/>
  <c r="S44" i="2"/>
  <c r="R44" i="2"/>
  <c r="Q44" i="2"/>
  <c r="P44" i="2"/>
  <c r="O44" i="2"/>
  <c r="N44" i="2"/>
  <c r="M44" i="2" l="1"/>
  <c r="L44" i="2"/>
  <c r="K44" i="2"/>
  <c r="J44" i="2"/>
  <c r="I44" i="2"/>
  <c r="H44" i="2"/>
  <c r="G44" i="2"/>
  <c r="F44" i="2"/>
  <c r="E44" i="2"/>
  <c r="D44" i="2"/>
  <c r="C44" i="2"/>
</calcChain>
</file>

<file path=xl/sharedStrings.xml><?xml version="1.0" encoding="utf-8"?>
<sst xmlns="http://schemas.openxmlformats.org/spreadsheetml/2006/main" count="306" uniqueCount="35">
  <si>
    <t>Dependent Variable: Growth rate of  the total expenditures per adult equivalent 1998  - 2007 ( constant BF 2010)</t>
  </si>
  <si>
    <t>Observations</t>
  </si>
  <si>
    <t>Mean Dependent Variable</t>
  </si>
  <si>
    <t>Household Head Controls 1998</t>
  </si>
  <si>
    <t>Yes</t>
  </si>
  <si>
    <t>Household Controls 1998</t>
  </si>
  <si>
    <t>Village Controls</t>
  </si>
  <si>
    <t>Province Fixed Effect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</si>
  <si>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</si>
  <si>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</si>
  <si>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</si>
  <si>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</si>
  <si>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</si>
  <si>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</si>
  <si>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</si>
  <si>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</si>
  <si>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</si>
  <si>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</si>
  <si>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</si>
  <si>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Conflict exposure, Village level</t>
  </si>
  <si>
    <t>Conflict Exposure, Household level</t>
  </si>
  <si>
    <t>Index of  Natural Shocks (all) - PCA</t>
  </si>
  <si>
    <t>Notes - This table presents the diff-in-diff regression for the Growth rate of  the total expenditures per adult equivalent 1998  - 2007 ( constant BF 2010) . Robust standard error, clustered at Village level. * p&lt;0.10  ** p&lt;0.05 *** p&lt;0.01. The dependent variable: Growth rate of  the total expenditures per adult equivalent 1998  - 2007 ( constant BF 2010). Household and household Head Controls 1998 includes: Household head sex (1998) (female=1), Household head age (1998), Household head knows how to read and write (1998), Tropical Livestock Units. Village Controls:Altitude (mts over sea level), Average Rainfall 1998-2007 and Average Temperature 1998-2007. Indexes  of Asset Related Losses refers - PCA -  refers to the first component from a Principal Component Analysis for Theft of money (yes=1), Theft or destruction of goods (yes=1), and Destruction of house (yes=1)  for a household in a given year. Data Source: 2007 Burundi Priority Panel Survey.</t>
  </si>
  <si>
    <t>Table 1. Diff-in-Diff in the  Growth rate of  the total expenditures per adult equivalent 1998  - 2007 ( constant BF 2010), household-level information</t>
  </si>
  <si>
    <t>(12)</t>
  </si>
  <si>
    <t>(13)</t>
  </si>
  <si>
    <t>(14)</t>
  </si>
  <si>
    <t>(15)</t>
  </si>
  <si>
    <t>(16)</t>
  </si>
  <si>
    <t>(17)</t>
  </si>
  <si>
    <t>(18)</t>
  </si>
  <si>
    <t>Dependent Variable: Scape out of poverty 
(poor in 1998 and non-poor 2007=1)</t>
  </si>
  <si>
    <t>Notes - This table presents the probit analysis of scape out of poverty between 1998 and 2007. Marginal effects reported. Robust standard error, clustered at Village level. * p&lt;0.10  ** p&lt;0.05 *** p&lt;0.01. The dependent variable, Scape out of poverty (poor in 1998 and non-poor 2007=1), takes 1 when a poor household in 1998 became non-poor in 2007 (i.e. scape out of poverty). Household and household Head Controls 1998 includes: Household head sex (1998) (female=1), Household head age (1998), Household head knows how to read and write (1998), Tropical Livestock Units. Village Controls:Altitude (mts over sea level), Average Rainfall 1998-2007 and Average Temperature 1998-2007. Indexes  of Asset Related Losses refers - PCA -  refers to the first component from a Principal Component Analysis for Theft of money (yes=1), Theft or destruction of goods (yes=1), and Destruction of house (yes=1)  for a household in a given year. Data Source: 2007 Burundi Priority Panel Survey.</t>
  </si>
  <si>
    <t>Table 2. Analysis of scape out of food poverty between 1998  - 2007 (OLS), household-level information</t>
  </si>
  <si>
    <t>Table 2. Analysis of scape out of poverty between 1998  - 2007 (OLS), household-level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</si>
</sst>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name val="Times New Roman"/>
      <family val="1"/>
    </font>
    <font>
      <i/>
      <sz val="12"/>
      <name val="Times New Roman"/>
      <family val="1"/>
    </font>
    <font>
      <i/>
      <u/>
      <sz val="12"/>
      <name val="Times New Roman"/>
      <family val="1"/>
    </font>
    <font>
      <b/>
      <i/>
      <u/>
      <sz val="12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327-DFF9-884C-8FA7-EDA14B7A45B6}">
  <dimension ref="B2:T50"/>
  <sheetViews>
    <sheetView showGridLines="0" tabSelected="1" zoomScale="91" zoomScaleNormal="91" workbookViewId="0">
      <selection activeCell="B3" sqref="B3"/>
    </sheetView>
  </sheetViews>
  <sheetFormatPr baseColWidth="10" defaultColWidth="11" defaultRowHeight="16" x14ac:dyDescent="0.2"/>
  <cols>
    <col min="2" max="2" width="56.1640625" customWidth="1"/>
  </cols>
  <sheetData>
    <row r="2" spans="2:20" x14ac:dyDescent="0.2">
      <c r="B2" s="20" t="s">
        <v>23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2:20" ht="37" customHeight="1" thickBot="1" x14ac:dyDescent="0.25">
      <c r="B3" s="1" t="s">
        <v>0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</row>
    <row r="4" spans="2:20" ht="17" thickTop="1" x14ac:dyDescent="0.2">
      <c r="B4" s="9" t="s">
        <v>19</v>
      </c>
      <c r="C4" s="10"/>
      <c r="D4" s="10"/>
      <c r="E4" s="10"/>
      <c r="F4" s="10"/>
      <c r="G4" s="10"/>
      <c r="H4" s="10"/>
      <c r="I4" s="10"/>
      <c r="J4" s="10"/>
      <c r="K4" s="10"/>
    </row>
    <row r="5" spans="2:20" x14ac:dyDescent="0.2">
      <c r="B5" t="str">
        <f>"Dummy presence of violence during 1998-2007 (yes=1)"</f>
        <v>Dummy presence of violence during 1998-2007 (yes=1)</v>
      </c>
      <c r="C5" t="str">
        <f>"-0.120"</f>
        <v>-0.120</v>
      </c>
      <c r="D5" t="str">
        <f>""</f>
        <v/>
      </c>
      <c r="E5" t="str">
        <f>""</f>
        <v/>
      </c>
    </row>
    <row r="6" spans="2:20" x14ac:dyDescent="0.2">
      <c r="B6" t="str">
        <f>""</f>
        <v/>
      </c>
      <c r="C6" t="str">
        <f>"[0.100]"</f>
        <v>[0.100]</v>
      </c>
      <c r="D6" t="str">
        <f>""</f>
        <v/>
      </c>
      <c r="E6" t="str">
        <f>""</f>
        <v/>
      </c>
    </row>
    <row r="7" spans="2:20" x14ac:dyDescent="0.2">
      <c r="B7" t="str">
        <f>"Number of years with presence of violence during 1998-2007"</f>
        <v>Number of years with presence of violence during 1998-2007</v>
      </c>
      <c r="C7" t="str">
        <f>""</f>
        <v/>
      </c>
      <c r="D7" t="str">
        <f>"-0.007"</f>
        <v>-0.007</v>
      </c>
      <c r="E7" t="str">
        <f>""</f>
        <v/>
      </c>
    </row>
    <row r="8" spans="2:20" x14ac:dyDescent="0.2">
      <c r="B8" t="str">
        <f>""</f>
        <v/>
      </c>
      <c r="C8" t="str">
        <f>""</f>
        <v/>
      </c>
      <c r="D8" t="str">
        <f>"[0.030]"</f>
        <v>[0.030]</v>
      </c>
      <c r="E8" t="str">
        <f>""</f>
        <v/>
      </c>
    </row>
    <row r="9" spans="2:20" x14ac:dyDescent="0.2">
      <c r="B9" t="str">
        <f>"Average of dead and wounded per year (by 100 people) 1998-2007"</f>
        <v>Average of dead and wounded per year (by 100 people) 1998-2007</v>
      </c>
      <c r="C9" t="str">
        <f>""</f>
        <v/>
      </c>
      <c r="D9" t="str">
        <f>""</f>
        <v/>
      </c>
      <c r="E9" t="str">
        <f>"-3.547"</f>
        <v>-3.547</v>
      </c>
    </row>
    <row r="10" spans="2:20" x14ac:dyDescent="0.2">
      <c r="B10" t="str">
        <f>""</f>
        <v/>
      </c>
      <c r="C10" t="str">
        <f>""</f>
        <v/>
      </c>
      <c r="D10" t="str">
        <f>""</f>
        <v/>
      </c>
      <c r="E10" t="str">
        <f>"[2.338]"</f>
        <v>[2.338]</v>
      </c>
    </row>
    <row r="11" spans="2:20" x14ac:dyDescent="0.2">
      <c r="B11" s="11"/>
      <c r="C11" s="12"/>
      <c r="D11" s="12"/>
      <c r="E11" s="12"/>
      <c r="F11" s="12"/>
      <c r="G11" s="12"/>
      <c r="H11" s="12"/>
      <c r="I11" s="12"/>
      <c r="J11" s="12"/>
      <c r="K11" s="12"/>
    </row>
    <row r="12" spans="2:20" x14ac:dyDescent="0.2">
      <c r="B12" s="13" t="s">
        <v>20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2:20" x14ac:dyDescent="0.2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2:20" x14ac:dyDescent="0.2">
      <c r="B14" t="str">
        <f>"Loss of land (yes=1) for a household in 1998-07"</f>
        <v>Loss of land (yes=1) for a household in 1998-07</v>
      </c>
      <c r="C14" t="str">
        <f>""</f>
        <v/>
      </c>
      <c r="D14" t="str">
        <f>""</f>
        <v/>
      </c>
      <c r="E14" t="str">
        <f>""</f>
        <v/>
      </c>
      <c r="F14" t="str">
        <f>"-0.114"</f>
        <v>-0.114</v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tr">
        <f>""</f>
        <v/>
      </c>
      <c r="L14" t="str">
        <f>""</f>
        <v/>
      </c>
      <c r="M14" t="str">
        <f>""</f>
        <v/>
      </c>
      <c r="N14" t="str">
        <f>""</f>
        <v/>
      </c>
      <c r="O14" t="str">
        <f>""</f>
        <v/>
      </c>
      <c r="P14" t="str">
        <f>""</f>
        <v/>
      </c>
      <c r="Q14" t="str">
        <f>""</f>
        <v/>
      </c>
      <c r="R14" t="str">
        <f>""</f>
        <v/>
      </c>
      <c r="S14" t="str">
        <f>""</f>
        <v/>
      </c>
      <c r="T14" t="str">
        <f>""</f>
        <v/>
      </c>
    </row>
    <row r="15" spans="2:20" x14ac:dyDescent="0.2">
      <c r="B15" t="str">
        <f>""</f>
        <v/>
      </c>
      <c r="C15" t="str">
        <f>""</f>
        <v/>
      </c>
      <c r="D15" t="str">
        <f>""</f>
        <v/>
      </c>
      <c r="E15" t="str">
        <f>""</f>
        <v/>
      </c>
      <c r="F15" t="str">
        <f>"[0.129]"</f>
        <v>[0.129]</v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K15" t="str">
        <f>""</f>
        <v/>
      </c>
      <c r="L15" t="str">
        <f>""</f>
        <v/>
      </c>
      <c r="M15" t="str">
        <f>""</f>
        <v/>
      </c>
      <c r="N15" t="str">
        <f>""</f>
        <v/>
      </c>
      <c r="O15" t="str">
        <f>""</f>
        <v/>
      </c>
      <c r="P15" t="str">
        <f>""</f>
        <v/>
      </c>
      <c r="Q15" t="str">
        <f>""</f>
        <v/>
      </c>
      <c r="R15" t="str">
        <f>""</f>
        <v/>
      </c>
      <c r="S15" t="str">
        <f>""</f>
        <v/>
      </c>
      <c r="T15" t="str">
        <f>""</f>
        <v/>
      </c>
    </row>
    <row r="16" spans="2:20" x14ac:dyDescent="0.2">
      <c r="B16" t="str">
        <f>"Theft of crops (yes=1) for a household in 1998-07"</f>
        <v>Theft of crops (yes=1) for a household in 1998-07</v>
      </c>
      <c r="C16" t="str">
        <f>""</f>
        <v/>
      </c>
      <c r="D16" t="str">
        <f>""</f>
        <v/>
      </c>
      <c r="E16" t="str">
        <f>""</f>
        <v/>
      </c>
      <c r="F16" t="str">
        <f>""</f>
        <v/>
      </c>
      <c r="G16" t="str">
        <f>"0.125"</f>
        <v>0.125</v>
      </c>
      <c r="H16" t="str">
        <f>""</f>
        <v/>
      </c>
      <c r="I16" t="str">
        <f>""</f>
        <v/>
      </c>
      <c r="J16" t="str">
        <f>""</f>
        <v/>
      </c>
      <c r="K16" t="str">
        <f>""</f>
        <v/>
      </c>
      <c r="L16" t="str">
        <f>""</f>
        <v/>
      </c>
      <c r="M16" t="str">
        <f>""</f>
        <v/>
      </c>
      <c r="N16" t="str">
        <f>""</f>
        <v/>
      </c>
      <c r="O16" t="str">
        <f>""</f>
        <v/>
      </c>
      <c r="P16" t="str">
        <f>""</f>
        <v/>
      </c>
      <c r="Q16" t="str">
        <f>""</f>
        <v/>
      </c>
      <c r="R16" t="str">
        <f>""</f>
        <v/>
      </c>
      <c r="S16" t="str">
        <f>""</f>
        <v/>
      </c>
      <c r="T16" t="str">
        <f>""</f>
        <v/>
      </c>
    </row>
    <row r="17" spans="2:20" x14ac:dyDescent="0.2">
      <c r="B17" t="str">
        <f>""</f>
        <v/>
      </c>
      <c r="C17" t="str">
        <f>""</f>
        <v/>
      </c>
      <c r="D17" t="str">
        <f>""</f>
        <v/>
      </c>
      <c r="E17" t="str">
        <f>""</f>
        <v/>
      </c>
      <c r="F17" t="str">
        <f>""</f>
        <v/>
      </c>
      <c r="G17" t="str">
        <f>"[0.092]"</f>
        <v>[0.092]</v>
      </c>
      <c r="H17" t="str">
        <f>""</f>
        <v/>
      </c>
      <c r="I17" t="str">
        <f>""</f>
        <v/>
      </c>
      <c r="J17" t="str">
        <f>""</f>
        <v/>
      </c>
      <c r="K17" t="str">
        <f>""</f>
        <v/>
      </c>
      <c r="L17" t="str">
        <f>""</f>
        <v/>
      </c>
      <c r="M17" t="str">
        <f>""</f>
        <v/>
      </c>
      <c r="N17" t="str">
        <f>""</f>
        <v/>
      </c>
      <c r="O17" t="str">
        <f>""</f>
        <v/>
      </c>
      <c r="P17" t="str">
        <f>""</f>
        <v/>
      </c>
      <c r="Q17" t="str">
        <f>""</f>
        <v/>
      </c>
      <c r="R17" t="str">
        <f>""</f>
        <v/>
      </c>
      <c r="S17" t="str">
        <f>""</f>
        <v/>
      </c>
      <c r="T17" t="str">
        <f>""</f>
        <v/>
      </c>
    </row>
    <row r="18" spans="2:20" x14ac:dyDescent="0.2">
      <c r="B18" t="str">
        <f>"Theft of money (yes=1) for a household in 1998-07"</f>
        <v>Theft of money (yes=1) for a household in 1998-07</v>
      </c>
      <c r="C18" t="str">
        <f>""</f>
        <v/>
      </c>
      <c r="D18" t="str">
        <f>""</f>
        <v/>
      </c>
      <c r="E18" t="str">
        <f>""</f>
        <v/>
      </c>
      <c r="F18" t="str">
        <f>""</f>
        <v/>
      </c>
      <c r="G18" t="str">
        <f>""</f>
        <v/>
      </c>
      <c r="H18" t="str">
        <f>"-0.054"</f>
        <v>-0.054</v>
      </c>
      <c r="I18" t="str">
        <f>""</f>
        <v/>
      </c>
      <c r="J18" t="str">
        <f>""</f>
        <v/>
      </c>
      <c r="K18" t="str">
        <f>""</f>
        <v/>
      </c>
      <c r="L18" t="str">
        <f>""</f>
        <v/>
      </c>
      <c r="M18" t="str">
        <f>""</f>
        <v/>
      </c>
      <c r="N18" t="str">
        <f>""</f>
        <v/>
      </c>
      <c r="O18" t="str">
        <f>""</f>
        <v/>
      </c>
      <c r="P18" t="str">
        <f>""</f>
        <v/>
      </c>
      <c r="Q18" t="str">
        <f>""</f>
        <v/>
      </c>
      <c r="R18" t="str">
        <f>""</f>
        <v/>
      </c>
      <c r="S18" t="str">
        <f>""</f>
        <v/>
      </c>
      <c r="T18" t="str">
        <f>""</f>
        <v/>
      </c>
    </row>
    <row r="19" spans="2:20" x14ac:dyDescent="0.2">
      <c r="B19" t="str">
        <f>""</f>
        <v/>
      </c>
      <c r="C19" t="str">
        <f>""</f>
        <v/>
      </c>
      <c r="D19" t="str">
        <f>""</f>
        <v/>
      </c>
      <c r="E19" t="str">
        <f>""</f>
        <v/>
      </c>
      <c r="F19" t="str">
        <f>""</f>
        <v/>
      </c>
      <c r="G19" t="str">
        <f>""</f>
        <v/>
      </c>
      <c r="H19" t="str">
        <f>"[0.103]"</f>
        <v>[0.103]</v>
      </c>
      <c r="I19" t="str">
        <f>""</f>
        <v/>
      </c>
      <c r="J19" t="str">
        <f>""</f>
        <v/>
      </c>
      <c r="K19" t="str">
        <f>""</f>
        <v/>
      </c>
      <c r="L19" t="str">
        <f>""</f>
        <v/>
      </c>
      <c r="M19" t="str">
        <f>""</f>
        <v/>
      </c>
      <c r="N19" t="str">
        <f>""</f>
        <v/>
      </c>
      <c r="O19" t="str">
        <f>""</f>
        <v/>
      </c>
      <c r="P19" t="str">
        <f>""</f>
        <v/>
      </c>
      <c r="Q19" t="str">
        <f>""</f>
        <v/>
      </c>
      <c r="R19" t="str">
        <f>""</f>
        <v/>
      </c>
      <c r="S19" t="str">
        <f>""</f>
        <v/>
      </c>
      <c r="T19" t="str">
        <f>""</f>
        <v/>
      </c>
    </row>
    <row r="20" spans="2:20" x14ac:dyDescent="0.2">
      <c r="B20" t="str">
        <f>"Theft or destruction of goods (yes=1) for a household in 1998-07"</f>
        <v>Theft or destruction of goods (yes=1) for a household in 1998-07</v>
      </c>
      <c r="C20" t="str">
        <f>""</f>
        <v/>
      </c>
      <c r="D20" t="str">
        <f>""</f>
        <v/>
      </c>
      <c r="E20" t="str">
        <f>""</f>
        <v/>
      </c>
      <c r="F20" t="str">
        <f>""</f>
        <v/>
      </c>
      <c r="G20" t="str">
        <f>""</f>
        <v/>
      </c>
      <c r="H20" t="str">
        <f>""</f>
        <v/>
      </c>
      <c r="I20" t="str">
        <f>"-0.070"</f>
        <v>-0.070</v>
      </c>
      <c r="J20" t="str">
        <f>""</f>
        <v/>
      </c>
      <c r="K20" t="str">
        <f>""</f>
        <v/>
      </c>
      <c r="L20" t="str">
        <f>""</f>
        <v/>
      </c>
      <c r="M20" t="str">
        <f>""</f>
        <v/>
      </c>
      <c r="N20" t="str">
        <f>""</f>
        <v/>
      </c>
      <c r="O20" t="str">
        <f>""</f>
        <v/>
      </c>
      <c r="P20" t="str">
        <f>""</f>
        <v/>
      </c>
      <c r="Q20" t="str">
        <f>""</f>
        <v/>
      </c>
      <c r="R20" t="str">
        <f>""</f>
        <v/>
      </c>
      <c r="S20" t="str">
        <f>""</f>
        <v/>
      </c>
      <c r="T20" t="str">
        <f>""</f>
        <v/>
      </c>
    </row>
    <row r="21" spans="2:20" x14ac:dyDescent="0.2">
      <c r="B21" t="str">
        <f>""</f>
        <v/>
      </c>
      <c r="C21" t="str">
        <f>""</f>
        <v/>
      </c>
      <c r="D21" t="str">
        <f>""</f>
        <v/>
      </c>
      <c r="E21" t="str">
        <f>""</f>
        <v/>
      </c>
      <c r="F21" t="str">
        <f>""</f>
        <v/>
      </c>
      <c r="G21" t="str">
        <f>""</f>
        <v/>
      </c>
      <c r="H21" t="str">
        <f>""</f>
        <v/>
      </c>
      <c r="I21" t="str">
        <f>"[0.078]"</f>
        <v>[0.078]</v>
      </c>
      <c r="J21" t="str">
        <f>""</f>
        <v/>
      </c>
      <c r="K21" t="str">
        <f>""</f>
        <v/>
      </c>
      <c r="L21" t="str">
        <f>""</f>
        <v/>
      </c>
      <c r="M21" t="str">
        <f>""</f>
        <v/>
      </c>
      <c r="N21" t="str">
        <f>""</f>
        <v/>
      </c>
      <c r="O21" t="str">
        <f>""</f>
        <v/>
      </c>
      <c r="P21" t="str">
        <f>""</f>
        <v/>
      </c>
      <c r="Q21" t="str">
        <f>""</f>
        <v/>
      </c>
      <c r="R21" t="str">
        <f>""</f>
        <v/>
      </c>
      <c r="S21" t="str">
        <f>""</f>
        <v/>
      </c>
      <c r="T21" t="str">
        <f>""</f>
        <v/>
      </c>
    </row>
    <row r="22" spans="2:20" x14ac:dyDescent="0.2">
      <c r="B22" t="str">
        <f>"Destruction of house (yes=1) for a household in 1998-07"</f>
        <v>Destruction of house (yes=1) for a household in 1998-07</v>
      </c>
      <c r="C22" t="str">
        <f>""</f>
        <v/>
      </c>
      <c r="D22" t="str">
        <f>""</f>
        <v/>
      </c>
      <c r="E22" t="str">
        <f>""</f>
        <v/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"-0.025"</f>
        <v>-0.025</v>
      </c>
      <c r="K22" t="str">
        <f>""</f>
        <v/>
      </c>
      <c r="L22" t="str">
        <f>""</f>
        <v/>
      </c>
      <c r="M22" t="str">
        <f>""</f>
        <v/>
      </c>
      <c r="N22" t="str">
        <f>""</f>
        <v/>
      </c>
      <c r="O22" t="str">
        <f>""</f>
        <v/>
      </c>
      <c r="P22" t="str">
        <f>""</f>
        <v/>
      </c>
      <c r="Q22" t="str">
        <f>""</f>
        <v/>
      </c>
      <c r="R22" t="str">
        <f>""</f>
        <v/>
      </c>
      <c r="S22" t="str">
        <f>""</f>
        <v/>
      </c>
      <c r="T22" t="str">
        <f>""</f>
        <v/>
      </c>
    </row>
    <row r="23" spans="2:20" x14ac:dyDescent="0.2">
      <c r="B23" t="str">
        <f>""</f>
        <v/>
      </c>
      <c r="C23" t="str">
        <f>""</f>
        <v/>
      </c>
      <c r="D23" t="str">
        <f>""</f>
        <v/>
      </c>
      <c r="E23" t="str">
        <f>""</f>
        <v/>
      </c>
      <c r="F23" t="str">
        <f>""</f>
        <v/>
      </c>
      <c r="G23" t="str">
        <f>""</f>
        <v/>
      </c>
      <c r="H23" t="str">
        <f>""</f>
        <v/>
      </c>
      <c r="I23" t="str">
        <f>""</f>
        <v/>
      </c>
      <c r="J23" t="str">
        <f>"[0.099]"</f>
        <v>[0.099]</v>
      </c>
      <c r="K23" t="str">
        <f>""</f>
        <v/>
      </c>
      <c r="L23" t="str">
        <f>""</f>
        <v/>
      </c>
      <c r="M23" t="str">
        <f>""</f>
        <v/>
      </c>
      <c r="N23" t="str">
        <f>""</f>
        <v/>
      </c>
      <c r="O23" t="str">
        <f>""</f>
        <v/>
      </c>
      <c r="P23" t="str">
        <f>""</f>
        <v/>
      </c>
      <c r="Q23" t="str">
        <f>""</f>
        <v/>
      </c>
      <c r="R23" t="str">
        <f>""</f>
        <v/>
      </c>
      <c r="S23" t="str">
        <f>""</f>
        <v/>
      </c>
      <c r="T23" t="str">
        <f>""</f>
        <v/>
      </c>
    </row>
    <row r="24" spans="2:20" x14ac:dyDescent="0.2">
      <c r="B24" t="str">
        <f>"Index of Asset Related Losses (dummy) (money-goods and/or house) - PCA"</f>
        <v>Index of Asset Related Losses (dummy) (money-goods and/or house) - PCA</v>
      </c>
      <c r="C24" t="str">
        <f>""</f>
        <v/>
      </c>
      <c r="D24" t="str">
        <f>""</f>
        <v/>
      </c>
      <c r="E24" t="str">
        <f>""</f>
        <v/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"-0.023"</f>
        <v>-0.023</v>
      </c>
      <c r="L24" t="str">
        <f>""</f>
        <v/>
      </c>
      <c r="M24" t="str">
        <f>""</f>
        <v/>
      </c>
      <c r="N24" t="str">
        <f>""</f>
        <v/>
      </c>
      <c r="O24" t="str">
        <f>""</f>
        <v/>
      </c>
      <c r="P24" t="str">
        <f>""</f>
        <v/>
      </c>
      <c r="Q24" t="str">
        <f>""</f>
        <v/>
      </c>
      <c r="R24" t="str">
        <f>""</f>
        <v/>
      </c>
      <c r="S24" t="str">
        <f>""</f>
        <v/>
      </c>
      <c r="T24" t="str">
        <f>""</f>
        <v/>
      </c>
    </row>
    <row r="25" spans="2:20" x14ac:dyDescent="0.2">
      <c r="B25" t="str">
        <f>""</f>
        <v/>
      </c>
      <c r="C25" t="str">
        <f>""</f>
        <v/>
      </c>
      <c r="D25" t="str">
        <f>""</f>
        <v/>
      </c>
      <c r="E25" t="str">
        <f>""</f>
        <v/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"[0.029]"</f>
        <v>[0.029]</v>
      </c>
      <c r="L25" t="str">
        <f>""</f>
        <v/>
      </c>
      <c r="M25" t="str">
        <f>""</f>
        <v/>
      </c>
      <c r="N25" t="str">
        <f>""</f>
        <v/>
      </c>
      <c r="O25" t="str">
        <f>""</f>
        <v/>
      </c>
      <c r="P25" t="str">
        <f>""</f>
        <v/>
      </c>
      <c r="Q25" t="str">
        <f>""</f>
        <v/>
      </c>
      <c r="R25" t="str">
        <f>""</f>
        <v/>
      </c>
      <c r="S25" t="str">
        <f>""</f>
        <v/>
      </c>
      <c r="T25" t="str">
        <f>""</f>
        <v/>
      </c>
    </row>
    <row r="26" spans="2:20" x14ac:dyDescent="0.2">
      <c r="B26" t="str">
        <f>"Index of household victimization (dummy) (all shocks - sum) - PCA"</f>
        <v>Index of household victimization (dummy) (all shocks - sum) - PCA</v>
      </c>
      <c r="C26" t="str">
        <f>""</f>
        <v/>
      </c>
      <c r="D26" t="str">
        <f>""</f>
        <v/>
      </c>
      <c r="E26" t="str">
        <f>""</f>
        <v/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  <c r="L26" t="str">
        <f>"-0.003"</f>
        <v>-0.003</v>
      </c>
      <c r="M26" t="str">
        <f>""</f>
        <v/>
      </c>
      <c r="N26" t="str">
        <f>""</f>
        <v/>
      </c>
      <c r="O26" t="str">
        <f>""</f>
        <v/>
      </c>
      <c r="P26" t="str">
        <f>""</f>
        <v/>
      </c>
      <c r="Q26" t="str">
        <f>""</f>
        <v/>
      </c>
      <c r="R26" t="str">
        <f>""</f>
        <v/>
      </c>
      <c r="S26" t="str">
        <f>""</f>
        <v/>
      </c>
      <c r="T26" t="str">
        <f>""</f>
        <v/>
      </c>
    </row>
    <row r="27" spans="2:20" x14ac:dyDescent="0.2">
      <c r="B27" t="str">
        <f>""</f>
        <v/>
      </c>
      <c r="C27" t="str">
        <f>""</f>
        <v/>
      </c>
      <c r="D27" t="str">
        <f>""</f>
        <v/>
      </c>
      <c r="E27" t="str">
        <f>""</f>
        <v/>
      </c>
      <c r="F27" t="str">
        <f>""</f>
        <v/>
      </c>
      <c r="G27" t="str">
        <f>""</f>
        <v/>
      </c>
      <c r="H27" t="str">
        <f>""</f>
        <v/>
      </c>
      <c r="I27" t="str">
        <f>""</f>
        <v/>
      </c>
      <c r="J27" t="str">
        <f>""</f>
        <v/>
      </c>
      <c r="K27" t="str">
        <f>""</f>
        <v/>
      </c>
      <c r="L27" t="str">
        <f>"[0.031]"</f>
        <v>[0.031]</v>
      </c>
      <c r="M27" t="str">
        <f>""</f>
        <v/>
      </c>
      <c r="N27" t="str">
        <f>""</f>
        <v/>
      </c>
      <c r="O27" t="str">
        <f>""</f>
        <v/>
      </c>
      <c r="P27" t="str">
        <f>""</f>
        <v/>
      </c>
      <c r="Q27" t="str">
        <f>""</f>
        <v/>
      </c>
      <c r="R27" t="str">
        <f>""</f>
        <v/>
      </c>
      <c r="S27" t="str">
        <f>""</f>
        <v/>
      </c>
      <c r="T27" t="str">
        <f>""</f>
        <v/>
      </c>
    </row>
    <row r="28" spans="2:20" x14ac:dyDescent="0.2">
      <c r="B28" t="str">
        <f>"Loss of land (yes=1) for a household in a given year"</f>
        <v>Loss of land (yes=1) for a household in a given year</v>
      </c>
      <c r="C28" t="str">
        <f>""</f>
        <v/>
      </c>
      <c r="D28" t="str">
        <f>""</f>
        <v/>
      </c>
      <c r="E28" t="str">
        <f>""</f>
        <v/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  <c r="L28" t="str">
        <f>""</f>
        <v/>
      </c>
      <c r="M28" t="str">
        <f>"-0.009"</f>
        <v>-0.009</v>
      </c>
      <c r="N28" t="str">
        <f>""</f>
        <v/>
      </c>
      <c r="O28" t="str">
        <f>""</f>
        <v/>
      </c>
      <c r="P28" t="str">
        <f>""</f>
        <v/>
      </c>
      <c r="Q28" t="str">
        <f>""</f>
        <v/>
      </c>
      <c r="R28" t="str">
        <f>""</f>
        <v/>
      </c>
      <c r="S28" t="str">
        <f>""</f>
        <v/>
      </c>
      <c r="T28" t="str">
        <f>""</f>
        <v/>
      </c>
    </row>
    <row r="29" spans="2:20" x14ac:dyDescent="0.2">
      <c r="B29" t="str">
        <f>""</f>
        <v/>
      </c>
      <c r="C29" t="str">
        <f>""</f>
        <v/>
      </c>
      <c r="D29" t="str">
        <f>""</f>
        <v/>
      </c>
      <c r="E29" t="str">
        <f>""</f>
        <v/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  <c r="L29" t="str">
        <f>""</f>
        <v/>
      </c>
      <c r="M29" t="str">
        <f>"[0.063]"</f>
        <v>[0.063]</v>
      </c>
      <c r="N29" t="str">
        <f>""</f>
        <v/>
      </c>
      <c r="O29" t="str">
        <f>""</f>
        <v/>
      </c>
      <c r="P29" t="str">
        <f>""</f>
        <v/>
      </c>
      <c r="Q29" t="str">
        <f>""</f>
        <v/>
      </c>
      <c r="R29" t="str">
        <f>""</f>
        <v/>
      </c>
      <c r="S29" t="str">
        <f>""</f>
        <v/>
      </c>
      <c r="T29" t="str">
        <f>""</f>
        <v/>
      </c>
    </row>
    <row r="30" spans="2:20" x14ac:dyDescent="0.2">
      <c r="B30" t="str">
        <f>"Number of years that household had a theft of crops for a household"</f>
        <v>Number of years that household had a theft of crops for a household</v>
      </c>
      <c r="C30" t="str">
        <f>""</f>
        <v/>
      </c>
      <c r="D30" t="str">
        <f>""</f>
        <v/>
      </c>
      <c r="E30" t="str">
        <f>""</f>
        <v/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  <c r="L30" t="str">
        <f>""</f>
        <v/>
      </c>
      <c r="M30" t="str">
        <f>""</f>
        <v/>
      </c>
      <c r="N30" t="str">
        <f>"0.063"</f>
        <v>0.063</v>
      </c>
      <c r="O30" t="str">
        <f>""</f>
        <v/>
      </c>
      <c r="P30" t="str">
        <f>""</f>
        <v/>
      </c>
      <c r="Q30" t="str">
        <f>""</f>
        <v/>
      </c>
      <c r="R30" t="str">
        <f>""</f>
        <v/>
      </c>
      <c r="S30" t="str">
        <f>""</f>
        <v/>
      </c>
      <c r="T30" t="str">
        <f>""</f>
        <v/>
      </c>
    </row>
    <row r="31" spans="2:20" x14ac:dyDescent="0.2">
      <c r="B31" t="str">
        <f>""</f>
        <v/>
      </c>
      <c r="C31" t="str">
        <f>""</f>
        <v/>
      </c>
      <c r="D31" t="str">
        <f>""</f>
        <v/>
      </c>
      <c r="E31" t="str">
        <f>""</f>
        <v/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  <c r="L31" t="str">
        <f>""</f>
        <v/>
      </c>
      <c r="M31" t="str">
        <f>""</f>
        <v/>
      </c>
      <c r="N31" t="str">
        <f>"[0.044]"</f>
        <v>[0.044]</v>
      </c>
      <c r="O31" t="str">
        <f>""</f>
        <v/>
      </c>
      <c r="P31" t="str">
        <f>""</f>
        <v/>
      </c>
      <c r="Q31" t="str">
        <f>""</f>
        <v/>
      </c>
      <c r="R31" t="str">
        <f>""</f>
        <v/>
      </c>
      <c r="S31" t="str">
        <f>""</f>
        <v/>
      </c>
      <c r="T31" t="str">
        <f>""</f>
        <v/>
      </c>
    </row>
    <row r="32" spans="2:20" x14ac:dyDescent="0.2">
      <c r="B32" t="str">
        <f>"Number of years that household had a theft of money"</f>
        <v>Number of years that household had a theft of money</v>
      </c>
      <c r="C32" t="str">
        <f>""</f>
        <v/>
      </c>
      <c r="D32" t="str">
        <f>""</f>
        <v/>
      </c>
      <c r="E32" t="str">
        <f>""</f>
        <v/>
      </c>
      <c r="F32" t="str">
        <f>""</f>
        <v/>
      </c>
      <c r="G32" t="str">
        <f>""</f>
        <v/>
      </c>
      <c r="H32" t="str">
        <f>""</f>
        <v/>
      </c>
      <c r="I32" t="str">
        <f>""</f>
        <v/>
      </c>
      <c r="J32" t="str">
        <f>""</f>
        <v/>
      </c>
      <c r="K32" t="str">
        <f>""</f>
        <v/>
      </c>
      <c r="L32" t="str">
        <f>""</f>
        <v/>
      </c>
      <c r="M32" t="str">
        <f>""</f>
        <v/>
      </c>
      <c r="N32" t="str">
        <f>""</f>
        <v/>
      </c>
      <c r="O32" t="str">
        <f>"0.001"</f>
        <v>0.001</v>
      </c>
      <c r="P32" t="str">
        <f>""</f>
        <v/>
      </c>
      <c r="Q32" t="str">
        <f>""</f>
        <v/>
      </c>
      <c r="R32" t="str">
        <f>""</f>
        <v/>
      </c>
      <c r="S32" t="str">
        <f>""</f>
        <v/>
      </c>
      <c r="T32" t="str">
        <f>""</f>
        <v/>
      </c>
    </row>
    <row r="33" spans="2:20" x14ac:dyDescent="0.2">
      <c r="B33" t="str">
        <f>""</f>
        <v/>
      </c>
      <c r="C33" t="str">
        <f>""</f>
        <v/>
      </c>
      <c r="D33" t="str">
        <f>""</f>
        <v/>
      </c>
      <c r="E33" t="str">
        <f>""</f>
        <v/>
      </c>
      <c r="F33" t="str">
        <f>""</f>
        <v/>
      </c>
      <c r="G33" t="str">
        <f>""</f>
        <v/>
      </c>
      <c r="H33" t="str">
        <f>""</f>
        <v/>
      </c>
      <c r="I33" t="str">
        <f>""</f>
        <v/>
      </c>
      <c r="J33" t="str">
        <f>""</f>
        <v/>
      </c>
      <c r="K33" t="str">
        <f>""</f>
        <v/>
      </c>
      <c r="L33" t="str">
        <f>""</f>
        <v/>
      </c>
      <c r="M33" t="str">
        <f>""</f>
        <v/>
      </c>
      <c r="N33" t="str">
        <f>""</f>
        <v/>
      </c>
      <c r="O33" t="str">
        <f>"[0.051]"</f>
        <v>[0.051]</v>
      </c>
      <c r="P33" t="str">
        <f>""</f>
        <v/>
      </c>
      <c r="Q33" t="str">
        <f>""</f>
        <v/>
      </c>
      <c r="R33" t="str">
        <f>""</f>
        <v/>
      </c>
      <c r="S33" t="str">
        <f>""</f>
        <v/>
      </c>
      <c r="T33" t="str">
        <f>""</f>
        <v/>
      </c>
    </row>
    <row r="34" spans="2:20" x14ac:dyDescent="0.2">
      <c r="B34" t="str">
        <f>"Number of years that household had a theft or destruction of goods"</f>
        <v>Number of years that household had a theft or destruction of goods</v>
      </c>
      <c r="C34" t="str">
        <f>""</f>
        <v/>
      </c>
      <c r="D34" t="str">
        <f>""</f>
        <v/>
      </c>
      <c r="E34" t="str">
        <f>""</f>
        <v/>
      </c>
      <c r="F34" t="str">
        <f>""</f>
        <v/>
      </c>
      <c r="G34" t="str">
        <f>""</f>
        <v/>
      </c>
      <c r="H34" t="str">
        <f>""</f>
        <v/>
      </c>
      <c r="I34" t="str">
        <f>""</f>
        <v/>
      </c>
      <c r="J34" t="str">
        <f>""</f>
        <v/>
      </c>
      <c r="K34" t="str">
        <f>""</f>
        <v/>
      </c>
      <c r="L34" t="str">
        <f>""</f>
        <v/>
      </c>
      <c r="M34" t="str">
        <f>""</f>
        <v/>
      </c>
      <c r="N34" t="str">
        <f>""</f>
        <v/>
      </c>
      <c r="O34" t="str">
        <f>""</f>
        <v/>
      </c>
      <c r="P34" t="str">
        <f>"-0.021"</f>
        <v>-0.021</v>
      </c>
      <c r="Q34" t="str">
        <f>""</f>
        <v/>
      </c>
      <c r="R34" t="str">
        <f>""</f>
        <v/>
      </c>
      <c r="S34" t="str">
        <f>""</f>
        <v/>
      </c>
      <c r="T34" t="str">
        <f>""</f>
        <v/>
      </c>
    </row>
    <row r="35" spans="2:20" x14ac:dyDescent="0.2">
      <c r="B35" t="str">
        <f>""</f>
        <v/>
      </c>
      <c r="C35" t="str">
        <f>""</f>
        <v/>
      </c>
      <c r="D35" t="str">
        <f>""</f>
        <v/>
      </c>
      <c r="E35" t="str">
        <f>""</f>
        <v/>
      </c>
      <c r="F35" t="str">
        <f>""</f>
        <v/>
      </c>
      <c r="G35" t="str">
        <f>""</f>
        <v/>
      </c>
      <c r="H35" t="str">
        <f>""</f>
        <v/>
      </c>
      <c r="I35" t="str">
        <f>""</f>
        <v/>
      </c>
      <c r="J35" t="str">
        <f>""</f>
        <v/>
      </c>
      <c r="K35" t="str">
        <f>""</f>
        <v/>
      </c>
      <c r="L35" t="str">
        <f>""</f>
        <v/>
      </c>
      <c r="M35" t="str">
        <f>""</f>
        <v/>
      </c>
      <c r="N35" t="str">
        <f>""</f>
        <v/>
      </c>
      <c r="O35" t="str">
        <f>""</f>
        <v/>
      </c>
      <c r="P35" t="str">
        <f>"[0.049]"</f>
        <v>[0.049]</v>
      </c>
      <c r="Q35" t="str">
        <f>""</f>
        <v/>
      </c>
      <c r="R35" t="str">
        <f>""</f>
        <v/>
      </c>
      <c r="S35" t="str">
        <f>""</f>
        <v/>
      </c>
      <c r="T35" t="str">
        <f>""</f>
        <v/>
      </c>
    </row>
    <row r="36" spans="2:20" x14ac:dyDescent="0.2">
      <c r="B36" t="str">
        <f>"Number of years that household had a loss of land"</f>
        <v>Number of years that household had a loss of land</v>
      </c>
      <c r="C36" t="str">
        <f>""</f>
        <v/>
      </c>
      <c r="D36" t="str">
        <f>""</f>
        <v/>
      </c>
      <c r="E36" t="str">
        <f>""</f>
        <v/>
      </c>
      <c r="F36" t="str">
        <f>""</f>
        <v/>
      </c>
      <c r="G36" t="str">
        <f>""</f>
        <v/>
      </c>
      <c r="H36" t="str">
        <f>""</f>
        <v/>
      </c>
      <c r="I36" t="str">
        <f>""</f>
        <v/>
      </c>
      <c r="J36" t="str">
        <f>""</f>
        <v/>
      </c>
      <c r="K36" t="str">
        <f>""</f>
        <v/>
      </c>
      <c r="L36" t="str">
        <f>""</f>
        <v/>
      </c>
      <c r="M36" t="str">
        <f>""</f>
        <v/>
      </c>
      <c r="N36" t="str">
        <f>""</f>
        <v/>
      </c>
      <c r="O36" t="str">
        <f>""</f>
        <v/>
      </c>
      <c r="P36" t="str">
        <f>""</f>
        <v/>
      </c>
      <c r="Q36" t="str">
        <f>"0.029"</f>
        <v>0.029</v>
      </c>
      <c r="R36" t="str">
        <f>""</f>
        <v/>
      </c>
      <c r="S36" t="str">
        <f>""</f>
        <v/>
      </c>
      <c r="T36" t="str">
        <f>""</f>
        <v/>
      </c>
    </row>
    <row r="37" spans="2:20" x14ac:dyDescent="0.2">
      <c r="B37" t="str">
        <f>""</f>
        <v/>
      </c>
      <c r="C37" t="str">
        <f>""</f>
        <v/>
      </c>
      <c r="D37" t="str">
        <f>""</f>
        <v/>
      </c>
      <c r="E37" t="str">
        <f>""</f>
        <v/>
      </c>
      <c r="F37" t="str">
        <f>""</f>
        <v/>
      </c>
      <c r="G37" t="str">
        <f>""</f>
        <v/>
      </c>
      <c r="H37" t="str">
        <f>""</f>
        <v/>
      </c>
      <c r="I37" t="str">
        <f>""</f>
        <v/>
      </c>
      <c r="J37" t="str">
        <f>""</f>
        <v/>
      </c>
      <c r="K37" t="str">
        <f>""</f>
        <v/>
      </c>
      <c r="L37" t="str">
        <f>""</f>
        <v/>
      </c>
      <c r="M37" t="str">
        <f>""</f>
        <v/>
      </c>
      <c r="N37" t="str">
        <f>""</f>
        <v/>
      </c>
      <c r="O37" t="str">
        <f>""</f>
        <v/>
      </c>
      <c r="P37" t="str">
        <f>""</f>
        <v/>
      </c>
      <c r="Q37" t="str">
        <f>"[0.046]"</f>
        <v>[0.046]</v>
      </c>
      <c r="R37" t="str">
        <f>""</f>
        <v/>
      </c>
      <c r="S37" t="str">
        <f>""</f>
        <v/>
      </c>
      <c r="T37" t="str">
        <f>""</f>
        <v/>
      </c>
    </row>
    <row r="38" spans="2:20" x14ac:dyDescent="0.2">
      <c r="B38" t="str">
        <f>"Index of Asset Related Losses (sum) (money-goods and/or house) - PCA"</f>
        <v>Index of Asset Related Losses (sum) (money-goods and/or house) - PCA</v>
      </c>
      <c r="C38" t="str">
        <f>""</f>
        <v/>
      </c>
      <c r="D38" t="str">
        <f>""</f>
        <v/>
      </c>
      <c r="E38" t="str">
        <f>""</f>
        <v/>
      </c>
      <c r="F38" t="str">
        <f>""</f>
        <v/>
      </c>
      <c r="G38" t="str">
        <f>""</f>
        <v/>
      </c>
      <c r="H38" t="str">
        <f>""</f>
        <v/>
      </c>
      <c r="I38" t="str">
        <f>""</f>
        <v/>
      </c>
      <c r="J38" t="str">
        <f>""</f>
        <v/>
      </c>
      <c r="K38" t="str">
        <f>""</f>
        <v/>
      </c>
      <c r="L38" t="str">
        <f>""</f>
        <v/>
      </c>
      <c r="M38" t="str">
        <f>""</f>
        <v/>
      </c>
      <c r="N38" t="str">
        <f>""</f>
        <v/>
      </c>
      <c r="O38" t="str">
        <f>""</f>
        <v/>
      </c>
      <c r="P38" t="str">
        <f>""</f>
        <v/>
      </c>
      <c r="Q38" t="str">
        <f>""</f>
        <v/>
      </c>
      <c r="R38" t="str">
        <f>"-0.000"</f>
        <v>-0.000</v>
      </c>
      <c r="S38" t="str">
        <f>""</f>
        <v/>
      </c>
      <c r="T38" t="str">
        <f>""</f>
        <v/>
      </c>
    </row>
    <row r="39" spans="2:20" x14ac:dyDescent="0.2">
      <c r="B39" t="str">
        <f>""</f>
        <v/>
      </c>
      <c r="C39" t="str">
        <f>""</f>
        <v/>
      </c>
      <c r="D39" t="str">
        <f>""</f>
        <v/>
      </c>
      <c r="E39" t="str">
        <f>""</f>
        <v/>
      </c>
      <c r="F39" t="str">
        <f>""</f>
        <v/>
      </c>
      <c r="G39" t="str">
        <f>""</f>
        <v/>
      </c>
      <c r="H39" t="str">
        <f>""</f>
        <v/>
      </c>
      <c r="I39" t="str">
        <f>""</f>
        <v/>
      </c>
      <c r="J39" t="str">
        <f>""</f>
        <v/>
      </c>
      <c r="K39" t="str">
        <f>""</f>
        <v/>
      </c>
      <c r="L39" t="str">
        <f>""</f>
        <v/>
      </c>
      <c r="M39" t="str">
        <f>""</f>
        <v/>
      </c>
      <c r="N39" t="str">
        <f>""</f>
        <v/>
      </c>
      <c r="O39" t="str">
        <f>""</f>
        <v/>
      </c>
      <c r="P39" t="str">
        <f>""</f>
        <v/>
      </c>
      <c r="Q39" t="str">
        <f>""</f>
        <v/>
      </c>
      <c r="R39" t="str">
        <f>"[0.026]"</f>
        <v>[0.026]</v>
      </c>
      <c r="S39" t="str">
        <f>""</f>
        <v/>
      </c>
      <c r="T39" t="str">
        <f>""</f>
        <v/>
      </c>
    </row>
    <row r="40" spans="2:20" x14ac:dyDescent="0.2">
      <c r="B40" t="str">
        <f>"Index of household victimization (sum) (all shocks - sum) - PCA"</f>
        <v>Index of household victimization (sum) (all shocks - sum) - PCA</v>
      </c>
      <c r="C40" t="str">
        <f>""</f>
        <v/>
      </c>
      <c r="D40" t="str">
        <f>""</f>
        <v/>
      </c>
      <c r="E40" t="str">
        <f>""</f>
        <v/>
      </c>
      <c r="F40" t="str">
        <f>""</f>
        <v/>
      </c>
      <c r="G40" t="str">
        <f>""</f>
        <v/>
      </c>
      <c r="H40" t="str">
        <f>""</f>
        <v/>
      </c>
      <c r="I40" t="str">
        <f>""</f>
        <v/>
      </c>
      <c r="J40" t="str">
        <f>""</f>
        <v/>
      </c>
      <c r="K40" t="str">
        <f>""</f>
        <v/>
      </c>
      <c r="L40" t="str">
        <f>""</f>
        <v/>
      </c>
      <c r="M40" t="str">
        <f>""</f>
        <v/>
      </c>
      <c r="N40" t="str">
        <f>""</f>
        <v/>
      </c>
      <c r="O40" t="str">
        <f>""</f>
        <v/>
      </c>
      <c r="P40" t="str">
        <f>""</f>
        <v/>
      </c>
      <c r="Q40" t="str">
        <f>""</f>
        <v/>
      </c>
      <c r="R40" t="str">
        <f>""</f>
        <v/>
      </c>
      <c r="S40" t="str">
        <f>"0.010"</f>
        <v>0.010</v>
      </c>
      <c r="T40" t="str">
        <f>""</f>
        <v/>
      </c>
    </row>
    <row r="41" spans="2:20" x14ac:dyDescent="0.2">
      <c r="B41" t="str">
        <f>""</f>
        <v/>
      </c>
      <c r="C41" t="str">
        <f>""</f>
        <v/>
      </c>
      <c r="D41" t="str">
        <f>""</f>
        <v/>
      </c>
      <c r="E41" t="str">
        <f>""</f>
        <v/>
      </c>
      <c r="F41" t="str">
        <f>""</f>
        <v/>
      </c>
      <c r="G41" t="str">
        <f>""</f>
        <v/>
      </c>
      <c r="H41" t="str">
        <f>""</f>
        <v/>
      </c>
      <c r="I41" t="str">
        <f>""</f>
        <v/>
      </c>
      <c r="J41" t="str">
        <f>""</f>
        <v/>
      </c>
      <c r="K41" t="str">
        <f>""</f>
        <v/>
      </c>
      <c r="L41" t="str">
        <f>""</f>
        <v/>
      </c>
      <c r="M41" t="str">
        <f>""</f>
        <v/>
      </c>
      <c r="N41" t="str">
        <f>""</f>
        <v/>
      </c>
      <c r="O41" t="str">
        <f>""</f>
        <v/>
      </c>
      <c r="P41" t="str">
        <f>""</f>
        <v/>
      </c>
      <c r="Q41" t="str">
        <f>""</f>
        <v/>
      </c>
      <c r="R41" t="str">
        <f>""</f>
        <v/>
      </c>
      <c r="S41" t="str">
        <f>"[0.022]"</f>
        <v>[0.022]</v>
      </c>
      <c r="T41" t="str">
        <f>""</f>
        <v/>
      </c>
    </row>
    <row r="42" spans="2:20" x14ac:dyDescent="0.2">
      <c r="B42" s="15" t="s">
        <v>21</v>
      </c>
      <c r="C42" t="str">
        <f>""</f>
        <v/>
      </c>
      <c r="D42" t="str">
        <f>""</f>
        <v/>
      </c>
      <c r="E42" t="str">
        <f>""</f>
        <v/>
      </c>
      <c r="F42" t="str">
        <f>""</f>
        <v/>
      </c>
      <c r="G42" t="str">
        <f>""</f>
        <v/>
      </c>
      <c r="H42" t="str">
        <f>""</f>
        <v/>
      </c>
      <c r="I42" t="str">
        <f>""</f>
        <v/>
      </c>
      <c r="J42" t="str">
        <f>""</f>
        <v/>
      </c>
      <c r="K42" t="str">
        <f>""</f>
        <v/>
      </c>
      <c r="L42" t="str">
        <f>""</f>
        <v/>
      </c>
      <c r="M42" t="str">
        <f>""</f>
        <v/>
      </c>
      <c r="N42" t="str">
        <f>""</f>
        <v/>
      </c>
      <c r="O42" t="str">
        <f>""</f>
        <v/>
      </c>
      <c r="P42" t="str">
        <f>""</f>
        <v/>
      </c>
      <c r="Q42" t="str">
        <f>""</f>
        <v/>
      </c>
      <c r="R42" t="str">
        <f>""</f>
        <v/>
      </c>
      <c r="S42" t="str">
        <f>""</f>
        <v/>
      </c>
      <c r="T42" t="str">
        <f>"0.041"</f>
        <v>0.041</v>
      </c>
    </row>
    <row r="43" spans="2:20" x14ac:dyDescent="0.2">
      <c r="B43" t="str">
        <f>""</f>
        <v/>
      </c>
      <c r="C43" t="str">
        <f>""</f>
        <v/>
      </c>
      <c r="D43" t="str">
        <f>""</f>
        <v/>
      </c>
      <c r="E43" t="str">
        <f>""</f>
        <v/>
      </c>
      <c r="F43" t="str">
        <f>""</f>
        <v/>
      </c>
      <c r="G43" t="str">
        <f>""</f>
        <v/>
      </c>
      <c r="H43" t="str">
        <f>""</f>
        <v/>
      </c>
      <c r="I43" t="str">
        <f>""</f>
        <v/>
      </c>
      <c r="J43" t="str">
        <f>""</f>
        <v/>
      </c>
      <c r="K43" t="str">
        <f>""</f>
        <v/>
      </c>
      <c r="L43" t="str">
        <f>""</f>
        <v/>
      </c>
      <c r="M43" t="str">
        <f>""</f>
        <v/>
      </c>
      <c r="N43" t="str">
        <f>""</f>
        <v/>
      </c>
      <c r="O43" t="str">
        <f>""</f>
        <v/>
      </c>
      <c r="P43" t="str">
        <f>""</f>
        <v/>
      </c>
      <c r="Q43" t="str">
        <f>""</f>
        <v/>
      </c>
      <c r="R43" t="str">
        <f>""</f>
        <v/>
      </c>
      <c r="S43" t="str">
        <f>""</f>
        <v/>
      </c>
      <c r="T43" t="str">
        <f>"[0.039]"</f>
        <v>[0.039]</v>
      </c>
    </row>
    <row r="44" spans="2:20" x14ac:dyDescent="0.2">
      <c r="B44" s="3" t="s">
        <v>1</v>
      </c>
      <c r="C44" s="4" t="str">
        <f t="shared" ref="C44:T44" si="0">"872"</f>
        <v>872</v>
      </c>
      <c r="D44" s="4" t="str">
        <f t="shared" si="0"/>
        <v>872</v>
      </c>
      <c r="E44" s="4" t="str">
        <f t="shared" si="0"/>
        <v>872</v>
      </c>
      <c r="F44" s="4" t="str">
        <f t="shared" si="0"/>
        <v>872</v>
      </c>
      <c r="G44" s="4" t="str">
        <f t="shared" si="0"/>
        <v>872</v>
      </c>
      <c r="H44" s="4" t="str">
        <f t="shared" si="0"/>
        <v>872</v>
      </c>
      <c r="I44" s="4" t="str">
        <f t="shared" si="0"/>
        <v>872</v>
      </c>
      <c r="J44" s="4" t="str">
        <f t="shared" si="0"/>
        <v>872</v>
      </c>
      <c r="K44" s="4" t="str">
        <f t="shared" si="0"/>
        <v>872</v>
      </c>
      <c r="L44" s="4" t="str">
        <f t="shared" si="0"/>
        <v>872</v>
      </c>
      <c r="M44" s="4" t="str">
        <f t="shared" si="0"/>
        <v>872</v>
      </c>
      <c r="N44" s="4" t="str">
        <f t="shared" si="0"/>
        <v>872</v>
      </c>
      <c r="O44" s="4" t="str">
        <f t="shared" si="0"/>
        <v>872</v>
      </c>
      <c r="P44" s="4" t="str">
        <f t="shared" si="0"/>
        <v>872</v>
      </c>
      <c r="Q44" s="4" t="str">
        <f t="shared" si="0"/>
        <v>872</v>
      </c>
      <c r="R44" s="4" t="str">
        <f t="shared" si="0"/>
        <v>872</v>
      </c>
      <c r="S44" s="4" t="str">
        <f t="shared" si="0"/>
        <v>872</v>
      </c>
      <c r="T44" s="4" t="str">
        <f t="shared" si="0"/>
        <v>872</v>
      </c>
    </row>
    <row r="45" spans="2:20" x14ac:dyDescent="0.2">
      <c r="B45" t="s">
        <v>2</v>
      </c>
      <c r="C45" s="16" t="str">
        <f t="shared" ref="C45:T45" si="1">"0.402"</f>
        <v>0.402</v>
      </c>
      <c r="D45" s="16" t="str">
        <f t="shared" si="1"/>
        <v>0.402</v>
      </c>
      <c r="E45" s="16" t="str">
        <f t="shared" si="1"/>
        <v>0.402</v>
      </c>
      <c r="F45" s="16" t="str">
        <f t="shared" si="1"/>
        <v>0.402</v>
      </c>
      <c r="G45" s="16" t="str">
        <f t="shared" si="1"/>
        <v>0.402</v>
      </c>
      <c r="H45" s="16" t="str">
        <f t="shared" si="1"/>
        <v>0.402</v>
      </c>
      <c r="I45" s="16" t="str">
        <f t="shared" si="1"/>
        <v>0.402</v>
      </c>
      <c r="J45" s="16" t="str">
        <f t="shared" si="1"/>
        <v>0.402</v>
      </c>
      <c r="K45" s="16" t="str">
        <f t="shared" si="1"/>
        <v>0.402</v>
      </c>
      <c r="L45" s="16" t="str">
        <f t="shared" si="1"/>
        <v>0.402</v>
      </c>
      <c r="M45" s="16" t="str">
        <f t="shared" si="1"/>
        <v>0.402</v>
      </c>
      <c r="N45" s="16" t="str">
        <f t="shared" si="1"/>
        <v>0.402</v>
      </c>
      <c r="O45" s="16" t="str">
        <f t="shared" si="1"/>
        <v>0.402</v>
      </c>
      <c r="P45" s="16" t="str">
        <f t="shared" si="1"/>
        <v>0.402</v>
      </c>
      <c r="Q45" s="16" t="str">
        <f t="shared" si="1"/>
        <v>0.402</v>
      </c>
      <c r="R45" s="16" t="str">
        <f t="shared" si="1"/>
        <v>0.402</v>
      </c>
      <c r="S45" s="16" t="str">
        <f t="shared" si="1"/>
        <v>0.402</v>
      </c>
      <c r="T45" s="16" t="str">
        <f t="shared" si="1"/>
        <v>0.402</v>
      </c>
    </row>
    <row r="46" spans="2:20" x14ac:dyDescent="0.2">
      <c r="B46" s="6" t="s">
        <v>3</v>
      </c>
      <c r="C46" s="5" t="s">
        <v>4</v>
      </c>
      <c r="D46" s="5" t="s">
        <v>4</v>
      </c>
      <c r="E46" s="5" t="s">
        <v>4</v>
      </c>
      <c r="F46" s="5" t="s">
        <v>4</v>
      </c>
      <c r="G46" s="5" t="s">
        <v>4</v>
      </c>
      <c r="H46" s="5" t="s">
        <v>4</v>
      </c>
      <c r="I46" s="5" t="s">
        <v>4</v>
      </c>
      <c r="J46" s="5" t="s">
        <v>4</v>
      </c>
      <c r="K46" s="5" t="s">
        <v>4</v>
      </c>
      <c r="L46" s="5" t="s">
        <v>4</v>
      </c>
      <c r="M46" s="5" t="s">
        <v>4</v>
      </c>
      <c r="N46" s="5" t="s">
        <v>4</v>
      </c>
      <c r="O46" s="5" t="s">
        <v>4</v>
      </c>
      <c r="P46" s="5" t="s">
        <v>4</v>
      </c>
      <c r="Q46" s="5" t="s">
        <v>4</v>
      </c>
      <c r="R46" s="5" t="s">
        <v>4</v>
      </c>
      <c r="S46" s="5" t="s">
        <v>4</v>
      </c>
      <c r="T46" s="5" t="s">
        <v>4</v>
      </c>
    </row>
    <row r="47" spans="2:20" x14ac:dyDescent="0.2">
      <c r="B47" s="6" t="s">
        <v>5</v>
      </c>
      <c r="C47" s="5" t="s">
        <v>4</v>
      </c>
      <c r="D47" s="5" t="s">
        <v>4</v>
      </c>
      <c r="E47" s="5" t="s">
        <v>4</v>
      </c>
      <c r="F47" s="5" t="s">
        <v>4</v>
      </c>
      <c r="G47" s="5" t="s">
        <v>4</v>
      </c>
      <c r="H47" s="5" t="s">
        <v>4</v>
      </c>
      <c r="I47" s="5" t="s">
        <v>4</v>
      </c>
      <c r="J47" s="5" t="s">
        <v>4</v>
      </c>
      <c r="K47" s="5" t="s">
        <v>4</v>
      </c>
      <c r="L47" s="5" t="s">
        <v>4</v>
      </c>
      <c r="M47" s="5" t="s">
        <v>4</v>
      </c>
      <c r="N47" s="5" t="s">
        <v>4</v>
      </c>
      <c r="O47" s="5" t="s">
        <v>4</v>
      </c>
      <c r="P47" s="5" t="s">
        <v>4</v>
      </c>
      <c r="Q47" s="5" t="s">
        <v>4</v>
      </c>
      <c r="R47" s="5" t="s">
        <v>4</v>
      </c>
      <c r="S47" s="5" t="s">
        <v>4</v>
      </c>
      <c r="T47" s="5" t="s">
        <v>4</v>
      </c>
    </row>
    <row r="48" spans="2:20" x14ac:dyDescent="0.2">
      <c r="B48" s="6" t="s">
        <v>6</v>
      </c>
      <c r="C48" s="5" t="s">
        <v>4</v>
      </c>
      <c r="D48" s="5" t="s">
        <v>4</v>
      </c>
      <c r="E48" s="5" t="s">
        <v>4</v>
      </c>
      <c r="F48" s="5" t="s">
        <v>4</v>
      </c>
      <c r="G48" s="5" t="s">
        <v>4</v>
      </c>
      <c r="H48" s="5" t="s">
        <v>4</v>
      </c>
      <c r="I48" s="5" t="s">
        <v>4</v>
      </c>
      <c r="J48" s="5" t="s">
        <v>4</v>
      </c>
      <c r="K48" s="5" t="s">
        <v>4</v>
      </c>
      <c r="L48" s="5" t="s">
        <v>4</v>
      </c>
      <c r="M48" s="5" t="s">
        <v>4</v>
      </c>
      <c r="N48" s="5" t="s">
        <v>4</v>
      </c>
      <c r="O48" s="5" t="s">
        <v>4</v>
      </c>
      <c r="P48" s="5" t="s">
        <v>4</v>
      </c>
      <c r="Q48" s="5" t="s">
        <v>4</v>
      </c>
      <c r="R48" s="5" t="s">
        <v>4</v>
      </c>
      <c r="S48" s="5" t="s">
        <v>4</v>
      </c>
      <c r="T48" s="5" t="s">
        <v>4</v>
      </c>
    </row>
    <row r="49" spans="2:20" ht="18" customHeight="1" x14ac:dyDescent="0.2">
      <c r="B49" s="7" t="s">
        <v>7</v>
      </c>
      <c r="C49" s="8" t="s">
        <v>4</v>
      </c>
      <c r="D49" s="8" t="s">
        <v>4</v>
      </c>
      <c r="E49" s="8" t="s">
        <v>4</v>
      </c>
      <c r="F49" s="8" t="s">
        <v>4</v>
      </c>
      <c r="G49" s="8" t="s">
        <v>4</v>
      </c>
      <c r="H49" s="8" t="s">
        <v>4</v>
      </c>
      <c r="I49" s="8" t="s">
        <v>4</v>
      </c>
      <c r="J49" s="8" t="s">
        <v>4</v>
      </c>
      <c r="K49" s="8" t="s">
        <v>4</v>
      </c>
      <c r="L49" s="8" t="s">
        <v>4</v>
      </c>
      <c r="M49" s="8" t="s">
        <v>4</v>
      </c>
      <c r="N49" s="8" t="s">
        <v>4</v>
      </c>
      <c r="O49" s="8" t="s">
        <v>4</v>
      </c>
      <c r="P49" s="8" t="s">
        <v>4</v>
      </c>
      <c r="Q49" s="8" t="s">
        <v>4</v>
      </c>
      <c r="R49" s="8" t="s">
        <v>4</v>
      </c>
      <c r="S49" s="8" t="s">
        <v>4</v>
      </c>
      <c r="T49" s="8" t="s">
        <v>4</v>
      </c>
    </row>
    <row r="50" spans="2:20" ht="94" customHeight="1" x14ac:dyDescent="0.2">
      <c r="B50" s="21" t="s">
        <v>22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</sheetData>
  <mergeCells count="2">
    <mergeCell ref="B2:L2"/>
    <mergeCell ref="B50:T50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8D94-1180-F142-A185-CE52D2280E78}">
  <dimension ref="B2:T50"/>
  <sheetViews>
    <sheetView showGridLines="0" zoomScale="84" zoomScaleNormal="84" workbookViewId="0">
      <selection activeCell="C5" sqref="C5:E10"/>
    </sheetView>
  </sheetViews>
  <sheetFormatPr baseColWidth="10" defaultColWidth="11" defaultRowHeight="16" x14ac:dyDescent="0.2"/>
  <cols>
    <col min="2" max="2" width="56.1640625" customWidth="1"/>
  </cols>
  <sheetData>
    <row r="2" spans="2:20" x14ac:dyDescent="0.2">
      <c r="B2" s="20" t="s">
        <v>34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2:20" ht="37" customHeight="1" thickBot="1" x14ac:dyDescent="0.25">
      <c r="B3" s="1" t="s">
        <v>31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</row>
    <row r="4" spans="2:20" ht="17" thickTop="1" x14ac:dyDescent="0.2">
      <c r="B4" s="9" t="s">
        <v>19</v>
      </c>
      <c r="C4" s="10"/>
      <c r="D4" s="10"/>
      <c r="E4" s="10"/>
      <c r="F4" s="10"/>
      <c r="G4" s="10"/>
      <c r="H4" s="10"/>
      <c r="I4" s="10"/>
      <c r="J4" s="10"/>
      <c r="K4" s="10"/>
    </row>
    <row r="5" spans="2:20" x14ac:dyDescent="0.2">
      <c r="B5" t="str">
        <f>"Dummy presence of violence during 1998-2007 (yes=1)"</f>
        <v>Dummy presence of violence during 1998-2007 (yes=1)</v>
      </c>
      <c r="C5" t="str">
        <f>"-0.105***"</f>
        <v>-0.105***</v>
      </c>
      <c r="D5" t="str">
        <f>""</f>
        <v/>
      </c>
      <c r="E5" t="str">
        <f>""</f>
        <v/>
      </c>
    </row>
    <row r="6" spans="2:20" x14ac:dyDescent="0.2">
      <c r="B6" t="str">
        <f>""</f>
        <v/>
      </c>
      <c r="C6" t="str">
        <f>"[0.039]"</f>
        <v>[0.039]</v>
      </c>
      <c r="D6" t="str">
        <f>""</f>
        <v/>
      </c>
      <c r="E6" t="str">
        <f>""</f>
        <v/>
      </c>
    </row>
    <row r="7" spans="2:20" x14ac:dyDescent="0.2">
      <c r="B7" t="str">
        <f>"Number of years with presence of violence during 1998-2007"</f>
        <v>Number of years with presence of violence during 1998-2007</v>
      </c>
      <c r="C7" t="str">
        <f>""</f>
        <v/>
      </c>
      <c r="D7" t="str">
        <f>"0.002"</f>
        <v>0.002</v>
      </c>
      <c r="E7" t="str">
        <f>""</f>
        <v/>
      </c>
    </row>
    <row r="8" spans="2:20" x14ac:dyDescent="0.2">
      <c r="B8" t="str">
        <f>""</f>
        <v/>
      </c>
      <c r="C8" t="str">
        <f>""</f>
        <v/>
      </c>
      <c r="D8" t="str">
        <f>"[0.013]"</f>
        <v>[0.013]</v>
      </c>
      <c r="E8" t="str">
        <f>""</f>
        <v/>
      </c>
    </row>
    <row r="9" spans="2:20" x14ac:dyDescent="0.2">
      <c r="B9" t="str">
        <f>"Average of dead and wounded per year (by 100 people) 1998-2007"</f>
        <v>Average of dead and wounded per year (by 100 people) 1998-2007</v>
      </c>
      <c r="C9" t="str">
        <f>""</f>
        <v/>
      </c>
      <c r="D9" t="str">
        <f>""</f>
        <v/>
      </c>
      <c r="E9" t="str">
        <f>"-1.936**"</f>
        <v>-1.936**</v>
      </c>
    </row>
    <row r="10" spans="2:20" x14ac:dyDescent="0.2">
      <c r="B10" t="str">
        <f>""</f>
        <v/>
      </c>
      <c r="C10" t="str">
        <f>""</f>
        <v/>
      </c>
      <c r="D10" t="str">
        <f>""</f>
        <v/>
      </c>
      <c r="E10" t="str">
        <f>"[0.790]"</f>
        <v>[0.790]</v>
      </c>
    </row>
    <row r="11" spans="2:20" x14ac:dyDescent="0.2">
      <c r="B11" s="11"/>
      <c r="C11" s="12"/>
      <c r="D11" s="12"/>
      <c r="E11" s="12"/>
      <c r="F11" s="12"/>
      <c r="G11" s="12"/>
      <c r="H11" s="12"/>
      <c r="I11" s="12"/>
      <c r="J11" s="12"/>
      <c r="K11" s="12"/>
    </row>
    <row r="12" spans="2:20" x14ac:dyDescent="0.2">
      <c r="B12" s="13" t="s">
        <v>20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2:20" x14ac:dyDescent="0.2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2:20" x14ac:dyDescent="0.2">
      <c r="B14" t="str">
        <f>"Loss of land (yes=1) for a household in 1998-07"</f>
        <v>Loss of land (yes=1) for a household in 1998-07</v>
      </c>
      <c r="C14" t="str">
        <f>""</f>
        <v/>
      </c>
      <c r="D14" t="str">
        <f>""</f>
        <v/>
      </c>
      <c r="E14" t="str">
        <f>""</f>
        <v/>
      </c>
      <c r="F14" t="str">
        <f>"-0.028"</f>
        <v>-0.028</v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tr">
        <f>""</f>
        <v/>
      </c>
      <c r="L14" t="str">
        <f>""</f>
        <v/>
      </c>
      <c r="M14" t="str">
        <f>""</f>
        <v/>
      </c>
      <c r="N14" t="str">
        <f>""</f>
        <v/>
      </c>
      <c r="O14" t="str">
        <f>""</f>
        <v/>
      </c>
      <c r="P14" t="str">
        <f>""</f>
        <v/>
      </c>
      <c r="Q14" t="str">
        <f>""</f>
        <v/>
      </c>
      <c r="R14" t="str">
        <f>""</f>
        <v/>
      </c>
      <c r="S14" t="str">
        <f>""</f>
        <v/>
      </c>
      <c r="T14" t="str">
        <f>""</f>
        <v/>
      </c>
    </row>
    <row r="15" spans="2:20" x14ac:dyDescent="0.2">
      <c r="B15" t="str">
        <f>""</f>
        <v/>
      </c>
      <c r="C15" t="str">
        <f>""</f>
        <v/>
      </c>
      <c r="D15" t="str">
        <f>""</f>
        <v/>
      </c>
      <c r="E15" t="str">
        <f>""</f>
        <v/>
      </c>
      <c r="F15" t="str">
        <f>"[0.047]"</f>
        <v>[0.047]</v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K15" t="str">
        <f>""</f>
        <v/>
      </c>
      <c r="L15" t="str">
        <f>""</f>
        <v/>
      </c>
      <c r="M15" t="str">
        <f>""</f>
        <v/>
      </c>
      <c r="N15" t="str">
        <f>""</f>
        <v/>
      </c>
      <c r="O15" t="str">
        <f>""</f>
        <v/>
      </c>
      <c r="P15" t="str">
        <f>""</f>
        <v/>
      </c>
      <c r="Q15" t="str">
        <f>""</f>
        <v/>
      </c>
      <c r="R15" t="str">
        <f>""</f>
        <v/>
      </c>
      <c r="S15" t="str">
        <f>""</f>
        <v/>
      </c>
      <c r="T15" t="str">
        <f>""</f>
        <v/>
      </c>
    </row>
    <row r="16" spans="2:20" x14ac:dyDescent="0.2">
      <c r="B16" t="str">
        <f>"Theft of crops (yes=1) for a household in 1998-07"</f>
        <v>Theft of crops (yes=1) for a household in 1998-07</v>
      </c>
      <c r="C16" t="str">
        <f>""</f>
        <v/>
      </c>
      <c r="D16" t="str">
        <f>""</f>
        <v/>
      </c>
      <c r="E16" t="str">
        <f>""</f>
        <v/>
      </c>
      <c r="F16" t="str">
        <f>""</f>
        <v/>
      </c>
      <c r="G16" t="str">
        <f>"0.045"</f>
        <v>0.045</v>
      </c>
      <c r="H16" t="str">
        <f>""</f>
        <v/>
      </c>
      <c r="I16" t="str">
        <f>""</f>
        <v/>
      </c>
      <c r="J16" t="str">
        <f>""</f>
        <v/>
      </c>
      <c r="K16" t="str">
        <f>""</f>
        <v/>
      </c>
      <c r="L16" t="str">
        <f>""</f>
        <v/>
      </c>
      <c r="M16" t="str">
        <f>""</f>
        <v/>
      </c>
      <c r="N16" t="str">
        <f>""</f>
        <v/>
      </c>
      <c r="O16" t="str">
        <f>""</f>
        <v/>
      </c>
      <c r="P16" t="str">
        <f>""</f>
        <v/>
      </c>
      <c r="Q16" t="str">
        <f>""</f>
        <v/>
      </c>
      <c r="R16" t="str">
        <f>""</f>
        <v/>
      </c>
      <c r="S16" t="str">
        <f>""</f>
        <v/>
      </c>
      <c r="T16" t="str">
        <f>""</f>
        <v/>
      </c>
    </row>
    <row r="17" spans="2:20" x14ac:dyDescent="0.2">
      <c r="B17" t="str">
        <f>""</f>
        <v/>
      </c>
      <c r="C17" t="str">
        <f>""</f>
        <v/>
      </c>
      <c r="D17" t="str">
        <f>""</f>
        <v/>
      </c>
      <c r="E17" t="str">
        <f>""</f>
        <v/>
      </c>
      <c r="F17" t="str">
        <f>""</f>
        <v/>
      </c>
      <c r="G17" t="str">
        <f>"[0.040]"</f>
        <v>[0.040]</v>
      </c>
      <c r="H17" t="str">
        <f>""</f>
        <v/>
      </c>
      <c r="I17" t="str">
        <f>""</f>
        <v/>
      </c>
      <c r="J17" t="str">
        <f>""</f>
        <v/>
      </c>
      <c r="K17" t="str">
        <f>""</f>
        <v/>
      </c>
      <c r="L17" t="str">
        <f>""</f>
        <v/>
      </c>
      <c r="M17" t="str">
        <f>""</f>
        <v/>
      </c>
      <c r="N17" t="str">
        <f>""</f>
        <v/>
      </c>
      <c r="O17" t="str">
        <f>""</f>
        <v/>
      </c>
      <c r="P17" t="str">
        <f>""</f>
        <v/>
      </c>
      <c r="Q17" t="str">
        <f>""</f>
        <v/>
      </c>
      <c r="R17" t="str">
        <f>""</f>
        <v/>
      </c>
      <c r="S17" t="str">
        <f>""</f>
        <v/>
      </c>
      <c r="T17" t="str">
        <f>""</f>
        <v/>
      </c>
    </row>
    <row r="18" spans="2:20" x14ac:dyDescent="0.2">
      <c r="B18" t="str">
        <f>"Theft of money (yes=1) for a household in 1998-07"</f>
        <v>Theft of money (yes=1) for a household in 1998-07</v>
      </c>
      <c r="C18" t="str">
        <f>""</f>
        <v/>
      </c>
      <c r="D18" t="str">
        <f>""</f>
        <v/>
      </c>
      <c r="E18" t="str">
        <f>""</f>
        <v/>
      </c>
      <c r="F18" t="str">
        <f>""</f>
        <v/>
      </c>
      <c r="G18" t="str">
        <f>""</f>
        <v/>
      </c>
      <c r="H18" t="str">
        <f>"-0.004"</f>
        <v>-0.004</v>
      </c>
      <c r="I18" t="str">
        <f>""</f>
        <v/>
      </c>
      <c r="J18" t="str">
        <f>""</f>
        <v/>
      </c>
      <c r="K18" t="str">
        <f>""</f>
        <v/>
      </c>
      <c r="L18" t="str">
        <f>""</f>
        <v/>
      </c>
      <c r="M18" t="str">
        <f>""</f>
        <v/>
      </c>
      <c r="N18" t="str">
        <f>""</f>
        <v/>
      </c>
      <c r="O18" t="str">
        <f>""</f>
        <v/>
      </c>
      <c r="P18" t="str">
        <f>""</f>
        <v/>
      </c>
      <c r="Q18" t="str">
        <f>""</f>
        <v/>
      </c>
      <c r="R18" t="str">
        <f>""</f>
        <v/>
      </c>
      <c r="S18" t="str">
        <f>""</f>
        <v/>
      </c>
      <c r="T18" t="str">
        <f>""</f>
        <v/>
      </c>
    </row>
    <row r="19" spans="2:20" x14ac:dyDescent="0.2">
      <c r="B19" t="str">
        <f>""</f>
        <v/>
      </c>
      <c r="C19" t="str">
        <f>""</f>
        <v/>
      </c>
      <c r="D19" t="str">
        <f>""</f>
        <v/>
      </c>
      <c r="E19" t="str">
        <f>""</f>
        <v/>
      </c>
      <c r="F19" t="str">
        <f>""</f>
        <v/>
      </c>
      <c r="G19" t="str">
        <f>""</f>
        <v/>
      </c>
      <c r="H19" t="str">
        <f>"[0.042]"</f>
        <v>[0.042]</v>
      </c>
      <c r="I19" t="str">
        <f>""</f>
        <v/>
      </c>
      <c r="J19" t="str">
        <f>""</f>
        <v/>
      </c>
      <c r="K19" t="str">
        <f>""</f>
        <v/>
      </c>
      <c r="L19" t="str">
        <f>""</f>
        <v/>
      </c>
      <c r="M19" t="str">
        <f>""</f>
        <v/>
      </c>
      <c r="N19" t="str">
        <f>""</f>
        <v/>
      </c>
      <c r="O19" t="str">
        <f>""</f>
        <v/>
      </c>
      <c r="P19" t="str">
        <f>""</f>
        <v/>
      </c>
      <c r="Q19" t="str">
        <f>""</f>
        <v/>
      </c>
      <c r="R19" t="str">
        <f>""</f>
        <v/>
      </c>
      <c r="S19" t="str">
        <f>""</f>
        <v/>
      </c>
      <c r="T19" t="str">
        <f>""</f>
        <v/>
      </c>
    </row>
    <row r="20" spans="2:20" x14ac:dyDescent="0.2">
      <c r="B20" t="str">
        <f>"Theft or destruction of goods (yes=1) for a household in 1998-07"</f>
        <v>Theft or destruction of goods (yes=1) for a household in 1998-07</v>
      </c>
      <c r="C20" t="str">
        <f>""</f>
        <v/>
      </c>
      <c r="D20" t="str">
        <f>""</f>
        <v/>
      </c>
      <c r="E20" t="str">
        <f>""</f>
        <v/>
      </c>
      <c r="F20" t="str">
        <f>""</f>
        <v/>
      </c>
      <c r="G20" t="str">
        <f>""</f>
        <v/>
      </c>
      <c r="H20" t="str">
        <f>""</f>
        <v/>
      </c>
      <c r="I20" t="str">
        <f>"-0.049"</f>
        <v>-0.049</v>
      </c>
      <c r="J20" t="str">
        <f>""</f>
        <v/>
      </c>
      <c r="K20" t="str">
        <f>""</f>
        <v/>
      </c>
      <c r="L20" t="str">
        <f>""</f>
        <v/>
      </c>
      <c r="M20" t="str">
        <f>""</f>
        <v/>
      </c>
      <c r="N20" t="str">
        <f>""</f>
        <v/>
      </c>
      <c r="O20" t="str">
        <f>""</f>
        <v/>
      </c>
      <c r="P20" t="str">
        <f>""</f>
        <v/>
      </c>
      <c r="Q20" t="str">
        <f>""</f>
        <v/>
      </c>
      <c r="R20" t="str">
        <f>""</f>
        <v/>
      </c>
      <c r="S20" t="str">
        <f>""</f>
        <v/>
      </c>
      <c r="T20" t="str">
        <f>""</f>
        <v/>
      </c>
    </row>
    <row r="21" spans="2:20" x14ac:dyDescent="0.2">
      <c r="B21" t="str">
        <f>""</f>
        <v/>
      </c>
      <c r="C21" t="str">
        <f>""</f>
        <v/>
      </c>
      <c r="D21" t="str">
        <f>""</f>
        <v/>
      </c>
      <c r="E21" t="str">
        <f>""</f>
        <v/>
      </c>
      <c r="F21" t="str">
        <f>""</f>
        <v/>
      </c>
      <c r="G21" t="str">
        <f>""</f>
        <v/>
      </c>
      <c r="H21" t="str">
        <f>""</f>
        <v/>
      </c>
      <c r="I21" t="str">
        <f>"[0.038]"</f>
        <v>[0.038]</v>
      </c>
      <c r="J21" t="str">
        <f>""</f>
        <v/>
      </c>
      <c r="K21" t="str">
        <f>""</f>
        <v/>
      </c>
      <c r="L21" t="str">
        <f>""</f>
        <v/>
      </c>
      <c r="M21" t="str">
        <f>""</f>
        <v/>
      </c>
      <c r="N21" t="str">
        <f>""</f>
        <v/>
      </c>
      <c r="O21" t="str">
        <f>""</f>
        <v/>
      </c>
      <c r="P21" t="str">
        <f>""</f>
        <v/>
      </c>
      <c r="Q21" t="str">
        <f>""</f>
        <v/>
      </c>
      <c r="R21" t="str">
        <f>""</f>
        <v/>
      </c>
      <c r="S21" t="str">
        <f>""</f>
        <v/>
      </c>
      <c r="T21" t="str">
        <f>""</f>
        <v/>
      </c>
    </row>
    <row r="22" spans="2:20" x14ac:dyDescent="0.2">
      <c r="B22" t="str">
        <f>"Destruction of house (yes=1) for a household in 1998-07"</f>
        <v>Destruction of house (yes=1) for a household in 1998-07</v>
      </c>
      <c r="C22" t="str">
        <f>""</f>
        <v/>
      </c>
      <c r="D22" t="str">
        <f>""</f>
        <v/>
      </c>
      <c r="E22" t="str">
        <f>""</f>
        <v/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"0.026"</f>
        <v>0.026</v>
      </c>
      <c r="K22" t="str">
        <f>""</f>
        <v/>
      </c>
      <c r="L22" t="str">
        <f>""</f>
        <v/>
      </c>
      <c r="M22" t="str">
        <f>""</f>
        <v/>
      </c>
      <c r="N22" t="str">
        <f>""</f>
        <v/>
      </c>
      <c r="O22" t="str">
        <f>""</f>
        <v/>
      </c>
      <c r="P22" t="str">
        <f>""</f>
        <v/>
      </c>
      <c r="Q22" t="str">
        <f>""</f>
        <v/>
      </c>
      <c r="R22" t="str">
        <f>""</f>
        <v/>
      </c>
      <c r="S22" t="str">
        <f>""</f>
        <v/>
      </c>
      <c r="T22" t="str">
        <f>""</f>
        <v/>
      </c>
    </row>
    <row r="23" spans="2:20" x14ac:dyDescent="0.2">
      <c r="B23" t="str">
        <f>""</f>
        <v/>
      </c>
      <c r="C23" t="str">
        <f>""</f>
        <v/>
      </c>
      <c r="D23" t="str">
        <f>""</f>
        <v/>
      </c>
      <c r="E23" t="str">
        <f>""</f>
        <v/>
      </c>
      <c r="F23" t="str">
        <f>""</f>
        <v/>
      </c>
      <c r="G23" t="str">
        <f>""</f>
        <v/>
      </c>
      <c r="H23" t="str">
        <f>""</f>
        <v/>
      </c>
      <c r="I23" t="str">
        <f>""</f>
        <v/>
      </c>
      <c r="J23" t="str">
        <f>"[0.055]"</f>
        <v>[0.055]</v>
      </c>
      <c r="K23" t="str">
        <f>""</f>
        <v/>
      </c>
      <c r="L23" t="str">
        <f>""</f>
        <v/>
      </c>
      <c r="M23" t="str">
        <f>""</f>
        <v/>
      </c>
      <c r="N23" t="str">
        <f>""</f>
        <v/>
      </c>
      <c r="O23" t="str">
        <f>""</f>
        <v/>
      </c>
      <c r="P23" t="str">
        <f>""</f>
        <v/>
      </c>
      <c r="Q23" t="str">
        <f>""</f>
        <v/>
      </c>
      <c r="R23" t="str">
        <f>""</f>
        <v/>
      </c>
      <c r="S23" t="str">
        <f>""</f>
        <v/>
      </c>
      <c r="T23" t="str">
        <f>""</f>
        <v/>
      </c>
    </row>
    <row r="24" spans="2:20" x14ac:dyDescent="0.2">
      <c r="B24" t="str">
        <f>"Index of Asset Related Losses (dummy) (money-goods and/or house) - PCA"</f>
        <v>Index of Asset Related Losses (dummy) (money-goods and/or house) - PCA</v>
      </c>
      <c r="C24" t="str">
        <f>""</f>
        <v/>
      </c>
      <c r="D24" t="str">
        <f>""</f>
        <v/>
      </c>
      <c r="E24" t="str">
        <f>""</f>
        <v/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"-0.007"</f>
        <v>-0.007</v>
      </c>
      <c r="L24" t="str">
        <f>""</f>
        <v/>
      </c>
      <c r="M24" t="str">
        <f>""</f>
        <v/>
      </c>
      <c r="N24" t="str">
        <f>""</f>
        <v/>
      </c>
      <c r="O24" t="str">
        <f>""</f>
        <v/>
      </c>
      <c r="P24" t="str">
        <f>""</f>
        <v/>
      </c>
      <c r="Q24" t="str">
        <f>""</f>
        <v/>
      </c>
      <c r="R24" t="str">
        <f>""</f>
        <v/>
      </c>
      <c r="S24" t="str">
        <f>""</f>
        <v/>
      </c>
      <c r="T24" t="str">
        <f>""</f>
        <v/>
      </c>
    </row>
    <row r="25" spans="2:20" x14ac:dyDescent="0.2">
      <c r="B25" t="str">
        <f>""</f>
        <v/>
      </c>
      <c r="C25" t="str">
        <f>""</f>
        <v/>
      </c>
      <c r="D25" t="str">
        <f>""</f>
        <v/>
      </c>
      <c r="E25" t="str">
        <f>""</f>
        <v/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"[0.013]"</f>
        <v>[0.013]</v>
      </c>
      <c r="L25" t="str">
        <f>""</f>
        <v/>
      </c>
      <c r="M25" t="str">
        <f>""</f>
        <v/>
      </c>
      <c r="N25" t="str">
        <f>""</f>
        <v/>
      </c>
      <c r="O25" t="str">
        <f>""</f>
        <v/>
      </c>
      <c r="P25" t="str">
        <f>""</f>
        <v/>
      </c>
      <c r="Q25" t="str">
        <f>""</f>
        <v/>
      </c>
      <c r="R25" t="str">
        <f>""</f>
        <v/>
      </c>
      <c r="S25" t="str">
        <f>""</f>
        <v/>
      </c>
      <c r="T25" t="str">
        <f>""</f>
        <v/>
      </c>
    </row>
    <row r="26" spans="2:20" x14ac:dyDescent="0.2">
      <c r="B26" t="str">
        <f>"Index of household victimization (dummy) (all shocks - sum) - PCA"</f>
        <v>Index of household victimization (dummy) (all shocks - sum) - PCA</v>
      </c>
      <c r="C26" t="str">
        <f>""</f>
        <v/>
      </c>
      <c r="D26" t="str">
        <f>""</f>
        <v/>
      </c>
      <c r="E26" t="str">
        <f>""</f>
        <v/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  <c r="L26" t="str">
        <f>"0.000"</f>
        <v>0.000</v>
      </c>
      <c r="M26" t="str">
        <f>""</f>
        <v/>
      </c>
      <c r="N26" t="str">
        <f>""</f>
        <v/>
      </c>
      <c r="O26" t="str">
        <f>""</f>
        <v/>
      </c>
      <c r="P26" t="str">
        <f>""</f>
        <v/>
      </c>
      <c r="Q26" t="str">
        <f>""</f>
        <v/>
      </c>
      <c r="R26" t="str">
        <f>""</f>
        <v/>
      </c>
      <c r="S26" t="str">
        <f>""</f>
        <v/>
      </c>
      <c r="T26" t="str">
        <f>""</f>
        <v/>
      </c>
    </row>
    <row r="27" spans="2:20" x14ac:dyDescent="0.2">
      <c r="B27" t="str">
        <f>""</f>
        <v/>
      </c>
      <c r="C27" t="str">
        <f>""</f>
        <v/>
      </c>
      <c r="D27" t="str">
        <f>""</f>
        <v/>
      </c>
      <c r="E27" t="str">
        <f>""</f>
        <v/>
      </c>
      <c r="F27" t="str">
        <f>""</f>
        <v/>
      </c>
      <c r="G27" t="str">
        <f>""</f>
        <v/>
      </c>
      <c r="H27" t="str">
        <f>""</f>
        <v/>
      </c>
      <c r="I27" t="str">
        <f>""</f>
        <v/>
      </c>
      <c r="J27" t="str">
        <f>""</f>
        <v/>
      </c>
      <c r="K27" t="str">
        <f>""</f>
        <v/>
      </c>
      <c r="L27" t="str">
        <f>"[0.013]"</f>
        <v>[0.013]</v>
      </c>
      <c r="M27" t="str">
        <f>""</f>
        <v/>
      </c>
      <c r="N27" t="str">
        <f>""</f>
        <v/>
      </c>
      <c r="O27" t="str">
        <f>""</f>
        <v/>
      </c>
      <c r="P27" t="str">
        <f>""</f>
        <v/>
      </c>
      <c r="Q27" t="str">
        <f>""</f>
        <v/>
      </c>
      <c r="R27" t="str">
        <f>""</f>
        <v/>
      </c>
      <c r="S27" t="str">
        <f>""</f>
        <v/>
      </c>
      <c r="T27" t="str">
        <f>""</f>
        <v/>
      </c>
    </row>
    <row r="28" spans="2:20" x14ac:dyDescent="0.2">
      <c r="B28" t="str">
        <f>"Loss of land (yes=1) for a household in a given year"</f>
        <v>Loss of land (yes=1) for a household in a given year</v>
      </c>
      <c r="C28" t="str">
        <f>""</f>
        <v/>
      </c>
      <c r="D28" t="str">
        <f>""</f>
        <v/>
      </c>
      <c r="E28" t="str">
        <f>""</f>
        <v/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  <c r="L28" t="str">
        <f>""</f>
        <v/>
      </c>
      <c r="M28" t="str">
        <f>"0.019"</f>
        <v>0.019</v>
      </c>
      <c r="N28" t="str">
        <f>""</f>
        <v/>
      </c>
      <c r="O28" t="str">
        <f>""</f>
        <v/>
      </c>
      <c r="P28" t="str">
        <f>""</f>
        <v/>
      </c>
      <c r="Q28" t="str">
        <f>""</f>
        <v/>
      </c>
      <c r="R28" t="str">
        <f>""</f>
        <v/>
      </c>
      <c r="S28" t="str">
        <f>""</f>
        <v/>
      </c>
      <c r="T28" t="str">
        <f>""</f>
        <v/>
      </c>
    </row>
    <row r="29" spans="2:20" x14ac:dyDescent="0.2">
      <c r="B29" t="str">
        <f>""</f>
        <v/>
      </c>
      <c r="C29" t="str">
        <f>""</f>
        <v/>
      </c>
      <c r="D29" t="str">
        <f>""</f>
        <v/>
      </c>
      <c r="E29" t="str">
        <f>""</f>
        <v/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  <c r="L29" t="str">
        <f>""</f>
        <v/>
      </c>
      <c r="M29" t="str">
        <f>"[0.035]"</f>
        <v>[0.035]</v>
      </c>
      <c r="N29" t="str">
        <f>""</f>
        <v/>
      </c>
      <c r="O29" t="str">
        <f>""</f>
        <v/>
      </c>
      <c r="P29" t="str">
        <f>""</f>
        <v/>
      </c>
      <c r="Q29" t="str">
        <f>""</f>
        <v/>
      </c>
      <c r="R29" t="str">
        <f>""</f>
        <v/>
      </c>
      <c r="S29" t="str">
        <f>""</f>
        <v/>
      </c>
      <c r="T29" t="str">
        <f>""</f>
        <v/>
      </c>
    </row>
    <row r="30" spans="2:20" x14ac:dyDescent="0.2">
      <c r="B30" t="str">
        <f>"Number of years that household had a theft of crops for a household"</f>
        <v>Number of years that household had a theft of crops for a household</v>
      </c>
      <c r="C30" t="str">
        <f>""</f>
        <v/>
      </c>
      <c r="D30" t="str">
        <f>""</f>
        <v/>
      </c>
      <c r="E30" t="str">
        <f>""</f>
        <v/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  <c r="L30" t="str">
        <f>""</f>
        <v/>
      </c>
      <c r="M30" t="str">
        <f>""</f>
        <v/>
      </c>
      <c r="N30" t="str">
        <f>"0.037*"</f>
        <v>0.037*</v>
      </c>
      <c r="O30" t="str">
        <f>""</f>
        <v/>
      </c>
      <c r="P30" t="str">
        <f>""</f>
        <v/>
      </c>
      <c r="Q30" t="str">
        <f>""</f>
        <v/>
      </c>
      <c r="R30" t="str">
        <f>""</f>
        <v/>
      </c>
      <c r="S30" t="str">
        <f>""</f>
        <v/>
      </c>
      <c r="T30" t="str">
        <f>""</f>
        <v/>
      </c>
    </row>
    <row r="31" spans="2:20" x14ac:dyDescent="0.2">
      <c r="B31" t="str">
        <f>""</f>
        <v/>
      </c>
      <c r="C31" t="str">
        <f>""</f>
        <v/>
      </c>
      <c r="D31" t="str">
        <f>""</f>
        <v/>
      </c>
      <c r="E31" t="str">
        <f>""</f>
        <v/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  <c r="L31" t="str">
        <f>""</f>
        <v/>
      </c>
      <c r="M31" t="str">
        <f>""</f>
        <v/>
      </c>
      <c r="N31" t="str">
        <f>"[0.020]"</f>
        <v>[0.020]</v>
      </c>
      <c r="O31" t="str">
        <f>""</f>
        <v/>
      </c>
      <c r="P31" t="str">
        <f>""</f>
        <v/>
      </c>
      <c r="Q31" t="str">
        <f>""</f>
        <v/>
      </c>
      <c r="R31" t="str">
        <f>""</f>
        <v/>
      </c>
      <c r="S31" t="str">
        <f>""</f>
        <v/>
      </c>
      <c r="T31" t="str">
        <f>""</f>
        <v/>
      </c>
    </row>
    <row r="32" spans="2:20" x14ac:dyDescent="0.2">
      <c r="B32" t="str">
        <f>"Number of years that household had a theft of money"</f>
        <v>Number of years that household had a theft of money</v>
      </c>
      <c r="C32" t="str">
        <f>""</f>
        <v/>
      </c>
      <c r="D32" t="str">
        <f>""</f>
        <v/>
      </c>
      <c r="E32" t="str">
        <f>""</f>
        <v/>
      </c>
      <c r="F32" t="str">
        <f>""</f>
        <v/>
      </c>
      <c r="G32" t="str">
        <f>""</f>
        <v/>
      </c>
      <c r="H32" t="str">
        <f>""</f>
        <v/>
      </c>
      <c r="I32" t="str">
        <f>""</f>
        <v/>
      </c>
      <c r="J32" t="str">
        <f>""</f>
        <v/>
      </c>
      <c r="K32" t="str">
        <f>""</f>
        <v/>
      </c>
      <c r="L32" t="str">
        <f>""</f>
        <v/>
      </c>
      <c r="M32" t="str">
        <f>""</f>
        <v/>
      </c>
      <c r="N32" t="str">
        <f>""</f>
        <v/>
      </c>
      <c r="O32" t="str">
        <f>"0.018"</f>
        <v>0.018</v>
      </c>
      <c r="P32" t="str">
        <f>""</f>
        <v/>
      </c>
      <c r="Q32" t="str">
        <f>""</f>
        <v/>
      </c>
      <c r="R32" t="str">
        <f>""</f>
        <v/>
      </c>
      <c r="S32" t="str">
        <f>""</f>
        <v/>
      </c>
      <c r="T32" t="str">
        <f>""</f>
        <v/>
      </c>
    </row>
    <row r="33" spans="2:20" x14ac:dyDescent="0.2">
      <c r="B33" t="str">
        <f>""</f>
        <v/>
      </c>
      <c r="C33" t="str">
        <f>""</f>
        <v/>
      </c>
      <c r="D33" t="str">
        <f>""</f>
        <v/>
      </c>
      <c r="E33" t="str">
        <f>""</f>
        <v/>
      </c>
      <c r="F33" t="str">
        <f>""</f>
        <v/>
      </c>
      <c r="G33" t="str">
        <f>""</f>
        <v/>
      </c>
      <c r="H33" t="str">
        <f>""</f>
        <v/>
      </c>
      <c r="I33" t="str">
        <f>""</f>
        <v/>
      </c>
      <c r="J33" t="str">
        <f>""</f>
        <v/>
      </c>
      <c r="K33" t="str">
        <f>""</f>
        <v/>
      </c>
      <c r="L33" t="str">
        <f>""</f>
        <v/>
      </c>
      <c r="M33" t="str">
        <f>""</f>
        <v/>
      </c>
      <c r="N33" t="str">
        <f>""</f>
        <v/>
      </c>
      <c r="O33" t="str">
        <f>"[0.026]"</f>
        <v>[0.026]</v>
      </c>
      <c r="P33" t="str">
        <f>""</f>
        <v/>
      </c>
      <c r="Q33" t="str">
        <f>""</f>
        <v/>
      </c>
      <c r="R33" t="str">
        <f>""</f>
        <v/>
      </c>
      <c r="S33" t="str">
        <f>""</f>
        <v/>
      </c>
      <c r="T33" t="str">
        <f>""</f>
        <v/>
      </c>
    </row>
    <row r="34" spans="2:20" x14ac:dyDescent="0.2">
      <c r="B34" t="str">
        <f>"Number of years that household had a theft or destruction of goods"</f>
        <v>Number of years that household had a theft or destruction of goods</v>
      </c>
      <c r="C34" t="str">
        <f>""</f>
        <v/>
      </c>
      <c r="D34" t="str">
        <f>""</f>
        <v/>
      </c>
      <c r="E34" t="str">
        <f>""</f>
        <v/>
      </c>
      <c r="F34" t="str">
        <f>""</f>
        <v/>
      </c>
      <c r="G34" t="str">
        <f>""</f>
        <v/>
      </c>
      <c r="H34" t="str">
        <f>""</f>
        <v/>
      </c>
      <c r="I34" t="str">
        <f>""</f>
        <v/>
      </c>
      <c r="J34" t="str">
        <f>""</f>
        <v/>
      </c>
      <c r="K34" t="str">
        <f>""</f>
        <v/>
      </c>
      <c r="L34" t="str">
        <f>""</f>
        <v/>
      </c>
      <c r="M34" t="str">
        <f>""</f>
        <v/>
      </c>
      <c r="N34" t="str">
        <f>""</f>
        <v/>
      </c>
      <c r="O34" t="str">
        <f>""</f>
        <v/>
      </c>
      <c r="P34" t="str">
        <f>"-0.011"</f>
        <v>-0.011</v>
      </c>
      <c r="Q34" t="str">
        <f>""</f>
        <v/>
      </c>
      <c r="R34" t="str">
        <f>""</f>
        <v/>
      </c>
      <c r="S34" t="str">
        <f>""</f>
        <v/>
      </c>
      <c r="T34" t="str">
        <f>""</f>
        <v/>
      </c>
    </row>
    <row r="35" spans="2:20" x14ac:dyDescent="0.2">
      <c r="B35" t="str">
        <f>""</f>
        <v/>
      </c>
      <c r="C35" t="str">
        <f>""</f>
        <v/>
      </c>
      <c r="D35" t="str">
        <f>""</f>
        <v/>
      </c>
      <c r="E35" t="str">
        <f>""</f>
        <v/>
      </c>
      <c r="F35" t="str">
        <f>""</f>
        <v/>
      </c>
      <c r="G35" t="str">
        <f>""</f>
        <v/>
      </c>
      <c r="H35" t="str">
        <f>""</f>
        <v/>
      </c>
      <c r="I35" t="str">
        <f>""</f>
        <v/>
      </c>
      <c r="J35" t="str">
        <f>""</f>
        <v/>
      </c>
      <c r="K35" t="str">
        <f>""</f>
        <v/>
      </c>
      <c r="L35" t="str">
        <f>""</f>
        <v/>
      </c>
      <c r="M35" t="str">
        <f>""</f>
        <v/>
      </c>
      <c r="N35" t="str">
        <f>""</f>
        <v/>
      </c>
      <c r="O35" t="str">
        <f>""</f>
        <v/>
      </c>
      <c r="P35" t="str">
        <f>"[0.026]"</f>
        <v>[0.026]</v>
      </c>
      <c r="Q35" t="str">
        <f>""</f>
        <v/>
      </c>
      <c r="R35" t="str">
        <f>""</f>
        <v/>
      </c>
      <c r="S35" t="str">
        <f>""</f>
        <v/>
      </c>
      <c r="T35" t="str">
        <f>""</f>
        <v/>
      </c>
    </row>
    <row r="36" spans="2:20" x14ac:dyDescent="0.2">
      <c r="B36" t="str">
        <f>"Number of years that household had a loss of land"</f>
        <v>Number of years that household had a loss of land</v>
      </c>
      <c r="C36" t="str">
        <f>""</f>
        <v/>
      </c>
      <c r="D36" t="str">
        <f>""</f>
        <v/>
      </c>
      <c r="E36" t="str">
        <f>""</f>
        <v/>
      </c>
      <c r="F36" t="str">
        <f>""</f>
        <v/>
      </c>
      <c r="G36" t="str">
        <f>""</f>
        <v/>
      </c>
      <c r="H36" t="str">
        <f>""</f>
        <v/>
      </c>
      <c r="I36" t="str">
        <f>""</f>
        <v/>
      </c>
      <c r="J36" t="str">
        <f>""</f>
        <v/>
      </c>
      <c r="K36" t="str">
        <f>""</f>
        <v/>
      </c>
      <c r="L36" t="str">
        <f>""</f>
        <v/>
      </c>
      <c r="M36" t="str">
        <f>""</f>
        <v/>
      </c>
      <c r="N36" t="str">
        <f>""</f>
        <v/>
      </c>
      <c r="O36" t="str">
        <f>""</f>
        <v/>
      </c>
      <c r="P36" t="str">
        <f>""</f>
        <v/>
      </c>
      <c r="Q36" t="str">
        <f>"0.044"</f>
        <v>0.044</v>
      </c>
      <c r="R36" t="str">
        <f>""</f>
        <v/>
      </c>
      <c r="S36" t="str">
        <f>""</f>
        <v/>
      </c>
      <c r="T36" t="str">
        <f>""</f>
        <v/>
      </c>
    </row>
    <row r="37" spans="2:20" x14ac:dyDescent="0.2">
      <c r="B37" t="str">
        <f>""</f>
        <v/>
      </c>
      <c r="C37" t="str">
        <f>""</f>
        <v/>
      </c>
      <c r="D37" t="str">
        <f>""</f>
        <v/>
      </c>
      <c r="E37" t="str">
        <f>""</f>
        <v/>
      </c>
      <c r="F37" t="str">
        <f>""</f>
        <v/>
      </c>
      <c r="G37" t="str">
        <f>""</f>
        <v/>
      </c>
      <c r="H37" t="str">
        <f>""</f>
        <v/>
      </c>
      <c r="I37" t="str">
        <f>""</f>
        <v/>
      </c>
      <c r="J37" t="str">
        <f>""</f>
        <v/>
      </c>
      <c r="K37" t="str">
        <f>""</f>
        <v/>
      </c>
      <c r="L37" t="str">
        <f>""</f>
        <v/>
      </c>
      <c r="M37" t="str">
        <f>""</f>
        <v/>
      </c>
      <c r="N37" t="str">
        <f>""</f>
        <v/>
      </c>
      <c r="O37" t="str">
        <f>""</f>
        <v/>
      </c>
      <c r="P37" t="str">
        <f>""</f>
        <v/>
      </c>
      <c r="Q37" t="str">
        <f>"[0.029]"</f>
        <v>[0.029]</v>
      </c>
      <c r="R37" t="str">
        <f>""</f>
        <v/>
      </c>
      <c r="S37" t="str">
        <f>""</f>
        <v/>
      </c>
      <c r="T37" t="str">
        <f>""</f>
        <v/>
      </c>
    </row>
    <row r="38" spans="2:20" x14ac:dyDescent="0.2">
      <c r="B38" t="str">
        <f>"Index of Asset Related Losses (sum) (money-goods and/or house) - PCA"</f>
        <v>Index of Asset Related Losses (sum) (money-goods and/or house) - PCA</v>
      </c>
      <c r="C38" t="str">
        <f>""</f>
        <v/>
      </c>
      <c r="D38" t="str">
        <f>""</f>
        <v/>
      </c>
      <c r="E38" t="str">
        <f>""</f>
        <v/>
      </c>
      <c r="F38" t="str">
        <f>""</f>
        <v/>
      </c>
      <c r="G38" t="str">
        <f>""</f>
        <v/>
      </c>
      <c r="H38" t="str">
        <f>""</f>
        <v/>
      </c>
      <c r="I38" t="str">
        <f>""</f>
        <v/>
      </c>
      <c r="J38" t="str">
        <f>""</f>
        <v/>
      </c>
      <c r="K38" t="str">
        <f>""</f>
        <v/>
      </c>
      <c r="L38" t="str">
        <f>""</f>
        <v/>
      </c>
      <c r="M38" t="str">
        <f>""</f>
        <v/>
      </c>
      <c r="N38" t="str">
        <f>""</f>
        <v/>
      </c>
      <c r="O38" t="str">
        <f>""</f>
        <v/>
      </c>
      <c r="P38" t="str">
        <f>""</f>
        <v/>
      </c>
      <c r="Q38" t="str">
        <f>""</f>
        <v/>
      </c>
      <c r="R38" t="str">
        <f>"0.007"</f>
        <v>0.007</v>
      </c>
      <c r="S38" t="str">
        <f>""</f>
        <v/>
      </c>
      <c r="T38" t="str">
        <f>""</f>
        <v/>
      </c>
    </row>
    <row r="39" spans="2:20" x14ac:dyDescent="0.2">
      <c r="B39" t="str">
        <f>""</f>
        <v/>
      </c>
      <c r="C39" t="str">
        <f>""</f>
        <v/>
      </c>
      <c r="D39" t="str">
        <f>""</f>
        <v/>
      </c>
      <c r="E39" t="str">
        <f>""</f>
        <v/>
      </c>
      <c r="F39" t="str">
        <f>""</f>
        <v/>
      </c>
      <c r="G39" t="str">
        <f>""</f>
        <v/>
      </c>
      <c r="H39" t="str">
        <f>""</f>
        <v/>
      </c>
      <c r="I39" t="str">
        <f>""</f>
        <v/>
      </c>
      <c r="J39" t="str">
        <f>""</f>
        <v/>
      </c>
      <c r="K39" t="str">
        <f>""</f>
        <v/>
      </c>
      <c r="L39" t="str">
        <f>""</f>
        <v/>
      </c>
      <c r="M39" t="str">
        <f>""</f>
        <v/>
      </c>
      <c r="N39" t="str">
        <f>""</f>
        <v/>
      </c>
      <c r="O39" t="str">
        <f>""</f>
        <v/>
      </c>
      <c r="P39" t="str">
        <f>""</f>
        <v/>
      </c>
      <c r="Q39" t="str">
        <f>""</f>
        <v/>
      </c>
      <c r="R39" t="str">
        <f>"[0.014]"</f>
        <v>[0.014]</v>
      </c>
      <c r="S39" t="str">
        <f>""</f>
        <v/>
      </c>
      <c r="T39" t="str">
        <f>""</f>
        <v/>
      </c>
    </row>
    <row r="40" spans="2:20" x14ac:dyDescent="0.2">
      <c r="B40" t="str">
        <f>"Index of household victimization (sum) (all shocks - sum) - PCA"</f>
        <v>Index of household victimization (sum) (all shocks - sum) - PCA</v>
      </c>
      <c r="C40" t="str">
        <f>""</f>
        <v/>
      </c>
      <c r="D40" t="str">
        <f>""</f>
        <v/>
      </c>
      <c r="E40" t="str">
        <f>""</f>
        <v/>
      </c>
      <c r="F40" t="str">
        <f>""</f>
        <v/>
      </c>
      <c r="G40" t="str">
        <f>""</f>
        <v/>
      </c>
      <c r="H40" t="str">
        <f>""</f>
        <v/>
      </c>
      <c r="I40" t="str">
        <f>""</f>
        <v/>
      </c>
      <c r="J40" t="str">
        <f>""</f>
        <v/>
      </c>
      <c r="K40" t="str">
        <f>""</f>
        <v/>
      </c>
      <c r="L40" t="str">
        <f>""</f>
        <v/>
      </c>
      <c r="M40" t="str">
        <f>""</f>
        <v/>
      </c>
      <c r="N40" t="str">
        <f>""</f>
        <v/>
      </c>
      <c r="O40" t="str">
        <f>""</f>
        <v/>
      </c>
      <c r="P40" t="str">
        <f>""</f>
        <v/>
      </c>
      <c r="Q40" t="str">
        <f>""</f>
        <v/>
      </c>
      <c r="R40" t="str">
        <f>""</f>
        <v/>
      </c>
      <c r="S40" t="str">
        <f>"0.012"</f>
        <v>0.012</v>
      </c>
      <c r="T40" t="str">
        <f>""</f>
        <v/>
      </c>
    </row>
    <row r="41" spans="2:20" x14ac:dyDescent="0.2">
      <c r="B41" t="str">
        <f>""</f>
        <v/>
      </c>
      <c r="C41" t="str">
        <f>""</f>
        <v/>
      </c>
      <c r="D41" t="str">
        <f>""</f>
        <v/>
      </c>
      <c r="E41" t="str">
        <f>""</f>
        <v/>
      </c>
      <c r="F41" t="str">
        <f>""</f>
        <v/>
      </c>
      <c r="G41" t="str">
        <f>""</f>
        <v/>
      </c>
      <c r="H41" t="str">
        <f>""</f>
        <v/>
      </c>
      <c r="I41" t="str">
        <f>""</f>
        <v/>
      </c>
      <c r="J41" t="str">
        <f>""</f>
        <v/>
      </c>
      <c r="K41" t="str">
        <f>""</f>
        <v/>
      </c>
      <c r="L41" t="str">
        <f>""</f>
        <v/>
      </c>
      <c r="M41" t="str">
        <f>""</f>
        <v/>
      </c>
      <c r="N41" t="str">
        <f>""</f>
        <v/>
      </c>
      <c r="O41" t="str">
        <f>""</f>
        <v/>
      </c>
      <c r="P41" t="str">
        <f>""</f>
        <v/>
      </c>
      <c r="Q41" t="str">
        <f>""</f>
        <v/>
      </c>
      <c r="R41" t="str">
        <f>""</f>
        <v/>
      </c>
      <c r="S41" t="str">
        <f>"[0.010]"</f>
        <v>[0.010]</v>
      </c>
      <c r="T41" t="str">
        <f>""</f>
        <v/>
      </c>
    </row>
    <row r="42" spans="2:20" x14ac:dyDescent="0.2">
      <c r="B42" s="15" t="s">
        <v>21</v>
      </c>
      <c r="C42" t="str">
        <f>""</f>
        <v/>
      </c>
      <c r="D42" t="str">
        <f>""</f>
        <v/>
      </c>
      <c r="E42" t="str">
        <f>""</f>
        <v/>
      </c>
      <c r="F42" t="str">
        <f>""</f>
        <v/>
      </c>
      <c r="G42" t="str">
        <f>""</f>
        <v/>
      </c>
      <c r="H42" t="str">
        <f>""</f>
        <v/>
      </c>
      <c r="I42" t="str">
        <f>""</f>
        <v/>
      </c>
      <c r="J42" t="str">
        <f>""</f>
        <v/>
      </c>
      <c r="K42" t="str">
        <f>""</f>
        <v/>
      </c>
      <c r="L42" t="str">
        <f>""</f>
        <v/>
      </c>
      <c r="M42" t="str">
        <f>""</f>
        <v/>
      </c>
      <c r="N42" t="str">
        <f>""</f>
        <v/>
      </c>
      <c r="O42" t="str">
        <f>""</f>
        <v/>
      </c>
      <c r="P42" t="str">
        <f>""</f>
        <v/>
      </c>
      <c r="Q42" t="str">
        <f>""</f>
        <v/>
      </c>
      <c r="R42" t="str">
        <f>""</f>
        <v/>
      </c>
      <c r="S42" t="str">
        <f>""</f>
        <v/>
      </c>
      <c r="T42" t="str">
        <f>"0.004"</f>
        <v>0.004</v>
      </c>
    </row>
    <row r="43" spans="2:20" x14ac:dyDescent="0.2">
      <c r="B43" t="str">
        <f>""</f>
        <v/>
      </c>
      <c r="C43" t="str">
        <f>""</f>
        <v/>
      </c>
      <c r="D43" t="str">
        <f>""</f>
        <v/>
      </c>
      <c r="E43" t="str">
        <f>""</f>
        <v/>
      </c>
      <c r="F43" t="str">
        <f>""</f>
        <v/>
      </c>
      <c r="G43" t="str">
        <f>""</f>
        <v/>
      </c>
      <c r="H43" t="str">
        <f>""</f>
        <v/>
      </c>
      <c r="I43" t="str">
        <f>""</f>
        <v/>
      </c>
      <c r="J43" t="str">
        <f>""</f>
        <v/>
      </c>
      <c r="K43" t="str">
        <f>""</f>
        <v/>
      </c>
      <c r="L43" t="str">
        <f>""</f>
        <v/>
      </c>
      <c r="M43" t="str">
        <f>""</f>
        <v/>
      </c>
      <c r="N43" t="str">
        <f>""</f>
        <v/>
      </c>
      <c r="O43" t="str">
        <f>""</f>
        <v/>
      </c>
      <c r="P43" t="str">
        <f>""</f>
        <v/>
      </c>
      <c r="Q43" t="str">
        <f>""</f>
        <v/>
      </c>
      <c r="R43" t="str">
        <f>""</f>
        <v/>
      </c>
      <c r="S43" t="str">
        <f>""</f>
        <v/>
      </c>
      <c r="T43" t="str">
        <f>"[0.013]"</f>
        <v>[0.013]</v>
      </c>
    </row>
    <row r="44" spans="2:20" x14ac:dyDescent="0.2">
      <c r="B44" s="3" t="s">
        <v>1</v>
      </c>
      <c r="C44" s="19" t="str">
        <f>"598"</f>
        <v>598</v>
      </c>
      <c r="D44" s="19" t="str">
        <f t="shared" ref="D44:T44" si="0">"598"</f>
        <v>598</v>
      </c>
      <c r="E44" s="19" t="str">
        <f t="shared" si="0"/>
        <v>598</v>
      </c>
      <c r="F44" s="19" t="str">
        <f t="shared" si="0"/>
        <v>598</v>
      </c>
      <c r="G44" s="19" t="str">
        <f t="shared" si="0"/>
        <v>598</v>
      </c>
      <c r="H44" s="19" t="str">
        <f t="shared" si="0"/>
        <v>598</v>
      </c>
      <c r="I44" s="19" t="str">
        <f t="shared" si="0"/>
        <v>598</v>
      </c>
      <c r="J44" s="19" t="str">
        <f t="shared" si="0"/>
        <v>598</v>
      </c>
      <c r="K44" s="19" t="str">
        <f t="shared" si="0"/>
        <v>598</v>
      </c>
      <c r="L44" s="19" t="str">
        <f t="shared" si="0"/>
        <v>598</v>
      </c>
      <c r="M44" s="19" t="str">
        <f t="shared" si="0"/>
        <v>598</v>
      </c>
      <c r="N44" s="19" t="str">
        <f t="shared" si="0"/>
        <v>598</v>
      </c>
      <c r="O44" s="19" t="str">
        <f t="shared" si="0"/>
        <v>598</v>
      </c>
      <c r="P44" s="19" t="str">
        <f t="shared" si="0"/>
        <v>598</v>
      </c>
      <c r="Q44" s="19" t="str">
        <f t="shared" si="0"/>
        <v>598</v>
      </c>
      <c r="R44" s="19" t="str">
        <f t="shared" si="0"/>
        <v>598</v>
      </c>
      <c r="S44" s="19" t="str">
        <f t="shared" si="0"/>
        <v>598</v>
      </c>
      <c r="T44" s="19" t="str">
        <f t="shared" si="0"/>
        <v>598</v>
      </c>
    </row>
    <row r="45" spans="2:20" x14ac:dyDescent="0.2">
      <c r="B45" t="s">
        <v>2</v>
      </c>
      <c r="C45" s="16" t="str">
        <f t="shared" ref="C45:T45" si="1">"0.261"</f>
        <v>0.261</v>
      </c>
      <c r="D45" s="16" t="str">
        <f t="shared" si="1"/>
        <v>0.261</v>
      </c>
      <c r="E45" s="16" t="str">
        <f t="shared" si="1"/>
        <v>0.261</v>
      </c>
      <c r="F45" s="16" t="str">
        <f t="shared" si="1"/>
        <v>0.261</v>
      </c>
      <c r="G45" s="16" t="str">
        <f t="shared" si="1"/>
        <v>0.261</v>
      </c>
      <c r="H45" s="16" t="str">
        <f t="shared" si="1"/>
        <v>0.261</v>
      </c>
      <c r="I45" s="16" t="str">
        <f t="shared" si="1"/>
        <v>0.261</v>
      </c>
      <c r="J45" s="16" t="str">
        <f t="shared" si="1"/>
        <v>0.261</v>
      </c>
      <c r="K45" s="16" t="str">
        <f t="shared" si="1"/>
        <v>0.261</v>
      </c>
      <c r="L45" s="16" t="str">
        <f t="shared" si="1"/>
        <v>0.261</v>
      </c>
      <c r="M45" s="16" t="str">
        <f t="shared" si="1"/>
        <v>0.261</v>
      </c>
      <c r="N45" s="16" t="str">
        <f t="shared" si="1"/>
        <v>0.261</v>
      </c>
      <c r="O45" s="16" t="str">
        <f t="shared" si="1"/>
        <v>0.261</v>
      </c>
      <c r="P45" s="16" t="str">
        <f t="shared" si="1"/>
        <v>0.261</v>
      </c>
      <c r="Q45" s="16" t="str">
        <f t="shared" si="1"/>
        <v>0.261</v>
      </c>
      <c r="R45" s="16" t="str">
        <f t="shared" si="1"/>
        <v>0.261</v>
      </c>
      <c r="S45" s="16" t="str">
        <f t="shared" si="1"/>
        <v>0.261</v>
      </c>
      <c r="T45" s="16" t="str">
        <f t="shared" si="1"/>
        <v>0.261</v>
      </c>
    </row>
    <row r="46" spans="2:20" x14ac:dyDescent="0.2">
      <c r="B46" s="6" t="s">
        <v>3</v>
      </c>
      <c r="C46" s="5" t="s">
        <v>4</v>
      </c>
      <c r="D46" s="5" t="s">
        <v>4</v>
      </c>
      <c r="E46" s="5" t="s">
        <v>4</v>
      </c>
      <c r="F46" s="5" t="s">
        <v>4</v>
      </c>
      <c r="G46" s="5" t="s">
        <v>4</v>
      </c>
      <c r="H46" s="5" t="s">
        <v>4</v>
      </c>
      <c r="I46" s="5" t="s">
        <v>4</v>
      </c>
      <c r="J46" s="5" t="s">
        <v>4</v>
      </c>
      <c r="K46" s="5" t="s">
        <v>4</v>
      </c>
      <c r="L46" s="5" t="s">
        <v>4</v>
      </c>
      <c r="M46" s="5" t="s">
        <v>4</v>
      </c>
      <c r="N46" s="5" t="s">
        <v>4</v>
      </c>
      <c r="O46" s="5" t="s">
        <v>4</v>
      </c>
      <c r="P46" s="5" t="s">
        <v>4</v>
      </c>
      <c r="Q46" s="5" t="s">
        <v>4</v>
      </c>
      <c r="R46" s="5" t="s">
        <v>4</v>
      </c>
      <c r="S46" s="5" t="s">
        <v>4</v>
      </c>
      <c r="T46" s="5" t="s">
        <v>4</v>
      </c>
    </row>
    <row r="47" spans="2:20" x14ac:dyDescent="0.2">
      <c r="B47" s="6" t="s">
        <v>5</v>
      </c>
      <c r="C47" s="5" t="s">
        <v>4</v>
      </c>
      <c r="D47" s="5" t="s">
        <v>4</v>
      </c>
      <c r="E47" s="5" t="s">
        <v>4</v>
      </c>
      <c r="F47" s="5" t="s">
        <v>4</v>
      </c>
      <c r="G47" s="5" t="s">
        <v>4</v>
      </c>
      <c r="H47" s="5" t="s">
        <v>4</v>
      </c>
      <c r="I47" s="5" t="s">
        <v>4</v>
      </c>
      <c r="J47" s="5" t="s">
        <v>4</v>
      </c>
      <c r="K47" s="5" t="s">
        <v>4</v>
      </c>
      <c r="L47" s="5" t="s">
        <v>4</v>
      </c>
      <c r="M47" s="5" t="s">
        <v>4</v>
      </c>
      <c r="N47" s="5" t="s">
        <v>4</v>
      </c>
      <c r="O47" s="5" t="s">
        <v>4</v>
      </c>
      <c r="P47" s="5" t="s">
        <v>4</v>
      </c>
      <c r="Q47" s="5" t="s">
        <v>4</v>
      </c>
      <c r="R47" s="5" t="s">
        <v>4</v>
      </c>
      <c r="S47" s="5" t="s">
        <v>4</v>
      </c>
      <c r="T47" s="5" t="s">
        <v>4</v>
      </c>
    </row>
    <row r="48" spans="2:20" x14ac:dyDescent="0.2">
      <c r="B48" s="6" t="s">
        <v>6</v>
      </c>
      <c r="C48" s="5" t="s">
        <v>4</v>
      </c>
      <c r="D48" s="5" t="s">
        <v>4</v>
      </c>
      <c r="E48" s="5" t="s">
        <v>4</v>
      </c>
      <c r="F48" s="5" t="s">
        <v>4</v>
      </c>
      <c r="G48" s="5" t="s">
        <v>4</v>
      </c>
      <c r="H48" s="5" t="s">
        <v>4</v>
      </c>
      <c r="I48" s="5" t="s">
        <v>4</v>
      </c>
      <c r="J48" s="5" t="s">
        <v>4</v>
      </c>
      <c r="K48" s="5" t="s">
        <v>4</v>
      </c>
      <c r="L48" s="5" t="s">
        <v>4</v>
      </c>
      <c r="M48" s="5" t="s">
        <v>4</v>
      </c>
      <c r="N48" s="5" t="s">
        <v>4</v>
      </c>
      <c r="O48" s="5" t="s">
        <v>4</v>
      </c>
      <c r="P48" s="5" t="s">
        <v>4</v>
      </c>
      <c r="Q48" s="5" t="s">
        <v>4</v>
      </c>
      <c r="R48" s="5" t="s">
        <v>4</v>
      </c>
      <c r="S48" s="5" t="s">
        <v>4</v>
      </c>
      <c r="T48" s="5" t="s">
        <v>4</v>
      </c>
    </row>
    <row r="49" spans="2:20" ht="18" customHeight="1" x14ac:dyDescent="0.2">
      <c r="B49" s="7" t="s">
        <v>7</v>
      </c>
      <c r="C49" s="8" t="s">
        <v>4</v>
      </c>
      <c r="D49" s="8" t="s">
        <v>4</v>
      </c>
      <c r="E49" s="8" t="s">
        <v>4</v>
      </c>
      <c r="F49" s="8" t="s">
        <v>4</v>
      </c>
      <c r="G49" s="8" t="s">
        <v>4</v>
      </c>
      <c r="H49" s="8" t="s">
        <v>4</v>
      </c>
      <c r="I49" s="8" t="s">
        <v>4</v>
      </c>
      <c r="J49" s="8" t="s">
        <v>4</v>
      </c>
      <c r="K49" s="8" t="s">
        <v>4</v>
      </c>
      <c r="L49" s="8" t="s">
        <v>4</v>
      </c>
      <c r="M49" s="8" t="s">
        <v>4</v>
      </c>
      <c r="N49" s="8" t="s">
        <v>4</v>
      </c>
      <c r="O49" s="8" t="s">
        <v>4</v>
      </c>
      <c r="P49" s="8" t="s">
        <v>4</v>
      </c>
      <c r="Q49" s="8" t="s">
        <v>4</v>
      </c>
      <c r="R49" s="8" t="s">
        <v>4</v>
      </c>
      <c r="S49" s="8" t="s">
        <v>4</v>
      </c>
      <c r="T49" s="8" t="s">
        <v>4</v>
      </c>
    </row>
    <row r="50" spans="2:20" ht="94" customHeight="1" x14ac:dyDescent="0.2">
      <c r="B50" s="21" t="s">
        <v>32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</sheetData>
  <mergeCells count="2">
    <mergeCell ref="B2:L2"/>
    <mergeCell ref="B50:T50"/>
  </mergeCell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A244-F4A0-9F4C-8BD2-6856518342A3}">
  <dimension ref="B2:T50"/>
  <sheetViews>
    <sheetView showGridLines="0" topLeftCell="A11" workbookViewId="0">
      <selection activeCell="B3" sqref="B3"/>
    </sheetView>
  </sheetViews>
  <sheetFormatPr baseColWidth="10" defaultColWidth="11" defaultRowHeight="16" x14ac:dyDescent="0.2"/>
  <cols>
    <col min="2" max="2" width="56.1640625" customWidth="1"/>
  </cols>
  <sheetData>
    <row r="2" spans="2:20" x14ac:dyDescent="0.2">
      <c r="B2" s="20" t="s">
        <v>33</v>
      </c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2:20" ht="37" customHeight="1" thickBot="1" x14ac:dyDescent="0.25">
      <c r="B3" s="1" t="s">
        <v>31</v>
      </c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24</v>
      </c>
      <c r="O3" s="2" t="s">
        <v>25</v>
      </c>
      <c r="P3" s="2" t="s">
        <v>26</v>
      </c>
      <c r="Q3" s="2" t="s">
        <v>27</v>
      </c>
      <c r="R3" s="2" t="s">
        <v>28</v>
      </c>
      <c r="S3" s="2" t="s">
        <v>29</v>
      </c>
      <c r="T3" s="2" t="s">
        <v>30</v>
      </c>
    </row>
    <row r="4" spans="2:20" ht="17" thickTop="1" x14ac:dyDescent="0.2">
      <c r="B4" s="9" t="s">
        <v>19</v>
      </c>
      <c r="C4" s="10"/>
      <c r="D4" s="10"/>
      <c r="E4" s="10"/>
      <c r="F4" s="10"/>
      <c r="G4" s="10"/>
      <c r="H4" s="10"/>
      <c r="I4" s="10"/>
      <c r="J4" s="10"/>
      <c r="K4" s="10"/>
    </row>
    <row r="5" spans="2:20" x14ac:dyDescent="0.2">
      <c r="B5" t="str">
        <f>"Dummy presence of violence during 1998-2007 (yes=1)"</f>
        <v>Dummy presence of violence during 1998-2007 (yes=1)</v>
      </c>
      <c r="C5" t="str">
        <f>"-0.087**"</f>
        <v>-0.087**</v>
      </c>
      <c r="D5" t="str">
        <f>""</f>
        <v/>
      </c>
      <c r="E5" t="str">
        <f>""</f>
        <v/>
      </c>
    </row>
    <row r="6" spans="2:20" x14ac:dyDescent="0.2">
      <c r="B6" t="str">
        <f>""</f>
        <v/>
      </c>
      <c r="C6" t="str">
        <f>"[0.043]"</f>
        <v>[0.043]</v>
      </c>
      <c r="D6" t="str">
        <f>""</f>
        <v/>
      </c>
      <c r="E6" t="str">
        <f>""</f>
        <v/>
      </c>
    </row>
    <row r="7" spans="2:20" x14ac:dyDescent="0.2">
      <c r="B7" t="str">
        <f>"Number of years with presence of violence during 1998-2007"</f>
        <v>Number of years with presence of violence during 1998-2007</v>
      </c>
      <c r="C7" t="str">
        <f>""</f>
        <v/>
      </c>
      <c r="D7" t="str">
        <f>"0.004"</f>
        <v>0.004</v>
      </c>
      <c r="E7" t="str">
        <f>""</f>
        <v/>
      </c>
    </row>
    <row r="8" spans="2:20" x14ac:dyDescent="0.2">
      <c r="B8" t="str">
        <f>""</f>
        <v/>
      </c>
      <c r="C8" t="str">
        <f>""</f>
        <v/>
      </c>
      <c r="D8" t="str">
        <f>"[0.012]"</f>
        <v>[0.012]</v>
      </c>
      <c r="E8" t="str">
        <f>""</f>
        <v/>
      </c>
    </row>
    <row r="9" spans="2:20" x14ac:dyDescent="0.2">
      <c r="B9" t="str">
        <f>"Average of dead and wounded per year (by 100 people) 1998-2007"</f>
        <v>Average of dead and wounded per year (by 100 people) 1998-2007</v>
      </c>
      <c r="C9" t="str">
        <f>""</f>
        <v/>
      </c>
      <c r="D9" t="str">
        <f>""</f>
        <v/>
      </c>
      <c r="E9" t="str">
        <f>"-1.309*"</f>
        <v>-1.309*</v>
      </c>
    </row>
    <row r="10" spans="2:20" x14ac:dyDescent="0.2">
      <c r="B10" t="str">
        <f>""</f>
        <v/>
      </c>
      <c r="C10" t="str">
        <f>""</f>
        <v/>
      </c>
      <c r="D10" t="str">
        <f>""</f>
        <v/>
      </c>
      <c r="E10" t="str">
        <f>"[0.711]"</f>
        <v>[0.711]</v>
      </c>
    </row>
    <row r="11" spans="2:20" x14ac:dyDescent="0.2">
      <c r="B11" s="11"/>
      <c r="C11" s="12"/>
      <c r="D11" s="12"/>
      <c r="E11" s="12"/>
      <c r="F11" s="12"/>
      <c r="G11" s="12"/>
      <c r="H11" s="12"/>
      <c r="I11" s="12"/>
      <c r="J11" s="12"/>
      <c r="K11" s="12"/>
    </row>
    <row r="12" spans="2:20" x14ac:dyDescent="0.2">
      <c r="B12" s="13" t="s">
        <v>20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 spans="2:20" x14ac:dyDescent="0.2"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2:20" x14ac:dyDescent="0.2">
      <c r="B14" t="str">
        <f>"Loss of land (yes=1) for a household in 1998-07"</f>
        <v>Loss of land (yes=1) for a household in 1998-07</v>
      </c>
      <c r="C14" t="str">
        <f>""</f>
        <v/>
      </c>
      <c r="D14" t="str">
        <f>""</f>
        <v/>
      </c>
      <c r="E14" t="str">
        <f>""</f>
        <v/>
      </c>
      <c r="F14" t="str">
        <f>"0.035"</f>
        <v>0.035</v>
      </c>
      <c r="G14" t="str">
        <f>""</f>
        <v/>
      </c>
      <c r="H14" t="str">
        <f>""</f>
        <v/>
      </c>
      <c r="I14" t="str">
        <f>""</f>
        <v/>
      </c>
      <c r="J14" t="str">
        <f>""</f>
        <v/>
      </c>
      <c r="K14" t="str">
        <f>""</f>
        <v/>
      </c>
      <c r="L14" t="str">
        <f>""</f>
        <v/>
      </c>
      <c r="M14" t="str">
        <f>""</f>
        <v/>
      </c>
      <c r="N14" t="str">
        <f>""</f>
        <v/>
      </c>
      <c r="O14" t="str">
        <f>""</f>
        <v/>
      </c>
      <c r="P14" t="str">
        <f>""</f>
        <v/>
      </c>
      <c r="Q14" t="str">
        <f>""</f>
        <v/>
      </c>
      <c r="R14" t="str">
        <f>""</f>
        <v/>
      </c>
      <c r="S14" t="str">
        <f>""</f>
        <v/>
      </c>
      <c r="T14" t="str">
        <f>""</f>
        <v/>
      </c>
    </row>
    <row r="15" spans="2:20" x14ac:dyDescent="0.2">
      <c r="B15" t="str">
        <f>""</f>
        <v/>
      </c>
      <c r="C15" t="str">
        <f>""</f>
        <v/>
      </c>
      <c r="D15" t="str">
        <f>""</f>
        <v/>
      </c>
      <c r="E15" t="str">
        <f>""</f>
        <v/>
      </c>
      <c r="F15" t="str">
        <f>"[0.060]"</f>
        <v>[0.060]</v>
      </c>
      <c r="G15" t="str">
        <f>""</f>
        <v/>
      </c>
      <c r="H15" t="str">
        <f>""</f>
        <v/>
      </c>
      <c r="I15" t="str">
        <f>""</f>
        <v/>
      </c>
      <c r="J15" t="str">
        <f>""</f>
        <v/>
      </c>
      <c r="K15" t="str">
        <f>""</f>
        <v/>
      </c>
      <c r="L15" t="str">
        <f>""</f>
        <v/>
      </c>
      <c r="M15" t="str">
        <f>""</f>
        <v/>
      </c>
      <c r="N15" t="str">
        <f>""</f>
        <v/>
      </c>
      <c r="O15" t="str">
        <f>""</f>
        <v/>
      </c>
      <c r="P15" t="str">
        <f>""</f>
        <v/>
      </c>
      <c r="Q15" t="str">
        <f>""</f>
        <v/>
      </c>
      <c r="R15" t="str">
        <f>""</f>
        <v/>
      </c>
      <c r="S15" t="str">
        <f>""</f>
        <v/>
      </c>
      <c r="T15" t="str">
        <f>""</f>
        <v/>
      </c>
    </row>
    <row r="16" spans="2:20" x14ac:dyDescent="0.2">
      <c r="B16" t="str">
        <f>"Theft of crops (yes=1) for a household in 1998-07"</f>
        <v>Theft of crops (yes=1) for a household in 1998-07</v>
      </c>
      <c r="C16" t="str">
        <f>""</f>
        <v/>
      </c>
      <c r="D16" t="str">
        <f>""</f>
        <v/>
      </c>
      <c r="E16" t="str">
        <f>""</f>
        <v/>
      </c>
      <c r="F16" t="str">
        <f>""</f>
        <v/>
      </c>
      <c r="G16" t="str">
        <f>"0.032"</f>
        <v>0.032</v>
      </c>
      <c r="H16" t="str">
        <f>""</f>
        <v/>
      </c>
      <c r="I16" t="str">
        <f>""</f>
        <v/>
      </c>
      <c r="J16" t="str">
        <f>""</f>
        <v/>
      </c>
      <c r="K16" t="str">
        <f>""</f>
        <v/>
      </c>
      <c r="L16" t="str">
        <f>""</f>
        <v/>
      </c>
      <c r="M16" t="str">
        <f>""</f>
        <v/>
      </c>
      <c r="N16" t="str">
        <f>""</f>
        <v/>
      </c>
      <c r="O16" t="str">
        <f>""</f>
        <v/>
      </c>
      <c r="P16" t="str">
        <f>""</f>
        <v/>
      </c>
      <c r="Q16" t="str">
        <f>""</f>
        <v/>
      </c>
      <c r="R16" t="str">
        <f>""</f>
        <v/>
      </c>
      <c r="S16" t="str">
        <f>""</f>
        <v/>
      </c>
      <c r="T16" t="str">
        <f>""</f>
        <v/>
      </c>
    </row>
    <row r="17" spans="2:20" x14ac:dyDescent="0.2">
      <c r="B17" t="str">
        <f>""</f>
        <v/>
      </c>
      <c r="C17" t="str">
        <f>""</f>
        <v/>
      </c>
      <c r="D17" t="str">
        <f>""</f>
        <v/>
      </c>
      <c r="E17" t="str">
        <f>""</f>
        <v/>
      </c>
      <c r="F17" t="str">
        <f>""</f>
        <v/>
      </c>
      <c r="G17" t="str">
        <f>"[0.048]"</f>
        <v>[0.048]</v>
      </c>
      <c r="H17" t="str">
        <f>""</f>
        <v/>
      </c>
      <c r="I17" t="str">
        <f>""</f>
        <v/>
      </c>
      <c r="J17" t="str">
        <f>""</f>
        <v/>
      </c>
      <c r="K17" t="str">
        <f>""</f>
        <v/>
      </c>
      <c r="L17" t="str">
        <f>""</f>
        <v/>
      </c>
      <c r="M17" t="str">
        <f>""</f>
        <v/>
      </c>
      <c r="N17" t="str">
        <f>""</f>
        <v/>
      </c>
      <c r="O17" t="str">
        <f>""</f>
        <v/>
      </c>
      <c r="P17" t="str">
        <f>""</f>
        <v/>
      </c>
      <c r="Q17" t="str">
        <f>""</f>
        <v/>
      </c>
      <c r="R17" t="str">
        <f>""</f>
        <v/>
      </c>
      <c r="S17" t="str">
        <f>""</f>
        <v/>
      </c>
      <c r="T17" t="str">
        <f>""</f>
        <v/>
      </c>
    </row>
    <row r="18" spans="2:20" x14ac:dyDescent="0.2">
      <c r="B18" t="str">
        <f>"Theft of money (yes=1) for a household in 1998-07"</f>
        <v>Theft of money (yes=1) for a household in 1998-07</v>
      </c>
      <c r="C18" t="str">
        <f>""</f>
        <v/>
      </c>
      <c r="D18" t="str">
        <f>""</f>
        <v/>
      </c>
      <c r="E18" t="str">
        <f>""</f>
        <v/>
      </c>
      <c r="F18" t="str">
        <f>""</f>
        <v/>
      </c>
      <c r="G18" t="str">
        <f>""</f>
        <v/>
      </c>
      <c r="H18" t="str">
        <f>"-0.016"</f>
        <v>-0.016</v>
      </c>
      <c r="I18" t="str">
        <f>""</f>
        <v/>
      </c>
      <c r="J18" t="str">
        <f>""</f>
        <v/>
      </c>
      <c r="K18" t="str">
        <f>""</f>
        <v/>
      </c>
      <c r="L18" t="str">
        <f>""</f>
        <v/>
      </c>
      <c r="M18" t="str">
        <f>""</f>
        <v/>
      </c>
      <c r="N18" t="str">
        <f>""</f>
        <v/>
      </c>
      <c r="O18" t="str">
        <f>""</f>
        <v/>
      </c>
      <c r="P18" t="str">
        <f>""</f>
        <v/>
      </c>
      <c r="Q18" t="str">
        <f>""</f>
        <v/>
      </c>
      <c r="R18" t="str">
        <f>""</f>
        <v/>
      </c>
      <c r="S18" t="str">
        <f>""</f>
        <v/>
      </c>
      <c r="T18" t="str">
        <f>""</f>
        <v/>
      </c>
    </row>
    <row r="19" spans="2:20" x14ac:dyDescent="0.2">
      <c r="B19" t="str">
        <f>""</f>
        <v/>
      </c>
      <c r="C19" t="str">
        <f>""</f>
        <v/>
      </c>
      <c r="D19" t="str">
        <f>""</f>
        <v/>
      </c>
      <c r="E19" t="str">
        <f>""</f>
        <v/>
      </c>
      <c r="F19" t="str">
        <f>""</f>
        <v/>
      </c>
      <c r="G19" t="str">
        <f>""</f>
        <v/>
      </c>
      <c r="H19" t="str">
        <f>"[0.052]"</f>
        <v>[0.052]</v>
      </c>
      <c r="I19" t="str">
        <f>""</f>
        <v/>
      </c>
      <c r="J19" t="str">
        <f>""</f>
        <v/>
      </c>
      <c r="K19" t="str">
        <f>""</f>
        <v/>
      </c>
      <c r="L19" t="str">
        <f>""</f>
        <v/>
      </c>
      <c r="M19" t="str">
        <f>""</f>
        <v/>
      </c>
      <c r="N19" t="str">
        <f>""</f>
        <v/>
      </c>
      <c r="O19" t="str">
        <f>""</f>
        <v/>
      </c>
      <c r="P19" t="str">
        <f>""</f>
        <v/>
      </c>
      <c r="Q19" t="str">
        <f>""</f>
        <v/>
      </c>
      <c r="R19" t="str">
        <f>""</f>
        <v/>
      </c>
      <c r="S19" t="str">
        <f>""</f>
        <v/>
      </c>
      <c r="T19" t="str">
        <f>""</f>
        <v/>
      </c>
    </row>
    <row r="20" spans="2:20" x14ac:dyDescent="0.2">
      <c r="B20" t="str">
        <f>"Theft or destruction of goods (yes=1) for a household in 1998-07"</f>
        <v>Theft or destruction of goods (yes=1) for a household in 1998-07</v>
      </c>
      <c r="C20" t="str">
        <f>""</f>
        <v/>
      </c>
      <c r="D20" t="str">
        <f>""</f>
        <v/>
      </c>
      <c r="E20" t="str">
        <f>""</f>
        <v/>
      </c>
      <c r="F20" t="str">
        <f>""</f>
        <v/>
      </c>
      <c r="G20" t="str">
        <f>""</f>
        <v/>
      </c>
      <c r="H20" t="str">
        <f>""</f>
        <v/>
      </c>
      <c r="I20" t="str">
        <f>"-0.073"</f>
        <v>-0.073</v>
      </c>
      <c r="J20" t="str">
        <f>""</f>
        <v/>
      </c>
      <c r="K20" t="str">
        <f>""</f>
        <v/>
      </c>
      <c r="L20" t="str">
        <f>""</f>
        <v/>
      </c>
      <c r="M20" t="str">
        <f>""</f>
        <v/>
      </c>
      <c r="N20" t="str">
        <f>""</f>
        <v/>
      </c>
      <c r="O20" t="str">
        <f>""</f>
        <v/>
      </c>
      <c r="P20" t="str">
        <f>""</f>
        <v/>
      </c>
      <c r="Q20" t="str">
        <f>""</f>
        <v/>
      </c>
      <c r="R20" t="str">
        <f>""</f>
        <v/>
      </c>
      <c r="S20" t="str">
        <f>""</f>
        <v/>
      </c>
      <c r="T20" t="str">
        <f>""</f>
        <v/>
      </c>
    </row>
    <row r="21" spans="2:20" x14ac:dyDescent="0.2">
      <c r="B21" t="str">
        <f>""</f>
        <v/>
      </c>
      <c r="C21" t="str">
        <f>""</f>
        <v/>
      </c>
      <c r="D21" t="str">
        <f>""</f>
        <v/>
      </c>
      <c r="E21" t="str">
        <f>""</f>
        <v/>
      </c>
      <c r="F21" t="str">
        <f>""</f>
        <v/>
      </c>
      <c r="G21" t="str">
        <f>""</f>
        <v/>
      </c>
      <c r="H21" t="str">
        <f>""</f>
        <v/>
      </c>
      <c r="I21" t="str">
        <f>"[0.045]"</f>
        <v>[0.045]</v>
      </c>
      <c r="J21" t="str">
        <f>""</f>
        <v/>
      </c>
      <c r="K21" t="str">
        <f>""</f>
        <v/>
      </c>
      <c r="L21" t="str">
        <f>""</f>
        <v/>
      </c>
      <c r="M21" t="str">
        <f>""</f>
        <v/>
      </c>
      <c r="N21" t="str">
        <f>""</f>
        <v/>
      </c>
      <c r="O21" t="str">
        <f>""</f>
        <v/>
      </c>
      <c r="P21" t="str">
        <f>""</f>
        <v/>
      </c>
      <c r="Q21" t="str">
        <f>""</f>
        <v/>
      </c>
      <c r="R21" t="str">
        <f>""</f>
        <v/>
      </c>
      <c r="S21" t="str">
        <f>""</f>
        <v/>
      </c>
      <c r="T21" t="str">
        <f>""</f>
        <v/>
      </c>
    </row>
    <row r="22" spans="2:20" x14ac:dyDescent="0.2">
      <c r="B22" t="str">
        <f>"Destruction of house (yes=1) for a household in 1998-07"</f>
        <v>Destruction of house (yes=1) for a household in 1998-07</v>
      </c>
      <c r="C22" t="str">
        <f>""</f>
        <v/>
      </c>
      <c r="D22" t="str">
        <f>""</f>
        <v/>
      </c>
      <c r="E22" t="str">
        <f>""</f>
        <v/>
      </c>
      <c r="F22" t="str">
        <f>""</f>
        <v/>
      </c>
      <c r="G22" t="str">
        <f>""</f>
        <v/>
      </c>
      <c r="H22" t="str">
        <f>""</f>
        <v/>
      </c>
      <c r="I22" t="str">
        <f>""</f>
        <v/>
      </c>
      <c r="J22" t="str">
        <f>"-0.058"</f>
        <v>-0.058</v>
      </c>
      <c r="K22" t="str">
        <f>""</f>
        <v/>
      </c>
      <c r="L22" t="str">
        <f>""</f>
        <v/>
      </c>
      <c r="M22" t="str">
        <f>""</f>
        <v/>
      </c>
      <c r="N22" t="str">
        <f>""</f>
        <v/>
      </c>
      <c r="O22" t="str">
        <f>""</f>
        <v/>
      </c>
      <c r="P22" t="str">
        <f>""</f>
        <v/>
      </c>
      <c r="Q22" t="str">
        <f>""</f>
        <v/>
      </c>
      <c r="R22" t="str">
        <f>""</f>
        <v/>
      </c>
      <c r="S22" t="str">
        <f>""</f>
        <v/>
      </c>
      <c r="T22" t="str">
        <f>""</f>
        <v/>
      </c>
    </row>
    <row r="23" spans="2:20" x14ac:dyDescent="0.2">
      <c r="B23" t="str">
        <f>""</f>
        <v/>
      </c>
      <c r="C23" t="str">
        <f>""</f>
        <v/>
      </c>
      <c r="D23" t="str">
        <f>""</f>
        <v/>
      </c>
      <c r="E23" t="str">
        <f>""</f>
        <v/>
      </c>
      <c r="F23" t="str">
        <f>""</f>
        <v/>
      </c>
      <c r="G23" t="str">
        <f>""</f>
        <v/>
      </c>
      <c r="H23" t="str">
        <f>""</f>
        <v/>
      </c>
      <c r="I23" t="str">
        <f>""</f>
        <v/>
      </c>
      <c r="J23" t="str">
        <f>"[0.065]"</f>
        <v>[0.065]</v>
      </c>
      <c r="K23" t="str">
        <f>""</f>
        <v/>
      </c>
      <c r="L23" t="str">
        <f>""</f>
        <v/>
      </c>
      <c r="M23" t="str">
        <f>""</f>
        <v/>
      </c>
      <c r="N23" t="str">
        <f>""</f>
        <v/>
      </c>
      <c r="O23" t="str">
        <f>""</f>
        <v/>
      </c>
      <c r="P23" t="str">
        <f>""</f>
        <v/>
      </c>
      <c r="Q23" t="str">
        <f>""</f>
        <v/>
      </c>
      <c r="R23" t="str">
        <f>""</f>
        <v/>
      </c>
      <c r="S23" t="str">
        <f>""</f>
        <v/>
      </c>
      <c r="T23" t="str">
        <f>""</f>
        <v/>
      </c>
    </row>
    <row r="24" spans="2:20" x14ac:dyDescent="0.2">
      <c r="B24" t="str">
        <f>"Index of Asset Related Losses (dummy) (money-goods and/or house) - PCA"</f>
        <v>Index of Asset Related Losses (dummy) (money-goods and/or house) - PCA</v>
      </c>
      <c r="C24" t="str">
        <f>""</f>
        <v/>
      </c>
      <c r="D24" t="str">
        <f>""</f>
        <v/>
      </c>
      <c r="E24" t="str">
        <f>""</f>
        <v/>
      </c>
      <c r="F24" t="str">
        <f>""</f>
        <v/>
      </c>
      <c r="G24" t="str">
        <f>""</f>
        <v/>
      </c>
      <c r="H24" t="str">
        <f>""</f>
        <v/>
      </c>
      <c r="I24" t="str">
        <f>""</f>
        <v/>
      </c>
      <c r="J24" t="str">
        <f>""</f>
        <v/>
      </c>
      <c r="K24" t="str">
        <f>"-0.021"</f>
        <v>-0.021</v>
      </c>
      <c r="L24" t="str">
        <f>""</f>
        <v/>
      </c>
      <c r="M24" t="str">
        <f>""</f>
        <v/>
      </c>
      <c r="N24" t="str">
        <f>""</f>
        <v/>
      </c>
      <c r="O24" t="str">
        <f>""</f>
        <v/>
      </c>
      <c r="P24" t="str">
        <f>""</f>
        <v/>
      </c>
      <c r="Q24" t="str">
        <f>""</f>
        <v/>
      </c>
      <c r="R24" t="str">
        <f>""</f>
        <v/>
      </c>
      <c r="S24" t="str">
        <f>""</f>
        <v/>
      </c>
      <c r="T24" t="str">
        <f>""</f>
        <v/>
      </c>
    </row>
    <row r="25" spans="2:20" x14ac:dyDescent="0.2">
      <c r="B25" t="str">
        <f>""</f>
        <v/>
      </c>
      <c r="C25" t="str">
        <f>""</f>
        <v/>
      </c>
      <c r="D25" t="str">
        <f>""</f>
        <v/>
      </c>
      <c r="E25" t="str">
        <f>""</f>
        <v/>
      </c>
      <c r="F25" t="str">
        <f>""</f>
        <v/>
      </c>
      <c r="G25" t="str">
        <f>""</f>
        <v/>
      </c>
      <c r="H25" t="str">
        <f>""</f>
        <v/>
      </c>
      <c r="I25" t="str">
        <f>""</f>
        <v/>
      </c>
      <c r="J25" t="str">
        <f>""</f>
        <v/>
      </c>
      <c r="K25" t="str">
        <f>"[0.015]"</f>
        <v>[0.015]</v>
      </c>
      <c r="L25" t="str">
        <f>""</f>
        <v/>
      </c>
      <c r="M25" t="str">
        <f>""</f>
        <v/>
      </c>
      <c r="N25" t="str">
        <f>""</f>
        <v/>
      </c>
      <c r="O25" t="str">
        <f>""</f>
        <v/>
      </c>
      <c r="P25" t="str">
        <f>""</f>
        <v/>
      </c>
      <c r="Q25" t="str">
        <f>""</f>
        <v/>
      </c>
      <c r="R25" t="str">
        <f>""</f>
        <v/>
      </c>
      <c r="S25" t="str">
        <f>""</f>
        <v/>
      </c>
      <c r="T25" t="str">
        <f>""</f>
        <v/>
      </c>
    </row>
    <row r="26" spans="2:20" x14ac:dyDescent="0.2">
      <c r="B26" t="str">
        <f>"Index of household victimization (dummy) (all shocks - sum) - PCA"</f>
        <v>Index of household victimization (dummy) (all shocks - sum) - PCA</v>
      </c>
      <c r="C26" t="str">
        <f>""</f>
        <v/>
      </c>
      <c r="D26" t="str">
        <f>""</f>
        <v/>
      </c>
      <c r="E26" t="str">
        <f>""</f>
        <v/>
      </c>
      <c r="F26" t="str">
        <f>""</f>
        <v/>
      </c>
      <c r="G26" t="str">
        <f>""</f>
        <v/>
      </c>
      <c r="H26" t="str">
        <f>""</f>
        <v/>
      </c>
      <c r="I26" t="str">
        <f>""</f>
        <v/>
      </c>
      <c r="J26" t="str">
        <f>""</f>
        <v/>
      </c>
      <c r="K26" t="str">
        <f>""</f>
        <v/>
      </c>
      <c r="L26" t="str">
        <f>"-0.011"</f>
        <v>-0.011</v>
      </c>
      <c r="M26" t="str">
        <f>""</f>
        <v/>
      </c>
      <c r="N26" t="str">
        <f>""</f>
        <v/>
      </c>
      <c r="O26" t="str">
        <f>""</f>
        <v/>
      </c>
      <c r="P26" t="str">
        <f>""</f>
        <v/>
      </c>
      <c r="Q26" t="str">
        <f>""</f>
        <v/>
      </c>
      <c r="R26" t="str">
        <f>""</f>
        <v/>
      </c>
      <c r="S26" t="str">
        <f>""</f>
        <v/>
      </c>
      <c r="T26" t="str">
        <f>""</f>
        <v/>
      </c>
    </row>
    <row r="27" spans="2:20" x14ac:dyDescent="0.2">
      <c r="B27" t="str">
        <f>""</f>
        <v/>
      </c>
      <c r="C27" t="str">
        <f>""</f>
        <v/>
      </c>
      <c r="D27" t="str">
        <f>""</f>
        <v/>
      </c>
      <c r="E27" t="str">
        <f>""</f>
        <v/>
      </c>
      <c r="F27" t="str">
        <f>""</f>
        <v/>
      </c>
      <c r="G27" t="str">
        <f>""</f>
        <v/>
      </c>
      <c r="H27" t="str">
        <f>""</f>
        <v/>
      </c>
      <c r="I27" t="str">
        <f>""</f>
        <v/>
      </c>
      <c r="J27" t="str">
        <f>""</f>
        <v/>
      </c>
      <c r="K27" t="str">
        <f>""</f>
        <v/>
      </c>
      <c r="L27" t="str">
        <f>"[0.015]"</f>
        <v>[0.015]</v>
      </c>
      <c r="M27" t="str">
        <f>""</f>
        <v/>
      </c>
      <c r="N27" t="str">
        <f>""</f>
        <v/>
      </c>
      <c r="O27" t="str">
        <f>""</f>
        <v/>
      </c>
      <c r="P27" t="str">
        <f>""</f>
        <v/>
      </c>
      <c r="Q27" t="str">
        <f>""</f>
        <v/>
      </c>
      <c r="R27" t="str">
        <f>""</f>
        <v/>
      </c>
      <c r="S27" t="str">
        <f>""</f>
        <v/>
      </c>
      <c r="T27" t="str">
        <f>""</f>
        <v/>
      </c>
    </row>
    <row r="28" spans="2:20" x14ac:dyDescent="0.2">
      <c r="B28" t="str">
        <f>"Loss of land (yes=1) for a household in a given year"</f>
        <v>Loss of land (yes=1) for a household in a given year</v>
      </c>
      <c r="C28" t="str">
        <f>""</f>
        <v/>
      </c>
      <c r="D28" t="str">
        <f>""</f>
        <v/>
      </c>
      <c r="E28" t="str">
        <f>""</f>
        <v/>
      </c>
      <c r="F28" t="str">
        <f>""</f>
        <v/>
      </c>
      <c r="G28" t="str">
        <f>""</f>
        <v/>
      </c>
      <c r="H28" t="str">
        <f>""</f>
        <v/>
      </c>
      <c r="I28" t="str">
        <f>""</f>
        <v/>
      </c>
      <c r="J28" t="str">
        <f>""</f>
        <v/>
      </c>
      <c r="K28" t="str">
        <f>""</f>
        <v/>
      </c>
      <c r="L28" t="str">
        <f>""</f>
        <v/>
      </c>
      <c r="M28" t="str">
        <f>"0.027"</f>
        <v>0.027</v>
      </c>
      <c r="N28" t="str">
        <f>""</f>
        <v/>
      </c>
      <c r="O28" t="str">
        <f>""</f>
        <v/>
      </c>
      <c r="P28" t="str">
        <f>""</f>
        <v/>
      </c>
      <c r="Q28" t="str">
        <f>""</f>
        <v/>
      </c>
      <c r="R28" t="str">
        <f>""</f>
        <v/>
      </c>
      <c r="S28" t="str">
        <f>""</f>
        <v/>
      </c>
      <c r="T28" t="str">
        <f>""</f>
        <v/>
      </c>
    </row>
    <row r="29" spans="2:20" x14ac:dyDescent="0.2">
      <c r="B29" t="str">
        <f>""</f>
        <v/>
      </c>
      <c r="C29" t="str">
        <f>""</f>
        <v/>
      </c>
      <c r="D29" t="str">
        <f>""</f>
        <v/>
      </c>
      <c r="E29" t="str">
        <f>""</f>
        <v/>
      </c>
      <c r="F29" t="str">
        <f>""</f>
        <v/>
      </c>
      <c r="G29" t="str">
        <f>""</f>
        <v/>
      </c>
      <c r="H29" t="str">
        <f>""</f>
        <v/>
      </c>
      <c r="I29" t="str">
        <f>""</f>
        <v/>
      </c>
      <c r="J29" t="str">
        <f>""</f>
        <v/>
      </c>
      <c r="K29" t="str">
        <f>""</f>
        <v/>
      </c>
      <c r="L29" t="str">
        <f>""</f>
        <v/>
      </c>
      <c r="M29" t="str">
        <f>"[0.052]"</f>
        <v>[0.052]</v>
      </c>
      <c r="N29" t="str">
        <f>""</f>
        <v/>
      </c>
      <c r="O29" t="str">
        <f>""</f>
        <v/>
      </c>
      <c r="P29" t="str">
        <f>""</f>
        <v/>
      </c>
      <c r="Q29" t="str">
        <f>""</f>
        <v/>
      </c>
      <c r="R29" t="str">
        <f>""</f>
        <v/>
      </c>
      <c r="S29" t="str">
        <f>""</f>
        <v/>
      </c>
      <c r="T29" t="str">
        <f>""</f>
        <v/>
      </c>
    </row>
    <row r="30" spans="2:20" x14ac:dyDescent="0.2">
      <c r="B30" t="str">
        <f>"Number of years that household had a theft of crops for a household"</f>
        <v>Number of years that household had a theft of crops for a household</v>
      </c>
      <c r="C30" t="str">
        <f>""</f>
        <v/>
      </c>
      <c r="D30" t="str">
        <f>""</f>
        <v/>
      </c>
      <c r="E30" t="str">
        <f>""</f>
        <v/>
      </c>
      <c r="F30" t="str">
        <f>""</f>
        <v/>
      </c>
      <c r="G30" t="str">
        <f>""</f>
        <v/>
      </c>
      <c r="H30" t="str">
        <f>""</f>
        <v/>
      </c>
      <c r="I30" t="str">
        <f>""</f>
        <v/>
      </c>
      <c r="J30" t="str">
        <f>""</f>
        <v/>
      </c>
      <c r="K30" t="str">
        <f>""</f>
        <v/>
      </c>
      <c r="L30" t="str">
        <f>""</f>
        <v/>
      </c>
      <c r="M30" t="str">
        <f>""</f>
        <v/>
      </c>
      <c r="N30" t="str">
        <f>"0.028"</f>
        <v>0.028</v>
      </c>
      <c r="O30" t="str">
        <f>""</f>
        <v/>
      </c>
      <c r="P30" t="str">
        <f>""</f>
        <v/>
      </c>
      <c r="Q30" t="str">
        <f>""</f>
        <v/>
      </c>
      <c r="R30" t="str">
        <f>""</f>
        <v/>
      </c>
      <c r="S30" t="str">
        <f>""</f>
        <v/>
      </c>
      <c r="T30" t="str">
        <f>""</f>
        <v/>
      </c>
    </row>
    <row r="31" spans="2:20" x14ac:dyDescent="0.2">
      <c r="B31" t="str">
        <f>""</f>
        <v/>
      </c>
      <c r="C31" t="str">
        <f>""</f>
        <v/>
      </c>
      <c r="D31" t="str">
        <f>""</f>
        <v/>
      </c>
      <c r="E31" t="str">
        <f>""</f>
        <v/>
      </c>
      <c r="F31" t="str">
        <f>""</f>
        <v/>
      </c>
      <c r="G31" t="str">
        <f>""</f>
        <v/>
      </c>
      <c r="H31" t="str">
        <f>""</f>
        <v/>
      </c>
      <c r="I31" t="str">
        <f>""</f>
        <v/>
      </c>
      <c r="J31" t="str">
        <f>""</f>
        <v/>
      </c>
      <c r="K31" t="str">
        <f>""</f>
        <v/>
      </c>
      <c r="L31" t="str">
        <f>""</f>
        <v/>
      </c>
      <c r="M31" t="str">
        <f>""</f>
        <v/>
      </c>
      <c r="N31" t="str">
        <f>"[0.026]"</f>
        <v>[0.026]</v>
      </c>
      <c r="O31" t="str">
        <f>""</f>
        <v/>
      </c>
      <c r="P31" t="str">
        <f>""</f>
        <v/>
      </c>
      <c r="Q31" t="str">
        <f>""</f>
        <v/>
      </c>
      <c r="R31" t="str">
        <f>""</f>
        <v/>
      </c>
      <c r="S31" t="str">
        <f>""</f>
        <v/>
      </c>
      <c r="T31" t="str">
        <f>""</f>
        <v/>
      </c>
    </row>
    <row r="32" spans="2:20" x14ac:dyDescent="0.2">
      <c r="B32" t="str">
        <f>"Number of years that household had a theft of money"</f>
        <v>Number of years that household had a theft of money</v>
      </c>
      <c r="C32" t="str">
        <f>""</f>
        <v/>
      </c>
      <c r="D32" t="str">
        <f>""</f>
        <v/>
      </c>
      <c r="E32" t="str">
        <f>""</f>
        <v/>
      </c>
      <c r="F32" t="str">
        <f>""</f>
        <v/>
      </c>
      <c r="G32" t="str">
        <f>""</f>
        <v/>
      </c>
      <c r="H32" t="str">
        <f>""</f>
        <v/>
      </c>
      <c r="I32" t="str">
        <f>""</f>
        <v/>
      </c>
      <c r="J32" t="str">
        <f>""</f>
        <v/>
      </c>
      <c r="K32" t="str">
        <f>""</f>
        <v/>
      </c>
      <c r="L32" t="str">
        <f>""</f>
        <v/>
      </c>
      <c r="M32" t="str">
        <f>""</f>
        <v/>
      </c>
      <c r="N32" t="str">
        <f>""</f>
        <v/>
      </c>
      <c r="O32" t="str">
        <f>"0.004"</f>
        <v>0.004</v>
      </c>
      <c r="P32" t="str">
        <f>""</f>
        <v/>
      </c>
      <c r="Q32" t="str">
        <f>""</f>
        <v/>
      </c>
      <c r="R32" t="str">
        <f>""</f>
        <v/>
      </c>
      <c r="S32" t="str">
        <f>""</f>
        <v/>
      </c>
      <c r="T32" t="str">
        <f>""</f>
        <v/>
      </c>
    </row>
    <row r="33" spans="2:20" x14ac:dyDescent="0.2">
      <c r="B33" t="str">
        <f>""</f>
        <v/>
      </c>
      <c r="C33" t="str">
        <f>""</f>
        <v/>
      </c>
      <c r="D33" t="str">
        <f>""</f>
        <v/>
      </c>
      <c r="E33" t="str">
        <f>""</f>
        <v/>
      </c>
      <c r="F33" t="str">
        <f>""</f>
        <v/>
      </c>
      <c r="G33" t="str">
        <f>""</f>
        <v/>
      </c>
      <c r="H33" t="str">
        <f>""</f>
        <v/>
      </c>
      <c r="I33" t="str">
        <f>""</f>
        <v/>
      </c>
      <c r="J33" t="str">
        <f>""</f>
        <v/>
      </c>
      <c r="K33" t="str">
        <f>""</f>
        <v/>
      </c>
      <c r="L33" t="str">
        <f>""</f>
        <v/>
      </c>
      <c r="M33" t="str">
        <f>""</f>
        <v/>
      </c>
      <c r="N33" t="str">
        <f>""</f>
        <v/>
      </c>
      <c r="O33" t="str">
        <f>"[0.037]"</f>
        <v>[0.037]</v>
      </c>
      <c r="P33" t="str">
        <f>""</f>
        <v/>
      </c>
      <c r="Q33" t="str">
        <f>""</f>
        <v/>
      </c>
      <c r="R33" t="str">
        <f>""</f>
        <v/>
      </c>
      <c r="S33" t="str">
        <f>""</f>
        <v/>
      </c>
      <c r="T33" t="str">
        <f>""</f>
        <v/>
      </c>
    </row>
    <row r="34" spans="2:20" x14ac:dyDescent="0.2">
      <c r="B34" t="str">
        <f>"Number of years that household had a theft or destruction of goods"</f>
        <v>Number of years that household had a theft or destruction of goods</v>
      </c>
      <c r="C34" t="str">
        <f>""</f>
        <v/>
      </c>
      <c r="D34" t="str">
        <f>""</f>
        <v/>
      </c>
      <c r="E34" t="str">
        <f>""</f>
        <v/>
      </c>
      <c r="F34" t="str">
        <f>""</f>
        <v/>
      </c>
      <c r="G34" t="str">
        <f>""</f>
        <v/>
      </c>
      <c r="H34" t="str">
        <f>""</f>
        <v/>
      </c>
      <c r="I34" t="str">
        <f>""</f>
        <v/>
      </c>
      <c r="J34" t="str">
        <f>""</f>
        <v/>
      </c>
      <c r="K34" t="str">
        <f>""</f>
        <v/>
      </c>
      <c r="L34" t="str">
        <f>""</f>
        <v/>
      </c>
      <c r="M34" t="str">
        <f>""</f>
        <v/>
      </c>
      <c r="N34" t="str">
        <f>""</f>
        <v/>
      </c>
      <c r="O34" t="str">
        <f>""</f>
        <v/>
      </c>
      <c r="P34" t="str">
        <f>"-0.038"</f>
        <v>-0.038</v>
      </c>
      <c r="Q34" t="str">
        <f>""</f>
        <v/>
      </c>
      <c r="R34" t="str">
        <f>""</f>
        <v/>
      </c>
      <c r="S34" t="str">
        <f>""</f>
        <v/>
      </c>
      <c r="T34" t="str">
        <f>""</f>
        <v/>
      </c>
    </row>
    <row r="35" spans="2:20" x14ac:dyDescent="0.2">
      <c r="B35" t="str">
        <f>""</f>
        <v/>
      </c>
      <c r="C35" t="str">
        <f>""</f>
        <v/>
      </c>
      <c r="D35" t="str">
        <f>""</f>
        <v/>
      </c>
      <c r="E35" t="str">
        <f>""</f>
        <v/>
      </c>
      <c r="F35" t="str">
        <f>""</f>
        <v/>
      </c>
      <c r="G35" t="str">
        <f>""</f>
        <v/>
      </c>
      <c r="H35" t="str">
        <f>""</f>
        <v/>
      </c>
      <c r="I35" t="str">
        <f>""</f>
        <v/>
      </c>
      <c r="J35" t="str">
        <f>""</f>
        <v/>
      </c>
      <c r="K35" t="str">
        <f>""</f>
        <v/>
      </c>
      <c r="L35" t="str">
        <f>""</f>
        <v/>
      </c>
      <c r="M35" t="str">
        <f>""</f>
        <v/>
      </c>
      <c r="N35" t="str">
        <f>""</f>
        <v/>
      </c>
      <c r="O35" t="str">
        <f>""</f>
        <v/>
      </c>
      <c r="P35" t="str">
        <f>"[0.035]"</f>
        <v>[0.035]</v>
      </c>
      <c r="Q35" t="str">
        <f>""</f>
        <v/>
      </c>
      <c r="R35" t="str">
        <f>""</f>
        <v/>
      </c>
      <c r="S35" t="str">
        <f>""</f>
        <v/>
      </c>
      <c r="T35" t="str">
        <f>""</f>
        <v/>
      </c>
    </row>
    <row r="36" spans="2:20" x14ac:dyDescent="0.2">
      <c r="B36" t="str">
        <f>"Number of years that household had a loss of land"</f>
        <v>Number of years that household had a loss of land</v>
      </c>
      <c r="C36" t="str">
        <f>""</f>
        <v/>
      </c>
      <c r="D36" t="str">
        <f>""</f>
        <v/>
      </c>
      <c r="E36" t="str">
        <f>""</f>
        <v/>
      </c>
      <c r="F36" t="str">
        <f>""</f>
        <v/>
      </c>
      <c r="G36" t="str">
        <f>""</f>
        <v/>
      </c>
      <c r="H36" t="str">
        <f>""</f>
        <v/>
      </c>
      <c r="I36" t="str">
        <f>""</f>
        <v/>
      </c>
      <c r="J36" t="str">
        <f>""</f>
        <v/>
      </c>
      <c r="K36" t="str">
        <f>""</f>
        <v/>
      </c>
      <c r="L36" t="str">
        <f>""</f>
        <v/>
      </c>
      <c r="M36" t="str">
        <f>""</f>
        <v/>
      </c>
      <c r="N36" t="str">
        <f>""</f>
        <v/>
      </c>
      <c r="O36" t="str">
        <f>""</f>
        <v/>
      </c>
      <c r="P36" t="str">
        <f>""</f>
        <v/>
      </c>
      <c r="Q36" t="str">
        <f>"-0.039"</f>
        <v>-0.039</v>
      </c>
      <c r="R36" t="str">
        <f>""</f>
        <v/>
      </c>
      <c r="S36" t="str">
        <f>""</f>
        <v/>
      </c>
      <c r="T36" t="str">
        <f>""</f>
        <v/>
      </c>
    </row>
    <row r="37" spans="2:20" x14ac:dyDescent="0.2">
      <c r="B37" t="str">
        <f>""</f>
        <v/>
      </c>
      <c r="C37" t="str">
        <f>""</f>
        <v/>
      </c>
      <c r="D37" t="str">
        <f>""</f>
        <v/>
      </c>
      <c r="E37" t="str">
        <f>""</f>
        <v/>
      </c>
      <c r="F37" t="str">
        <f>""</f>
        <v/>
      </c>
      <c r="G37" t="str">
        <f>""</f>
        <v/>
      </c>
      <c r="H37" t="str">
        <f>""</f>
        <v/>
      </c>
      <c r="I37" t="str">
        <f>""</f>
        <v/>
      </c>
      <c r="J37" t="str">
        <f>""</f>
        <v/>
      </c>
      <c r="K37" t="str">
        <f>""</f>
        <v/>
      </c>
      <c r="L37" t="str">
        <f>""</f>
        <v/>
      </c>
      <c r="M37" t="str">
        <f>""</f>
        <v/>
      </c>
      <c r="N37" t="str">
        <f>""</f>
        <v/>
      </c>
      <c r="O37" t="str">
        <f>""</f>
        <v/>
      </c>
      <c r="P37" t="str">
        <f>""</f>
        <v/>
      </c>
      <c r="Q37" t="str">
        <f>"[0.055]"</f>
        <v>[0.055]</v>
      </c>
      <c r="R37" t="str">
        <f>""</f>
        <v/>
      </c>
      <c r="S37" t="str">
        <f>""</f>
        <v/>
      </c>
      <c r="T37" t="str">
        <f>""</f>
        <v/>
      </c>
    </row>
    <row r="38" spans="2:20" x14ac:dyDescent="0.2">
      <c r="B38" t="str">
        <f>"Index of Asset Related Losses (sum) (money-goods and/or house) - PCA"</f>
        <v>Index of Asset Related Losses (sum) (money-goods and/or house) - PCA</v>
      </c>
      <c r="C38" t="str">
        <f>""</f>
        <v/>
      </c>
      <c r="D38" t="str">
        <f>""</f>
        <v/>
      </c>
      <c r="E38" t="str">
        <f>""</f>
        <v/>
      </c>
      <c r="F38" t="str">
        <f>""</f>
        <v/>
      </c>
      <c r="G38" t="str">
        <f>""</f>
        <v/>
      </c>
      <c r="H38" t="str">
        <f>""</f>
        <v/>
      </c>
      <c r="I38" t="str">
        <f>""</f>
        <v/>
      </c>
      <c r="J38" t="str">
        <f>""</f>
        <v/>
      </c>
      <c r="K38" t="str">
        <f>""</f>
        <v/>
      </c>
      <c r="L38" t="str">
        <f>""</f>
        <v/>
      </c>
      <c r="M38" t="str">
        <f>""</f>
        <v/>
      </c>
      <c r="N38" t="str">
        <f>""</f>
        <v/>
      </c>
      <c r="O38" t="str">
        <f>""</f>
        <v/>
      </c>
      <c r="P38" t="str">
        <f>""</f>
        <v/>
      </c>
      <c r="Q38" t="str">
        <f>""</f>
        <v/>
      </c>
      <c r="R38" t="str">
        <f>"-0.018"</f>
        <v>-0.018</v>
      </c>
      <c r="S38" t="str">
        <f>""</f>
        <v/>
      </c>
      <c r="T38" t="str">
        <f>""</f>
        <v/>
      </c>
    </row>
    <row r="39" spans="2:20" x14ac:dyDescent="0.2">
      <c r="B39" t="str">
        <f>""</f>
        <v/>
      </c>
      <c r="C39" t="str">
        <f>""</f>
        <v/>
      </c>
      <c r="D39" t="str">
        <f>""</f>
        <v/>
      </c>
      <c r="E39" t="str">
        <f>""</f>
        <v/>
      </c>
      <c r="F39" t="str">
        <f>""</f>
        <v/>
      </c>
      <c r="G39" t="str">
        <f>""</f>
        <v/>
      </c>
      <c r="H39" t="str">
        <f>""</f>
        <v/>
      </c>
      <c r="I39" t="str">
        <f>""</f>
        <v/>
      </c>
      <c r="J39" t="str">
        <f>""</f>
        <v/>
      </c>
      <c r="K39" t="str">
        <f>""</f>
        <v/>
      </c>
      <c r="L39" t="str">
        <f>""</f>
        <v/>
      </c>
      <c r="M39" t="str">
        <f>""</f>
        <v/>
      </c>
      <c r="N39" t="str">
        <f>""</f>
        <v/>
      </c>
      <c r="O39" t="str">
        <f>""</f>
        <v/>
      </c>
      <c r="P39" t="str">
        <f>""</f>
        <v/>
      </c>
      <c r="Q39" t="str">
        <f>""</f>
        <v/>
      </c>
      <c r="R39" t="str">
        <f>"[0.022]"</f>
        <v>[0.022]</v>
      </c>
      <c r="S39" t="str">
        <f>""</f>
        <v/>
      </c>
      <c r="T39" t="str">
        <f>""</f>
        <v/>
      </c>
    </row>
    <row r="40" spans="2:20" x14ac:dyDescent="0.2">
      <c r="B40" t="str">
        <f>"Index of household victimization (sum) (all shocks - sum) - PCA"</f>
        <v>Index of household victimization (sum) (all shocks - sum) - PCA</v>
      </c>
      <c r="C40" t="str">
        <f>""</f>
        <v/>
      </c>
      <c r="D40" t="str">
        <f>""</f>
        <v/>
      </c>
      <c r="E40" t="str">
        <f>""</f>
        <v/>
      </c>
      <c r="F40" t="str">
        <f>""</f>
        <v/>
      </c>
      <c r="G40" t="str">
        <f>""</f>
        <v/>
      </c>
      <c r="H40" t="str">
        <f>""</f>
        <v/>
      </c>
      <c r="I40" t="str">
        <f>""</f>
        <v/>
      </c>
      <c r="J40" t="str">
        <f>""</f>
        <v/>
      </c>
      <c r="K40" t="str">
        <f>""</f>
        <v/>
      </c>
      <c r="L40" t="str">
        <f>""</f>
        <v/>
      </c>
      <c r="M40" t="str">
        <f>""</f>
        <v/>
      </c>
      <c r="N40" t="str">
        <f>""</f>
        <v/>
      </c>
      <c r="O40" t="str">
        <f>""</f>
        <v/>
      </c>
      <c r="P40" t="str">
        <f>""</f>
        <v/>
      </c>
      <c r="Q40" t="str">
        <f>""</f>
        <v/>
      </c>
      <c r="R40" t="str">
        <f>""</f>
        <v/>
      </c>
      <c r="S40" t="str">
        <f>"-0.002"</f>
        <v>-0.002</v>
      </c>
      <c r="T40" t="str">
        <f>""</f>
        <v/>
      </c>
    </row>
    <row r="41" spans="2:20" x14ac:dyDescent="0.2">
      <c r="B41" t="str">
        <f>""</f>
        <v/>
      </c>
      <c r="C41" t="str">
        <f>""</f>
        <v/>
      </c>
      <c r="D41" t="str">
        <f>""</f>
        <v/>
      </c>
      <c r="E41" t="str">
        <f>""</f>
        <v/>
      </c>
      <c r="F41" t="str">
        <f>""</f>
        <v/>
      </c>
      <c r="G41" t="str">
        <f>""</f>
        <v/>
      </c>
      <c r="H41" t="str">
        <f>""</f>
        <v/>
      </c>
      <c r="I41" t="str">
        <f>""</f>
        <v/>
      </c>
      <c r="J41" t="str">
        <f>""</f>
        <v/>
      </c>
      <c r="K41" t="str">
        <f>""</f>
        <v/>
      </c>
      <c r="L41" t="str">
        <f>""</f>
        <v/>
      </c>
      <c r="M41" t="str">
        <f>""</f>
        <v/>
      </c>
      <c r="N41" t="str">
        <f>""</f>
        <v/>
      </c>
      <c r="O41" t="str">
        <f>""</f>
        <v/>
      </c>
      <c r="P41" t="str">
        <f>""</f>
        <v/>
      </c>
      <c r="Q41" t="str">
        <f>""</f>
        <v/>
      </c>
      <c r="R41" t="str">
        <f>""</f>
        <v/>
      </c>
      <c r="S41" t="str">
        <f>"[0.020]"</f>
        <v>[0.020]</v>
      </c>
      <c r="T41" t="str">
        <f>""</f>
        <v/>
      </c>
    </row>
    <row r="42" spans="2:20" x14ac:dyDescent="0.2">
      <c r="B42" s="15" t="s">
        <v>21</v>
      </c>
      <c r="C42" t="str">
        <f>""</f>
        <v/>
      </c>
      <c r="D42" t="str">
        <f>""</f>
        <v/>
      </c>
      <c r="E42" t="str">
        <f>""</f>
        <v/>
      </c>
      <c r="F42" t="str">
        <f>""</f>
        <v/>
      </c>
      <c r="G42" t="str">
        <f>""</f>
        <v/>
      </c>
      <c r="H42" t="str">
        <f>""</f>
        <v/>
      </c>
      <c r="I42" t="str">
        <f>""</f>
        <v/>
      </c>
      <c r="J42" t="str">
        <f>""</f>
        <v/>
      </c>
      <c r="K42" t="str">
        <f>""</f>
        <v/>
      </c>
      <c r="L42" t="str">
        <f>""</f>
        <v/>
      </c>
      <c r="M42" t="str">
        <f>""</f>
        <v/>
      </c>
      <c r="N42" t="str">
        <f>""</f>
        <v/>
      </c>
      <c r="O42" t="str">
        <f>""</f>
        <v/>
      </c>
      <c r="P42" t="str">
        <f>""</f>
        <v/>
      </c>
      <c r="Q42" t="str">
        <f>""</f>
        <v/>
      </c>
      <c r="R42" t="str">
        <f>""</f>
        <v/>
      </c>
      <c r="S42" t="str">
        <f>""</f>
        <v/>
      </c>
      <c r="T42" t="str">
        <f>"0.018"</f>
        <v>0.018</v>
      </c>
    </row>
    <row r="43" spans="2:20" x14ac:dyDescent="0.2">
      <c r="B43" t="str">
        <f>""</f>
        <v/>
      </c>
      <c r="C43" t="str">
        <f>""</f>
        <v/>
      </c>
      <c r="D43" t="str">
        <f>""</f>
        <v/>
      </c>
      <c r="E43" t="str">
        <f>""</f>
        <v/>
      </c>
      <c r="F43" t="str">
        <f>""</f>
        <v/>
      </c>
      <c r="G43" t="str">
        <f>""</f>
        <v/>
      </c>
      <c r="H43" t="str">
        <f>""</f>
        <v/>
      </c>
      <c r="I43" t="str">
        <f>""</f>
        <v/>
      </c>
      <c r="J43" t="str">
        <f>""</f>
        <v/>
      </c>
      <c r="K43" t="str">
        <f>""</f>
        <v/>
      </c>
      <c r="L43" t="str">
        <f>""</f>
        <v/>
      </c>
      <c r="M43" t="str">
        <f>""</f>
        <v/>
      </c>
      <c r="N43" t="str">
        <f>""</f>
        <v/>
      </c>
      <c r="O43" t="str">
        <f>""</f>
        <v/>
      </c>
      <c r="P43" t="str">
        <f>""</f>
        <v/>
      </c>
      <c r="Q43" t="str">
        <f>""</f>
        <v/>
      </c>
      <c r="R43" t="str">
        <f>""</f>
        <v/>
      </c>
      <c r="S43" t="str">
        <f>""</f>
        <v/>
      </c>
      <c r="T43" t="str">
        <f>"[0.017]"</f>
        <v>[0.017]</v>
      </c>
    </row>
    <row r="44" spans="2:20" x14ac:dyDescent="0.2">
      <c r="B44" s="3" t="s">
        <v>1</v>
      </c>
      <c r="C44" s="19" t="str">
        <f t="shared" ref="C44:T44" si="0">"487"</f>
        <v>487</v>
      </c>
      <c r="D44" s="19" t="str">
        <f t="shared" si="0"/>
        <v>487</v>
      </c>
      <c r="E44" s="19" t="str">
        <f t="shared" si="0"/>
        <v>487</v>
      </c>
      <c r="F44" s="19" t="str">
        <f t="shared" si="0"/>
        <v>487</v>
      </c>
      <c r="G44" s="19" t="str">
        <f t="shared" si="0"/>
        <v>487</v>
      </c>
      <c r="H44" s="19" t="str">
        <f t="shared" si="0"/>
        <v>487</v>
      </c>
      <c r="I44" s="19" t="str">
        <f t="shared" si="0"/>
        <v>487</v>
      </c>
      <c r="J44" s="19" t="str">
        <f t="shared" si="0"/>
        <v>487</v>
      </c>
      <c r="K44" s="19" t="str">
        <f t="shared" si="0"/>
        <v>487</v>
      </c>
      <c r="L44" s="19" t="str">
        <f t="shared" si="0"/>
        <v>487</v>
      </c>
      <c r="M44" s="19" t="str">
        <f t="shared" si="0"/>
        <v>487</v>
      </c>
      <c r="N44" s="19" t="str">
        <f t="shared" si="0"/>
        <v>487</v>
      </c>
      <c r="O44" s="19" t="str">
        <f t="shared" si="0"/>
        <v>487</v>
      </c>
      <c r="P44" s="19" t="str">
        <f t="shared" si="0"/>
        <v>487</v>
      </c>
      <c r="Q44" s="19" t="str">
        <f t="shared" si="0"/>
        <v>487</v>
      </c>
      <c r="R44" s="19" t="str">
        <f t="shared" si="0"/>
        <v>487</v>
      </c>
      <c r="S44" s="19" t="str">
        <f t="shared" si="0"/>
        <v>487</v>
      </c>
      <c r="T44" s="19" t="str">
        <f t="shared" si="0"/>
        <v>487</v>
      </c>
    </row>
    <row r="45" spans="2:20" x14ac:dyDescent="0.2">
      <c r="B45" t="s">
        <v>2</v>
      </c>
      <c r="C45" s="16" t="str">
        <f t="shared" ref="C45:T45" si="1">"0.316"</f>
        <v>0.316</v>
      </c>
      <c r="D45" s="16" t="str">
        <f t="shared" si="1"/>
        <v>0.316</v>
      </c>
      <c r="E45" s="16" t="str">
        <f t="shared" si="1"/>
        <v>0.316</v>
      </c>
      <c r="F45" s="16" t="str">
        <f t="shared" si="1"/>
        <v>0.316</v>
      </c>
      <c r="G45" s="16" t="str">
        <f t="shared" si="1"/>
        <v>0.316</v>
      </c>
      <c r="H45" s="16" t="str">
        <f t="shared" si="1"/>
        <v>0.316</v>
      </c>
      <c r="I45" s="16" t="str">
        <f t="shared" si="1"/>
        <v>0.316</v>
      </c>
      <c r="J45" s="16" t="str">
        <f t="shared" si="1"/>
        <v>0.316</v>
      </c>
      <c r="K45" s="16" t="str">
        <f t="shared" si="1"/>
        <v>0.316</v>
      </c>
      <c r="L45" s="16" t="str">
        <f t="shared" si="1"/>
        <v>0.316</v>
      </c>
      <c r="M45" s="16" t="str">
        <f t="shared" si="1"/>
        <v>0.316</v>
      </c>
      <c r="N45" s="16" t="str">
        <f t="shared" si="1"/>
        <v>0.316</v>
      </c>
      <c r="O45" s="16" t="str">
        <f t="shared" si="1"/>
        <v>0.316</v>
      </c>
      <c r="P45" s="16" t="str">
        <f t="shared" si="1"/>
        <v>0.316</v>
      </c>
      <c r="Q45" s="16" t="str">
        <f t="shared" si="1"/>
        <v>0.316</v>
      </c>
      <c r="R45" s="16" t="str">
        <f t="shared" si="1"/>
        <v>0.316</v>
      </c>
      <c r="S45" s="16" t="str">
        <f t="shared" si="1"/>
        <v>0.316</v>
      </c>
      <c r="T45" s="16" t="str">
        <f t="shared" si="1"/>
        <v>0.316</v>
      </c>
    </row>
    <row r="46" spans="2:20" x14ac:dyDescent="0.2">
      <c r="B46" s="6" t="s">
        <v>3</v>
      </c>
      <c r="C46" s="5" t="s">
        <v>4</v>
      </c>
      <c r="D46" s="5" t="s">
        <v>4</v>
      </c>
      <c r="E46" s="5" t="s">
        <v>4</v>
      </c>
      <c r="F46" s="5" t="s">
        <v>4</v>
      </c>
      <c r="G46" s="5" t="s">
        <v>4</v>
      </c>
      <c r="H46" s="5" t="s">
        <v>4</v>
      </c>
      <c r="I46" s="5" t="s">
        <v>4</v>
      </c>
      <c r="J46" s="5" t="s">
        <v>4</v>
      </c>
      <c r="K46" s="5" t="s">
        <v>4</v>
      </c>
      <c r="L46" s="5" t="s">
        <v>4</v>
      </c>
      <c r="M46" s="5" t="s">
        <v>4</v>
      </c>
      <c r="N46" s="5" t="s">
        <v>4</v>
      </c>
      <c r="O46" s="5" t="s">
        <v>4</v>
      </c>
      <c r="P46" s="5" t="s">
        <v>4</v>
      </c>
      <c r="Q46" s="5" t="s">
        <v>4</v>
      </c>
      <c r="R46" s="5" t="s">
        <v>4</v>
      </c>
      <c r="S46" s="5" t="s">
        <v>4</v>
      </c>
      <c r="T46" s="5" t="s">
        <v>4</v>
      </c>
    </row>
    <row r="47" spans="2:20" x14ac:dyDescent="0.2">
      <c r="B47" s="6" t="s">
        <v>5</v>
      </c>
      <c r="C47" s="5" t="s">
        <v>4</v>
      </c>
      <c r="D47" s="5" t="s">
        <v>4</v>
      </c>
      <c r="E47" s="5" t="s">
        <v>4</v>
      </c>
      <c r="F47" s="5" t="s">
        <v>4</v>
      </c>
      <c r="G47" s="5" t="s">
        <v>4</v>
      </c>
      <c r="H47" s="5" t="s">
        <v>4</v>
      </c>
      <c r="I47" s="5" t="s">
        <v>4</v>
      </c>
      <c r="J47" s="5" t="s">
        <v>4</v>
      </c>
      <c r="K47" s="5" t="s">
        <v>4</v>
      </c>
      <c r="L47" s="5" t="s">
        <v>4</v>
      </c>
      <c r="M47" s="5" t="s">
        <v>4</v>
      </c>
      <c r="N47" s="5" t="s">
        <v>4</v>
      </c>
      <c r="O47" s="5" t="s">
        <v>4</v>
      </c>
      <c r="P47" s="5" t="s">
        <v>4</v>
      </c>
      <c r="Q47" s="5" t="s">
        <v>4</v>
      </c>
      <c r="R47" s="5" t="s">
        <v>4</v>
      </c>
      <c r="S47" s="5" t="s">
        <v>4</v>
      </c>
      <c r="T47" s="5" t="s">
        <v>4</v>
      </c>
    </row>
    <row r="48" spans="2:20" x14ac:dyDescent="0.2">
      <c r="B48" s="6" t="s">
        <v>6</v>
      </c>
      <c r="C48" s="5" t="s">
        <v>4</v>
      </c>
      <c r="D48" s="5" t="s">
        <v>4</v>
      </c>
      <c r="E48" s="5" t="s">
        <v>4</v>
      </c>
      <c r="F48" s="5" t="s">
        <v>4</v>
      </c>
      <c r="G48" s="5" t="s">
        <v>4</v>
      </c>
      <c r="H48" s="5" t="s">
        <v>4</v>
      </c>
      <c r="I48" s="5" t="s">
        <v>4</v>
      </c>
      <c r="J48" s="5" t="s">
        <v>4</v>
      </c>
      <c r="K48" s="5" t="s">
        <v>4</v>
      </c>
      <c r="L48" s="5" t="s">
        <v>4</v>
      </c>
      <c r="M48" s="5" t="s">
        <v>4</v>
      </c>
      <c r="N48" s="5" t="s">
        <v>4</v>
      </c>
      <c r="O48" s="5" t="s">
        <v>4</v>
      </c>
      <c r="P48" s="5" t="s">
        <v>4</v>
      </c>
      <c r="Q48" s="5" t="s">
        <v>4</v>
      </c>
      <c r="R48" s="5" t="s">
        <v>4</v>
      </c>
      <c r="S48" s="5" t="s">
        <v>4</v>
      </c>
      <c r="T48" s="5" t="s">
        <v>4</v>
      </c>
    </row>
    <row r="49" spans="2:20" ht="18" customHeight="1" x14ac:dyDescent="0.2">
      <c r="B49" s="7" t="s">
        <v>7</v>
      </c>
      <c r="C49" s="8" t="s">
        <v>4</v>
      </c>
      <c r="D49" s="8" t="s">
        <v>4</v>
      </c>
      <c r="E49" s="8" t="s">
        <v>4</v>
      </c>
      <c r="F49" s="8" t="s">
        <v>4</v>
      </c>
      <c r="G49" s="8" t="s">
        <v>4</v>
      </c>
      <c r="H49" s="8" t="s">
        <v>4</v>
      </c>
      <c r="I49" s="8" t="s">
        <v>4</v>
      </c>
      <c r="J49" s="8" t="s">
        <v>4</v>
      </c>
      <c r="K49" s="8" t="s">
        <v>4</v>
      </c>
      <c r="L49" s="8" t="s">
        <v>4</v>
      </c>
      <c r="M49" s="8" t="s">
        <v>4</v>
      </c>
      <c r="N49" s="8" t="s">
        <v>4</v>
      </c>
      <c r="O49" s="8" t="s">
        <v>4</v>
      </c>
      <c r="P49" s="8" t="s">
        <v>4</v>
      </c>
      <c r="Q49" s="8" t="s">
        <v>4</v>
      </c>
      <c r="R49" s="8" t="s">
        <v>4</v>
      </c>
      <c r="S49" s="8" t="s">
        <v>4</v>
      </c>
      <c r="T49" s="8" t="s">
        <v>4</v>
      </c>
    </row>
    <row r="50" spans="2:20" ht="94" customHeight="1" x14ac:dyDescent="0.2">
      <c r="B50" s="21" t="s">
        <v>32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</sheetData>
  <mergeCells count="2">
    <mergeCell ref="B2:L2"/>
    <mergeCell ref="B50:T50"/>
  </mergeCells>
  <pageMargins left="0.75" right="0.75" top="1" bottom="1" header="0.5" footer="0.5"/>
  <pageSetup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B170F55A8EC74185BD611F05A04793" ma:contentTypeVersion="15" ma:contentTypeDescription="Create a new document." ma:contentTypeScope="" ma:versionID="9a7766076c5b4407dfa4a29cb2dc7926">
  <xsd:schema xmlns:xsd="http://www.w3.org/2001/XMLSchema" xmlns:xs="http://www.w3.org/2001/XMLSchema" xmlns:p="http://schemas.microsoft.com/office/2006/metadata/properties" xmlns:ns1="http://schemas.microsoft.com/sharepoint/v3" xmlns:ns2="53729c01-e331-46af-8f84-09bea977ed00" xmlns:ns3="0b6a0b30-4523-4899-95a0-946babcdb6cb" targetNamespace="http://schemas.microsoft.com/office/2006/metadata/properties" ma:root="true" ma:fieldsID="fd836aff7d432d14d0dd9befd298821c" ns1:_="" ns2:_="" ns3:_="">
    <xsd:import namespace="http://schemas.microsoft.com/sharepoint/v3"/>
    <xsd:import namespace="53729c01-e331-46af-8f84-09bea977ed00"/>
    <xsd:import namespace="0b6a0b30-4523-4899-95a0-946babcdb6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29c01-e331-46af-8f84-09bea977ed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aef40d5-b715-412d-bec7-270c581220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a0b30-4523-4899-95a0-946babcdb6c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baf980-de20-41f9-84cd-56410328c1cb}" ma:internalName="TaxCatchAll" ma:showField="CatchAllData" ma:web="0b6a0b30-4523-4899-95a0-946babcdb6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729c01-e331-46af-8f84-09bea977ed00">
      <Terms xmlns="http://schemas.microsoft.com/office/infopath/2007/PartnerControls"/>
    </lcf76f155ced4ddcb4097134ff3c332f>
    <_ip_UnifiedCompliancePolicyUIAction xmlns="http://schemas.microsoft.com/sharepoint/v3" xsi:nil="true"/>
    <TaxCatchAll xmlns="0b6a0b30-4523-4899-95a0-946babcdb6cb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808C68E-D1E3-4C38-B809-D1F64587FDC7}"/>
</file>

<file path=customXml/itemProps2.xml><?xml version="1.0" encoding="utf-8"?>
<ds:datastoreItem xmlns:ds="http://schemas.openxmlformats.org/officeDocument/2006/customXml" ds:itemID="{18DE575B-440D-4475-B9BA-B63324F16D5E}"/>
</file>

<file path=customXml/itemProps3.xml><?xml version="1.0" encoding="utf-8"?>
<ds:datastoreItem xmlns:ds="http://schemas.openxmlformats.org/officeDocument/2006/customXml" ds:itemID="{2BA6B44C-CBBB-48A8-A617-4AAE695957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2</vt:lpstr>
      <vt:lpstr>Table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 1</dc:creator>
  <cp:lastModifiedBy>Juan Carlos Muñoz Mora</cp:lastModifiedBy>
  <dcterms:created xsi:type="dcterms:W3CDTF">2019-03-21T13:30:35Z</dcterms:created>
  <dcterms:modified xsi:type="dcterms:W3CDTF">2025-07-08T19:38:24Z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0x010100EAB170F55A8EC74185BD611F05A04793</vt:lpwstr>
  </property>
</Properties>
</file>