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er\Desktop\모자보건팀 공유폴더\2024년 모자보건\영양플러스사업\단가조사\"/>
    </mc:Choice>
  </mc:AlternateContent>
  <xr:revisionPtr revIDLastSave="0" documentId="13_ncr:1_{340818F6-FC4E-4C60-90D1-86B0B174CC41}" xr6:coauthVersionLast="36" xr6:coauthVersionMax="36" xr10:uidLastSave="{00000000-0000-0000-0000-000000000000}"/>
  <bookViews>
    <workbookView xWindow="600" yWindow="45" windowWidth="14160" windowHeight="7995" xr2:uid="{00000000-000D-0000-FFFF-FFFF00000000}"/>
  </bookViews>
  <sheets>
    <sheet name="식품구입내역서" sheetId="12" r:id="rId1"/>
    <sheet name="비교표" sheetId="10" state="hidden" r:id="rId2"/>
    <sheet name="세부조사내역" sheetId="6" state="hidden" r:id="rId3"/>
  </sheets>
  <definedNames>
    <definedName name="_xlnm.Print_Area" localSheetId="1">비교표!$A$1:$O$19</definedName>
    <definedName name="_xlnm.Print_Titles" localSheetId="0">식품구입내역서!$1:$3</definedName>
    <definedName name="ㅁA1">#REF!</definedName>
    <definedName name="명단">#REF!</definedName>
    <definedName name="범위">#REF!</definedName>
  </definedNames>
  <calcPr calcId="191029"/>
</workbook>
</file>

<file path=xl/calcChain.xml><?xml version="1.0" encoding="utf-8"?>
<calcChain xmlns="http://schemas.openxmlformats.org/spreadsheetml/2006/main">
  <c r="I4" i="12" l="1"/>
  <c r="I37" i="12"/>
  <c r="I38" i="12"/>
  <c r="I43" i="12"/>
  <c r="I26" i="12"/>
  <c r="I35" i="12"/>
  <c r="I40" i="12"/>
  <c r="I39" i="12"/>
  <c r="I36" i="12"/>
  <c r="I34" i="12"/>
  <c r="I33" i="12"/>
  <c r="I32" i="12"/>
  <c r="I25" i="12"/>
  <c r="I24" i="12"/>
  <c r="I23" i="12"/>
  <c r="I22" i="12"/>
  <c r="I21" i="12"/>
  <c r="I17" i="12"/>
  <c r="I16" i="12"/>
  <c r="I20" i="12"/>
  <c r="I19" i="12"/>
  <c r="J4" i="12"/>
  <c r="H32" i="12"/>
  <c r="H33" i="12"/>
  <c r="J33" i="12" s="1"/>
  <c r="J32" i="12"/>
  <c r="I11" i="12"/>
  <c r="I12" i="12"/>
  <c r="H11" i="12"/>
  <c r="J11" i="12" s="1"/>
  <c r="H12" i="12"/>
  <c r="J12" i="12" s="1"/>
  <c r="H29" i="12" l="1"/>
  <c r="J29" i="12" s="1"/>
  <c r="H28" i="12"/>
  <c r="J28" i="12" s="1"/>
  <c r="J7" i="12"/>
  <c r="J9" i="12"/>
  <c r="J13" i="12"/>
  <c r="J14" i="12"/>
  <c r="J18" i="12"/>
  <c r="J24" i="12"/>
  <c r="J36" i="12"/>
  <c r="J37" i="12"/>
  <c r="J38" i="12"/>
  <c r="J40" i="12"/>
  <c r="J41" i="12"/>
  <c r="J43" i="12"/>
  <c r="I6" i="12"/>
  <c r="I7" i="12"/>
  <c r="I8" i="12"/>
  <c r="I9" i="12"/>
  <c r="I10" i="12"/>
  <c r="I13" i="12"/>
  <c r="I14" i="12"/>
  <c r="I15" i="12"/>
  <c r="I18" i="12"/>
  <c r="I27" i="12"/>
  <c r="I28" i="12"/>
  <c r="I29" i="12"/>
  <c r="I30" i="12"/>
  <c r="I31" i="12"/>
  <c r="I41" i="12"/>
  <c r="I42" i="12"/>
  <c r="I44" i="12"/>
  <c r="I45" i="12"/>
  <c r="I46" i="12"/>
  <c r="H22" i="12"/>
  <c r="J22" i="12" s="1"/>
  <c r="H21" i="12"/>
  <c r="J21" i="12" s="1"/>
  <c r="H45" i="12"/>
  <c r="J45" i="12" s="1"/>
  <c r="H44" i="12"/>
  <c r="J44" i="12" s="1"/>
  <c r="H27" i="12"/>
  <c r="J27" i="12" s="1"/>
  <c r="H43" i="12"/>
  <c r="H26" i="12"/>
  <c r="J26" i="12" s="1"/>
  <c r="H42" i="12"/>
  <c r="J42" i="12" s="1"/>
  <c r="H41" i="12"/>
  <c r="H24" i="12"/>
  <c r="H23" i="12"/>
  <c r="J23" i="12" s="1"/>
  <c r="H39" i="12"/>
  <c r="J39" i="12" s="1"/>
  <c r="H38" i="12"/>
  <c r="H37" i="12"/>
  <c r="H10" i="12" l="1"/>
  <c r="J10" i="12" s="1"/>
  <c r="H9" i="12"/>
  <c r="H40" i="12" l="1"/>
  <c r="H35" i="12"/>
  <c r="J35" i="12" s="1"/>
  <c r="H34" i="12"/>
  <c r="J34" i="12" s="1"/>
  <c r="H20" i="12"/>
  <c r="J20" i="12" s="1"/>
  <c r="H19" i="12"/>
  <c r="J19" i="12" s="1"/>
  <c r="H25" i="12"/>
  <c r="J25" i="12" s="1"/>
  <c r="H6" i="12" l="1"/>
  <c r="J6" i="12" s="1"/>
  <c r="H7" i="12"/>
  <c r="H8" i="12"/>
  <c r="J8" i="12" s="1"/>
  <c r="H13" i="12"/>
  <c r="H14" i="12"/>
  <c r="H5" i="12"/>
  <c r="J5" i="12" l="1"/>
  <c r="H15" i="12" l="1"/>
  <c r="J15" i="12" s="1"/>
  <c r="H46" i="12" l="1"/>
  <c r="J46" i="12" s="1"/>
  <c r="H30" i="12"/>
  <c r="J30" i="12" s="1"/>
  <c r="H31" i="12"/>
  <c r="J31" i="12" s="1"/>
  <c r="H18" i="12"/>
  <c r="H16" i="12"/>
  <c r="J16" i="12" s="1"/>
  <c r="H17" i="12"/>
  <c r="J17" i="12" s="1"/>
  <c r="I5" i="12"/>
  <c r="N4" i="10" l="1"/>
  <c r="N5" i="10"/>
  <c r="N6" i="10"/>
  <c r="N7" i="10"/>
  <c r="N10" i="10"/>
  <c r="N11" i="10"/>
  <c r="N13" i="10"/>
  <c r="N15" i="10"/>
  <c r="N16" i="10"/>
  <c r="N17" i="10"/>
  <c r="N18" i="10"/>
  <c r="N3" i="10" s="1"/>
  <c r="N19" i="10"/>
  <c r="M4" i="10"/>
  <c r="M5" i="10"/>
  <c r="M6" i="10"/>
  <c r="M7" i="10"/>
  <c r="M8" i="10"/>
  <c r="M9" i="10"/>
  <c r="M10" i="10"/>
  <c r="M15" i="10"/>
  <c r="M16" i="10"/>
  <c r="M17" i="10"/>
  <c r="M18" i="10"/>
  <c r="G35" i="6"/>
  <c r="G42" i="6"/>
  <c r="G47" i="6"/>
  <c r="G39" i="6"/>
  <c r="G167" i="6"/>
  <c r="G160" i="6"/>
  <c r="F152" i="6"/>
  <c r="F153" i="6"/>
  <c r="F154" i="6"/>
  <c r="F155" i="6"/>
  <c r="F156" i="6"/>
  <c r="G152" i="6" s="1"/>
  <c r="F142" i="6"/>
  <c r="F143" i="6"/>
  <c r="F144" i="6"/>
  <c r="F145" i="6"/>
  <c r="F147" i="6"/>
  <c r="F148" i="6"/>
  <c r="F146" i="6"/>
  <c r="F125" i="6"/>
  <c r="F128" i="6"/>
  <c r="F129" i="6"/>
  <c r="F130" i="6"/>
  <c r="F131" i="6"/>
  <c r="F132" i="6"/>
  <c r="F133" i="6"/>
  <c r="F134" i="6"/>
  <c r="F135" i="6"/>
  <c r="F136" i="6"/>
  <c r="F137" i="6"/>
  <c r="F138" i="6"/>
  <c r="F127" i="6"/>
  <c r="F126" i="6"/>
  <c r="G118" i="6"/>
  <c r="G112" i="6"/>
  <c r="G96" i="6"/>
  <c r="G100" i="6"/>
  <c r="G105" i="6"/>
  <c r="F105" i="6"/>
  <c r="F100" i="6"/>
  <c r="F96" i="6"/>
  <c r="G58" i="6"/>
  <c r="G62" i="6"/>
  <c r="F47" i="6"/>
  <c r="F42" i="6"/>
  <c r="F39" i="6"/>
  <c r="F35" i="6"/>
  <c r="G20" i="6"/>
  <c r="G30" i="6"/>
  <c r="G28" i="6"/>
  <c r="G22" i="6"/>
  <c r="F22" i="6"/>
  <c r="F4" i="6"/>
  <c r="E3" i="6"/>
  <c r="E8" i="6"/>
  <c r="E11" i="6"/>
  <c r="F3" i="6" l="1"/>
  <c r="G125" i="6"/>
  <c r="G142" i="6"/>
  <c r="I126" i="6"/>
  <c r="I125" i="6"/>
  <c r="I142" i="6"/>
  <c r="I1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winxp</author>
  </authors>
  <commentList>
    <comment ref="E35" authorId="0" shapeId="0" xr:uid="{00000000-0006-0000-0200-000001000000}">
      <text>
        <r>
          <rPr>
            <b/>
            <sz val="9"/>
            <color indexed="81"/>
            <rFont val="굴림"/>
            <family val="3"/>
            <charset val="129"/>
          </rPr>
          <t xml:space="preserve">5g단가 271원
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E37" authorId="0" shapeId="0" xr:uid="{00000000-0006-0000-0200-000002000000}">
      <text>
        <r>
          <rPr>
            <b/>
            <sz val="9"/>
            <color indexed="81"/>
            <rFont val="굴림"/>
            <family val="3"/>
            <charset val="129"/>
          </rPr>
          <t>5g단가 238원</t>
        </r>
      </text>
    </comment>
  </commentList>
</comments>
</file>

<file path=xl/sharedStrings.xml><?xml version="1.0" encoding="utf-8"?>
<sst xmlns="http://schemas.openxmlformats.org/spreadsheetml/2006/main" count="598" uniqueCount="372">
  <si>
    <t>당근</t>
    <phoneticPr fontId="2" type="noConversion"/>
  </si>
  <si>
    <t>귤</t>
    <phoneticPr fontId="2" type="noConversion"/>
  </si>
  <si>
    <t>3kg</t>
    <phoneticPr fontId="2" type="noConversion"/>
  </si>
  <si>
    <t>500g</t>
    <phoneticPr fontId="2" type="noConversion"/>
  </si>
  <si>
    <t>100g</t>
    <phoneticPr fontId="2" type="noConversion"/>
  </si>
  <si>
    <t>1.5kg</t>
    <phoneticPr fontId="2" type="noConversion"/>
  </si>
  <si>
    <t>300g</t>
    <phoneticPr fontId="2" type="noConversion"/>
  </si>
  <si>
    <t>800g</t>
    <phoneticPr fontId="2" type="noConversion"/>
  </si>
  <si>
    <t>400g</t>
    <phoneticPr fontId="2" type="noConversion"/>
  </si>
  <si>
    <t>풀무원도시락김</t>
    <phoneticPr fontId="2" type="noConversion"/>
  </si>
  <si>
    <t>1위</t>
    <phoneticPr fontId="2" type="noConversion"/>
  </si>
  <si>
    <t>800g</t>
    <phoneticPr fontId="2" type="noConversion"/>
  </si>
  <si>
    <t>2위</t>
    <phoneticPr fontId="2" type="noConversion"/>
  </si>
  <si>
    <t>3위</t>
    <phoneticPr fontId="2" type="noConversion"/>
  </si>
  <si>
    <t>550g</t>
    <phoneticPr fontId="2" type="noConversion"/>
  </si>
  <si>
    <t>540g</t>
    <phoneticPr fontId="2" type="noConversion"/>
  </si>
  <si>
    <t>500g</t>
    <phoneticPr fontId="2" type="noConversion"/>
  </si>
  <si>
    <t>4kg</t>
    <phoneticPr fontId="2" type="noConversion"/>
  </si>
  <si>
    <t>3kg</t>
    <phoneticPr fontId="2" type="noConversion"/>
  </si>
  <si>
    <t>15입</t>
    <phoneticPr fontId="2" type="noConversion"/>
  </si>
  <si>
    <t>5g*3</t>
    <phoneticPr fontId="2" type="noConversion"/>
  </si>
  <si>
    <t>소문난삼부자김</t>
    <phoneticPr fontId="2" type="noConversion"/>
  </si>
  <si>
    <t>성경김</t>
    <phoneticPr fontId="2" type="noConversion"/>
  </si>
  <si>
    <t>100g</t>
    <phoneticPr fontId="2" type="noConversion"/>
  </si>
  <si>
    <t>당근</t>
    <phoneticPr fontId="2" type="noConversion"/>
  </si>
  <si>
    <t>귤</t>
    <phoneticPr fontId="2" type="noConversion"/>
  </si>
  <si>
    <t>조생귤</t>
    <phoneticPr fontId="2" type="noConversion"/>
  </si>
  <si>
    <t>1.5L</t>
    <phoneticPr fontId="2" type="noConversion"/>
  </si>
  <si>
    <t>남양임페리얼XO</t>
    <phoneticPr fontId="2" type="noConversion"/>
  </si>
  <si>
    <t>동원들기름김(전장)</t>
    <phoneticPr fontId="2" type="noConversion"/>
  </si>
  <si>
    <t>동원포도씨유전장김</t>
    <phoneticPr fontId="2" type="noConversion"/>
  </si>
  <si>
    <t>섬마을미역</t>
    <phoneticPr fontId="2" type="noConversion"/>
  </si>
  <si>
    <t>동원마일드참치</t>
    <phoneticPr fontId="2" type="noConversion"/>
  </si>
  <si>
    <t>250g</t>
    <phoneticPr fontId="2" type="noConversion"/>
  </si>
  <si>
    <t>동원참치GS기획</t>
    <phoneticPr fontId="2" type="noConversion"/>
  </si>
  <si>
    <t>동원DHA참치</t>
    <phoneticPr fontId="2" type="noConversion"/>
  </si>
  <si>
    <t>100g*3</t>
    <phoneticPr fontId="2" type="noConversion"/>
  </si>
  <si>
    <t>이천쌀</t>
    <phoneticPr fontId="2" type="noConversion"/>
  </si>
  <si>
    <t>20kg</t>
    <phoneticPr fontId="2" type="noConversion"/>
  </si>
  <si>
    <t>100g</t>
    <phoneticPr fontId="2" type="noConversion"/>
  </si>
  <si>
    <t>제주감자</t>
    <phoneticPr fontId="2" type="noConversion"/>
  </si>
  <si>
    <t>800g*3</t>
    <phoneticPr fontId="2" type="noConversion"/>
  </si>
  <si>
    <t>매일엡솔루트명작</t>
    <phoneticPr fontId="2" type="noConversion"/>
  </si>
  <si>
    <t>800g*3</t>
    <phoneticPr fontId="2" type="noConversion"/>
  </si>
  <si>
    <t>페디아슈어</t>
    <phoneticPr fontId="2" type="noConversion"/>
  </si>
  <si>
    <t>재래식탁김</t>
    <phoneticPr fontId="2" type="noConversion"/>
  </si>
  <si>
    <t>남양분유사이언스</t>
    <phoneticPr fontId="2" type="noConversion"/>
  </si>
  <si>
    <t>남양분유XO</t>
    <phoneticPr fontId="2" type="noConversion"/>
  </si>
  <si>
    <t>남양명품유기농</t>
    <phoneticPr fontId="2" type="noConversion"/>
  </si>
  <si>
    <t>540g</t>
    <phoneticPr fontId="2" type="noConversion"/>
  </si>
  <si>
    <t>어머니햇김</t>
    <phoneticPr fontId="2" type="noConversion"/>
  </si>
  <si>
    <t>5g</t>
    <phoneticPr fontId="2" type="noConversion"/>
  </si>
  <si>
    <t>청정원미역</t>
    <phoneticPr fontId="2" type="noConversion"/>
  </si>
  <si>
    <t>오뚜기미역</t>
    <phoneticPr fontId="2" type="noConversion"/>
  </si>
  <si>
    <t>산모미역</t>
    <phoneticPr fontId="2" type="noConversion"/>
  </si>
  <si>
    <t>웅진고칼슘</t>
    <phoneticPr fontId="2" type="noConversion"/>
  </si>
  <si>
    <t>김포농장계란</t>
    <phoneticPr fontId="2" type="noConversion"/>
  </si>
  <si>
    <t>10입</t>
    <phoneticPr fontId="2" type="noConversion"/>
  </si>
  <si>
    <t>홍성쌀</t>
    <phoneticPr fontId="2" type="noConversion"/>
  </si>
  <si>
    <t>1.5kg</t>
    <phoneticPr fontId="2" type="noConversion"/>
  </si>
  <si>
    <t>3kg</t>
    <phoneticPr fontId="2" type="noConversion"/>
  </si>
  <si>
    <t>서리태</t>
    <phoneticPr fontId="2" type="noConversion"/>
  </si>
  <si>
    <t>300g</t>
    <phoneticPr fontId="2" type="noConversion"/>
  </si>
  <si>
    <t>500g</t>
    <phoneticPr fontId="2" type="noConversion"/>
  </si>
  <si>
    <t>제주당근</t>
    <phoneticPr fontId="2" type="noConversion"/>
  </si>
  <si>
    <t>강원도감자</t>
    <phoneticPr fontId="2" type="noConversion"/>
  </si>
  <si>
    <t>매일분유</t>
    <phoneticPr fontId="2" type="noConversion"/>
  </si>
  <si>
    <t>일동후디스</t>
    <phoneticPr fontId="2" type="noConversion"/>
  </si>
  <si>
    <t>남양그래뉼생</t>
    <phoneticPr fontId="2" type="noConversion"/>
  </si>
  <si>
    <t>550g</t>
    <phoneticPr fontId="2" type="noConversion"/>
  </si>
  <si>
    <t>성경녹차김</t>
    <phoneticPr fontId="2" type="noConversion"/>
  </si>
  <si>
    <t>오뚜기자른미역</t>
    <phoneticPr fontId="2" type="noConversion"/>
  </si>
  <si>
    <t>오뚜기마일드참치</t>
    <phoneticPr fontId="2" type="noConversion"/>
  </si>
  <si>
    <t>동원살코기참치</t>
    <phoneticPr fontId="2" type="noConversion"/>
  </si>
  <si>
    <t>150g</t>
    <phoneticPr fontId="2" type="noConversion"/>
  </si>
  <si>
    <t>해태과일촌Ca</t>
    <phoneticPr fontId="2" type="noConversion"/>
  </si>
  <si>
    <t>롯데오렌지100Ca</t>
    <phoneticPr fontId="2" type="noConversion"/>
  </si>
  <si>
    <t>정호유정란</t>
    <phoneticPr fontId="2" type="noConversion"/>
  </si>
  <si>
    <t>10구</t>
    <phoneticPr fontId="2" type="noConversion"/>
  </si>
  <si>
    <t>경기이천쌀</t>
    <phoneticPr fontId="2" type="noConversion"/>
  </si>
  <si>
    <t>정원쌀</t>
    <phoneticPr fontId="2" type="noConversion"/>
  </si>
  <si>
    <t>정원검정콩</t>
    <phoneticPr fontId="2" type="noConversion"/>
  </si>
  <si>
    <t>감자</t>
    <phoneticPr fontId="2" type="noConversion"/>
  </si>
  <si>
    <t>매일프리미엄</t>
    <phoneticPr fontId="2" type="noConversion"/>
  </si>
  <si>
    <t>파스퇴르분유</t>
    <phoneticPr fontId="2" type="noConversion"/>
  </si>
  <si>
    <t>740g</t>
    <phoneticPr fontId="2" type="noConversion"/>
  </si>
  <si>
    <t>남양그래뉼생</t>
    <phoneticPr fontId="2" type="noConversion"/>
  </si>
  <si>
    <t>550g</t>
    <phoneticPr fontId="2" type="noConversion"/>
  </si>
  <si>
    <t>매일유기농맘마밀</t>
    <phoneticPr fontId="2" type="noConversion"/>
  </si>
  <si>
    <t>후디스유기농</t>
    <phoneticPr fontId="2" type="noConversion"/>
  </si>
  <si>
    <t>성경김</t>
    <phoneticPr fontId="2" type="noConversion"/>
  </si>
  <si>
    <t>동원올리브김</t>
    <phoneticPr fontId="2" type="noConversion"/>
  </si>
  <si>
    <t>5g*4</t>
    <phoneticPr fontId="2" type="noConversion"/>
  </si>
  <si>
    <t>청정원재래김</t>
    <phoneticPr fontId="2" type="noConversion"/>
  </si>
  <si>
    <t>5g*3</t>
    <phoneticPr fontId="2" type="noConversion"/>
  </si>
  <si>
    <t>신선GM미역</t>
    <phoneticPr fontId="2" type="noConversion"/>
  </si>
  <si>
    <t>동원양반미역</t>
    <phoneticPr fontId="2" type="noConversion"/>
  </si>
  <si>
    <t>청정원미역</t>
    <phoneticPr fontId="2" type="noConversion"/>
  </si>
  <si>
    <t>델몬트오렌지Ca</t>
    <phoneticPr fontId="2" type="noConversion"/>
  </si>
  <si>
    <t>웅진고칼슘오렌지</t>
    <phoneticPr fontId="2" type="noConversion"/>
  </si>
  <si>
    <t>유정란</t>
    <phoneticPr fontId="2" type="noConversion"/>
  </si>
  <si>
    <t>신선GM왕란</t>
    <phoneticPr fontId="2" type="noConversion"/>
  </si>
  <si>
    <t>15구</t>
    <phoneticPr fontId="2" type="noConversion"/>
  </si>
  <si>
    <t>가나안골드</t>
    <phoneticPr fontId="2" type="noConversion"/>
  </si>
  <si>
    <t>풀무원씻어나온쌀</t>
    <phoneticPr fontId="2" type="noConversion"/>
  </si>
  <si>
    <t>1kg</t>
    <phoneticPr fontId="2" type="noConversion"/>
  </si>
  <si>
    <t>오뚜기씻어나온쌀</t>
    <phoneticPr fontId="2" type="noConversion"/>
  </si>
  <si>
    <t>가나안골드</t>
    <phoneticPr fontId="2" type="noConversion"/>
  </si>
  <si>
    <t>오뚜기씻어나온쌀</t>
    <phoneticPr fontId="2" type="noConversion"/>
  </si>
  <si>
    <t>450g</t>
    <phoneticPr fontId="2" type="noConversion"/>
  </si>
  <si>
    <t>순위</t>
    <phoneticPr fontId="2" type="noConversion"/>
  </si>
  <si>
    <t>제품명</t>
    <phoneticPr fontId="2" type="noConversion"/>
  </si>
  <si>
    <t>규격</t>
    <phoneticPr fontId="2" type="noConversion"/>
  </si>
  <si>
    <t>평균
단가</t>
    <phoneticPr fontId="2" type="noConversion"/>
  </si>
  <si>
    <t>점수</t>
    <phoneticPr fontId="2" type="noConversion"/>
  </si>
  <si>
    <t>페디아슈어</t>
    <phoneticPr fontId="2" type="noConversion"/>
  </si>
  <si>
    <t>900g</t>
    <phoneticPr fontId="2" type="noConversion"/>
  </si>
  <si>
    <t>매일앱솔루트명작</t>
    <phoneticPr fontId="2" type="noConversion"/>
  </si>
  <si>
    <t>60g</t>
    <phoneticPr fontId="2" type="noConversion"/>
  </si>
  <si>
    <t>성원편한미역</t>
    <phoneticPr fontId="2" type="noConversion"/>
  </si>
  <si>
    <t>80g</t>
    <phoneticPr fontId="2" type="noConversion"/>
  </si>
  <si>
    <t>성원돌바리미역</t>
    <phoneticPr fontId="2" type="noConversion"/>
  </si>
  <si>
    <t>해태과일촌CA</t>
    <phoneticPr fontId="2" type="noConversion"/>
  </si>
  <si>
    <t>웅진고칼슘</t>
    <phoneticPr fontId="2" type="noConversion"/>
  </si>
  <si>
    <t>미닛메이드Ca플러스</t>
    <phoneticPr fontId="2" type="noConversion"/>
  </si>
  <si>
    <t>350ml</t>
    <phoneticPr fontId="2" type="noConversion"/>
  </si>
  <si>
    <t>오늘유정란</t>
    <phoneticPr fontId="2" type="noConversion"/>
  </si>
  <si>
    <t>10입</t>
    <phoneticPr fontId="2" type="noConversion"/>
  </si>
  <si>
    <t>풀무원목초유정란</t>
    <phoneticPr fontId="2" type="noConversion"/>
  </si>
  <si>
    <t>10입</t>
    <phoneticPr fontId="2" type="noConversion"/>
  </si>
  <si>
    <t>품질인증유정란</t>
    <phoneticPr fontId="2" type="noConversion"/>
  </si>
  <si>
    <t>함박웃음밥맛</t>
    <phoneticPr fontId="2" type="noConversion"/>
  </si>
  <si>
    <t>20kg</t>
    <phoneticPr fontId="2" type="noConversion"/>
  </si>
  <si>
    <t>우수서리태</t>
    <phoneticPr fontId="2" type="noConversion"/>
  </si>
  <si>
    <t>게인플러스어드벤스</t>
    <phoneticPr fontId="2" type="noConversion"/>
  </si>
  <si>
    <t>풀무원도시락김</t>
    <phoneticPr fontId="2" type="noConversion"/>
  </si>
  <si>
    <t>5g*8</t>
    <phoneticPr fontId="2" type="noConversion"/>
  </si>
  <si>
    <t>동원들기름김</t>
    <phoneticPr fontId="2" type="noConversion"/>
  </si>
  <si>
    <t>5g*12</t>
    <phoneticPr fontId="2" type="noConversion"/>
  </si>
  <si>
    <t>오뚜기옛날미역</t>
    <phoneticPr fontId="2" type="noConversion"/>
  </si>
  <si>
    <t>완도산참미역</t>
    <phoneticPr fontId="2" type="noConversion"/>
  </si>
  <si>
    <t>기장실미역</t>
    <phoneticPr fontId="2" type="noConversion"/>
  </si>
  <si>
    <t>150g*3</t>
    <phoneticPr fontId="2" type="noConversion"/>
  </si>
  <si>
    <t>동원살코기참치마일드</t>
    <phoneticPr fontId="2" type="noConversion"/>
  </si>
  <si>
    <t>롯데스카치오렌지</t>
    <phoneticPr fontId="2" type="noConversion"/>
  </si>
  <si>
    <t>2L</t>
    <phoneticPr fontId="2" type="noConversion"/>
  </si>
  <si>
    <t>오뚜기맛있는계란</t>
    <phoneticPr fontId="2" type="noConversion"/>
  </si>
  <si>
    <t>아침에계란왕란</t>
    <phoneticPr fontId="2" type="noConversion"/>
  </si>
  <si>
    <t>아침에특란</t>
    <phoneticPr fontId="2" type="noConversion"/>
  </si>
  <si>
    <t>4kg</t>
    <phoneticPr fontId="2" type="noConversion"/>
  </si>
  <si>
    <t>삼안금싸라기</t>
    <phoneticPr fontId="2" type="noConversion"/>
  </si>
  <si>
    <t>롯데일품청결미</t>
    <phoneticPr fontId="2" type="noConversion"/>
  </si>
  <si>
    <t>서리태</t>
    <phoneticPr fontId="2" type="noConversion"/>
  </si>
  <si>
    <t>감자</t>
    <phoneticPr fontId="2" type="noConversion"/>
  </si>
  <si>
    <t>분유</t>
    <phoneticPr fontId="2" type="noConversion"/>
  </si>
  <si>
    <t>일동프리미엄</t>
    <phoneticPr fontId="2" type="noConversion"/>
  </si>
  <si>
    <t>점수</t>
    <phoneticPr fontId="2" type="noConversion"/>
  </si>
  <si>
    <t>일동산양분유</t>
    <phoneticPr fontId="2" type="noConversion"/>
  </si>
  <si>
    <t>일동수퍼프리미엄</t>
    <phoneticPr fontId="2" type="noConversion"/>
  </si>
  <si>
    <t>이유식</t>
    <phoneticPr fontId="2" type="noConversion"/>
  </si>
  <si>
    <t>분유명</t>
    <phoneticPr fontId="2" type="noConversion"/>
  </si>
  <si>
    <t>점수</t>
    <phoneticPr fontId="2" type="noConversion"/>
  </si>
  <si>
    <t>규격</t>
    <phoneticPr fontId="2" type="noConversion"/>
  </si>
  <si>
    <t>금액</t>
    <phoneticPr fontId="2" type="noConversion"/>
  </si>
  <si>
    <t>매일유기농맘마밀</t>
    <phoneticPr fontId="2" type="noConversion"/>
  </si>
  <si>
    <t>남양그래뉼생</t>
    <phoneticPr fontId="2" type="noConversion"/>
  </si>
  <si>
    <t>550g</t>
    <phoneticPr fontId="2" type="noConversion"/>
  </si>
  <si>
    <t>페디아슈어</t>
    <phoneticPr fontId="2" type="noConversion"/>
  </si>
  <si>
    <t>매일유기농맘마밀</t>
    <phoneticPr fontId="2" type="noConversion"/>
  </si>
  <si>
    <t>540g</t>
    <phoneticPr fontId="2" type="noConversion"/>
  </si>
  <si>
    <t>게인플러스어드벤스</t>
    <phoneticPr fontId="2" type="noConversion"/>
  </si>
  <si>
    <t>후디스유기농</t>
    <phoneticPr fontId="2" type="noConversion"/>
  </si>
  <si>
    <t>상표명</t>
    <phoneticPr fontId="2" type="noConversion"/>
  </si>
  <si>
    <t>소문난삼부자김</t>
    <phoneticPr fontId="2" type="noConversion"/>
  </si>
  <si>
    <t>청청대상미역</t>
    <phoneticPr fontId="2" type="noConversion"/>
  </si>
  <si>
    <t>오뚜기참치</t>
    <phoneticPr fontId="2" type="noConversion"/>
  </si>
  <si>
    <t>오뚜기마일드</t>
    <phoneticPr fontId="2" type="noConversion"/>
  </si>
  <si>
    <t>150g*3</t>
    <phoneticPr fontId="2" type="noConversion"/>
  </si>
  <si>
    <t>동원참치</t>
    <phoneticPr fontId="2" type="noConversion"/>
  </si>
  <si>
    <t>해태과일촌Ca</t>
    <phoneticPr fontId="2" type="noConversion"/>
  </si>
  <si>
    <t>롯데청청경기미</t>
    <phoneticPr fontId="2" type="noConversion"/>
  </si>
  <si>
    <t>제외</t>
    <phoneticPr fontId="2" type="noConversion"/>
  </si>
  <si>
    <t>4.7g*24</t>
    <phoneticPr fontId="2" type="noConversion"/>
  </si>
  <si>
    <t>4g</t>
    <phoneticPr fontId="2" type="noConversion"/>
  </si>
  <si>
    <t>4g제외</t>
    <phoneticPr fontId="2" type="noConversion"/>
  </si>
  <si>
    <t>순번</t>
    <phoneticPr fontId="2" type="noConversion"/>
  </si>
  <si>
    <t>구       분</t>
    <phoneticPr fontId="2" type="noConversion"/>
  </si>
  <si>
    <t>규격</t>
    <phoneticPr fontId="2" type="noConversion"/>
  </si>
  <si>
    <t>단위</t>
    <phoneticPr fontId="2" type="noConversion"/>
  </si>
  <si>
    <t>상표명</t>
    <phoneticPr fontId="2" type="noConversion"/>
  </si>
  <si>
    <t>근거자료</t>
    <phoneticPr fontId="2" type="noConversion"/>
  </si>
  <si>
    <t>기초단가</t>
    <phoneticPr fontId="2" type="noConversion"/>
  </si>
  <si>
    <t>비고</t>
    <phoneticPr fontId="2" type="noConversion"/>
  </si>
  <si>
    <t>계</t>
    <phoneticPr fontId="2" type="noConversion"/>
  </si>
  <si>
    <t>조제분유</t>
    <phoneticPr fontId="2" type="noConversion"/>
  </si>
  <si>
    <t xml:space="preserve"> 1~3단계</t>
    <phoneticPr fontId="2" type="noConversion"/>
  </si>
  <si>
    <t>800g</t>
    <phoneticPr fontId="2" type="noConversion"/>
  </si>
  <si>
    <t>캔</t>
    <phoneticPr fontId="2" type="noConversion"/>
  </si>
  <si>
    <t>남양프리미엄/임페리얼</t>
    <phoneticPr fontId="2" type="noConversion"/>
  </si>
  <si>
    <t>이유식</t>
    <phoneticPr fontId="2" type="noConversion"/>
  </si>
  <si>
    <t xml:space="preserve"> 2~3단계</t>
    <phoneticPr fontId="2" type="noConversion"/>
  </si>
  <si>
    <t>500~550g</t>
    <phoneticPr fontId="2" type="noConversion"/>
  </si>
  <si>
    <t>쌀</t>
    <phoneticPr fontId="2" type="noConversion"/>
  </si>
  <si>
    <t xml:space="preserve"> 국내산 햅쌀기준</t>
    <phoneticPr fontId="2" type="noConversion"/>
  </si>
  <si>
    <t>1.5kg</t>
    <phoneticPr fontId="2" type="noConversion"/>
  </si>
  <si>
    <t>봉</t>
    <phoneticPr fontId="2" type="noConversion"/>
  </si>
  <si>
    <t>3kg</t>
    <phoneticPr fontId="2" type="noConversion"/>
  </si>
  <si>
    <t>감자</t>
    <phoneticPr fontId="2" type="noConversion"/>
  </si>
  <si>
    <t>국내산 감자</t>
    <phoneticPr fontId="2" type="noConversion"/>
  </si>
  <si>
    <t>750g</t>
    <phoneticPr fontId="2" type="noConversion"/>
  </si>
  <si>
    <t>1500g</t>
    <phoneticPr fontId="2" type="noConversion"/>
  </si>
  <si>
    <t>달걀</t>
    <phoneticPr fontId="2" type="noConversion"/>
  </si>
  <si>
    <t xml:space="preserve"> 유정란(50g/개) </t>
    <phoneticPr fontId="2" type="noConversion"/>
  </si>
  <si>
    <t>10개/팩</t>
    <phoneticPr fontId="2" type="noConversion"/>
  </si>
  <si>
    <t>팩</t>
    <phoneticPr fontId="2" type="noConversion"/>
  </si>
  <si>
    <t>당근</t>
    <phoneticPr fontId="2" type="noConversion"/>
  </si>
  <si>
    <t xml:space="preserve"> 국내산 흙당근</t>
    <phoneticPr fontId="2" type="noConversion"/>
  </si>
  <si>
    <t>500g</t>
    <phoneticPr fontId="2" type="noConversion"/>
  </si>
  <si>
    <t>1000g</t>
    <phoneticPr fontId="2" type="noConversion"/>
  </si>
  <si>
    <t>우유</t>
    <phoneticPr fontId="2" type="noConversion"/>
  </si>
  <si>
    <t>흰우유(시유)</t>
    <phoneticPr fontId="2" type="noConversion"/>
  </si>
  <si>
    <t>200ml</t>
    <phoneticPr fontId="2" type="noConversion"/>
  </si>
  <si>
    <t>서리태</t>
    <phoneticPr fontId="2" type="noConversion"/>
  </si>
  <si>
    <t>국내산 햅곡기준</t>
    <phoneticPr fontId="2" type="noConversion"/>
  </si>
  <si>
    <t>김</t>
    <phoneticPr fontId="2" type="noConversion"/>
  </si>
  <si>
    <t xml:space="preserve"> 조미김(3~5g의 소포장기준)</t>
    <phoneticPr fontId="2" type="noConversion"/>
  </si>
  <si>
    <t>3g</t>
    <phoneticPr fontId="2" type="noConversion"/>
  </si>
  <si>
    <t>4000
(3g)</t>
    <phoneticPr fontId="2" type="noConversion"/>
  </si>
  <si>
    <t>미역</t>
    <phoneticPr fontId="2" type="noConversion"/>
  </si>
  <si>
    <t>국내산 건미역</t>
    <phoneticPr fontId="2" type="noConversion"/>
  </si>
  <si>
    <t>100g</t>
    <phoneticPr fontId="2" type="noConversion"/>
  </si>
  <si>
    <t>참치통조림</t>
    <phoneticPr fontId="2" type="noConversion"/>
  </si>
  <si>
    <t xml:space="preserve"> 소포장 캔 통조림</t>
    <phoneticPr fontId="2" type="noConversion"/>
  </si>
  <si>
    <t>오렌지주스</t>
    <phoneticPr fontId="2" type="noConversion"/>
  </si>
  <si>
    <t xml:space="preserve"> 100%원액기준/칼슘첨가제품</t>
    <phoneticPr fontId="2" type="noConversion"/>
  </si>
  <si>
    <t>1500ml</t>
    <phoneticPr fontId="2" type="noConversion"/>
  </si>
  <si>
    <t>병</t>
    <phoneticPr fontId="2" type="noConversion"/>
  </si>
  <si>
    <t>배송비</t>
    <phoneticPr fontId="2" type="noConversion"/>
  </si>
  <si>
    <t>월 2회 배송</t>
    <phoneticPr fontId="2" type="noConversion"/>
  </si>
  <si>
    <t>가구수</t>
    <phoneticPr fontId="2" type="noConversion"/>
  </si>
  <si>
    <t>증감율</t>
    <phoneticPr fontId="2" type="noConversion"/>
  </si>
  <si>
    <t>2006년
계약금액</t>
    <phoneticPr fontId="2" type="noConversion"/>
  </si>
  <si>
    <t>2007년기초단가설계</t>
    <phoneticPr fontId="2" type="noConversion"/>
  </si>
  <si>
    <t>2007년 신규제품</t>
    <phoneticPr fontId="2" type="noConversion"/>
  </si>
  <si>
    <t>보충영양식품 기초단가 설계 비교표</t>
    <phoneticPr fontId="2" type="noConversion"/>
  </si>
  <si>
    <t>분유</t>
  </si>
  <si>
    <t>달걀</t>
  </si>
  <si>
    <t>감자</t>
  </si>
  <si>
    <t>검은콩</t>
  </si>
  <si>
    <t>팩</t>
  </si>
  <si>
    <t>봉</t>
  </si>
  <si>
    <t>300g</t>
    <phoneticPr fontId="2" type="noConversion"/>
  </si>
  <si>
    <t>450g</t>
    <phoneticPr fontId="2" type="noConversion"/>
  </si>
  <si>
    <t>캔</t>
    <phoneticPr fontId="2" type="noConversion"/>
  </si>
  <si>
    <t>조미김</t>
    <phoneticPr fontId="2" type="noConversion"/>
  </si>
  <si>
    <t>봉</t>
    <phoneticPr fontId="2" type="noConversion"/>
  </si>
  <si>
    <t>오렌지쥬스</t>
    <phoneticPr fontId="2" type="noConversion"/>
  </si>
  <si>
    <t>1.5L</t>
    <phoneticPr fontId="2" type="noConversion"/>
  </si>
  <si>
    <t>200ml</t>
    <phoneticPr fontId="2" type="noConversion"/>
  </si>
  <si>
    <t>800g</t>
    <phoneticPr fontId="2" type="noConversion"/>
  </si>
  <si>
    <t>캔</t>
    <phoneticPr fontId="2" type="noConversion"/>
  </si>
  <si>
    <t>15개</t>
    <phoneticPr fontId="2" type="noConversion"/>
  </si>
  <si>
    <t>팩</t>
    <phoneticPr fontId="2" type="noConversion"/>
  </si>
  <si>
    <t>400g</t>
    <phoneticPr fontId="2" type="noConversion"/>
  </si>
  <si>
    <t>봉</t>
    <phoneticPr fontId="2" type="noConversion"/>
  </si>
  <si>
    <t>봉</t>
    <phoneticPr fontId="2" type="noConversion"/>
  </si>
  <si>
    <t>품 목 명</t>
    <phoneticPr fontId="2" type="noConversion"/>
  </si>
  <si>
    <t>상 품 명</t>
    <phoneticPr fontId="2" type="noConversion"/>
  </si>
  <si>
    <t>규격</t>
    <phoneticPr fontId="2" type="noConversion"/>
  </si>
  <si>
    <t>단위</t>
    <phoneticPr fontId="2" type="noConversion"/>
  </si>
  <si>
    <t>단가</t>
    <phoneticPr fontId="2" type="noConversion"/>
  </si>
  <si>
    <t>배달
회수
(월)</t>
    <phoneticPr fontId="2" type="noConversion"/>
  </si>
  <si>
    <t>예상소요량</t>
    <phoneticPr fontId="2" type="noConversion"/>
  </si>
  <si>
    <t>예상 소요금액</t>
    <phoneticPr fontId="2" type="noConversion"/>
  </si>
  <si>
    <t>월
수량</t>
    <phoneticPr fontId="2" type="noConversion"/>
  </si>
  <si>
    <t>금액(원)</t>
    <phoneticPr fontId="2" type="noConversion"/>
  </si>
  <si>
    <t>총액(원)</t>
    <phoneticPr fontId="2" type="noConversion"/>
  </si>
  <si>
    <t>계</t>
    <phoneticPr fontId="2" type="noConversion"/>
  </si>
  <si>
    <t>쌀</t>
    <phoneticPr fontId="2" type="noConversion"/>
  </si>
  <si>
    <t>남양임페리얼XO 1단계</t>
    <phoneticPr fontId="2" type="noConversion"/>
  </si>
  <si>
    <t>매일앱솔루트명작 1단계</t>
    <phoneticPr fontId="2" type="noConversion"/>
  </si>
  <si>
    <t>매일앱솔루트명작 2단계</t>
    <phoneticPr fontId="2" type="noConversion"/>
  </si>
  <si>
    <t>800g</t>
    <phoneticPr fontId="2" type="noConversion"/>
  </si>
  <si>
    <t>800g</t>
    <phoneticPr fontId="2" type="noConversion"/>
  </si>
  <si>
    <t>800g</t>
    <phoneticPr fontId="2" type="noConversion"/>
  </si>
  <si>
    <t>캔</t>
    <phoneticPr fontId="2" type="noConversion"/>
  </si>
  <si>
    <t>캔</t>
    <phoneticPr fontId="2" type="noConversion"/>
  </si>
  <si>
    <t>등급규격 상이상</t>
    <phoneticPr fontId="2" type="noConversion"/>
  </si>
  <si>
    <t>보리</t>
    <phoneticPr fontId="2" type="noConversion"/>
  </si>
  <si>
    <t>800g</t>
    <phoneticPr fontId="2" type="noConversion"/>
  </si>
  <si>
    <t>1.4kg</t>
    <phoneticPr fontId="2" type="noConversion"/>
  </si>
  <si>
    <t>포</t>
    <phoneticPr fontId="2" type="noConversion"/>
  </si>
  <si>
    <t>900g</t>
    <phoneticPr fontId="2" type="noConversion"/>
  </si>
  <si>
    <t>1.4kg</t>
    <phoneticPr fontId="2" type="noConversion"/>
  </si>
  <si>
    <t>당근</t>
    <phoneticPr fontId="2" type="noConversion"/>
  </si>
  <si>
    <t>600g</t>
    <phoneticPr fontId="2" type="noConversion"/>
  </si>
  <si>
    <t>동원순닭가슴살</t>
    <phoneticPr fontId="2" type="noConversion"/>
  </si>
  <si>
    <t>135g</t>
    <phoneticPr fontId="2" type="noConversion"/>
  </si>
  <si>
    <t>45g</t>
    <phoneticPr fontId="2" type="noConversion"/>
  </si>
  <si>
    <t>80g</t>
    <phoneticPr fontId="2" type="noConversion"/>
  </si>
  <si>
    <t>300g</t>
    <phoneticPr fontId="2" type="noConversion"/>
  </si>
  <si>
    <t>봉</t>
    <phoneticPr fontId="2" type="noConversion"/>
  </si>
  <si>
    <t>6개월
수량</t>
    <phoneticPr fontId="2" type="noConversion"/>
  </si>
  <si>
    <t>BOX</t>
    <phoneticPr fontId="2" type="noConversion"/>
  </si>
  <si>
    <t>참치통조림</t>
    <phoneticPr fontId="2" type="noConversion"/>
  </si>
  <si>
    <t>동원 살코기참치</t>
    <phoneticPr fontId="2" type="noConversion"/>
  </si>
  <si>
    <t>캔</t>
    <phoneticPr fontId="2" type="noConversion"/>
  </si>
  <si>
    <t>9봉</t>
    <phoneticPr fontId="2" type="noConversion"/>
  </si>
  <si>
    <t>박스 제작비 포함</t>
    <phoneticPr fontId="2" type="noConversion"/>
  </si>
  <si>
    <t>배송비</t>
    <phoneticPr fontId="2" type="noConversion"/>
  </si>
  <si>
    <t>청정원 건미역</t>
    <phoneticPr fontId="2" type="noConversion"/>
  </si>
  <si>
    <t>매일앱솔루트궁 1단계</t>
    <phoneticPr fontId="2" type="noConversion"/>
  </si>
  <si>
    <t>매일앱솔루트궁 2단계</t>
  </si>
  <si>
    <t>남양임페리얼XO 2단계</t>
  </si>
  <si>
    <t>등급규격 상이상
국내산, 흙감자
120g(중) 이상</t>
    <phoneticPr fontId="2" type="noConversion"/>
  </si>
  <si>
    <t>등급규격 상이상
국내산, 흙당근
120g(소) 이상</t>
    <phoneticPr fontId="2" type="noConversion"/>
  </si>
  <si>
    <t>등급규격 상이상
국내산, 서리태</t>
    <phoneticPr fontId="2" type="noConversion"/>
  </si>
  <si>
    <t>대란(60g), 무항생제인증</t>
    <phoneticPr fontId="2" type="noConversion"/>
  </si>
  <si>
    <t>※ 기준단가는 평균값에서 원단위 절사된 금액임</t>
    <phoneticPr fontId="2" type="noConversion"/>
  </si>
  <si>
    <t>애호박</t>
    <phoneticPr fontId="2" type="noConversion"/>
  </si>
  <si>
    <t>일반등급 : 상이상
국내산, 인큐포장제품</t>
    <phoneticPr fontId="2" type="noConversion"/>
  </si>
  <si>
    <t>600g</t>
    <phoneticPr fontId="2" type="noConversion"/>
  </si>
  <si>
    <t>봉</t>
    <phoneticPr fontId="2" type="noConversion"/>
  </si>
  <si>
    <t>호상요구르트</t>
    <phoneticPr fontId="2" type="noConversion"/>
  </si>
  <si>
    <t>80g</t>
    <phoneticPr fontId="2" type="noConversion"/>
  </si>
  <si>
    <t>팩</t>
    <phoneticPr fontId="2" type="noConversion"/>
  </si>
  <si>
    <t>멸치</t>
    <phoneticPr fontId="2" type="noConversion"/>
  </si>
  <si>
    <t>300g</t>
    <phoneticPr fontId="2" type="noConversion"/>
  </si>
  <si>
    <t>방울토마토</t>
    <phoneticPr fontId="2" type="noConversion"/>
  </si>
  <si>
    <t>일반등급 : 상이상
개당중량 12g 이상</t>
    <phoneticPr fontId="2" type="noConversion"/>
  </si>
  <si>
    <t>500g</t>
    <phoneticPr fontId="2" type="noConversion"/>
  </si>
  <si>
    <t>국내산
등급규격 상이상</t>
    <phoneticPr fontId="2" type="noConversion"/>
  </si>
  <si>
    <t>닭가슴살통조림</t>
    <phoneticPr fontId="2" type="noConversion"/>
  </si>
  <si>
    <t>건표고버섯</t>
    <phoneticPr fontId="2" type="noConversion"/>
  </si>
  <si>
    <r>
      <rPr>
        <sz val="8"/>
        <color rgb="FF000000"/>
        <rFont val="돋움"/>
        <family val="3"/>
        <charset val="129"/>
      </rPr>
      <t>수산가공품 검사기준:2등이상</t>
    </r>
    <r>
      <rPr>
        <sz val="10"/>
        <color indexed="8"/>
        <rFont val="돋움"/>
        <family val="3"/>
        <charset val="129"/>
      </rPr>
      <t xml:space="preserve">
</t>
    </r>
    <r>
      <rPr>
        <sz val="9"/>
        <color rgb="FF000000"/>
        <rFont val="돋움"/>
        <family val="3"/>
        <charset val="129"/>
      </rPr>
      <t>세멸·지리멸(16㎜이하크기)</t>
    </r>
    <phoneticPr fontId="2" type="noConversion"/>
  </si>
  <si>
    <t>빙그레</t>
    <phoneticPr fontId="2" type="noConversion"/>
  </si>
  <si>
    <t>50g</t>
    <phoneticPr fontId="2" type="noConversion"/>
  </si>
  <si>
    <t>135~150g</t>
    <phoneticPr fontId="2" type="noConversion"/>
  </si>
  <si>
    <t>성경, 해표식품</t>
    <phoneticPr fontId="2" type="noConversion"/>
  </si>
  <si>
    <t>델몬트 오렌지100</t>
    <phoneticPr fontId="2" type="noConversion"/>
  </si>
  <si>
    <t>서울우유</t>
    <phoneticPr fontId="2" type="noConversion"/>
  </si>
  <si>
    <t>사과</t>
    <phoneticPr fontId="2" type="noConversion"/>
  </si>
  <si>
    <t>후디스 산양분유 1단계</t>
    <phoneticPr fontId="2" type="noConversion"/>
  </si>
  <si>
    <t>후디스 산양분유 2단계</t>
    <phoneticPr fontId="2" type="noConversion"/>
  </si>
  <si>
    <t>두유</t>
    <phoneticPr fontId="2" type="noConversion"/>
  </si>
  <si>
    <t>시리얼</t>
    <phoneticPr fontId="2" type="noConversion"/>
  </si>
  <si>
    <t>브로콜리</t>
    <phoneticPr fontId="2" type="noConversion"/>
  </si>
  <si>
    <t>300g</t>
    <phoneticPr fontId="2" type="noConversion"/>
  </si>
  <si>
    <t>500g</t>
    <phoneticPr fontId="2" type="noConversion"/>
  </si>
  <si>
    <t>파프리카</t>
    <phoneticPr fontId="2" type="noConversion"/>
  </si>
  <si>
    <t>상자</t>
    <phoneticPr fontId="2" type="noConversion"/>
  </si>
  <si>
    <t>봉</t>
    <phoneticPr fontId="2" type="noConversion"/>
  </si>
  <si>
    <t>국내산, 규격등급:상이상</t>
    <phoneticPr fontId="2" type="noConversion"/>
  </si>
  <si>
    <t>국내산/ 등급규정:상이상
개당중량 : 중(140g) 이상</t>
    <phoneticPr fontId="2" type="noConversion"/>
  </si>
  <si>
    <t>상하목장 유기농우유</t>
    <phoneticPr fontId="2" type="noConversion"/>
  </si>
  <si>
    <t>아침에쥬스 오렌지100</t>
    <phoneticPr fontId="2" type="noConversion"/>
  </si>
  <si>
    <t>900㎖</t>
    <phoneticPr fontId="2" type="noConversion"/>
  </si>
  <si>
    <t>PET</t>
    <phoneticPr fontId="2" type="noConversion"/>
  </si>
  <si>
    <t>삼육 검은콩칼슘</t>
    <phoneticPr fontId="2" type="noConversion"/>
  </si>
  <si>
    <t>200㎖</t>
    <phoneticPr fontId="2" type="noConversion"/>
  </si>
  <si>
    <t>팩</t>
    <phoneticPr fontId="2" type="noConversion"/>
  </si>
  <si>
    <t>표준규격 : 상이상
낱개무게250g 이상</t>
    <phoneticPr fontId="2" type="noConversion"/>
  </si>
  <si>
    <t>봉</t>
    <phoneticPr fontId="2" type="noConversion"/>
  </si>
  <si>
    <t>국내산, 규격등급 : 상이상
줄기7㎝이하,무게250g이상</t>
    <phoneticPr fontId="2" type="noConversion"/>
  </si>
  <si>
    <t>2024년 하반기 영양플러스사업 보충식품 구입 내역서</t>
    <phoneticPr fontId="2" type="noConversion"/>
  </si>
  <si>
    <t>아이엠마더(1단계)</t>
    <phoneticPr fontId="2" type="noConversion"/>
  </si>
  <si>
    <t>아이엠마더(2단계)</t>
  </si>
  <si>
    <t>125ml</t>
    <phoneticPr fontId="2" type="noConversion"/>
  </si>
  <si>
    <t>고구마</t>
    <phoneticPr fontId="2" type="noConversion"/>
  </si>
  <si>
    <t>등급규격 상이상
국내산, 소(40~250g)</t>
    <phoneticPr fontId="2" type="noConversion"/>
  </si>
  <si>
    <t>25종</t>
    <phoneticPr fontId="2" type="noConversion"/>
  </si>
  <si>
    <t>포스트 콘푸라이트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</si>
</sst>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General&quot;g&quot;"/>
  </numFmts>
  <fonts count="3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4"/>
      <name val="HY견고딕"/>
      <family val="1"/>
      <charset val="129"/>
    </font>
    <font>
      <b/>
      <sz val="12"/>
      <name val="굴림"/>
      <family val="3"/>
      <charset val="129"/>
    </font>
    <font>
      <sz val="12"/>
      <name val="돋움"/>
      <family val="3"/>
      <charset val="129"/>
    </font>
    <font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11"/>
      <name val="HY견고딕"/>
      <family val="1"/>
      <charset val="129"/>
    </font>
    <font>
      <b/>
      <sz val="12"/>
      <name val="HY견고딕"/>
      <family val="1"/>
      <charset val="129"/>
    </font>
    <font>
      <sz val="10"/>
      <name val="돋움"/>
      <family val="3"/>
      <charset val="129"/>
    </font>
    <font>
      <sz val="12"/>
      <color indexed="10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7"/>
      <name val="돋움"/>
      <family val="3"/>
      <charset val="129"/>
    </font>
    <font>
      <sz val="12"/>
      <name val="HY견고딕"/>
      <family val="1"/>
      <charset val="129"/>
    </font>
    <font>
      <sz val="22"/>
      <name val="HY견고딕"/>
      <family val="1"/>
      <charset val="129"/>
    </font>
    <font>
      <sz val="10"/>
      <color indexed="8"/>
      <name val="돋움"/>
      <family val="3"/>
      <charset val="129"/>
    </font>
    <font>
      <b/>
      <sz val="12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 val="singleAccounting"/>
      <sz val="12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8"/>
      <name val="HY동녘B"/>
      <family val="1"/>
      <charset val="129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8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41" fontId="1" fillId="0" borderId="5" xfId="2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41" fontId="1" fillId="0" borderId="6" xfId="2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41" fontId="1" fillId="0" borderId="9" xfId="2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 shrinkToFit="1"/>
    </xf>
    <xf numFmtId="41" fontId="1" fillId="0" borderId="0" xfId="2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41" fontId="1" fillId="0" borderId="0" xfId="2" applyAlignment="1">
      <alignment vertical="center" shrinkToFit="1"/>
    </xf>
    <xf numFmtId="0" fontId="4" fillId="2" borderId="11" xfId="0" applyFont="1" applyFill="1" applyBorder="1" applyAlignment="1">
      <alignment horizontal="center" vertical="center" shrinkToFit="1"/>
    </xf>
    <xf numFmtId="178" fontId="4" fillId="2" borderId="12" xfId="0" applyNumberFormat="1" applyFont="1" applyFill="1" applyBorder="1" applyAlignment="1">
      <alignment horizontal="center" vertical="center" shrinkToFit="1"/>
    </xf>
    <xf numFmtId="3" fontId="4" fillId="2" borderId="12" xfId="0" applyNumberFormat="1" applyFont="1" applyFill="1" applyBorder="1" applyAlignment="1">
      <alignment horizontal="center" vertical="center" wrapText="1" shrinkToFit="1"/>
    </xf>
    <xf numFmtId="0" fontId="4" fillId="2" borderId="13" xfId="0" applyFont="1" applyFill="1" applyBorder="1" applyAlignment="1">
      <alignment horizontal="center" vertical="center" shrinkToFit="1"/>
    </xf>
    <xf numFmtId="41" fontId="0" fillId="0" borderId="0" xfId="2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5" xfId="2" applyFont="1" applyBorder="1">
      <alignment vertical="center"/>
    </xf>
    <xf numFmtId="41" fontId="0" fillId="0" borderId="9" xfId="2" applyFont="1" applyBorder="1">
      <alignment vertical="center"/>
    </xf>
    <xf numFmtId="41" fontId="0" fillId="0" borderId="0" xfId="0" applyNumberFormat="1">
      <alignment vertical="center"/>
    </xf>
    <xf numFmtId="0" fontId="0" fillId="3" borderId="0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41" fontId="1" fillId="3" borderId="5" xfId="2" applyFill="1" applyBorder="1" applyAlignment="1">
      <alignment vertical="center" shrinkToFit="1"/>
    </xf>
    <xf numFmtId="41" fontId="1" fillId="3" borderId="6" xfId="2" applyFill="1" applyBorder="1" applyAlignment="1">
      <alignment vertical="center" shrinkToFit="1"/>
    </xf>
    <xf numFmtId="0" fontId="0" fillId="3" borderId="2" xfId="0" applyFill="1" applyBorder="1" applyAlignment="1">
      <alignment horizontal="center" vertical="center" shrinkToFit="1"/>
    </xf>
    <xf numFmtId="41" fontId="1" fillId="3" borderId="9" xfId="2" applyFill="1" applyBorder="1" applyAlignment="1">
      <alignment vertical="center" shrinkToFit="1"/>
    </xf>
    <xf numFmtId="0" fontId="0" fillId="3" borderId="4" xfId="0" applyFill="1" applyBorder="1" applyAlignment="1">
      <alignment vertical="center" shrinkToFit="1"/>
    </xf>
    <xf numFmtId="41" fontId="1" fillId="3" borderId="1" xfId="2" applyFill="1" applyBorder="1" applyAlignment="1">
      <alignment vertical="center" shrinkToFit="1"/>
    </xf>
    <xf numFmtId="41" fontId="0" fillId="3" borderId="5" xfId="2" applyFont="1" applyFill="1" applyBorder="1">
      <alignment vertical="center"/>
    </xf>
    <xf numFmtId="0" fontId="0" fillId="3" borderId="7" xfId="0" applyFill="1" applyBorder="1" applyAlignment="1">
      <alignment vertical="center" shrinkToFit="1"/>
    </xf>
    <xf numFmtId="41" fontId="1" fillId="3" borderId="0" xfId="2" applyFill="1" applyBorder="1" applyAlignment="1">
      <alignment vertical="center" shrinkToFit="1"/>
    </xf>
    <xf numFmtId="0" fontId="0" fillId="3" borderId="8" xfId="0" applyFill="1" applyBorder="1" applyAlignment="1">
      <alignment vertical="center" shrinkToFit="1"/>
    </xf>
    <xf numFmtId="0" fontId="0" fillId="3" borderId="3" xfId="0" applyFill="1" applyBorder="1" applyAlignment="1">
      <alignment horizontal="center" vertical="center" shrinkToFit="1"/>
    </xf>
    <xf numFmtId="41" fontId="1" fillId="3" borderId="14" xfId="2" applyFill="1" applyBorder="1" applyAlignment="1">
      <alignment vertical="center" shrinkToFit="1"/>
    </xf>
    <xf numFmtId="41" fontId="0" fillId="3" borderId="9" xfId="2" applyFont="1" applyFill="1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41" fontId="1" fillId="0" borderId="3" xfId="2" applyBorder="1" applyAlignment="1">
      <alignment vertical="center" shrinkToFit="1"/>
    </xf>
    <xf numFmtId="0" fontId="0" fillId="0" borderId="14" xfId="0" applyBorder="1">
      <alignment vertical="center"/>
    </xf>
    <xf numFmtId="41" fontId="1" fillId="0" borderId="1" xfId="2" applyBorder="1" applyAlignment="1">
      <alignment vertical="center" shrinkToFit="1"/>
    </xf>
    <xf numFmtId="41" fontId="1" fillId="0" borderId="2" xfId="2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0" fontId="6" fillId="0" borderId="2" xfId="0" applyFont="1" applyBorder="1" applyAlignment="1">
      <alignment horizontal="center" vertical="center" shrinkToFit="1"/>
    </xf>
    <xf numFmtId="41" fontId="6" fillId="0" borderId="9" xfId="2" applyFont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 shrinkToFit="1"/>
    </xf>
    <xf numFmtId="41" fontId="6" fillId="0" borderId="5" xfId="2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6" fillId="0" borderId="0" xfId="0" applyFont="1" applyBorder="1" applyAlignment="1">
      <alignment horizontal="center" vertical="center" shrinkToFit="1"/>
    </xf>
    <xf numFmtId="41" fontId="6" fillId="0" borderId="6" xfId="2" applyFont="1" applyBorder="1" applyAlignment="1">
      <alignment vertical="center" shrinkToFit="1"/>
    </xf>
    <xf numFmtId="0" fontId="6" fillId="0" borderId="7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3" borderId="7" xfId="0" applyFont="1" applyFill="1" applyBorder="1" applyAlignment="1">
      <alignment vertical="center" shrinkToFit="1"/>
    </xf>
    <xf numFmtId="0" fontId="6" fillId="3" borderId="0" xfId="0" applyFont="1" applyFill="1" applyBorder="1" applyAlignment="1">
      <alignment horizontal="center" vertical="center" shrinkToFit="1"/>
    </xf>
    <xf numFmtId="41" fontId="6" fillId="3" borderId="6" xfId="2" applyFont="1" applyFill="1" applyBorder="1" applyAlignment="1">
      <alignment vertical="center" shrinkToFit="1"/>
    </xf>
    <xf numFmtId="0" fontId="0" fillId="3" borderId="0" xfId="0" applyFill="1">
      <alignment vertical="center"/>
    </xf>
    <xf numFmtId="0" fontId="6" fillId="3" borderId="2" xfId="0" applyFont="1" applyFill="1" applyBorder="1" applyAlignment="1">
      <alignment horizontal="center" vertical="center" shrinkToFit="1"/>
    </xf>
    <xf numFmtId="41" fontId="6" fillId="3" borderId="9" xfId="2" applyFont="1" applyFill="1" applyBorder="1" applyAlignment="1">
      <alignment vertical="center" shrinkToFit="1"/>
    </xf>
    <xf numFmtId="0" fontId="0" fillId="0" borderId="3" xfId="0" applyBorder="1">
      <alignment vertical="center"/>
    </xf>
    <xf numFmtId="41" fontId="0" fillId="0" borderId="0" xfId="2" applyFont="1" applyBorder="1">
      <alignment vertical="center"/>
    </xf>
    <xf numFmtId="0" fontId="0" fillId="4" borderId="0" xfId="0" applyFill="1" applyBorder="1" applyAlignment="1">
      <alignment vertical="center" shrinkToFit="1"/>
    </xf>
    <xf numFmtId="0" fontId="0" fillId="4" borderId="0" xfId="0" applyFill="1" applyBorder="1" applyAlignment="1">
      <alignment horizontal="center" vertical="center" shrinkToFit="1"/>
    </xf>
    <xf numFmtId="41" fontId="1" fillId="4" borderId="0" xfId="2" applyFill="1" applyBorder="1" applyAlignment="1">
      <alignment vertical="center" shrinkToFit="1"/>
    </xf>
    <xf numFmtId="41" fontId="0" fillId="4" borderId="0" xfId="2" applyFont="1" applyFill="1">
      <alignment vertical="center"/>
    </xf>
    <xf numFmtId="41" fontId="4" fillId="2" borderId="11" xfId="2" applyFont="1" applyFill="1" applyBorder="1" applyAlignment="1">
      <alignment horizontal="center" vertical="center" shrinkToFit="1"/>
    </xf>
    <xf numFmtId="41" fontId="0" fillId="0" borderId="4" xfId="2" applyFont="1" applyBorder="1" applyAlignment="1">
      <alignment vertical="center" shrinkToFit="1"/>
    </xf>
    <xf numFmtId="4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4" borderId="4" xfId="0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 shrinkToFit="1"/>
    </xf>
    <xf numFmtId="41" fontId="1" fillId="4" borderId="1" xfId="2" applyFill="1" applyBorder="1" applyAlignment="1">
      <alignment vertical="center" shrinkToFit="1"/>
    </xf>
    <xf numFmtId="0" fontId="0" fillId="4" borderId="5" xfId="0" applyFill="1" applyBorder="1">
      <alignment vertical="center"/>
    </xf>
    <xf numFmtId="0" fontId="0" fillId="3" borderId="6" xfId="0" applyFill="1" applyBorder="1">
      <alignment vertical="center"/>
    </xf>
    <xf numFmtId="41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5" xfId="0" applyFill="1" applyBorder="1">
      <alignment vertical="center"/>
    </xf>
    <xf numFmtId="41" fontId="1" fillId="3" borderId="2" xfId="2" applyFill="1" applyBorder="1" applyAlignment="1">
      <alignment vertical="center" shrinkToFit="1"/>
    </xf>
    <xf numFmtId="0" fontId="0" fillId="3" borderId="9" xfId="0" applyFill="1" applyBorder="1">
      <alignment vertical="center"/>
    </xf>
    <xf numFmtId="0" fontId="0" fillId="5" borderId="4" xfId="0" applyFill="1" applyBorder="1" applyAlignment="1">
      <alignment vertical="center" shrinkToFit="1"/>
    </xf>
    <xf numFmtId="0" fontId="0" fillId="5" borderId="1" xfId="0" applyFill="1" applyBorder="1" applyAlignment="1">
      <alignment horizontal="center" vertical="center" shrinkToFit="1"/>
    </xf>
    <xf numFmtId="41" fontId="1" fillId="5" borderId="1" xfId="2" applyFill="1" applyBorder="1" applyAlignment="1">
      <alignment vertical="center" shrinkToFit="1"/>
    </xf>
    <xf numFmtId="0" fontId="0" fillId="5" borderId="5" xfId="0" applyFill="1" applyBorder="1">
      <alignment vertical="center"/>
    </xf>
    <xf numFmtId="41" fontId="0" fillId="5" borderId="0" xfId="0" applyNumberFormat="1" applyFill="1">
      <alignment vertical="center"/>
    </xf>
    <xf numFmtId="0" fontId="0" fillId="5" borderId="7" xfId="0" applyFill="1" applyBorder="1" applyAlignment="1">
      <alignment vertical="center" shrinkToFit="1"/>
    </xf>
    <xf numFmtId="0" fontId="0" fillId="5" borderId="0" xfId="0" applyFill="1" applyBorder="1" applyAlignment="1">
      <alignment horizontal="center" vertical="center" shrinkToFit="1"/>
    </xf>
    <xf numFmtId="41" fontId="1" fillId="5" borderId="0" xfId="2" applyFill="1" applyBorder="1" applyAlignment="1">
      <alignment vertical="center" shrinkToFit="1"/>
    </xf>
    <xf numFmtId="0" fontId="0" fillId="5" borderId="6" xfId="0" applyFill="1" applyBorder="1">
      <alignment vertical="center"/>
    </xf>
    <xf numFmtId="0" fontId="0" fillId="5" borderId="0" xfId="0" applyFill="1">
      <alignment vertical="center"/>
    </xf>
    <xf numFmtId="0" fontId="0" fillId="5" borderId="8" xfId="0" applyFill="1" applyBorder="1" applyAlignment="1">
      <alignment vertical="center" shrinkToFit="1"/>
    </xf>
    <xf numFmtId="0" fontId="0" fillId="5" borderId="2" xfId="0" applyFill="1" applyBorder="1" applyAlignment="1">
      <alignment horizontal="center" vertical="center" shrinkToFit="1"/>
    </xf>
    <xf numFmtId="41" fontId="1" fillId="5" borderId="2" xfId="2" applyFill="1" applyBorder="1" applyAlignment="1">
      <alignment vertical="center" shrinkToFit="1"/>
    </xf>
    <xf numFmtId="0" fontId="0" fillId="5" borderId="9" xfId="0" applyFill="1" applyBorder="1">
      <alignment vertical="center"/>
    </xf>
    <xf numFmtId="0" fontId="0" fillId="6" borderId="4" xfId="0" applyFill="1" applyBorder="1" applyAlignment="1">
      <alignment vertical="center" shrinkToFit="1"/>
    </xf>
    <xf numFmtId="0" fontId="0" fillId="6" borderId="1" xfId="0" applyFill="1" applyBorder="1" applyAlignment="1">
      <alignment horizontal="center" vertical="center" shrinkToFit="1"/>
    </xf>
    <xf numFmtId="41" fontId="1" fillId="6" borderId="1" xfId="2" applyFill="1" applyBorder="1" applyAlignment="1">
      <alignment vertical="center" shrinkToFit="1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 applyAlignment="1">
      <alignment vertical="center" shrinkToFit="1"/>
    </xf>
    <xf numFmtId="0" fontId="0" fillId="6" borderId="2" xfId="0" applyFill="1" applyBorder="1" applyAlignment="1">
      <alignment horizontal="center" vertical="center" shrinkToFit="1"/>
    </xf>
    <xf numFmtId="41" fontId="1" fillId="6" borderId="2" xfId="2" applyFill="1" applyBorder="1" applyAlignment="1">
      <alignment vertical="center" shrinkToFit="1"/>
    </xf>
    <xf numFmtId="0" fontId="0" fillId="6" borderId="9" xfId="0" applyFill="1" applyBorder="1">
      <alignment vertical="center"/>
    </xf>
    <xf numFmtId="0" fontId="6" fillId="3" borderId="8" xfId="0" applyFont="1" applyFill="1" applyBorder="1" applyAlignment="1">
      <alignment vertical="center" shrinkToFit="1"/>
    </xf>
    <xf numFmtId="0" fontId="6" fillId="6" borderId="4" xfId="0" applyFont="1" applyFill="1" applyBorder="1" applyAlignment="1">
      <alignment vertical="center" shrinkToFit="1"/>
    </xf>
    <xf numFmtId="0" fontId="6" fillId="6" borderId="1" xfId="0" applyFont="1" applyFill="1" applyBorder="1" applyAlignment="1">
      <alignment horizontal="center" vertical="center" shrinkToFit="1"/>
    </xf>
    <xf numFmtId="0" fontId="0" fillId="6" borderId="0" xfId="0" applyFill="1" applyBorder="1">
      <alignment vertical="center"/>
    </xf>
    <xf numFmtId="41" fontId="6" fillId="6" borderId="1" xfId="2" applyFont="1" applyFill="1" applyBorder="1" applyAlignment="1">
      <alignment vertical="center" shrinkToFit="1"/>
    </xf>
    <xf numFmtId="0" fontId="6" fillId="6" borderId="8" xfId="0" applyFont="1" applyFill="1" applyBorder="1" applyAlignment="1">
      <alignment vertical="center" shrinkToFit="1"/>
    </xf>
    <xf numFmtId="0" fontId="6" fillId="6" borderId="2" xfId="0" applyFont="1" applyFill="1" applyBorder="1" applyAlignment="1">
      <alignment horizontal="center" vertical="center" shrinkToFit="1"/>
    </xf>
    <xf numFmtId="41" fontId="6" fillId="6" borderId="2" xfId="2" applyFont="1" applyFill="1" applyBorder="1" applyAlignment="1">
      <alignment vertical="center" shrinkToFit="1"/>
    </xf>
    <xf numFmtId="0" fontId="6" fillId="5" borderId="2" xfId="0" applyFont="1" applyFill="1" applyBorder="1" applyAlignment="1">
      <alignment horizontal="center" vertical="center" shrinkToFit="1"/>
    </xf>
    <xf numFmtId="41" fontId="6" fillId="5" borderId="9" xfId="2" applyFont="1" applyFill="1" applyBorder="1" applyAlignment="1">
      <alignment vertical="center" shrinkToFit="1"/>
    </xf>
    <xf numFmtId="0" fontId="6" fillId="5" borderId="4" xfId="0" applyFont="1" applyFill="1" applyBorder="1" applyAlignment="1">
      <alignment vertical="center" shrinkToFit="1"/>
    </xf>
    <xf numFmtId="0" fontId="6" fillId="5" borderId="1" xfId="0" applyFont="1" applyFill="1" applyBorder="1" applyAlignment="1">
      <alignment horizontal="center" vertical="center" shrinkToFit="1"/>
    </xf>
    <xf numFmtId="41" fontId="6" fillId="5" borderId="5" xfId="2" applyFont="1" applyFill="1" applyBorder="1" applyAlignment="1">
      <alignment vertical="center" shrinkToFit="1"/>
    </xf>
    <xf numFmtId="0" fontId="0" fillId="5" borderId="4" xfId="0" applyFill="1" applyBorder="1" applyAlignment="1">
      <alignment vertical="center"/>
    </xf>
    <xf numFmtId="0" fontId="6" fillId="5" borderId="8" xfId="0" applyFont="1" applyFill="1" applyBorder="1" applyAlignment="1">
      <alignment vertical="center" shrinkToFit="1"/>
    </xf>
    <xf numFmtId="0" fontId="0" fillId="5" borderId="8" xfId="0" applyFill="1" applyBorder="1" applyAlignment="1">
      <alignment vertical="center"/>
    </xf>
    <xf numFmtId="0" fontId="0" fillId="5" borderId="1" xfId="0" applyFill="1" applyBorder="1">
      <alignment vertical="center"/>
    </xf>
    <xf numFmtId="41" fontId="0" fillId="5" borderId="5" xfId="0" applyNumberForma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2" xfId="0" applyFill="1" applyBorder="1">
      <alignment vertical="center"/>
    </xf>
    <xf numFmtId="0" fontId="0" fillId="3" borderId="1" xfId="0" applyFill="1" applyBorder="1">
      <alignment vertical="center"/>
    </xf>
    <xf numFmtId="41" fontId="0" fillId="3" borderId="5" xfId="0" applyNumberForma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6" borderId="1" xfId="0" applyFill="1" applyBorder="1">
      <alignment vertical="center"/>
    </xf>
    <xf numFmtId="41" fontId="0" fillId="6" borderId="5" xfId="0" applyNumberFormat="1" applyFill="1" applyBorder="1">
      <alignment vertical="center"/>
    </xf>
    <xf numFmtId="0" fontId="0" fillId="6" borderId="7" xfId="0" applyFill="1" applyBorder="1" applyAlignment="1">
      <alignment vertical="center" shrinkToFit="1"/>
    </xf>
    <xf numFmtId="0" fontId="0" fillId="6" borderId="0" xfId="0" applyFill="1" applyBorder="1" applyAlignment="1">
      <alignment horizontal="center" vertical="center" shrinkToFit="1"/>
    </xf>
    <xf numFmtId="41" fontId="1" fillId="6" borderId="0" xfId="2" applyFill="1" applyBorder="1" applyAlignment="1">
      <alignment vertical="center" shrinkToFit="1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41" fontId="1" fillId="0" borderId="0" xfId="2">
      <alignment vertical="center"/>
    </xf>
    <xf numFmtId="0" fontId="9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shrinkToFi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shrinkToFit="1"/>
    </xf>
    <xf numFmtId="41" fontId="10" fillId="2" borderId="16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41" fontId="5" fillId="0" borderId="19" xfId="2" applyFont="1" applyBorder="1" applyAlignment="1">
      <alignment vertical="center" shrinkToFit="1"/>
    </xf>
    <xf numFmtId="41" fontId="5" fillId="3" borderId="19" xfId="2" applyFont="1" applyFill="1" applyBorder="1" applyAlignment="1">
      <alignment vertical="center" shrinkToFit="1"/>
    </xf>
    <xf numFmtId="41" fontId="5" fillId="2" borderId="19" xfId="2" applyFont="1" applyFill="1" applyBorder="1" applyAlignment="1">
      <alignment vertical="center" shrinkToFit="1"/>
    </xf>
    <xf numFmtId="0" fontId="0" fillId="0" borderId="2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shrinkToFit="1"/>
    </xf>
    <xf numFmtId="0" fontId="5" fillId="0" borderId="21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41" fontId="5" fillId="0" borderId="21" xfId="2" applyFont="1" applyBorder="1" applyAlignment="1">
      <alignment vertical="center" shrinkToFit="1"/>
    </xf>
    <xf numFmtId="41" fontId="5" fillId="2" borderId="21" xfId="2" applyFont="1" applyFill="1" applyBorder="1" applyAlignment="1">
      <alignment vertical="center" shrinkToFit="1"/>
    </xf>
    <xf numFmtId="41" fontId="11" fillId="0" borderId="22" xfId="2" applyFont="1" applyBorder="1" applyAlignment="1">
      <alignment vertical="center" shrinkToFit="1"/>
    </xf>
    <xf numFmtId="41" fontId="5" fillId="0" borderId="22" xfId="2" applyFont="1" applyBorder="1" applyAlignment="1">
      <alignment vertical="center" shrinkToFit="1"/>
    </xf>
    <xf numFmtId="41" fontId="12" fillId="0" borderId="21" xfId="2" applyFont="1" applyBorder="1" applyAlignment="1">
      <alignment horizontal="center" vertical="center" wrapText="1"/>
    </xf>
    <xf numFmtId="41" fontId="12" fillId="0" borderId="19" xfId="2" applyFont="1" applyBorder="1" applyAlignment="1">
      <alignment horizontal="center" vertical="center" wrapText="1"/>
    </xf>
    <xf numFmtId="41" fontId="5" fillId="3" borderId="19" xfId="2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41" fontId="5" fillId="0" borderId="23" xfId="2" applyFont="1" applyBorder="1" applyAlignment="1">
      <alignment vertical="center" shrinkToFit="1"/>
    </xf>
    <xf numFmtId="41" fontId="5" fillId="0" borderId="24" xfId="2" applyFont="1" applyBorder="1" applyAlignment="1">
      <alignment vertical="center" shrinkToFit="1"/>
    </xf>
    <xf numFmtId="41" fontId="5" fillId="3" borderId="21" xfId="2" applyFont="1" applyFill="1" applyBorder="1" applyAlignment="1">
      <alignment vertical="center" shrinkToFit="1"/>
    </xf>
    <xf numFmtId="41" fontId="5" fillId="2" borderId="23" xfId="2" applyFont="1" applyFill="1" applyBorder="1" applyAlignment="1">
      <alignment vertical="center" shrinkToFi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/>
    </xf>
    <xf numFmtId="41" fontId="5" fillId="0" borderId="26" xfId="2" applyFont="1" applyBorder="1" applyAlignment="1">
      <alignment vertical="center" shrinkToFit="1"/>
    </xf>
    <xf numFmtId="41" fontId="5" fillId="0" borderId="27" xfId="2" applyFont="1" applyBorder="1" applyAlignment="1">
      <alignment vertical="center" shrinkToFit="1"/>
    </xf>
    <xf numFmtId="41" fontId="5" fillId="3" borderId="26" xfId="2" applyFont="1" applyFill="1" applyBorder="1" applyAlignment="1">
      <alignment vertical="center" shrinkToFit="1"/>
    </xf>
    <xf numFmtId="41" fontId="5" fillId="2" borderId="26" xfId="2" applyFont="1" applyFill="1" applyBorder="1" applyAlignment="1">
      <alignment vertical="center" shrinkToFit="1"/>
    </xf>
    <xf numFmtId="0" fontId="11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1" fontId="1" fillId="0" borderId="0" xfId="2" applyAlignment="1">
      <alignment vertical="center"/>
    </xf>
    <xf numFmtId="0" fontId="9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 shrinkToFit="1"/>
    </xf>
    <xf numFmtId="0" fontId="10" fillId="6" borderId="31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 shrinkToFit="1"/>
    </xf>
    <xf numFmtId="41" fontId="10" fillId="6" borderId="32" xfId="2" applyFont="1" applyFill="1" applyBorder="1" applyAlignment="1">
      <alignment horizontal="center" vertical="center"/>
    </xf>
    <xf numFmtId="41" fontId="10" fillId="6" borderId="29" xfId="2" applyFont="1" applyFill="1" applyBorder="1" applyAlignment="1">
      <alignment horizontal="center" vertical="center"/>
    </xf>
    <xf numFmtId="41" fontId="10" fillId="6" borderId="30" xfId="2" applyFont="1" applyFill="1" applyBorder="1" applyAlignment="1">
      <alignment horizontal="center" vertical="center"/>
    </xf>
    <xf numFmtId="41" fontId="10" fillId="6" borderId="31" xfId="2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1" fontId="10" fillId="2" borderId="17" xfId="2" applyFont="1" applyFill="1" applyBorder="1" applyAlignment="1">
      <alignment horizontal="center" vertical="center"/>
    </xf>
    <xf numFmtId="9" fontId="5" fillId="2" borderId="8" xfId="1" applyFont="1" applyFill="1" applyBorder="1" applyAlignment="1">
      <alignment vertical="center" shrinkToFit="1"/>
    </xf>
    <xf numFmtId="41" fontId="15" fillId="2" borderId="16" xfId="2" applyFont="1" applyFill="1" applyBorder="1" applyAlignment="1">
      <alignment horizontal="center" vertical="center" wrapText="1"/>
    </xf>
    <xf numFmtId="41" fontId="10" fillId="2" borderId="33" xfId="2" applyFont="1" applyFill="1" applyBorder="1" applyAlignment="1">
      <alignment horizontal="center" vertical="center" shrinkToFit="1"/>
    </xf>
    <xf numFmtId="41" fontId="10" fillId="6" borderId="34" xfId="2" applyFont="1" applyFill="1" applyBorder="1" applyAlignment="1">
      <alignment horizontal="center" vertical="center" shrinkToFit="1"/>
    </xf>
    <xf numFmtId="41" fontId="5" fillId="0" borderId="35" xfId="2" applyFont="1" applyBorder="1" applyAlignment="1">
      <alignment vertical="center" shrinkToFit="1"/>
    </xf>
    <xf numFmtId="41" fontId="5" fillId="0" borderId="36" xfId="2" applyFont="1" applyBorder="1" applyAlignment="1">
      <alignment vertical="center" shrinkToFit="1"/>
    </xf>
    <xf numFmtId="41" fontId="2" fillId="0" borderId="22" xfId="2" applyFont="1" applyBorder="1" applyAlignment="1">
      <alignment vertical="center" shrinkToFit="1"/>
    </xf>
    <xf numFmtId="41" fontId="14" fillId="0" borderId="22" xfId="2" applyFont="1" applyBorder="1" applyAlignment="1">
      <alignment vertical="center" shrinkToFit="1"/>
    </xf>
    <xf numFmtId="41" fontId="5" fillId="0" borderId="37" xfId="2" applyFont="1" applyBorder="1" applyAlignment="1">
      <alignment vertical="center" shrinkToFit="1"/>
    </xf>
    <xf numFmtId="0" fontId="11" fillId="0" borderId="0" xfId="0" applyFont="1" applyBorder="1" applyAlignment="1">
      <alignment horizontal="left" vertical="center" shrinkToFit="1"/>
    </xf>
    <xf numFmtId="9" fontId="10" fillId="6" borderId="32" xfId="2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5" fillId="2" borderId="39" xfId="1" applyFont="1" applyFill="1" applyBorder="1" applyAlignment="1">
      <alignment vertical="center" shrinkToFit="1"/>
    </xf>
    <xf numFmtId="0" fontId="5" fillId="0" borderId="0" xfId="0" applyFont="1">
      <alignment vertical="center"/>
    </xf>
    <xf numFmtId="0" fontId="16" fillId="0" borderId="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 wrapText="1"/>
    </xf>
    <xf numFmtId="41" fontId="17" fillId="7" borderId="41" xfId="2" applyFont="1" applyFill="1" applyBorder="1" applyAlignment="1">
      <alignment horizontal="center" vertical="center"/>
    </xf>
    <xf numFmtId="41" fontId="11" fillId="7" borderId="41" xfId="2" applyFont="1" applyFill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41" fontId="11" fillId="0" borderId="40" xfId="2" applyFont="1" applyBorder="1">
      <alignment vertical="center"/>
    </xf>
    <xf numFmtId="41" fontId="17" fillId="0" borderId="40" xfId="2" applyFont="1" applyBorder="1">
      <alignment vertical="center"/>
    </xf>
    <xf numFmtId="41" fontId="11" fillId="7" borderId="40" xfId="2" applyFont="1" applyFill="1" applyBorder="1" applyAlignment="1">
      <alignment horizontal="center" vertical="center" wrapText="1"/>
    </xf>
    <xf numFmtId="41" fontId="11" fillId="0" borderId="44" xfId="2" applyFont="1" applyBorder="1">
      <alignment vertical="center"/>
    </xf>
    <xf numFmtId="0" fontId="17" fillId="0" borderId="40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center" vertical="center" wrapText="1"/>
    </xf>
    <xf numFmtId="41" fontId="17" fillId="0" borderId="47" xfId="2" applyFont="1" applyBorder="1">
      <alignment vertical="center"/>
    </xf>
    <xf numFmtId="176" fontId="5" fillId="0" borderId="0" xfId="0" applyNumberFormat="1" applyFont="1">
      <alignment vertical="center"/>
    </xf>
    <xf numFmtId="41" fontId="22" fillId="8" borderId="41" xfId="2" applyFont="1" applyFill="1" applyBorder="1" applyAlignment="1">
      <alignment horizontal="center" vertical="center" wrapText="1"/>
    </xf>
    <xf numFmtId="41" fontId="22" fillId="8" borderId="40" xfId="2" applyFont="1" applyFill="1" applyBorder="1" applyAlignment="1">
      <alignment horizontal="center" vertical="center" wrapText="1"/>
    </xf>
    <xf numFmtId="41" fontId="19" fillId="0" borderId="63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7" fillId="0" borderId="41" xfId="0" applyFont="1" applyBorder="1" applyAlignment="1">
      <alignment horizontal="left" vertical="center" wrapText="1"/>
    </xf>
    <xf numFmtId="41" fontId="11" fillId="0" borderId="41" xfId="2" applyFont="1" applyBorder="1">
      <alignment vertical="center"/>
    </xf>
    <xf numFmtId="0" fontId="11" fillId="0" borderId="40" xfId="0" applyFont="1" applyFill="1" applyBorder="1" applyAlignment="1">
      <alignment horizontal="center" vertical="center" shrinkToFit="1"/>
    </xf>
    <xf numFmtId="0" fontId="11" fillId="0" borderId="40" xfId="0" applyFont="1" applyFill="1" applyBorder="1" applyAlignment="1">
      <alignment horizontal="center" vertical="center"/>
    </xf>
    <xf numFmtId="41" fontId="11" fillId="0" borderId="40" xfId="2" applyFont="1" applyFill="1" applyBorder="1" applyAlignment="1">
      <alignment horizontal="center" vertical="center" shrinkToFit="1"/>
    </xf>
    <xf numFmtId="41" fontId="11" fillId="0" borderId="40" xfId="2" applyFont="1" applyFill="1" applyBorder="1" applyAlignment="1">
      <alignment horizontal="center" vertical="center" wrapText="1"/>
    </xf>
    <xf numFmtId="41" fontId="23" fillId="8" borderId="40" xfId="2" applyFont="1" applyFill="1" applyBorder="1" applyAlignment="1">
      <alignment horizontal="center" vertical="center" wrapText="1"/>
    </xf>
    <xf numFmtId="41" fontId="11" fillId="0" borderId="42" xfId="2" applyFont="1" applyBorder="1">
      <alignment vertical="center"/>
    </xf>
    <xf numFmtId="41" fontId="11" fillId="0" borderId="42" xfId="2" applyFont="1" applyFill="1" applyBorder="1" applyAlignment="1">
      <alignment horizontal="center" vertical="center" wrapText="1"/>
    </xf>
    <xf numFmtId="41" fontId="22" fillId="8" borderId="42" xfId="2" applyFont="1" applyFill="1" applyBorder="1" applyAlignment="1">
      <alignment horizontal="center" vertical="center" wrapText="1"/>
    </xf>
    <xf numFmtId="41" fontId="11" fillId="0" borderId="65" xfId="2" applyFont="1" applyBorder="1">
      <alignment vertical="center"/>
    </xf>
    <xf numFmtId="0" fontId="17" fillId="0" borderId="40" xfId="0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41" fontId="11" fillId="0" borderId="68" xfId="2" applyFont="1" applyBorder="1">
      <alignment vertical="center"/>
    </xf>
    <xf numFmtId="0" fontId="17" fillId="0" borderId="4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 shrinkToFit="1"/>
    </xf>
    <xf numFmtId="0" fontId="17" fillId="0" borderId="27" xfId="0" applyFont="1" applyBorder="1" applyAlignment="1">
      <alignment horizontal="center" vertical="center" shrinkToFit="1"/>
    </xf>
    <xf numFmtId="0" fontId="17" fillId="0" borderId="27" xfId="0" applyFont="1" applyBorder="1" applyAlignment="1">
      <alignment horizontal="center" vertical="center"/>
    </xf>
    <xf numFmtId="41" fontId="17" fillId="0" borderId="69" xfId="2" applyFont="1" applyBorder="1">
      <alignment vertical="center"/>
    </xf>
    <xf numFmtId="41" fontId="17" fillId="0" borderId="70" xfId="2" applyFont="1" applyBorder="1">
      <alignment vertical="center"/>
    </xf>
    <xf numFmtId="41" fontId="17" fillId="7" borderId="70" xfId="2" applyFont="1" applyFill="1" applyBorder="1" applyAlignment="1">
      <alignment horizontal="center" vertical="center"/>
    </xf>
    <xf numFmtId="41" fontId="11" fillId="7" borderId="70" xfId="2" applyFont="1" applyFill="1" applyBorder="1" applyAlignment="1">
      <alignment horizontal="center" vertical="center" wrapText="1"/>
    </xf>
    <xf numFmtId="41" fontId="17" fillId="7" borderId="71" xfId="2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41" fontId="11" fillId="0" borderId="21" xfId="2" applyFont="1" applyBorder="1">
      <alignment vertical="center"/>
    </xf>
    <xf numFmtId="41" fontId="17" fillId="7" borderId="21" xfId="2" applyFont="1" applyFill="1" applyBorder="1" applyAlignment="1">
      <alignment horizontal="center" vertical="center"/>
    </xf>
    <xf numFmtId="41" fontId="11" fillId="0" borderId="21" xfId="2" applyFont="1" applyFill="1" applyBorder="1" applyAlignment="1">
      <alignment horizontal="center" vertical="center" wrapText="1"/>
    </xf>
    <xf numFmtId="41" fontId="11" fillId="7" borderId="21" xfId="2" applyFont="1" applyFill="1" applyBorder="1" applyAlignment="1">
      <alignment horizontal="center" vertical="center" wrapText="1"/>
    </xf>
    <xf numFmtId="41" fontId="22" fillId="8" borderId="21" xfId="2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shrinkToFit="1"/>
    </xf>
    <xf numFmtId="0" fontId="17" fillId="0" borderId="21" xfId="0" applyFont="1" applyBorder="1" applyAlignment="1">
      <alignment horizontal="left" vertical="center" wrapText="1" shrinkToFit="1"/>
    </xf>
    <xf numFmtId="41" fontId="29" fillId="9" borderId="42" xfId="2" applyFont="1" applyFill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shrinkToFit="1"/>
    </xf>
    <xf numFmtId="0" fontId="17" fillId="0" borderId="75" xfId="0" applyFont="1" applyFill="1" applyBorder="1" applyAlignment="1">
      <alignment horizontal="left" vertical="center" wrapText="1"/>
    </xf>
    <xf numFmtId="0" fontId="11" fillId="0" borderId="75" xfId="0" applyFont="1" applyFill="1" applyBorder="1" applyAlignment="1">
      <alignment horizontal="center" vertical="center" shrinkToFit="1"/>
    </xf>
    <xf numFmtId="0" fontId="11" fillId="0" borderId="75" xfId="0" applyFont="1" applyFill="1" applyBorder="1" applyAlignment="1">
      <alignment horizontal="center" vertical="center"/>
    </xf>
    <xf numFmtId="41" fontId="11" fillId="0" borderId="75" xfId="2" applyFont="1" applyFill="1" applyBorder="1" applyAlignment="1">
      <alignment horizontal="center" vertical="center" shrinkToFit="1"/>
    </xf>
    <xf numFmtId="41" fontId="11" fillId="0" borderId="75" xfId="2" applyFont="1" applyFill="1" applyBorder="1" applyAlignment="1">
      <alignment horizontal="center" vertical="center" wrapText="1"/>
    </xf>
    <xf numFmtId="41" fontId="23" fillId="8" borderId="75" xfId="2" applyFont="1" applyFill="1" applyBorder="1" applyAlignment="1">
      <alignment horizontal="center" vertical="center" wrapText="1"/>
    </xf>
    <xf numFmtId="41" fontId="19" fillId="0" borderId="55" xfId="2" applyFont="1" applyFill="1" applyBorder="1" applyAlignment="1">
      <alignment horizontal="center" vertical="center"/>
    </xf>
    <xf numFmtId="41" fontId="22" fillId="8" borderId="26" xfId="2" applyFont="1" applyFill="1" applyBorder="1" applyAlignment="1">
      <alignment horizontal="center" vertical="center" wrapText="1"/>
    </xf>
    <xf numFmtId="41" fontId="29" fillId="9" borderId="66" xfId="2" applyFont="1" applyFill="1" applyBorder="1" applyAlignment="1">
      <alignment horizontal="center" vertical="center" wrapText="1"/>
    </xf>
    <xf numFmtId="0" fontId="18" fillId="8" borderId="76" xfId="0" applyFont="1" applyFill="1" applyBorder="1" applyAlignment="1">
      <alignment horizontal="center" vertical="center" wrapText="1"/>
    </xf>
    <xf numFmtId="0" fontId="18" fillId="8" borderId="77" xfId="0" applyFont="1" applyFill="1" applyBorder="1" applyAlignment="1">
      <alignment horizontal="center" vertical="center" wrapText="1"/>
    </xf>
    <xf numFmtId="0" fontId="19" fillId="8" borderId="77" xfId="0" applyFont="1" applyFill="1" applyBorder="1" applyAlignment="1">
      <alignment horizontal="center" vertical="center" shrinkToFit="1"/>
    </xf>
    <xf numFmtId="0" fontId="19" fillId="8" borderId="77" xfId="0" applyFont="1" applyFill="1" applyBorder="1" applyAlignment="1">
      <alignment horizontal="center" vertical="center"/>
    </xf>
    <xf numFmtId="41" fontId="21" fillId="8" borderId="77" xfId="2" applyFont="1" applyFill="1" applyBorder="1" applyAlignment="1">
      <alignment horizontal="center" vertical="center" shrinkToFit="1"/>
    </xf>
    <xf numFmtId="41" fontId="19" fillId="8" borderId="77" xfId="2" applyFont="1" applyFill="1" applyBorder="1" applyAlignment="1">
      <alignment horizontal="center" vertical="center" shrinkToFit="1"/>
    </xf>
    <xf numFmtId="41" fontId="19" fillId="8" borderId="77" xfId="2" applyFont="1" applyFill="1" applyBorder="1" applyAlignment="1">
      <alignment horizontal="center" vertical="center" wrapText="1"/>
    </xf>
    <xf numFmtId="41" fontId="20" fillId="8" borderId="77" xfId="2" applyFont="1" applyFill="1" applyBorder="1" applyAlignment="1">
      <alignment horizontal="center" vertical="center" wrapText="1"/>
    </xf>
    <xf numFmtId="41" fontId="19" fillId="8" borderId="78" xfId="2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 wrapText="1"/>
    </xf>
    <xf numFmtId="0" fontId="17" fillId="0" borderId="73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 shrinkToFit="1"/>
    </xf>
    <xf numFmtId="41" fontId="17" fillId="0" borderId="41" xfId="2" applyFont="1" applyBorder="1">
      <alignment vertical="center"/>
    </xf>
    <xf numFmtId="41" fontId="11" fillId="0" borderId="19" xfId="2" applyFont="1" applyFill="1" applyBorder="1" applyAlignment="1">
      <alignment horizontal="center" vertical="center" wrapText="1"/>
    </xf>
    <xf numFmtId="0" fontId="17" fillId="0" borderId="42" xfId="0" applyFont="1" applyBorder="1" applyAlignment="1">
      <alignment horizontal="left" vertical="center" wrapText="1"/>
    </xf>
    <xf numFmtId="0" fontId="17" fillId="0" borderId="7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41" fontId="11" fillId="0" borderId="23" xfId="2" applyFont="1" applyBorder="1">
      <alignment vertical="center"/>
    </xf>
    <xf numFmtId="41" fontId="17" fillId="7" borderId="23" xfId="2" applyFont="1" applyFill="1" applyBorder="1" applyAlignment="1">
      <alignment horizontal="center" vertical="center"/>
    </xf>
    <xf numFmtId="0" fontId="17" fillId="0" borderId="5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42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1" xfId="0" applyBorder="1" applyAlignment="1">
      <alignment horizontal="left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9" borderId="56" xfId="0" applyFont="1" applyFill="1" applyBorder="1" applyAlignment="1">
      <alignment horizontal="center" vertical="center" shrinkToFit="1"/>
    </xf>
    <xf numFmtId="0" fontId="29" fillId="9" borderId="52" xfId="0" applyFont="1" applyFill="1" applyBorder="1" applyAlignment="1">
      <alignment horizontal="center" vertical="center" shrinkToFit="1"/>
    </xf>
    <xf numFmtId="0" fontId="29" fillId="9" borderId="53" xfId="0" applyFont="1" applyFill="1" applyBorder="1" applyAlignment="1">
      <alignment horizontal="center" vertical="center"/>
    </xf>
    <xf numFmtId="0" fontId="29" fillId="9" borderId="54" xfId="0" applyFont="1" applyFill="1" applyBorder="1" applyAlignment="1">
      <alignment horizontal="center" vertical="center"/>
    </xf>
    <xf numFmtId="41" fontId="29" fillId="9" borderId="55" xfId="2" applyFont="1" applyFill="1" applyBorder="1" applyAlignment="1">
      <alignment horizontal="center" vertical="center"/>
    </xf>
    <xf numFmtId="41" fontId="29" fillId="9" borderId="63" xfId="2" applyFont="1" applyFill="1" applyBorder="1" applyAlignment="1">
      <alignment horizontal="center" vertical="center"/>
    </xf>
    <xf numFmtId="0" fontId="29" fillId="9" borderId="60" xfId="0" applyFont="1" applyFill="1" applyBorder="1" applyAlignment="1">
      <alignment horizontal="center" vertical="center" shrinkToFit="1"/>
    </xf>
    <xf numFmtId="0" fontId="29" fillId="9" borderId="54" xfId="0" applyFont="1" applyFill="1" applyBorder="1" applyAlignment="1">
      <alignment horizontal="center" vertical="center" shrinkToFit="1"/>
    </xf>
    <xf numFmtId="0" fontId="29" fillId="9" borderId="61" xfId="0" applyFont="1" applyFill="1" applyBorder="1" applyAlignment="1">
      <alignment horizontal="center" vertical="center" wrapText="1" shrinkToFit="1"/>
    </xf>
    <xf numFmtId="0" fontId="29" fillId="9" borderId="24" xfId="0" applyFont="1" applyFill="1" applyBorder="1" applyAlignment="1">
      <alignment horizontal="center" vertical="center" shrinkToFit="1"/>
    </xf>
    <xf numFmtId="0" fontId="17" fillId="0" borderId="7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8" fillId="9" borderId="48" xfId="0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0" fontId="28" fillId="9" borderId="49" xfId="0" applyFont="1" applyFill="1" applyBorder="1" applyAlignment="1">
      <alignment horizontal="center" vertical="center" wrapText="1"/>
    </xf>
    <xf numFmtId="0" fontId="28" fillId="9" borderId="50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72" xfId="0" applyFont="1" applyBorder="1" applyAlignment="1">
      <alignment horizontal="center" vertical="center" wrapText="1"/>
    </xf>
    <xf numFmtId="0" fontId="29" fillId="9" borderId="49" xfId="0" applyFont="1" applyFill="1" applyBorder="1" applyAlignment="1">
      <alignment horizontal="center" vertical="center" shrinkToFit="1"/>
    </xf>
    <xf numFmtId="0" fontId="29" fillId="9" borderId="50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41" fontId="10" fillId="2" borderId="17" xfId="2" applyFont="1" applyFill="1" applyBorder="1" applyAlignment="1">
      <alignment horizontal="center" vertical="center"/>
    </xf>
    <xf numFmtId="41" fontId="10" fillId="2" borderId="58" xfId="2" applyFont="1" applyFill="1" applyBorder="1" applyAlignment="1">
      <alignment horizontal="center" vertical="center"/>
    </xf>
    <xf numFmtId="41" fontId="10" fillId="2" borderId="59" xfId="2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1" fontId="17" fillId="7" borderId="50" xfId="2" applyFont="1" applyFill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41" fontId="11" fillId="7" borderId="42" xfId="2" applyFont="1" applyFill="1" applyBorder="1" applyAlignment="1">
      <alignment horizontal="center" vertical="center" wrapText="1"/>
    </xf>
    <xf numFmtId="0" fontId="17" fillId="0" borderId="8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81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41" fontId="11" fillId="0" borderId="50" xfId="2" applyFont="1" applyBorder="1">
      <alignment vertical="center"/>
    </xf>
    <xf numFmtId="41" fontId="11" fillId="0" borderId="50" xfId="2" applyFont="1" applyFill="1" applyBorder="1" applyAlignment="1">
      <alignment horizontal="center" vertical="center" wrapText="1"/>
    </xf>
    <xf numFmtId="41" fontId="11" fillId="7" borderId="52" xfId="2" applyFont="1" applyFill="1" applyBorder="1" applyAlignment="1">
      <alignment horizontal="center" vertical="center" wrapText="1"/>
    </xf>
    <xf numFmtId="41" fontId="22" fillId="8" borderId="50" xfId="2" applyFont="1" applyFill="1" applyBorder="1" applyAlignment="1">
      <alignment horizontal="center" vertical="center" wrapText="1"/>
    </xf>
    <xf numFmtId="41" fontId="11" fillId="0" borderId="64" xfId="2" applyFont="1" applyBorder="1">
      <alignment vertical="center"/>
    </xf>
    <xf numFmtId="41" fontId="11" fillId="0" borderId="10" xfId="2" applyFont="1" applyBorder="1">
      <alignment vertical="center"/>
    </xf>
    <xf numFmtId="41" fontId="11" fillId="0" borderId="82" xfId="2" applyFont="1" applyBorder="1">
      <alignment vertical="center"/>
    </xf>
    <xf numFmtId="0" fontId="11" fillId="0" borderId="21" xfId="0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colors>
    <mruColors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pane ySplit="4" topLeftCell="A5" activePane="bottomLeft" state="frozen"/>
      <selection pane="bottomLeft" activeCell="P6" sqref="P6"/>
    </sheetView>
  </sheetViews>
  <sheetFormatPr defaultRowHeight="13.5"/>
  <cols>
    <col min="1" max="1" width="8.77734375" customWidth="1"/>
    <col min="2" max="2" width="18.77734375" bestFit="1" customWidth="1"/>
    <col min="3" max="3" width="6.44140625" customWidth="1"/>
    <col min="4" max="4" width="4.88671875" customWidth="1"/>
    <col min="5" max="5" width="7.5546875" customWidth="1"/>
    <col min="6" max="6" width="5.88671875" customWidth="1"/>
    <col min="7" max="7" width="5.5546875" customWidth="1"/>
    <col min="8" max="8" width="6.6640625" customWidth="1"/>
    <col min="9" max="9" width="10.5546875" customWidth="1"/>
    <col min="10" max="10" width="12.109375" customWidth="1"/>
    <col min="11" max="11" width="4.44140625" customWidth="1"/>
    <col min="12" max="12" width="8.88671875" style="51"/>
  </cols>
  <sheetData>
    <row r="1" spans="1:12" ht="36" customHeight="1" thickBot="1">
      <c r="A1" s="316" t="s">
        <v>364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21"/>
    </row>
    <row r="2" spans="1:12" ht="21" customHeight="1">
      <c r="A2" s="331" t="s">
        <v>266</v>
      </c>
      <c r="B2" s="333" t="s">
        <v>267</v>
      </c>
      <c r="C2" s="337" t="s">
        <v>268</v>
      </c>
      <c r="D2" s="317" t="s">
        <v>269</v>
      </c>
      <c r="E2" s="319" t="s">
        <v>270</v>
      </c>
      <c r="F2" s="327" t="s">
        <v>271</v>
      </c>
      <c r="G2" s="325" t="s">
        <v>272</v>
      </c>
      <c r="H2" s="326"/>
      <c r="I2" s="321" t="s">
        <v>273</v>
      </c>
      <c r="J2" s="322"/>
      <c r="K2" s="323" t="s">
        <v>192</v>
      </c>
    </row>
    <row r="3" spans="1:12" ht="32.25" customHeight="1" thickBot="1">
      <c r="A3" s="332"/>
      <c r="B3" s="334"/>
      <c r="C3" s="338"/>
      <c r="D3" s="318"/>
      <c r="E3" s="320"/>
      <c r="F3" s="328"/>
      <c r="G3" s="281" t="s">
        <v>274</v>
      </c>
      <c r="H3" s="271" t="s">
        <v>302</v>
      </c>
      <c r="I3" s="271" t="s">
        <v>275</v>
      </c>
      <c r="J3" s="271" t="s">
        <v>276</v>
      </c>
      <c r="K3" s="324"/>
    </row>
    <row r="4" spans="1:12" ht="30.75" customHeight="1" thickBot="1">
      <c r="A4" s="282" t="s">
        <v>277</v>
      </c>
      <c r="B4" s="283" t="s">
        <v>370</v>
      </c>
      <c r="C4" s="284"/>
      <c r="D4" s="285"/>
      <c r="E4" s="286"/>
      <c r="F4" s="287"/>
      <c r="G4" s="288"/>
      <c r="H4" s="288"/>
      <c r="I4" s="288">
        <f>SUM(I5:I46)-3480</f>
        <v>5500000</v>
      </c>
      <c r="J4" s="289">
        <f>SUM(J5:J46)-5380</f>
        <v>33000000</v>
      </c>
      <c r="K4" s="290"/>
    </row>
    <row r="5" spans="1:12" s="238" customFormat="1" ht="30.75" customHeight="1">
      <c r="A5" s="329" t="s">
        <v>245</v>
      </c>
      <c r="B5" s="273" t="s">
        <v>280</v>
      </c>
      <c r="C5" s="274" t="s">
        <v>284</v>
      </c>
      <c r="D5" s="275" t="s">
        <v>285</v>
      </c>
      <c r="E5" s="276">
        <v>25900</v>
      </c>
      <c r="F5" s="276">
        <v>1</v>
      </c>
      <c r="G5" s="277">
        <v>4</v>
      </c>
      <c r="H5" s="277">
        <f>G5*6</f>
        <v>24</v>
      </c>
      <c r="I5" s="277">
        <f>E5*G5</f>
        <v>103600</v>
      </c>
      <c r="J5" s="278">
        <f>SUM(E5*H5)</f>
        <v>621600</v>
      </c>
      <c r="K5" s="279"/>
      <c r="L5" s="237"/>
    </row>
    <row r="6" spans="1:12" s="238" customFormat="1" ht="30.75" customHeight="1">
      <c r="A6" s="330"/>
      <c r="B6" s="250" t="s">
        <v>281</v>
      </c>
      <c r="C6" s="241" t="s">
        <v>282</v>
      </c>
      <c r="D6" s="242" t="s">
        <v>286</v>
      </c>
      <c r="E6" s="243">
        <v>26200</v>
      </c>
      <c r="F6" s="243">
        <v>1</v>
      </c>
      <c r="G6" s="244">
        <v>4</v>
      </c>
      <c r="H6" s="244">
        <f t="shared" ref="H6:H14" si="0">G6*6</f>
        <v>24</v>
      </c>
      <c r="I6" s="244">
        <f>E6*G6</f>
        <v>104800</v>
      </c>
      <c r="J6" s="245">
        <f>SUM(E6*H6)</f>
        <v>628800</v>
      </c>
      <c r="K6" s="236"/>
      <c r="L6" s="237"/>
    </row>
    <row r="7" spans="1:12" s="238" customFormat="1" ht="30.75" customHeight="1">
      <c r="A7" s="330"/>
      <c r="B7" s="250" t="s">
        <v>311</v>
      </c>
      <c r="C7" s="241" t="s">
        <v>283</v>
      </c>
      <c r="D7" s="242" t="s">
        <v>286</v>
      </c>
      <c r="E7" s="243">
        <v>36200</v>
      </c>
      <c r="F7" s="243">
        <v>1</v>
      </c>
      <c r="G7" s="244">
        <v>4</v>
      </c>
      <c r="H7" s="244">
        <f t="shared" si="0"/>
        <v>24</v>
      </c>
      <c r="I7" s="244">
        <f>G7*E7</f>
        <v>144800</v>
      </c>
      <c r="J7" s="245">
        <f>SUM(E7*H7)</f>
        <v>868800</v>
      </c>
      <c r="K7" s="236"/>
      <c r="L7" s="237"/>
    </row>
    <row r="8" spans="1:12" ht="30.75" customHeight="1">
      <c r="A8" s="330"/>
      <c r="B8" s="250" t="s">
        <v>312</v>
      </c>
      <c r="C8" s="222" t="s">
        <v>259</v>
      </c>
      <c r="D8" s="222" t="s">
        <v>260</v>
      </c>
      <c r="E8" s="240">
        <v>36500</v>
      </c>
      <c r="F8" s="240">
        <v>1</v>
      </c>
      <c r="G8" s="223">
        <v>4</v>
      </c>
      <c r="H8" s="244">
        <f t="shared" si="0"/>
        <v>24</v>
      </c>
      <c r="I8" s="224">
        <f t="shared" ref="I8:I45" si="1">SUM(G8*E8)</f>
        <v>146000</v>
      </c>
      <c r="J8" s="234">
        <f t="shared" ref="J8:J46" si="2">SUM(E8*H8)</f>
        <v>876000</v>
      </c>
      <c r="K8" s="229"/>
    </row>
    <row r="9" spans="1:12" ht="30.75" customHeight="1">
      <c r="A9" s="330"/>
      <c r="B9" s="239" t="s">
        <v>279</v>
      </c>
      <c r="C9" s="225" t="s">
        <v>7</v>
      </c>
      <c r="D9" s="225" t="s">
        <v>197</v>
      </c>
      <c r="E9" s="226">
        <v>29100</v>
      </c>
      <c r="F9" s="226">
        <v>1</v>
      </c>
      <c r="G9" s="223">
        <v>2</v>
      </c>
      <c r="H9" s="244">
        <f t="shared" ref="H9:H12" si="3">G9*6</f>
        <v>12</v>
      </c>
      <c r="I9" s="228">
        <f t="shared" ref="I9:I12" si="4">SUM(G9*E9)</f>
        <v>58200</v>
      </c>
      <c r="J9" s="235">
        <f t="shared" ref="J9:J12" si="5">SUM(E9*H9)</f>
        <v>349200</v>
      </c>
      <c r="K9" s="229"/>
    </row>
    <row r="10" spans="1:12" ht="30.75" customHeight="1">
      <c r="A10" s="330"/>
      <c r="B10" s="239" t="s">
        <v>313</v>
      </c>
      <c r="C10" s="225" t="s">
        <v>7</v>
      </c>
      <c r="D10" s="225" t="s">
        <v>197</v>
      </c>
      <c r="E10" s="226">
        <v>29100</v>
      </c>
      <c r="F10" s="226">
        <v>1</v>
      </c>
      <c r="G10" s="223">
        <v>10</v>
      </c>
      <c r="H10" s="244">
        <f t="shared" si="3"/>
        <v>60</v>
      </c>
      <c r="I10" s="228">
        <f t="shared" si="4"/>
        <v>291000</v>
      </c>
      <c r="J10" s="235">
        <f t="shared" si="5"/>
        <v>1746000</v>
      </c>
      <c r="K10" s="229"/>
    </row>
    <row r="11" spans="1:12" ht="30.75" customHeight="1">
      <c r="A11" s="330"/>
      <c r="B11" s="239" t="s">
        <v>365</v>
      </c>
      <c r="C11" s="225" t="s">
        <v>7</v>
      </c>
      <c r="D11" s="225" t="s">
        <v>197</v>
      </c>
      <c r="E11" s="226">
        <v>37500</v>
      </c>
      <c r="F11" s="226">
        <v>1</v>
      </c>
      <c r="G11" s="223">
        <v>4</v>
      </c>
      <c r="H11" s="244">
        <f t="shared" si="3"/>
        <v>24</v>
      </c>
      <c r="I11" s="228">
        <f t="shared" si="4"/>
        <v>150000</v>
      </c>
      <c r="J11" s="235">
        <f t="shared" si="5"/>
        <v>900000</v>
      </c>
      <c r="K11" s="229"/>
    </row>
    <row r="12" spans="1:12" ht="30.75" customHeight="1">
      <c r="A12" s="330"/>
      <c r="B12" s="239" t="s">
        <v>366</v>
      </c>
      <c r="C12" s="225" t="s">
        <v>7</v>
      </c>
      <c r="D12" s="225" t="s">
        <v>197</v>
      </c>
      <c r="E12" s="226">
        <v>37500</v>
      </c>
      <c r="F12" s="226">
        <v>1</v>
      </c>
      <c r="G12" s="223">
        <v>4</v>
      </c>
      <c r="H12" s="244">
        <f t="shared" si="3"/>
        <v>24</v>
      </c>
      <c r="I12" s="228">
        <f t="shared" si="4"/>
        <v>150000</v>
      </c>
      <c r="J12" s="235">
        <f t="shared" si="5"/>
        <v>900000</v>
      </c>
      <c r="K12" s="229"/>
    </row>
    <row r="13" spans="1:12" ht="30.75" customHeight="1">
      <c r="A13" s="330"/>
      <c r="B13" s="239" t="s">
        <v>342</v>
      </c>
      <c r="C13" s="225" t="s">
        <v>259</v>
      </c>
      <c r="D13" s="225" t="s">
        <v>260</v>
      </c>
      <c r="E13" s="226">
        <v>52800</v>
      </c>
      <c r="F13" s="226">
        <v>1</v>
      </c>
      <c r="G13" s="223">
        <v>2</v>
      </c>
      <c r="H13" s="244">
        <f t="shared" si="0"/>
        <v>12</v>
      </c>
      <c r="I13" s="228">
        <f t="shared" si="1"/>
        <v>105600</v>
      </c>
      <c r="J13" s="235">
        <f t="shared" si="2"/>
        <v>633600</v>
      </c>
      <c r="K13" s="229"/>
    </row>
    <row r="14" spans="1:12" ht="30.75" customHeight="1">
      <c r="A14" s="330"/>
      <c r="B14" s="239" t="s">
        <v>343</v>
      </c>
      <c r="C14" s="225" t="s">
        <v>7</v>
      </c>
      <c r="D14" s="225" t="s">
        <v>197</v>
      </c>
      <c r="E14" s="226">
        <v>52900</v>
      </c>
      <c r="F14" s="226">
        <v>1</v>
      </c>
      <c r="G14" s="223">
        <v>2</v>
      </c>
      <c r="H14" s="244">
        <f t="shared" si="0"/>
        <v>12</v>
      </c>
      <c r="I14" s="228">
        <f t="shared" si="1"/>
        <v>105800</v>
      </c>
      <c r="J14" s="235">
        <f t="shared" si="2"/>
        <v>634800</v>
      </c>
      <c r="K14" s="229"/>
    </row>
    <row r="15" spans="1:12" ht="30.75" customHeight="1">
      <c r="A15" s="293" t="s">
        <v>278</v>
      </c>
      <c r="B15" s="230" t="s">
        <v>287</v>
      </c>
      <c r="C15" s="225" t="s">
        <v>290</v>
      </c>
      <c r="D15" s="225" t="s">
        <v>291</v>
      </c>
      <c r="E15" s="226">
        <v>5810</v>
      </c>
      <c r="F15" s="226">
        <v>1</v>
      </c>
      <c r="G15" s="223">
        <v>16</v>
      </c>
      <c r="H15" s="244">
        <f t="shared" ref="H15:H17" si="6">G15*6</f>
        <v>96</v>
      </c>
      <c r="I15" s="228">
        <f t="shared" si="1"/>
        <v>92960</v>
      </c>
      <c r="J15" s="235">
        <f t="shared" si="2"/>
        <v>557760</v>
      </c>
      <c r="K15" s="229"/>
    </row>
    <row r="16" spans="1:12" ht="30.75" customHeight="1">
      <c r="A16" s="313" t="s">
        <v>247</v>
      </c>
      <c r="B16" s="310" t="s">
        <v>314</v>
      </c>
      <c r="C16" s="225" t="s">
        <v>263</v>
      </c>
      <c r="D16" s="225" t="s">
        <v>264</v>
      </c>
      <c r="E16" s="226">
        <v>1950</v>
      </c>
      <c r="F16" s="227">
        <v>2</v>
      </c>
      <c r="G16" s="223">
        <v>44</v>
      </c>
      <c r="H16" s="244">
        <f t="shared" si="6"/>
        <v>264</v>
      </c>
      <c r="I16" s="228">
        <f>SUM(G16*E16)/2</f>
        <v>42900</v>
      </c>
      <c r="J16" s="235">
        <f t="shared" si="2"/>
        <v>514800</v>
      </c>
      <c r="K16" s="229"/>
    </row>
    <row r="17" spans="1:11" ht="30.75" customHeight="1">
      <c r="A17" s="313"/>
      <c r="B17" s="312"/>
      <c r="C17" s="225" t="s">
        <v>289</v>
      </c>
      <c r="D17" s="225" t="s">
        <v>264</v>
      </c>
      <c r="E17" s="226">
        <v>3900</v>
      </c>
      <c r="F17" s="227">
        <v>2</v>
      </c>
      <c r="G17" s="223">
        <v>18</v>
      </c>
      <c r="H17" s="244">
        <f t="shared" si="6"/>
        <v>108</v>
      </c>
      <c r="I17" s="228">
        <f>SUM(G17*E17)/2</f>
        <v>35100</v>
      </c>
      <c r="J17" s="235">
        <f t="shared" si="2"/>
        <v>421200</v>
      </c>
      <c r="K17" s="229"/>
    </row>
    <row r="18" spans="1:11" ht="30.75" customHeight="1">
      <c r="A18" s="293" t="s">
        <v>246</v>
      </c>
      <c r="B18" s="230" t="s">
        <v>317</v>
      </c>
      <c r="C18" s="225" t="s">
        <v>261</v>
      </c>
      <c r="D18" s="225" t="s">
        <v>262</v>
      </c>
      <c r="E18" s="226">
        <v>5070</v>
      </c>
      <c r="F18" s="227">
        <v>2</v>
      </c>
      <c r="G18" s="223">
        <v>90</v>
      </c>
      <c r="H18" s="244">
        <f>G18*6</f>
        <v>540</v>
      </c>
      <c r="I18" s="228">
        <f>SUM(G18*E18)</f>
        <v>456300</v>
      </c>
      <c r="J18" s="235">
        <f>SUM(E18*H18)</f>
        <v>2737800</v>
      </c>
      <c r="K18" s="229"/>
    </row>
    <row r="19" spans="1:11" ht="30.75" customHeight="1">
      <c r="A19" s="313" t="s">
        <v>294</v>
      </c>
      <c r="B19" s="310" t="s">
        <v>315</v>
      </c>
      <c r="C19" s="225" t="s">
        <v>251</v>
      </c>
      <c r="D19" s="225" t="s">
        <v>265</v>
      </c>
      <c r="E19" s="226">
        <v>1650</v>
      </c>
      <c r="F19" s="227">
        <v>2</v>
      </c>
      <c r="G19" s="223">
        <v>44</v>
      </c>
      <c r="H19" s="244">
        <f>G19*3</f>
        <v>132</v>
      </c>
      <c r="I19" s="228">
        <f>SUM(G19*E19)/2</f>
        <v>36300</v>
      </c>
      <c r="J19" s="235">
        <f t="shared" si="2"/>
        <v>217800</v>
      </c>
      <c r="K19" s="229"/>
    </row>
    <row r="20" spans="1:11" ht="30.75" customHeight="1">
      <c r="A20" s="313"/>
      <c r="B20" s="312"/>
      <c r="C20" s="225" t="s">
        <v>295</v>
      </c>
      <c r="D20" s="225" t="s">
        <v>265</v>
      </c>
      <c r="E20" s="226">
        <v>3300</v>
      </c>
      <c r="F20" s="226">
        <v>2</v>
      </c>
      <c r="G20" s="223">
        <v>18</v>
      </c>
      <c r="H20" s="244">
        <f>G20*3</f>
        <v>54</v>
      </c>
      <c r="I20" s="228">
        <f>SUM(G20*E20)/2</f>
        <v>29700</v>
      </c>
      <c r="J20" s="235">
        <f t="shared" si="2"/>
        <v>178200</v>
      </c>
      <c r="K20" s="229"/>
    </row>
    <row r="21" spans="1:11" ht="30.75" customHeight="1">
      <c r="A21" s="314" t="s">
        <v>219</v>
      </c>
      <c r="B21" s="294" t="s">
        <v>340</v>
      </c>
      <c r="C21" s="225" t="s">
        <v>258</v>
      </c>
      <c r="D21" s="225" t="s">
        <v>249</v>
      </c>
      <c r="E21" s="226">
        <v>1090</v>
      </c>
      <c r="F21" s="226">
        <v>2</v>
      </c>
      <c r="G21" s="223">
        <v>510</v>
      </c>
      <c r="H21" s="244">
        <f>G21*3</f>
        <v>1530</v>
      </c>
      <c r="I21" s="228">
        <f>SUM(G21*E21)/2</f>
        <v>277950</v>
      </c>
      <c r="J21" s="235">
        <f>SUM(E21*H21)</f>
        <v>1667700</v>
      </c>
      <c r="K21" s="229"/>
    </row>
    <row r="22" spans="1:11" ht="30.75" customHeight="1">
      <c r="A22" s="315"/>
      <c r="B22" s="300" t="s">
        <v>354</v>
      </c>
      <c r="C22" s="225" t="s">
        <v>367</v>
      </c>
      <c r="D22" s="225" t="s">
        <v>249</v>
      </c>
      <c r="E22" s="226">
        <v>1200</v>
      </c>
      <c r="F22" s="226">
        <v>2</v>
      </c>
      <c r="G22" s="223">
        <v>810</v>
      </c>
      <c r="H22" s="244">
        <f>G22*3</f>
        <v>2430</v>
      </c>
      <c r="I22" s="228">
        <f>SUM(G22*E22)/2</f>
        <v>486000</v>
      </c>
      <c r="J22" s="235">
        <f>SUM(E22*H22)</f>
        <v>2916000</v>
      </c>
      <c r="K22" s="229"/>
    </row>
    <row r="23" spans="1:11" ht="30.75" customHeight="1">
      <c r="A23" s="308" t="s">
        <v>248</v>
      </c>
      <c r="B23" s="310" t="s">
        <v>316</v>
      </c>
      <c r="C23" s="225" t="s">
        <v>300</v>
      </c>
      <c r="D23" s="225" t="s">
        <v>301</v>
      </c>
      <c r="E23" s="226">
        <v>4440</v>
      </c>
      <c r="F23" s="226">
        <v>1</v>
      </c>
      <c r="G23" s="223">
        <v>27</v>
      </c>
      <c r="H23" s="244">
        <f>G23*2</f>
        <v>54</v>
      </c>
      <c r="I23" s="228">
        <f>SUM(G23*E23)/2</f>
        <v>59940</v>
      </c>
      <c r="J23" s="235">
        <f t="shared" si="2"/>
        <v>239760</v>
      </c>
      <c r="K23" s="229"/>
    </row>
    <row r="24" spans="1:11" ht="30.75" customHeight="1">
      <c r="A24" s="309"/>
      <c r="B24" s="311"/>
      <c r="C24" s="225" t="s">
        <v>252</v>
      </c>
      <c r="D24" s="225" t="s">
        <v>250</v>
      </c>
      <c r="E24" s="226">
        <v>6660</v>
      </c>
      <c r="F24" s="226">
        <v>1</v>
      </c>
      <c r="G24" s="223">
        <v>17</v>
      </c>
      <c r="H24" s="244">
        <f>G24*2</f>
        <v>34</v>
      </c>
      <c r="I24" s="228">
        <f>SUM(G24*E24)/2</f>
        <v>56610</v>
      </c>
      <c r="J24" s="235">
        <f t="shared" si="2"/>
        <v>226440</v>
      </c>
      <c r="K24" s="229"/>
    </row>
    <row r="25" spans="1:11" ht="30.75" customHeight="1">
      <c r="A25" s="293" t="s">
        <v>254</v>
      </c>
      <c r="B25" s="230" t="s">
        <v>338</v>
      </c>
      <c r="C25" s="225" t="s">
        <v>298</v>
      </c>
      <c r="D25" s="225" t="s">
        <v>307</v>
      </c>
      <c r="E25" s="226">
        <v>4210</v>
      </c>
      <c r="F25" s="227">
        <v>2</v>
      </c>
      <c r="G25" s="223">
        <v>44</v>
      </c>
      <c r="H25" s="244">
        <f>G25*3</f>
        <v>132</v>
      </c>
      <c r="I25" s="228">
        <f>SUM(G25*E25)/2</f>
        <v>92620</v>
      </c>
      <c r="J25" s="235">
        <f t="shared" si="2"/>
        <v>555720</v>
      </c>
      <c r="K25" s="229"/>
    </row>
    <row r="26" spans="1:11" ht="30.75" customHeight="1">
      <c r="A26" s="293" t="s">
        <v>228</v>
      </c>
      <c r="B26" s="230" t="s">
        <v>310</v>
      </c>
      <c r="C26" s="225" t="s">
        <v>299</v>
      </c>
      <c r="D26" s="225" t="s">
        <v>255</v>
      </c>
      <c r="E26" s="226">
        <v>2820</v>
      </c>
      <c r="F26" s="226">
        <v>1</v>
      </c>
      <c r="G26" s="223">
        <v>18</v>
      </c>
      <c r="H26" s="244">
        <f>G26*2</f>
        <v>36</v>
      </c>
      <c r="I26" s="228">
        <f>SUM(G26*E26)/2</f>
        <v>25380</v>
      </c>
      <c r="J26" s="235">
        <f t="shared" si="2"/>
        <v>101520</v>
      </c>
      <c r="K26" s="229"/>
    </row>
    <row r="27" spans="1:11" ht="30.75" customHeight="1">
      <c r="A27" s="272" t="s">
        <v>332</v>
      </c>
      <c r="B27" s="230" t="s">
        <v>296</v>
      </c>
      <c r="C27" s="225" t="s">
        <v>297</v>
      </c>
      <c r="D27" s="225" t="s">
        <v>253</v>
      </c>
      <c r="E27" s="226">
        <v>3170</v>
      </c>
      <c r="F27" s="227">
        <v>2</v>
      </c>
      <c r="G27" s="223">
        <v>36</v>
      </c>
      <c r="H27" s="244">
        <f>G27*3</f>
        <v>108</v>
      </c>
      <c r="I27" s="228">
        <f>SUM(G27*E27)</f>
        <v>114120</v>
      </c>
      <c r="J27" s="235">
        <f>SUM(E27*H27)</f>
        <v>342360</v>
      </c>
      <c r="K27" s="229"/>
    </row>
    <row r="28" spans="1:11" ht="30.75" customHeight="1">
      <c r="A28" s="314" t="s">
        <v>256</v>
      </c>
      <c r="B28" s="230" t="s">
        <v>339</v>
      </c>
      <c r="C28" s="225" t="s">
        <v>257</v>
      </c>
      <c r="D28" s="225" t="s">
        <v>357</v>
      </c>
      <c r="E28" s="226">
        <v>4150</v>
      </c>
      <c r="F28" s="226">
        <v>2</v>
      </c>
      <c r="G28" s="223">
        <v>2</v>
      </c>
      <c r="H28" s="244">
        <f>G28*2</f>
        <v>4</v>
      </c>
      <c r="I28" s="228">
        <f t="shared" si="1"/>
        <v>8300</v>
      </c>
      <c r="J28" s="235">
        <f t="shared" si="2"/>
        <v>16600</v>
      </c>
      <c r="K28" s="229"/>
    </row>
    <row r="29" spans="1:11" ht="30.75" customHeight="1">
      <c r="A29" s="315"/>
      <c r="B29" s="300" t="s">
        <v>355</v>
      </c>
      <c r="C29" s="225" t="s">
        <v>356</v>
      </c>
      <c r="D29" s="225" t="s">
        <v>357</v>
      </c>
      <c r="E29" s="226">
        <v>3590</v>
      </c>
      <c r="F29" s="226">
        <v>2</v>
      </c>
      <c r="G29" s="223">
        <v>10</v>
      </c>
      <c r="H29" s="244">
        <f>G29*2</f>
        <v>20</v>
      </c>
      <c r="I29" s="228">
        <f t="shared" ref="I29" si="7">SUM(G29*E29)</f>
        <v>35900</v>
      </c>
      <c r="J29" s="235">
        <f t="shared" ref="J29" si="8">SUM(E29*H29)</f>
        <v>71800</v>
      </c>
      <c r="K29" s="229"/>
    </row>
    <row r="30" spans="1:11" ht="30.75" customHeight="1">
      <c r="A30" s="308" t="s">
        <v>288</v>
      </c>
      <c r="B30" s="310" t="s">
        <v>331</v>
      </c>
      <c r="C30" s="225" t="s">
        <v>292</v>
      </c>
      <c r="D30" s="225" t="s">
        <v>291</v>
      </c>
      <c r="E30" s="226">
        <v>3170</v>
      </c>
      <c r="F30" s="246">
        <v>1</v>
      </c>
      <c r="G30" s="359">
        <v>27</v>
      </c>
      <c r="H30" s="247">
        <f>G30*6</f>
        <v>162</v>
      </c>
      <c r="I30" s="361">
        <f>SUM(G30*E30)</f>
        <v>85590</v>
      </c>
      <c r="J30" s="248">
        <f>SUM(E30*H30)</f>
        <v>513540</v>
      </c>
      <c r="K30" s="229"/>
    </row>
    <row r="31" spans="1:11" ht="30.75" customHeight="1">
      <c r="A31" s="330"/>
      <c r="B31" s="360"/>
      <c r="C31" s="253" t="s">
        <v>293</v>
      </c>
      <c r="D31" s="253" t="s">
        <v>291</v>
      </c>
      <c r="E31" s="370">
        <v>4930</v>
      </c>
      <c r="F31" s="263">
        <v>1</v>
      </c>
      <c r="G31" s="264">
        <v>17</v>
      </c>
      <c r="H31" s="265">
        <f>G31*6</f>
        <v>102</v>
      </c>
      <c r="I31" s="266">
        <f>SUM(G31*E31)</f>
        <v>83810</v>
      </c>
      <c r="J31" s="267">
        <f>SUM(E31*H31)</f>
        <v>502860</v>
      </c>
      <c r="K31" s="372"/>
    </row>
    <row r="32" spans="1:11" ht="30.75" customHeight="1">
      <c r="A32" s="373" t="s">
        <v>368</v>
      </c>
      <c r="B32" s="310" t="s">
        <v>369</v>
      </c>
      <c r="C32" s="225" t="s">
        <v>8</v>
      </c>
      <c r="D32" s="225" t="s">
        <v>205</v>
      </c>
      <c r="E32" s="371">
        <v>2560</v>
      </c>
      <c r="F32" s="263">
        <v>2</v>
      </c>
      <c r="G32" s="264">
        <v>42</v>
      </c>
      <c r="H32" s="265">
        <f t="shared" ref="H32:H33" si="9">G32*6</f>
        <v>252</v>
      </c>
      <c r="I32" s="266">
        <f>SUM(G32*E32)/2</f>
        <v>53760</v>
      </c>
      <c r="J32" s="267">
        <f t="shared" ref="J32:J33" si="10">SUM(E32*H32)</f>
        <v>645120</v>
      </c>
      <c r="K32" s="252"/>
    </row>
    <row r="33" spans="1:11" ht="30.75" customHeight="1">
      <c r="A33" s="373"/>
      <c r="B33" s="312"/>
      <c r="C33" s="225" t="s">
        <v>7</v>
      </c>
      <c r="D33" s="225" t="s">
        <v>205</v>
      </c>
      <c r="E33" s="371">
        <v>5120</v>
      </c>
      <c r="F33" s="263">
        <v>2</v>
      </c>
      <c r="G33" s="264">
        <v>16</v>
      </c>
      <c r="H33" s="265">
        <f t="shared" si="9"/>
        <v>96</v>
      </c>
      <c r="I33" s="266">
        <f>SUM(G33*E33)/2</f>
        <v>40960</v>
      </c>
      <c r="J33" s="267">
        <f t="shared" si="10"/>
        <v>491520</v>
      </c>
      <c r="K33" s="252"/>
    </row>
    <row r="34" spans="1:11" ht="30.75" customHeight="1">
      <c r="A34" s="362" t="s">
        <v>319</v>
      </c>
      <c r="B34" s="363" t="s">
        <v>320</v>
      </c>
      <c r="C34" s="364" t="s">
        <v>6</v>
      </c>
      <c r="D34" s="365" t="s">
        <v>205</v>
      </c>
      <c r="E34" s="366">
        <v>1640</v>
      </c>
      <c r="F34" s="366">
        <v>2</v>
      </c>
      <c r="G34" s="359">
        <v>42</v>
      </c>
      <c r="H34" s="367">
        <f>G34*3</f>
        <v>126</v>
      </c>
      <c r="I34" s="368">
        <f>SUM(G34*E34)/2</f>
        <v>34440</v>
      </c>
      <c r="J34" s="369">
        <f t="shared" si="2"/>
        <v>206640</v>
      </c>
      <c r="K34" s="249"/>
    </row>
    <row r="35" spans="1:11" ht="30.75" customHeight="1">
      <c r="A35" s="336"/>
      <c r="B35" s="335"/>
      <c r="C35" s="268" t="s">
        <v>321</v>
      </c>
      <c r="D35" s="262" t="s">
        <v>322</v>
      </c>
      <c r="E35" s="263">
        <v>3280</v>
      </c>
      <c r="F35" s="263">
        <v>2</v>
      </c>
      <c r="G35" s="264">
        <v>16</v>
      </c>
      <c r="H35" s="265">
        <f>G35*3</f>
        <v>48</v>
      </c>
      <c r="I35" s="266">
        <f>SUM(G35*E35)</f>
        <v>52480</v>
      </c>
      <c r="J35" s="267">
        <f t="shared" si="2"/>
        <v>157440</v>
      </c>
      <c r="K35" s="252"/>
    </row>
    <row r="36" spans="1:11" ht="30.75" customHeight="1">
      <c r="A36" s="269" t="s">
        <v>323</v>
      </c>
      <c r="B36" s="295" t="s">
        <v>335</v>
      </c>
      <c r="C36" s="262" t="s">
        <v>324</v>
      </c>
      <c r="D36" s="262" t="s">
        <v>325</v>
      </c>
      <c r="E36" s="263">
        <v>940</v>
      </c>
      <c r="F36" s="263">
        <v>2</v>
      </c>
      <c r="G36" s="264">
        <v>1320</v>
      </c>
      <c r="H36" s="265">
        <v>5560</v>
      </c>
      <c r="I36" s="266">
        <f>SUM(G36*E36)/2</f>
        <v>620400</v>
      </c>
      <c r="J36" s="267">
        <f t="shared" si="2"/>
        <v>5226400</v>
      </c>
      <c r="K36" s="252"/>
    </row>
    <row r="37" spans="1:11" ht="30.75" customHeight="1">
      <c r="A37" s="269" t="s">
        <v>344</v>
      </c>
      <c r="B37" s="295" t="s">
        <v>358</v>
      </c>
      <c r="C37" s="262" t="s">
        <v>359</v>
      </c>
      <c r="D37" s="262" t="s">
        <v>360</v>
      </c>
      <c r="E37" s="263">
        <v>1090</v>
      </c>
      <c r="F37" s="263">
        <v>2</v>
      </c>
      <c r="G37" s="264">
        <v>180</v>
      </c>
      <c r="H37" s="265">
        <f>G37*3</f>
        <v>540</v>
      </c>
      <c r="I37" s="266">
        <f>SUM(G37*E37)/2</f>
        <v>98100</v>
      </c>
      <c r="J37" s="267">
        <f t="shared" si="2"/>
        <v>588600</v>
      </c>
      <c r="K37" s="252"/>
    </row>
    <row r="38" spans="1:11" ht="30.75" customHeight="1">
      <c r="A38" s="296" t="s">
        <v>326</v>
      </c>
      <c r="B38" s="270" t="s">
        <v>334</v>
      </c>
      <c r="C38" s="262" t="s">
        <v>327</v>
      </c>
      <c r="D38" s="262" t="s">
        <v>322</v>
      </c>
      <c r="E38" s="263">
        <v>9060</v>
      </c>
      <c r="F38" s="263">
        <v>1</v>
      </c>
      <c r="G38" s="264">
        <v>36</v>
      </c>
      <c r="H38" s="265">
        <f>G38*2</f>
        <v>72</v>
      </c>
      <c r="I38" s="266">
        <f>SUM(G38*E38)/2</f>
        <v>163080</v>
      </c>
      <c r="J38" s="267">
        <f t="shared" si="2"/>
        <v>652320</v>
      </c>
      <c r="K38" s="252"/>
    </row>
    <row r="39" spans="1:11" ht="30.75" customHeight="1">
      <c r="A39" s="301" t="s">
        <v>345</v>
      </c>
      <c r="B39" s="297" t="s">
        <v>371</v>
      </c>
      <c r="C39" s="262" t="s">
        <v>347</v>
      </c>
      <c r="D39" s="262" t="s">
        <v>350</v>
      </c>
      <c r="E39" s="263">
        <v>3860</v>
      </c>
      <c r="F39" s="263">
        <v>2</v>
      </c>
      <c r="G39" s="264">
        <v>105</v>
      </c>
      <c r="H39" s="265">
        <f>G39*2</f>
        <v>210</v>
      </c>
      <c r="I39" s="266">
        <f>SUM(G39*E39)/2</f>
        <v>202650</v>
      </c>
      <c r="J39" s="267">
        <f t="shared" ref="J39" si="11">SUM(E39*H39)</f>
        <v>810600</v>
      </c>
      <c r="K39" s="252"/>
    </row>
    <row r="40" spans="1:11" ht="30.75" customHeight="1">
      <c r="A40" s="292" t="s">
        <v>328</v>
      </c>
      <c r="B40" s="291" t="s">
        <v>329</v>
      </c>
      <c r="C40" s="262" t="s">
        <v>330</v>
      </c>
      <c r="D40" s="262" t="s">
        <v>322</v>
      </c>
      <c r="E40" s="263">
        <v>4150</v>
      </c>
      <c r="F40" s="263">
        <v>1</v>
      </c>
      <c r="G40" s="264">
        <v>52</v>
      </c>
      <c r="H40" s="265">
        <f>G40*3</f>
        <v>156</v>
      </c>
      <c r="I40" s="266">
        <f>SUM(G40*E40)/2</f>
        <v>107900</v>
      </c>
      <c r="J40" s="267">
        <f t="shared" si="2"/>
        <v>647400</v>
      </c>
      <c r="K40" s="252"/>
    </row>
    <row r="41" spans="1:11" ht="30.75" customHeight="1">
      <c r="A41" s="296" t="s">
        <v>333</v>
      </c>
      <c r="B41" s="295" t="s">
        <v>352</v>
      </c>
      <c r="C41" s="262" t="s">
        <v>336</v>
      </c>
      <c r="D41" s="262" t="s">
        <v>322</v>
      </c>
      <c r="E41" s="263">
        <v>3120</v>
      </c>
      <c r="F41" s="263">
        <v>1</v>
      </c>
      <c r="G41" s="264">
        <v>17</v>
      </c>
      <c r="H41" s="265">
        <f>G41*2</f>
        <v>34</v>
      </c>
      <c r="I41" s="266">
        <f t="shared" si="1"/>
        <v>53040</v>
      </c>
      <c r="J41" s="267">
        <f t="shared" si="2"/>
        <v>106080</v>
      </c>
      <c r="K41" s="252"/>
    </row>
    <row r="42" spans="1:11" ht="30.75" customHeight="1">
      <c r="A42" s="307" t="s">
        <v>346</v>
      </c>
      <c r="B42" s="295" t="s">
        <v>363</v>
      </c>
      <c r="C42" s="262" t="s">
        <v>348</v>
      </c>
      <c r="D42" s="262" t="s">
        <v>351</v>
      </c>
      <c r="E42" s="263">
        <v>3370</v>
      </c>
      <c r="F42" s="263">
        <v>2</v>
      </c>
      <c r="G42" s="264">
        <v>17</v>
      </c>
      <c r="H42" s="265">
        <f>G42*2</f>
        <v>34</v>
      </c>
      <c r="I42" s="266">
        <f t="shared" si="1"/>
        <v>57290</v>
      </c>
      <c r="J42" s="267">
        <f t="shared" si="2"/>
        <v>114580</v>
      </c>
      <c r="K42" s="252"/>
    </row>
    <row r="43" spans="1:11" ht="30.75" customHeight="1">
      <c r="A43" s="305" t="s">
        <v>304</v>
      </c>
      <c r="B43" s="239" t="s">
        <v>305</v>
      </c>
      <c r="C43" s="222" t="s">
        <v>337</v>
      </c>
      <c r="D43" s="222" t="s">
        <v>306</v>
      </c>
      <c r="E43" s="240">
        <v>2970</v>
      </c>
      <c r="F43" s="298">
        <v>2</v>
      </c>
      <c r="G43" s="223">
        <v>6</v>
      </c>
      <c r="H43" s="299">
        <f>G43*3</f>
        <v>18</v>
      </c>
      <c r="I43" s="266">
        <f>SUM(G43*E43)</f>
        <v>17820</v>
      </c>
      <c r="J43" s="267">
        <f t="shared" si="2"/>
        <v>53460</v>
      </c>
      <c r="K43" s="229"/>
    </row>
    <row r="44" spans="1:11" ht="30.75" customHeight="1">
      <c r="A44" s="296" t="s">
        <v>341</v>
      </c>
      <c r="B44" s="291" t="s">
        <v>361</v>
      </c>
      <c r="C44" s="302" t="s">
        <v>8</v>
      </c>
      <c r="D44" s="302" t="s">
        <v>362</v>
      </c>
      <c r="E44" s="303">
        <v>4720</v>
      </c>
      <c r="F44" s="303">
        <v>1</v>
      </c>
      <c r="G44" s="304">
        <v>12</v>
      </c>
      <c r="H44" s="299">
        <f>G44*2</f>
        <v>24</v>
      </c>
      <c r="I44" s="266">
        <f t="shared" si="1"/>
        <v>56640</v>
      </c>
      <c r="J44" s="267">
        <f t="shared" si="2"/>
        <v>113280</v>
      </c>
      <c r="K44" s="252"/>
    </row>
    <row r="45" spans="1:11" ht="30.75" customHeight="1">
      <c r="A45" s="306" t="s">
        <v>349</v>
      </c>
      <c r="B45" s="295" t="s">
        <v>353</v>
      </c>
      <c r="C45" s="262" t="s">
        <v>6</v>
      </c>
      <c r="D45" s="262" t="s">
        <v>362</v>
      </c>
      <c r="E45" s="263">
        <v>2970</v>
      </c>
      <c r="F45" s="263">
        <v>2</v>
      </c>
      <c r="G45" s="264">
        <v>12</v>
      </c>
      <c r="H45" s="299">
        <f>G45*2</f>
        <v>24</v>
      </c>
      <c r="I45" s="266">
        <f t="shared" si="1"/>
        <v>35640</v>
      </c>
      <c r="J45" s="267">
        <f t="shared" si="2"/>
        <v>71280</v>
      </c>
      <c r="K45" s="252"/>
    </row>
    <row r="46" spans="1:11" ht="30.75" customHeight="1" thickBot="1">
      <c r="A46" s="231" t="s">
        <v>309</v>
      </c>
      <c r="B46" s="254" t="s">
        <v>308</v>
      </c>
      <c r="C46" s="255"/>
      <c r="D46" s="256" t="s">
        <v>303</v>
      </c>
      <c r="E46" s="257">
        <v>5000</v>
      </c>
      <c r="F46" s="258">
        <v>2</v>
      </c>
      <c r="G46" s="259">
        <v>106</v>
      </c>
      <c r="H46" s="260">
        <f>G46*6</f>
        <v>636</v>
      </c>
      <c r="I46" s="261">
        <f>E46*G46</f>
        <v>530000</v>
      </c>
      <c r="J46" s="280">
        <f t="shared" si="2"/>
        <v>3180000</v>
      </c>
      <c r="K46" s="232"/>
    </row>
    <row r="47" spans="1:11" ht="14.25">
      <c r="A47" s="251" t="s">
        <v>318</v>
      </c>
      <c r="B47" s="220"/>
      <c r="C47" s="220"/>
      <c r="D47" s="220"/>
      <c r="E47" s="233"/>
      <c r="F47" s="220"/>
      <c r="G47" s="220"/>
      <c r="H47" s="220"/>
      <c r="I47" s="220"/>
      <c r="J47" s="220"/>
      <c r="K47" s="220"/>
    </row>
  </sheetData>
  <mergeCells count="25">
    <mergeCell ref="B34:B35"/>
    <mergeCell ref="A34:A35"/>
    <mergeCell ref="C2:C3"/>
    <mergeCell ref="A32:A33"/>
    <mergeCell ref="B32:B33"/>
    <mergeCell ref="A1:K1"/>
    <mergeCell ref="A16:A17"/>
    <mergeCell ref="D2:D3"/>
    <mergeCell ref="E2:E3"/>
    <mergeCell ref="I2:J2"/>
    <mergeCell ref="K2:K3"/>
    <mergeCell ref="G2:H2"/>
    <mergeCell ref="F2:F3"/>
    <mergeCell ref="A5:A14"/>
    <mergeCell ref="B16:B17"/>
    <mergeCell ref="A2:A3"/>
    <mergeCell ref="B2:B3"/>
    <mergeCell ref="A30:A31"/>
    <mergeCell ref="B30:B31"/>
    <mergeCell ref="B19:B20"/>
    <mergeCell ref="A23:A24"/>
    <mergeCell ref="B23:B24"/>
    <mergeCell ref="A19:A20"/>
    <mergeCell ref="A21:A22"/>
    <mergeCell ref="A28:A29"/>
  </mergeCells>
  <phoneticPr fontId="2" type="noConversion"/>
  <printOptions horizontalCentered="1"/>
  <pageMargins left="0.19685039370078741" right="0.19685039370078741" top="0.61" bottom="0.56000000000000005" header="0.39370078740157483" footer="0.51"/>
  <pageSetup paperSize="9" scale="95" orientation="portrait" r:id="rId1"/>
  <headerFooter alignWithMargins="0"/>
  <ignoredErrors>
    <ignoredError sqref="H25:H27 H43 H40 I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sqref="A1:O1"/>
    </sheetView>
  </sheetViews>
  <sheetFormatPr defaultRowHeight="13.5"/>
  <cols>
    <col min="1" max="1" width="5" style="1" customWidth="1"/>
    <col min="2" max="2" width="9.21875" style="1" customWidth="1"/>
    <col min="3" max="3" width="17.21875" style="20" customWidth="1"/>
    <col min="4" max="4" width="8.109375" style="21" customWidth="1"/>
    <col min="5" max="5" width="6.109375" style="1" customWidth="1"/>
    <col min="6" max="6" width="15.6640625" style="21" hidden="1" customWidth="1"/>
    <col min="7" max="10" width="7.77734375" style="148" hidden="1" customWidth="1"/>
    <col min="11" max="11" width="10" style="193" customWidth="1"/>
    <col min="12" max="12" width="10.6640625" style="193" customWidth="1"/>
    <col min="13" max="13" width="0" style="148" hidden="1" customWidth="1"/>
    <col min="14" max="14" width="8.88671875" style="148" customWidth="1"/>
    <col min="15" max="15" width="9.88671875" style="22" customWidth="1"/>
  </cols>
  <sheetData>
    <row r="1" spans="1:15" ht="39.950000000000003" customHeight="1" thickBot="1">
      <c r="A1" s="339" t="s">
        <v>244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15" ht="34.5" customHeight="1" thickBot="1">
      <c r="A2" s="149" t="s">
        <v>185</v>
      </c>
      <c r="B2" s="343" t="s">
        <v>186</v>
      </c>
      <c r="C2" s="344"/>
      <c r="D2" s="150" t="s">
        <v>187</v>
      </c>
      <c r="E2" s="151" t="s">
        <v>188</v>
      </c>
      <c r="F2" s="152" t="s">
        <v>189</v>
      </c>
      <c r="G2" s="340" t="s">
        <v>190</v>
      </c>
      <c r="H2" s="341"/>
      <c r="I2" s="342"/>
      <c r="J2" s="153"/>
      <c r="K2" s="208" t="s">
        <v>241</v>
      </c>
      <c r="L2" s="208" t="s">
        <v>242</v>
      </c>
      <c r="M2" s="153" t="s">
        <v>191</v>
      </c>
      <c r="N2" s="206" t="s">
        <v>240</v>
      </c>
      <c r="O2" s="209" t="s">
        <v>192</v>
      </c>
    </row>
    <row r="3" spans="1:15" ht="24.95" customHeight="1">
      <c r="A3" s="194" t="s">
        <v>193</v>
      </c>
      <c r="B3" s="195"/>
      <c r="C3" s="196"/>
      <c r="D3" s="197"/>
      <c r="E3" s="198"/>
      <c r="F3" s="199"/>
      <c r="G3" s="200"/>
      <c r="H3" s="201"/>
      <c r="I3" s="202"/>
      <c r="J3" s="203"/>
      <c r="K3" s="203"/>
      <c r="L3" s="203"/>
      <c r="M3" s="203"/>
      <c r="N3" s="217">
        <f>AVERAGE(N4:N19)</f>
        <v>1.0226301598756766</v>
      </c>
      <c r="O3" s="210"/>
    </row>
    <row r="4" spans="1:15" ht="20.100000000000001" customHeight="1">
      <c r="A4" s="154">
        <v>1</v>
      </c>
      <c r="B4" s="155" t="s">
        <v>194</v>
      </c>
      <c r="C4" s="156" t="s">
        <v>195</v>
      </c>
      <c r="D4" s="157" t="s">
        <v>196</v>
      </c>
      <c r="E4" s="158" t="s">
        <v>197</v>
      </c>
      <c r="F4" s="157" t="s">
        <v>198</v>
      </c>
      <c r="G4" s="159">
        <v>21070</v>
      </c>
      <c r="H4" s="159">
        <v>19950</v>
      </c>
      <c r="I4" s="159">
        <v>20800</v>
      </c>
      <c r="J4" s="159"/>
      <c r="K4" s="160">
        <v>17900</v>
      </c>
      <c r="L4" s="160">
        <v>19117</v>
      </c>
      <c r="M4" s="161">
        <f t="shared" ref="M4:M10" si="0">(G4+H4+I4)/3*1.1</f>
        <v>22667.333333333336</v>
      </c>
      <c r="N4" s="207">
        <f>L4/K4</f>
        <v>1.0679888268156426</v>
      </c>
      <c r="O4" s="211"/>
    </row>
    <row r="5" spans="1:15" ht="20.100000000000001" customHeight="1">
      <c r="A5" s="162">
        <v>2</v>
      </c>
      <c r="B5" s="163" t="s">
        <v>199</v>
      </c>
      <c r="C5" s="164" t="s">
        <v>200</v>
      </c>
      <c r="D5" s="165" t="s">
        <v>201</v>
      </c>
      <c r="E5" s="166" t="s">
        <v>197</v>
      </c>
      <c r="F5" s="165"/>
      <c r="G5" s="167">
        <v>14000</v>
      </c>
      <c r="H5" s="167">
        <v>13950</v>
      </c>
      <c r="I5" s="167">
        <v>13800</v>
      </c>
      <c r="J5" s="159"/>
      <c r="K5" s="160">
        <v>15400</v>
      </c>
      <c r="L5" s="160">
        <v>18950</v>
      </c>
      <c r="M5" s="168">
        <f t="shared" si="0"/>
        <v>15308.333333333334</v>
      </c>
      <c r="N5" s="207">
        <f t="shared" ref="N5:N19" si="1">L5/K5</f>
        <v>1.2305194805194806</v>
      </c>
      <c r="O5" s="170"/>
    </row>
    <row r="6" spans="1:15" ht="20.100000000000001" customHeight="1">
      <c r="A6" s="345">
        <v>3</v>
      </c>
      <c r="B6" s="347" t="s">
        <v>202</v>
      </c>
      <c r="C6" s="349" t="s">
        <v>203</v>
      </c>
      <c r="D6" s="165" t="s">
        <v>204</v>
      </c>
      <c r="E6" s="166" t="s">
        <v>205</v>
      </c>
      <c r="F6" s="165"/>
      <c r="G6" s="167">
        <v>14000</v>
      </c>
      <c r="H6" s="167">
        <v>7000</v>
      </c>
      <c r="I6" s="167">
        <v>11000</v>
      </c>
      <c r="J6" s="159"/>
      <c r="K6" s="160">
        <v>4550</v>
      </c>
      <c r="L6" s="160">
        <v>4523</v>
      </c>
      <c r="M6" s="168">
        <f t="shared" si="0"/>
        <v>11733.333333333334</v>
      </c>
      <c r="N6" s="207">
        <f t="shared" si="1"/>
        <v>0.99406593406593402</v>
      </c>
      <c r="O6" s="169"/>
    </row>
    <row r="7" spans="1:15" ht="20.100000000000001" customHeight="1">
      <c r="A7" s="346"/>
      <c r="B7" s="348"/>
      <c r="C7" s="350"/>
      <c r="D7" s="165" t="s">
        <v>206</v>
      </c>
      <c r="E7" s="166" t="s">
        <v>205</v>
      </c>
      <c r="F7" s="165"/>
      <c r="G7" s="167">
        <v>14000</v>
      </c>
      <c r="H7" s="167">
        <v>7000</v>
      </c>
      <c r="I7" s="167">
        <v>11000</v>
      </c>
      <c r="J7" s="159"/>
      <c r="K7" s="160">
        <v>10050</v>
      </c>
      <c r="L7" s="160">
        <v>9046</v>
      </c>
      <c r="M7" s="168">
        <f t="shared" si="0"/>
        <v>11733.333333333334</v>
      </c>
      <c r="N7" s="207">
        <f t="shared" si="1"/>
        <v>0.90009950248756221</v>
      </c>
      <c r="O7" s="169"/>
    </row>
    <row r="8" spans="1:15" ht="20.100000000000001" customHeight="1">
      <c r="A8" s="345">
        <v>4</v>
      </c>
      <c r="B8" s="351" t="s">
        <v>207</v>
      </c>
      <c r="C8" s="349" t="s">
        <v>208</v>
      </c>
      <c r="D8" s="165" t="s">
        <v>209</v>
      </c>
      <c r="E8" s="166" t="s">
        <v>205</v>
      </c>
      <c r="F8" s="165"/>
      <c r="G8" s="167">
        <v>1280</v>
      </c>
      <c r="H8" s="167">
        <v>1250</v>
      </c>
      <c r="I8" s="167">
        <v>1250</v>
      </c>
      <c r="J8" s="159"/>
      <c r="K8" s="160"/>
      <c r="L8" s="160">
        <v>1703</v>
      </c>
      <c r="M8" s="168">
        <f t="shared" si="0"/>
        <v>1386</v>
      </c>
      <c r="N8" s="207"/>
      <c r="O8" s="170" t="s">
        <v>243</v>
      </c>
    </row>
    <row r="9" spans="1:15" ht="20.100000000000001" customHeight="1">
      <c r="A9" s="346"/>
      <c r="B9" s="352"/>
      <c r="C9" s="350"/>
      <c r="D9" s="165" t="s">
        <v>210</v>
      </c>
      <c r="E9" s="166" t="s">
        <v>205</v>
      </c>
      <c r="F9" s="165"/>
      <c r="G9" s="167">
        <v>1280</v>
      </c>
      <c r="H9" s="167">
        <v>1250</v>
      </c>
      <c r="I9" s="167">
        <v>1250</v>
      </c>
      <c r="J9" s="159"/>
      <c r="K9" s="160"/>
      <c r="L9" s="160">
        <v>3405</v>
      </c>
      <c r="M9" s="168">
        <f t="shared" si="0"/>
        <v>1386</v>
      </c>
      <c r="N9" s="207"/>
      <c r="O9" s="170" t="s">
        <v>243</v>
      </c>
    </row>
    <row r="10" spans="1:15" ht="20.100000000000001" customHeight="1">
      <c r="A10" s="162">
        <v>5</v>
      </c>
      <c r="B10" s="163" t="s">
        <v>211</v>
      </c>
      <c r="C10" s="164" t="s">
        <v>212</v>
      </c>
      <c r="D10" s="165" t="s">
        <v>213</v>
      </c>
      <c r="E10" s="166" t="s">
        <v>214</v>
      </c>
      <c r="F10" s="165"/>
      <c r="G10" s="167">
        <v>2600</v>
      </c>
      <c r="H10" s="167">
        <v>2950</v>
      </c>
      <c r="I10" s="167">
        <v>2500</v>
      </c>
      <c r="J10" s="159"/>
      <c r="K10" s="160">
        <v>2800</v>
      </c>
      <c r="L10" s="160">
        <v>3110</v>
      </c>
      <c r="M10" s="168">
        <f t="shared" si="0"/>
        <v>2951.666666666667</v>
      </c>
      <c r="N10" s="207">
        <f t="shared" si="1"/>
        <v>1.1107142857142858</v>
      </c>
      <c r="O10" s="170"/>
    </row>
    <row r="11" spans="1:15" ht="20.100000000000001" customHeight="1">
      <c r="A11" s="345">
        <v>6</v>
      </c>
      <c r="B11" s="353" t="s">
        <v>215</v>
      </c>
      <c r="C11" s="349" t="s">
        <v>216</v>
      </c>
      <c r="D11" s="176" t="s">
        <v>217</v>
      </c>
      <c r="E11" s="177" t="s">
        <v>205</v>
      </c>
      <c r="F11" s="176"/>
      <c r="G11" s="178"/>
      <c r="H11" s="178"/>
      <c r="I11" s="178"/>
      <c r="J11" s="179"/>
      <c r="K11" s="180">
        <v>750</v>
      </c>
      <c r="L11" s="180">
        <v>840</v>
      </c>
      <c r="M11" s="181"/>
      <c r="N11" s="207">
        <f t="shared" si="1"/>
        <v>1.1200000000000001</v>
      </c>
      <c r="O11" s="212"/>
    </row>
    <row r="12" spans="1:15" ht="20.100000000000001" customHeight="1">
      <c r="A12" s="346"/>
      <c r="B12" s="354"/>
      <c r="C12" s="350"/>
      <c r="D12" s="176" t="s">
        <v>218</v>
      </c>
      <c r="E12" s="177" t="s">
        <v>205</v>
      </c>
      <c r="F12" s="176"/>
      <c r="G12" s="178"/>
      <c r="H12" s="178"/>
      <c r="I12" s="178"/>
      <c r="J12" s="179"/>
      <c r="K12" s="180"/>
      <c r="L12" s="180">
        <v>1680</v>
      </c>
      <c r="M12" s="181"/>
      <c r="N12" s="207"/>
      <c r="O12" s="170" t="s">
        <v>243</v>
      </c>
    </row>
    <row r="13" spans="1:15" ht="20.100000000000001" customHeight="1">
      <c r="A13" s="162">
        <v>7</v>
      </c>
      <c r="B13" s="174" t="s">
        <v>219</v>
      </c>
      <c r="C13" s="175" t="s">
        <v>220</v>
      </c>
      <c r="D13" s="176" t="s">
        <v>221</v>
      </c>
      <c r="E13" s="177" t="s">
        <v>214</v>
      </c>
      <c r="F13" s="176"/>
      <c r="G13" s="178"/>
      <c r="H13" s="178"/>
      <c r="I13" s="178"/>
      <c r="J13" s="179"/>
      <c r="K13" s="160">
        <v>445</v>
      </c>
      <c r="L13" s="160">
        <v>500</v>
      </c>
      <c r="M13" s="181"/>
      <c r="N13" s="207">
        <f t="shared" si="1"/>
        <v>1.1235955056179776</v>
      </c>
      <c r="O13" s="212"/>
    </row>
    <row r="14" spans="1:15" ht="20.100000000000001" customHeight="1">
      <c r="A14" s="162">
        <v>8</v>
      </c>
      <c r="B14" s="174" t="s">
        <v>222</v>
      </c>
      <c r="C14" s="175" t="s">
        <v>223</v>
      </c>
      <c r="D14" s="176" t="s">
        <v>217</v>
      </c>
      <c r="E14" s="177" t="s">
        <v>205</v>
      </c>
      <c r="F14" s="176"/>
      <c r="G14" s="178"/>
      <c r="H14" s="178"/>
      <c r="I14" s="178"/>
      <c r="J14" s="179"/>
      <c r="K14" s="160"/>
      <c r="L14" s="160">
        <v>5535</v>
      </c>
      <c r="M14" s="181"/>
      <c r="N14" s="207"/>
      <c r="O14" s="170" t="s">
        <v>243</v>
      </c>
    </row>
    <row r="15" spans="1:15" ht="20.100000000000001" customHeight="1">
      <c r="A15" s="162">
        <v>9</v>
      </c>
      <c r="B15" s="163" t="s">
        <v>224</v>
      </c>
      <c r="C15" s="164" t="s">
        <v>225</v>
      </c>
      <c r="D15" s="165" t="s">
        <v>226</v>
      </c>
      <c r="E15" s="166" t="s">
        <v>205</v>
      </c>
      <c r="F15" s="165"/>
      <c r="G15" s="167">
        <v>4900</v>
      </c>
      <c r="H15" s="167">
        <v>4750</v>
      </c>
      <c r="I15" s="171" t="s">
        <v>227</v>
      </c>
      <c r="J15" s="172"/>
      <c r="K15" s="173">
        <v>281</v>
      </c>
      <c r="L15" s="173">
        <v>243</v>
      </c>
      <c r="M15" s="168">
        <f>(G15+H15)/2*1.1</f>
        <v>5307.5</v>
      </c>
      <c r="N15" s="207">
        <f t="shared" si="1"/>
        <v>0.86476868327402134</v>
      </c>
      <c r="O15" s="213"/>
    </row>
    <row r="16" spans="1:15" ht="20.100000000000001" customHeight="1">
      <c r="A16" s="162">
        <v>10</v>
      </c>
      <c r="B16" s="163" t="s">
        <v>228</v>
      </c>
      <c r="C16" s="164" t="s">
        <v>229</v>
      </c>
      <c r="D16" s="165" t="s">
        <v>230</v>
      </c>
      <c r="E16" s="166" t="s">
        <v>205</v>
      </c>
      <c r="F16" s="165"/>
      <c r="G16" s="167">
        <v>1510</v>
      </c>
      <c r="H16" s="167">
        <v>1450</v>
      </c>
      <c r="I16" s="167">
        <v>1350</v>
      </c>
      <c r="J16" s="159"/>
      <c r="K16" s="160">
        <v>1400</v>
      </c>
      <c r="L16" s="160">
        <v>1164</v>
      </c>
      <c r="M16" s="168">
        <f>(G16+H16+I16)/3*1.1</f>
        <v>1580.3333333333335</v>
      </c>
      <c r="N16" s="207">
        <f t="shared" si="1"/>
        <v>0.83142857142857141</v>
      </c>
      <c r="O16" s="170"/>
    </row>
    <row r="17" spans="1:15" ht="20.100000000000001" customHeight="1">
      <c r="A17" s="162">
        <v>11</v>
      </c>
      <c r="B17" s="204" t="s">
        <v>231</v>
      </c>
      <c r="C17" s="164" t="s">
        <v>232</v>
      </c>
      <c r="D17" s="165" t="s">
        <v>230</v>
      </c>
      <c r="E17" s="166" t="s">
        <v>197</v>
      </c>
      <c r="F17" s="165"/>
      <c r="G17" s="167">
        <v>1100</v>
      </c>
      <c r="H17" s="167">
        <v>1080</v>
      </c>
      <c r="I17" s="167">
        <v>1250</v>
      </c>
      <c r="J17" s="159"/>
      <c r="K17" s="160">
        <v>1150</v>
      </c>
      <c r="L17" s="160">
        <v>982</v>
      </c>
      <c r="M17" s="168">
        <f>(G17+H17+I17)/3*1.1</f>
        <v>1257.6666666666667</v>
      </c>
      <c r="N17" s="207">
        <f t="shared" si="1"/>
        <v>0.85391304347826091</v>
      </c>
      <c r="O17" s="214"/>
    </row>
    <row r="18" spans="1:15" ht="20.100000000000001" customHeight="1">
      <c r="A18" s="162">
        <v>12</v>
      </c>
      <c r="B18" s="205" t="s">
        <v>233</v>
      </c>
      <c r="C18" s="175" t="s">
        <v>234</v>
      </c>
      <c r="D18" s="176" t="s">
        <v>235</v>
      </c>
      <c r="E18" s="177" t="s">
        <v>236</v>
      </c>
      <c r="F18" s="176"/>
      <c r="G18" s="178">
        <v>2450</v>
      </c>
      <c r="H18" s="178">
        <v>2600</v>
      </c>
      <c r="I18" s="178">
        <v>2450</v>
      </c>
      <c r="J18" s="179"/>
      <c r="K18" s="180">
        <v>2350</v>
      </c>
      <c r="L18" s="180">
        <v>2525</v>
      </c>
      <c r="M18" s="181">
        <f>(G18+H18+I18)/3*1.1</f>
        <v>2750</v>
      </c>
      <c r="N18" s="207">
        <f t="shared" si="1"/>
        <v>1.074468085106383</v>
      </c>
      <c r="O18" s="212"/>
    </row>
    <row r="19" spans="1:15" ht="20.100000000000001" customHeight="1" thickBot="1">
      <c r="A19" s="218">
        <v>13</v>
      </c>
      <c r="B19" s="182" t="s">
        <v>237</v>
      </c>
      <c r="C19" s="183" t="s">
        <v>238</v>
      </c>
      <c r="D19" s="184"/>
      <c r="E19" s="185" t="s">
        <v>239</v>
      </c>
      <c r="F19" s="184"/>
      <c r="G19" s="186"/>
      <c r="H19" s="186"/>
      <c r="I19" s="186"/>
      <c r="J19" s="187"/>
      <c r="K19" s="188">
        <v>2300</v>
      </c>
      <c r="L19" s="188">
        <v>2530</v>
      </c>
      <c r="M19" s="189"/>
      <c r="N19" s="219">
        <f t="shared" si="1"/>
        <v>1.1000000000000001</v>
      </c>
      <c r="O19" s="215"/>
    </row>
    <row r="20" spans="1:15" s="190" customFormat="1" ht="18" customHeight="1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216"/>
    </row>
    <row r="21" spans="1:15" ht="24.95" customHeight="1">
      <c r="B21" s="192"/>
    </row>
    <row r="22" spans="1:15" ht="24.95" customHeight="1">
      <c r="B22" s="192"/>
    </row>
  </sheetData>
  <mergeCells count="12">
    <mergeCell ref="C11:C12"/>
    <mergeCell ref="B8:B9"/>
    <mergeCell ref="B11:B12"/>
    <mergeCell ref="A11:A12"/>
    <mergeCell ref="A8:A9"/>
    <mergeCell ref="C8:C9"/>
    <mergeCell ref="A1:O1"/>
    <mergeCell ref="G2:I2"/>
    <mergeCell ref="B2:C2"/>
    <mergeCell ref="A6:A7"/>
    <mergeCell ref="B6:B7"/>
    <mergeCell ref="C6:C7"/>
  </mergeCells>
  <phoneticPr fontId="2" type="noConversion"/>
  <printOptions horizontalCentered="1"/>
  <pageMargins left="0.54" right="0.59" top="0.74" bottom="0.4" header="0.51" footer="0.23"/>
  <pageSetup paperSize="9" scale="90" orientation="portrait" r:id="rId1"/>
  <headerFooter alignWithMargins="0">
    <oddHeader>&amp;R작성자 : 식품위생주사보 엄순희 (인)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0"/>
  <sheetViews>
    <sheetView topLeftCell="A79" workbookViewId="0">
      <selection activeCell="C88" sqref="C88"/>
    </sheetView>
  </sheetViews>
  <sheetFormatPr defaultRowHeight="13.5"/>
  <cols>
    <col min="1" max="1" width="11.6640625" bestFit="1" customWidth="1"/>
    <col min="2" max="2" width="8.88671875" style="1" customWidth="1"/>
    <col min="4" max="4" width="8.88671875" style="27" customWidth="1"/>
    <col min="5" max="5" width="11.5546875" style="27" bestFit="1" customWidth="1"/>
    <col min="6" max="6" width="10.44140625" bestFit="1" customWidth="1"/>
    <col min="9" max="9" width="10.44140625" style="27" bestFit="1" customWidth="1"/>
  </cols>
  <sheetData>
    <row r="1" spans="1:6">
      <c r="A1" t="s">
        <v>154</v>
      </c>
      <c r="B1" s="1" t="s">
        <v>156</v>
      </c>
    </row>
    <row r="2" spans="1:6">
      <c r="A2" s="20" t="s">
        <v>46</v>
      </c>
      <c r="B2" s="21">
        <v>3</v>
      </c>
      <c r="C2" s="21" t="s">
        <v>11</v>
      </c>
      <c r="D2" s="22">
        <v>17000</v>
      </c>
      <c r="E2" s="22">
        <v>17000</v>
      </c>
    </row>
    <row r="3" spans="1:6">
      <c r="A3" s="39" t="s">
        <v>47</v>
      </c>
      <c r="B3" s="34">
        <v>3</v>
      </c>
      <c r="C3" s="34" t="s">
        <v>41</v>
      </c>
      <c r="D3" s="40">
        <v>57200</v>
      </c>
      <c r="E3" s="41">
        <f>D3/3</f>
        <v>19066.666666666668</v>
      </c>
      <c r="F3" s="32">
        <f>AVERAGE(E3:E8)</f>
        <v>19116.666666666668</v>
      </c>
    </row>
    <row r="4" spans="1:6">
      <c r="A4" s="42" t="s">
        <v>47</v>
      </c>
      <c r="B4" s="33">
        <v>3</v>
      </c>
      <c r="C4" s="33">
        <v>20950</v>
      </c>
      <c r="D4" s="43">
        <v>16800</v>
      </c>
      <c r="E4" s="36">
        <v>16800</v>
      </c>
      <c r="F4">
        <f>SUM(B3:B8)</f>
        <v>12</v>
      </c>
    </row>
    <row r="5" spans="1:6">
      <c r="A5" s="42" t="s">
        <v>47</v>
      </c>
      <c r="B5" s="34">
        <v>2</v>
      </c>
      <c r="C5" s="34" t="s">
        <v>11</v>
      </c>
      <c r="D5" s="35">
        <v>20500</v>
      </c>
      <c r="E5" s="35">
        <v>20500</v>
      </c>
    </row>
    <row r="6" spans="1:6">
      <c r="A6" s="42" t="s">
        <v>47</v>
      </c>
      <c r="B6" s="33">
        <v>2</v>
      </c>
      <c r="C6" s="33" t="s">
        <v>11</v>
      </c>
      <c r="D6" s="36">
        <v>19500</v>
      </c>
      <c r="E6" s="36">
        <v>19500</v>
      </c>
    </row>
    <row r="7" spans="1:6">
      <c r="A7" s="42" t="s">
        <v>47</v>
      </c>
      <c r="B7" s="37">
        <v>1</v>
      </c>
      <c r="C7" s="37" t="s">
        <v>11</v>
      </c>
      <c r="D7" s="38">
        <v>19500</v>
      </c>
      <c r="E7" s="38">
        <v>19500</v>
      </c>
    </row>
    <row r="8" spans="1:6">
      <c r="A8" s="44" t="s">
        <v>47</v>
      </c>
      <c r="B8" s="45">
        <v>1</v>
      </c>
      <c r="C8" s="45" t="s">
        <v>43</v>
      </c>
      <c r="D8" s="46">
        <v>58000</v>
      </c>
      <c r="E8" s="47">
        <f>D8/3</f>
        <v>19333.333333333332</v>
      </c>
    </row>
    <row r="9" spans="1:6">
      <c r="A9" s="9" t="s">
        <v>66</v>
      </c>
      <c r="B9" s="10">
        <v>3</v>
      </c>
      <c r="C9" s="10" t="s">
        <v>11</v>
      </c>
      <c r="D9" s="11">
        <v>16500</v>
      </c>
      <c r="E9" s="11">
        <v>16500</v>
      </c>
    </row>
    <row r="10" spans="1:6">
      <c r="A10" t="s">
        <v>155</v>
      </c>
      <c r="B10" s="3">
        <v>3</v>
      </c>
      <c r="C10" s="29" t="s">
        <v>7</v>
      </c>
      <c r="D10" s="31">
        <v>20800</v>
      </c>
      <c r="E10" s="27">
        <v>20800</v>
      </c>
    </row>
    <row r="11" spans="1:6">
      <c r="A11" s="8" t="s">
        <v>42</v>
      </c>
      <c r="B11" s="6">
        <v>2</v>
      </c>
      <c r="C11" s="6" t="s">
        <v>43</v>
      </c>
      <c r="D11" s="7">
        <v>54720</v>
      </c>
      <c r="E11" s="30">
        <f>D11/3</f>
        <v>18240</v>
      </c>
    </row>
    <row r="12" spans="1:6">
      <c r="A12" s="9" t="s">
        <v>83</v>
      </c>
      <c r="B12" s="21">
        <v>2</v>
      </c>
      <c r="C12" s="21" t="s">
        <v>11</v>
      </c>
      <c r="D12" s="11">
        <v>19500</v>
      </c>
      <c r="E12" s="11">
        <v>19500</v>
      </c>
    </row>
    <row r="13" spans="1:6">
      <c r="A13" s="29" t="s">
        <v>157</v>
      </c>
      <c r="B13" s="3">
        <v>2</v>
      </c>
      <c r="C13" s="29"/>
      <c r="D13" s="31">
        <v>42500</v>
      </c>
      <c r="E13" s="31">
        <v>42500</v>
      </c>
    </row>
    <row r="14" spans="1:6">
      <c r="A14" s="28" t="s">
        <v>158</v>
      </c>
      <c r="B14" s="2">
        <v>1</v>
      </c>
      <c r="C14" s="28"/>
      <c r="D14" s="30">
        <v>28300</v>
      </c>
      <c r="E14" s="30">
        <v>28300</v>
      </c>
    </row>
    <row r="15" spans="1:6">
      <c r="A15" s="20" t="s">
        <v>67</v>
      </c>
      <c r="B15" s="21">
        <v>1</v>
      </c>
      <c r="C15" s="21" t="s">
        <v>11</v>
      </c>
      <c r="D15" s="11">
        <v>21000</v>
      </c>
      <c r="E15" s="11">
        <v>21000</v>
      </c>
    </row>
    <row r="16" spans="1:6">
      <c r="A16" s="16" t="s">
        <v>84</v>
      </c>
      <c r="B16" s="14">
        <v>1</v>
      </c>
      <c r="C16" s="14" t="s">
        <v>85</v>
      </c>
      <c r="D16" s="15">
        <v>19500</v>
      </c>
      <c r="E16" s="15">
        <v>19500</v>
      </c>
    </row>
    <row r="17" spans="1:12" ht="14.25" thickBot="1"/>
    <row r="18" spans="1:12" ht="29.25" thickBot="1">
      <c r="A18" t="s">
        <v>159</v>
      </c>
      <c r="B18" s="1" t="s">
        <v>160</v>
      </c>
      <c r="C18" t="s">
        <v>161</v>
      </c>
      <c r="D18" s="27" t="s">
        <v>162</v>
      </c>
      <c r="E18" s="27" t="s">
        <v>163</v>
      </c>
      <c r="H18" s="23" t="s">
        <v>110</v>
      </c>
      <c r="I18" s="80" t="s">
        <v>111</v>
      </c>
      <c r="J18" s="24" t="s">
        <v>112</v>
      </c>
      <c r="K18" s="25" t="s">
        <v>113</v>
      </c>
      <c r="L18" s="26" t="s">
        <v>114</v>
      </c>
    </row>
    <row r="19" spans="1:12" ht="14.25" thickTop="1">
      <c r="A19" s="17" t="s">
        <v>10</v>
      </c>
      <c r="B19" s="18" t="s">
        <v>134</v>
      </c>
      <c r="C19" s="4">
        <v>1</v>
      </c>
      <c r="D19" s="4" t="s">
        <v>7</v>
      </c>
      <c r="E19" s="52">
        <v>28900</v>
      </c>
      <c r="F19" s="53"/>
      <c r="H19" s="1"/>
      <c r="I19" s="81" t="s">
        <v>48</v>
      </c>
      <c r="J19" s="6" t="s">
        <v>49</v>
      </c>
      <c r="K19" s="32">
        <v>18950</v>
      </c>
      <c r="L19">
        <v>9</v>
      </c>
    </row>
    <row r="20" spans="1:12">
      <c r="A20" s="17" t="s">
        <v>12</v>
      </c>
      <c r="B20" s="5" t="s">
        <v>68</v>
      </c>
      <c r="C20" s="6">
        <v>3</v>
      </c>
      <c r="D20" s="6" t="s">
        <v>69</v>
      </c>
      <c r="E20" s="54">
        <v>13800</v>
      </c>
      <c r="F20" s="48">
        <v>6</v>
      </c>
      <c r="G20" s="32">
        <f>AVERAGE(E20:E21)</f>
        <v>14125</v>
      </c>
      <c r="H20" s="1"/>
      <c r="I20" s="27" t="s">
        <v>165</v>
      </c>
      <c r="J20" s="27" t="s">
        <v>166</v>
      </c>
      <c r="K20" s="27">
        <v>14125</v>
      </c>
      <c r="L20">
        <v>6</v>
      </c>
    </row>
    <row r="21" spans="1:12">
      <c r="A21" s="3" t="s">
        <v>13</v>
      </c>
      <c r="B21" s="13" t="s">
        <v>86</v>
      </c>
      <c r="C21" s="14">
        <v>3</v>
      </c>
      <c r="D21" s="14" t="s">
        <v>87</v>
      </c>
      <c r="E21" s="55">
        <v>14450</v>
      </c>
      <c r="F21" s="49"/>
      <c r="H21" s="1"/>
      <c r="I21" s="27" t="s">
        <v>167</v>
      </c>
      <c r="J21" s="27" t="s">
        <v>116</v>
      </c>
      <c r="K21" s="27">
        <v>22175</v>
      </c>
      <c r="L21">
        <v>5</v>
      </c>
    </row>
    <row r="22" spans="1:12">
      <c r="B22" s="5" t="s">
        <v>48</v>
      </c>
      <c r="C22" s="6">
        <v>3</v>
      </c>
      <c r="D22" s="6" t="s">
        <v>49</v>
      </c>
      <c r="E22" s="54">
        <v>19500</v>
      </c>
      <c r="F22" s="48">
        <f>SUM(C22:C25)</f>
        <v>9</v>
      </c>
      <c r="G22" s="32">
        <f>AVERAGE(E22:E25)</f>
        <v>18950</v>
      </c>
      <c r="H22" s="1"/>
      <c r="I22" s="27" t="s">
        <v>168</v>
      </c>
      <c r="J22" s="27" t="s">
        <v>169</v>
      </c>
      <c r="K22" s="27">
        <v>18175</v>
      </c>
      <c r="L22">
        <v>3</v>
      </c>
    </row>
    <row r="23" spans="1:12">
      <c r="B23" s="12" t="s">
        <v>48</v>
      </c>
      <c r="C23" s="10">
        <v>2</v>
      </c>
      <c r="D23" s="10" t="s">
        <v>15</v>
      </c>
      <c r="E23" s="19">
        <v>18500</v>
      </c>
      <c r="F23" s="50"/>
      <c r="H23" s="1"/>
      <c r="I23" s="27" t="s">
        <v>170</v>
      </c>
      <c r="J23" s="27" t="s">
        <v>7</v>
      </c>
      <c r="K23" s="27">
        <v>28900</v>
      </c>
      <c r="L23">
        <v>1</v>
      </c>
    </row>
    <row r="24" spans="1:12">
      <c r="B24" s="12" t="s">
        <v>48</v>
      </c>
      <c r="C24" s="10">
        <v>2</v>
      </c>
      <c r="D24" s="10" t="s">
        <v>14</v>
      </c>
      <c r="E24" s="19">
        <v>19000</v>
      </c>
      <c r="F24" s="50"/>
      <c r="H24" s="1"/>
      <c r="I24" s="27" t="s">
        <v>171</v>
      </c>
      <c r="J24" s="27" t="s">
        <v>3</v>
      </c>
      <c r="K24" s="27">
        <v>20200</v>
      </c>
      <c r="L24">
        <v>1</v>
      </c>
    </row>
    <row r="25" spans="1:12">
      <c r="B25" s="13" t="s">
        <v>48</v>
      </c>
      <c r="C25" s="14">
        <v>2</v>
      </c>
      <c r="D25" s="14" t="s">
        <v>15</v>
      </c>
      <c r="E25" s="55">
        <v>18800</v>
      </c>
      <c r="F25" s="49"/>
    </row>
    <row r="26" spans="1:12">
      <c r="B26" s="18" t="s">
        <v>28</v>
      </c>
      <c r="C26" s="4">
        <v>3</v>
      </c>
      <c r="D26" s="4" t="s">
        <v>11</v>
      </c>
      <c r="E26" s="52">
        <v>21800</v>
      </c>
      <c r="F26" s="53">
        <v>3</v>
      </c>
    </row>
    <row r="27" spans="1:12">
      <c r="B27" s="18" t="s">
        <v>117</v>
      </c>
      <c r="C27" s="4">
        <v>1</v>
      </c>
      <c r="D27" s="4" t="s">
        <v>11</v>
      </c>
      <c r="E27" s="52">
        <v>20700</v>
      </c>
      <c r="F27" s="53">
        <v>1</v>
      </c>
    </row>
    <row r="28" spans="1:12">
      <c r="B28" s="5" t="s">
        <v>88</v>
      </c>
      <c r="C28" s="6">
        <v>2</v>
      </c>
      <c r="D28" s="6" t="s">
        <v>49</v>
      </c>
      <c r="E28" s="54">
        <v>17925</v>
      </c>
      <c r="F28" s="48">
        <v>3</v>
      </c>
      <c r="G28" s="32">
        <f>AVERAGE(E28:E29)</f>
        <v>18175</v>
      </c>
    </row>
    <row r="29" spans="1:12">
      <c r="B29" s="13" t="s">
        <v>164</v>
      </c>
      <c r="C29" s="14">
        <v>1</v>
      </c>
      <c r="D29" s="14" t="s">
        <v>15</v>
      </c>
      <c r="E29" s="55">
        <v>18425</v>
      </c>
      <c r="F29" s="49"/>
    </row>
    <row r="30" spans="1:12">
      <c r="B30" s="5" t="s">
        <v>44</v>
      </c>
      <c r="C30" s="6">
        <v>3</v>
      </c>
      <c r="D30" s="6" t="s">
        <v>116</v>
      </c>
      <c r="E30" s="54">
        <v>14650</v>
      </c>
      <c r="F30" s="48">
        <v>5</v>
      </c>
      <c r="G30" s="32">
        <f>AVERAGE(E30:E31)</f>
        <v>22175</v>
      </c>
    </row>
    <row r="31" spans="1:12">
      <c r="B31" s="13" t="s">
        <v>115</v>
      </c>
      <c r="C31" s="14">
        <v>2</v>
      </c>
      <c r="D31" s="14" t="s">
        <v>116</v>
      </c>
      <c r="E31" s="55">
        <v>29700</v>
      </c>
      <c r="F31" s="49"/>
    </row>
    <row r="32" spans="1:12">
      <c r="B32" s="18" t="s">
        <v>89</v>
      </c>
      <c r="C32" s="4">
        <v>1</v>
      </c>
      <c r="D32" s="4" t="s">
        <v>3</v>
      </c>
      <c r="E32" s="52">
        <v>20200</v>
      </c>
      <c r="F32" s="53">
        <v>1</v>
      </c>
    </row>
    <row r="34" spans="1:8">
      <c r="B34" s="1" t="s">
        <v>172</v>
      </c>
      <c r="C34" t="s">
        <v>161</v>
      </c>
      <c r="D34" s="27" t="s">
        <v>162</v>
      </c>
      <c r="E34" s="27" t="s">
        <v>163</v>
      </c>
    </row>
    <row r="35" spans="1:8">
      <c r="A35" s="2" t="s">
        <v>10</v>
      </c>
      <c r="B35" s="39" t="s">
        <v>137</v>
      </c>
      <c r="C35" s="34">
        <v>1</v>
      </c>
      <c r="D35" s="34" t="s">
        <v>138</v>
      </c>
      <c r="E35" s="40">
        <v>3250</v>
      </c>
      <c r="F35" s="91">
        <f>SUM(C35:C38)</f>
        <v>8</v>
      </c>
      <c r="G35" s="71">
        <f>(270.5+237.5)/2</f>
        <v>254</v>
      </c>
    </row>
    <row r="36" spans="1:8">
      <c r="A36" s="17" t="s">
        <v>12</v>
      </c>
      <c r="B36" s="12" t="s">
        <v>29</v>
      </c>
      <c r="C36" s="10">
        <v>3</v>
      </c>
      <c r="D36" s="10"/>
      <c r="E36" s="19">
        <v>5250</v>
      </c>
      <c r="F36" s="50"/>
    </row>
    <row r="37" spans="1:8">
      <c r="A37" s="3" t="s">
        <v>13</v>
      </c>
      <c r="B37" s="42" t="s">
        <v>91</v>
      </c>
      <c r="C37" s="33">
        <v>2</v>
      </c>
      <c r="D37" s="33" t="s">
        <v>92</v>
      </c>
      <c r="E37" s="43">
        <v>950</v>
      </c>
      <c r="F37" s="88"/>
      <c r="G37" s="71"/>
    </row>
    <row r="38" spans="1:8">
      <c r="B38" s="13" t="s">
        <v>30</v>
      </c>
      <c r="C38" s="14">
        <v>2</v>
      </c>
      <c r="D38" s="14"/>
      <c r="E38" s="55">
        <v>5250</v>
      </c>
      <c r="F38" s="49"/>
    </row>
    <row r="39" spans="1:8">
      <c r="B39" s="84" t="s">
        <v>22</v>
      </c>
      <c r="C39" s="85">
        <v>3</v>
      </c>
      <c r="D39" s="85" t="s">
        <v>183</v>
      </c>
      <c r="E39" s="86">
        <v>200</v>
      </c>
      <c r="F39" s="87">
        <f>SUM(C39:C41)</f>
        <v>9</v>
      </c>
      <c r="G39" s="32">
        <f>AVERAGE(E40:E41)/3</f>
        <v>243.33333333333334</v>
      </c>
      <c r="H39" t="s">
        <v>184</v>
      </c>
    </row>
    <row r="40" spans="1:8">
      <c r="B40" s="12" t="s">
        <v>90</v>
      </c>
      <c r="C40" s="10">
        <v>3</v>
      </c>
      <c r="D40" s="10" t="s">
        <v>20</v>
      </c>
      <c r="E40" s="19">
        <v>710</v>
      </c>
      <c r="F40" s="50"/>
    </row>
    <row r="41" spans="1:8">
      <c r="B41" s="12" t="s">
        <v>70</v>
      </c>
      <c r="C41" s="10">
        <v>3</v>
      </c>
      <c r="D41" s="10" t="s">
        <v>20</v>
      </c>
      <c r="E41" s="19">
        <v>750</v>
      </c>
      <c r="F41" s="50"/>
    </row>
    <row r="42" spans="1:8">
      <c r="B42" s="5" t="s">
        <v>21</v>
      </c>
      <c r="C42" s="6">
        <v>3</v>
      </c>
      <c r="D42" s="6" t="s">
        <v>20</v>
      </c>
      <c r="E42" s="54">
        <v>827</v>
      </c>
      <c r="F42" s="48">
        <f>SUM(C42:C43)</f>
        <v>4</v>
      </c>
      <c r="G42" s="90">
        <f>(E42/3+E43)/2</f>
        <v>287.83333333333337</v>
      </c>
    </row>
    <row r="43" spans="1:8">
      <c r="B43" s="12" t="s">
        <v>173</v>
      </c>
      <c r="C43" s="10">
        <v>1</v>
      </c>
      <c r="D43" s="10" t="s">
        <v>51</v>
      </c>
      <c r="E43" s="19">
        <v>300</v>
      </c>
      <c r="F43" s="50"/>
    </row>
    <row r="44" spans="1:8">
      <c r="B44" s="18" t="s">
        <v>50</v>
      </c>
      <c r="C44" s="4">
        <v>2</v>
      </c>
      <c r="D44" s="4" t="s">
        <v>51</v>
      </c>
      <c r="E44" s="52">
        <v>280</v>
      </c>
      <c r="F44" s="53">
        <v>2</v>
      </c>
    </row>
    <row r="45" spans="1:8">
      <c r="B45" s="18" t="s">
        <v>45</v>
      </c>
      <c r="C45" s="4">
        <v>3</v>
      </c>
      <c r="D45" s="4" t="s">
        <v>182</v>
      </c>
      <c r="E45" s="52">
        <v>4800</v>
      </c>
      <c r="F45" s="53">
        <v>3</v>
      </c>
      <c r="G45">
        <v>200</v>
      </c>
    </row>
    <row r="46" spans="1:8">
      <c r="B46" s="18" t="s">
        <v>93</v>
      </c>
      <c r="C46" s="4">
        <v>1</v>
      </c>
      <c r="D46" s="4" t="s">
        <v>94</v>
      </c>
      <c r="E46" s="52">
        <v>850</v>
      </c>
      <c r="F46" s="53">
        <v>1</v>
      </c>
    </row>
    <row r="47" spans="1:8">
      <c r="B47" s="42" t="s">
        <v>135</v>
      </c>
      <c r="C47" s="33">
        <v>2</v>
      </c>
      <c r="D47" s="33" t="s">
        <v>136</v>
      </c>
      <c r="E47" s="43">
        <v>2700</v>
      </c>
      <c r="F47" s="88">
        <f>SUM(C47:C48)</f>
        <v>3</v>
      </c>
      <c r="G47" s="89">
        <f>E47/8</f>
        <v>337.5</v>
      </c>
    </row>
    <row r="48" spans="1:8">
      <c r="B48" s="13" t="s">
        <v>9</v>
      </c>
      <c r="C48" s="14">
        <v>1</v>
      </c>
      <c r="D48" s="14" t="s">
        <v>118</v>
      </c>
      <c r="E48" s="55">
        <v>4400</v>
      </c>
      <c r="F48" s="49"/>
    </row>
    <row r="50" spans="1:7">
      <c r="B50" s="1" t="s">
        <v>172</v>
      </c>
      <c r="C50" t="s">
        <v>161</v>
      </c>
      <c r="D50" s="27" t="s">
        <v>162</v>
      </c>
      <c r="E50" s="27" t="s">
        <v>163</v>
      </c>
    </row>
    <row r="51" spans="1:7">
      <c r="A51" s="2" t="s">
        <v>10</v>
      </c>
      <c r="B51" s="18" t="s">
        <v>141</v>
      </c>
      <c r="C51" s="4">
        <v>1</v>
      </c>
      <c r="D51" s="4" t="s">
        <v>23</v>
      </c>
      <c r="E51" s="52">
        <v>3780</v>
      </c>
      <c r="F51" s="53">
        <v>1</v>
      </c>
      <c r="G51">
        <v>3780</v>
      </c>
    </row>
    <row r="52" spans="1:7">
      <c r="A52" s="17" t="s">
        <v>12</v>
      </c>
      <c r="B52" s="18" t="s">
        <v>96</v>
      </c>
      <c r="C52" s="4">
        <v>2</v>
      </c>
      <c r="D52" s="4" t="s">
        <v>23</v>
      </c>
      <c r="E52" s="52">
        <v>980</v>
      </c>
      <c r="F52" s="53">
        <v>2</v>
      </c>
      <c r="G52">
        <v>980</v>
      </c>
    </row>
    <row r="53" spans="1:7">
      <c r="A53" s="3" t="s">
        <v>13</v>
      </c>
      <c r="B53" s="18" t="s">
        <v>54</v>
      </c>
      <c r="C53" s="4">
        <v>1</v>
      </c>
      <c r="D53" s="4" t="s">
        <v>39</v>
      </c>
      <c r="E53" s="52">
        <v>900</v>
      </c>
      <c r="F53" s="53">
        <v>1</v>
      </c>
      <c r="G53">
        <v>900</v>
      </c>
    </row>
    <row r="54" spans="1:7">
      <c r="B54" s="18" t="s">
        <v>31</v>
      </c>
      <c r="C54" s="4">
        <v>3</v>
      </c>
      <c r="D54" s="4" t="s">
        <v>4</v>
      </c>
      <c r="E54" s="52">
        <v>1300</v>
      </c>
      <c r="F54" s="53">
        <v>3</v>
      </c>
      <c r="G54">
        <v>1300</v>
      </c>
    </row>
    <row r="55" spans="1:7">
      <c r="B55" s="108" t="s">
        <v>121</v>
      </c>
      <c r="C55" s="109">
        <v>1</v>
      </c>
      <c r="D55" s="109" t="s">
        <v>120</v>
      </c>
      <c r="E55" s="110">
        <v>1500</v>
      </c>
      <c r="F55" s="111">
        <v>3</v>
      </c>
      <c r="G55" s="112">
        <v>1500</v>
      </c>
    </row>
    <row r="56" spans="1:7">
      <c r="B56" s="113" t="s">
        <v>119</v>
      </c>
      <c r="C56" s="114">
        <v>2</v>
      </c>
      <c r="D56" s="114" t="s">
        <v>120</v>
      </c>
      <c r="E56" s="115">
        <v>1500</v>
      </c>
      <c r="F56" s="116"/>
      <c r="G56" s="112"/>
    </row>
    <row r="57" spans="1:7">
      <c r="B57" s="18" t="s">
        <v>95</v>
      </c>
      <c r="C57" s="4">
        <v>3</v>
      </c>
      <c r="D57" s="4" t="s">
        <v>23</v>
      </c>
      <c r="E57" s="52">
        <v>880</v>
      </c>
      <c r="F57" s="53">
        <v>3</v>
      </c>
      <c r="G57">
        <v>880</v>
      </c>
    </row>
    <row r="58" spans="1:7">
      <c r="B58" s="94" t="s">
        <v>53</v>
      </c>
      <c r="C58" s="95">
        <v>2</v>
      </c>
      <c r="D58" s="95" t="s">
        <v>23</v>
      </c>
      <c r="E58" s="96">
        <v>1400</v>
      </c>
      <c r="F58" s="97">
        <v>7</v>
      </c>
      <c r="G58" s="98">
        <f>AVERAGE(E58:E60)</f>
        <v>2026.6666666666667</v>
      </c>
    </row>
    <row r="59" spans="1:7">
      <c r="B59" s="99" t="s">
        <v>139</v>
      </c>
      <c r="C59" s="100">
        <v>3</v>
      </c>
      <c r="D59" s="100" t="s">
        <v>23</v>
      </c>
      <c r="E59" s="101">
        <v>1380</v>
      </c>
      <c r="F59" s="102"/>
      <c r="G59" s="103"/>
    </row>
    <row r="60" spans="1:7">
      <c r="B60" s="104" t="s">
        <v>71</v>
      </c>
      <c r="C60" s="105">
        <v>2</v>
      </c>
      <c r="D60" s="105" t="s">
        <v>23</v>
      </c>
      <c r="E60" s="106">
        <v>3300</v>
      </c>
      <c r="F60" s="107"/>
      <c r="G60" s="103"/>
    </row>
    <row r="61" spans="1:7">
      <c r="B61" s="18" t="s">
        <v>140</v>
      </c>
      <c r="C61" s="4">
        <v>2</v>
      </c>
      <c r="D61" s="4" t="s">
        <v>23</v>
      </c>
      <c r="E61" s="52">
        <v>1280</v>
      </c>
      <c r="F61" s="53">
        <v>2</v>
      </c>
      <c r="G61">
        <v>1280</v>
      </c>
    </row>
    <row r="62" spans="1:7">
      <c r="B62" s="39" t="s">
        <v>52</v>
      </c>
      <c r="C62" s="34">
        <v>3</v>
      </c>
      <c r="D62" s="34" t="s">
        <v>23</v>
      </c>
      <c r="E62" s="40">
        <v>1200</v>
      </c>
      <c r="F62" s="91">
        <v>7</v>
      </c>
      <c r="G62" s="89">
        <f>AVERAGE(E62:E64)</f>
        <v>1133.3333333333333</v>
      </c>
    </row>
    <row r="63" spans="1:7">
      <c r="B63" s="42" t="s">
        <v>97</v>
      </c>
      <c r="C63" s="33">
        <v>1</v>
      </c>
      <c r="D63" s="33" t="s">
        <v>4</v>
      </c>
      <c r="E63" s="43">
        <v>1050</v>
      </c>
      <c r="F63" s="88"/>
      <c r="G63" s="71"/>
    </row>
    <row r="64" spans="1:7">
      <c r="B64" s="44" t="s">
        <v>174</v>
      </c>
      <c r="C64" s="37">
        <v>3</v>
      </c>
      <c r="D64" s="37" t="s">
        <v>23</v>
      </c>
      <c r="E64" s="92">
        <v>1150</v>
      </c>
      <c r="F64" s="93"/>
      <c r="G64" s="71"/>
    </row>
    <row r="66" spans="1:5">
      <c r="B66" s="1" t="s">
        <v>172</v>
      </c>
      <c r="C66" t="s">
        <v>161</v>
      </c>
      <c r="D66" s="27" t="s">
        <v>162</v>
      </c>
      <c r="E66" s="27" t="s">
        <v>163</v>
      </c>
    </row>
    <row r="67" spans="1:5">
      <c r="A67" s="2" t="s">
        <v>10</v>
      </c>
      <c r="B67" s="5" t="s">
        <v>32</v>
      </c>
      <c r="C67" s="6">
        <v>3</v>
      </c>
      <c r="D67" s="6" t="s">
        <v>33</v>
      </c>
      <c r="E67" s="7">
        <v>980</v>
      </c>
    </row>
    <row r="68" spans="1:5">
      <c r="A68" s="17" t="s">
        <v>12</v>
      </c>
      <c r="B68" s="12" t="s">
        <v>32</v>
      </c>
      <c r="C68" s="10">
        <v>3</v>
      </c>
      <c r="D68" s="10" t="s">
        <v>33</v>
      </c>
      <c r="E68" s="11">
        <v>1250</v>
      </c>
    </row>
    <row r="69" spans="1:5">
      <c r="A69" s="3" t="s">
        <v>13</v>
      </c>
      <c r="B69" s="66" t="s">
        <v>32</v>
      </c>
      <c r="C69" s="57">
        <v>2</v>
      </c>
      <c r="D69" s="57" t="s">
        <v>74</v>
      </c>
      <c r="E69" s="58">
        <v>1000</v>
      </c>
    </row>
    <row r="70" spans="1:5">
      <c r="B70" s="67" t="s">
        <v>73</v>
      </c>
      <c r="C70" s="60">
        <v>3</v>
      </c>
      <c r="D70" s="60" t="s">
        <v>39</v>
      </c>
      <c r="E70" s="61">
        <v>950</v>
      </c>
    </row>
    <row r="71" spans="1:5">
      <c r="B71" s="65" t="s">
        <v>73</v>
      </c>
      <c r="C71" s="63">
        <v>2</v>
      </c>
      <c r="D71" s="63" t="s">
        <v>36</v>
      </c>
      <c r="E71" s="64">
        <v>3040</v>
      </c>
    </row>
    <row r="72" spans="1:5">
      <c r="B72" s="65" t="s">
        <v>73</v>
      </c>
      <c r="C72" s="57">
        <v>1</v>
      </c>
      <c r="D72" s="57" t="s">
        <v>74</v>
      </c>
      <c r="E72" s="58">
        <v>1380</v>
      </c>
    </row>
    <row r="73" spans="1:5">
      <c r="B73" s="59" t="s">
        <v>143</v>
      </c>
      <c r="C73" s="60">
        <v>1</v>
      </c>
      <c r="D73" s="60" t="s">
        <v>142</v>
      </c>
      <c r="E73" s="61">
        <v>4170</v>
      </c>
    </row>
    <row r="74" spans="1:5">
      <c r="B74" s="62" t="s">
        <v>178</v>
      </c>
      <c r="C74" s="63">
        <v>3</v>
      </c>
      <c r="D74" s="63" t="s">
        <v>39</v>
      </c>
      <c r="E74" s="64">
        <v>1050</v>
      </c>
    </row>
    <row r="75" spans="1:5">
      <c r="B75" s="8" t="s">
        <v>34</v>
      </c>
      <c r="C75" s="6">
        <v>2</v>
      </c>
      <c r="D75" s="6" t="s">
        <v>8</v>
      </c>
      <c r="E75" s="7">
        <v>3780</v>
      </c>
    </row>
    <row r="76" spans="1:5">
      <c r="B76" s="62" t="s">
        <v>35</v>
      </c>
      <c r="C76" s="63">
        <v>3</v>
      </c>
      <c r="D76" s="63" t="s">
        <v>177</v>
      </c>
      <c r="E76" s="64">
        <v>4250</v>
      </c>
    </row>
    <row r="77" spans="1:5">
      <c r="B77" s="56" t="s">
        <v>35</v>
      </c>
      <c r="C77" s="57">
        <v>1</v>
      </c>
      <c r="D77" s="57" t="s">
        <v>36</v>
      </c>
      <c r="E77" s="58">
        <v>3480</v>
      </c>
    </row>
    <row r="78" spans="1:5">
      <c r="B78" s="59" t="s">
        <v>176</v>
      </c>
      <c r="C78" s="60">
        <v>1</v>
      </c>
      <c r="D78" s="60" t="s">
        <v>74</v>
      </c>
      <c r="E78" s="61">
        <v>950</v>
      </c>
    </row>
    <row r="79" spans="1:5">
      <c r="B79" s="9" t="s">
        <v>72</v>
      </c>
      <c r="C79" s="10">
        <v>2</v>
      </c>
      <c r="D79" s="10" t="s">
        <v>33</v>
      </c>
      <c r="E79" s="11">
        <v>1250</v>
      </c>
    </row>
    <row r="80" spans="1:5">
      <c r="B80" s="56" t="s">
        <v>175</v>
      </c>
      <c r="C80" s="57">
        <v>2</v>
      </c>
      <c r="D80" s="57" t="s">
        <v>4</v>
      </c>
      <c r="E80" s="58">
        <v>1000</v>
      </c>
    </row>
    <row r="83" spans="1:7">
      <c r="B83" s="1" t="s">
        <v>172</v>
      </c>
      <c r="C83" t="s">
        <v>161</v>
      </c>
      <c r="D83" s="27" t="s">
        <v>162</v>
      </c>
      <c r="E83" s="27" t="s">
        <v>163</v>
      </c>
    </row>
    <row r="84" spans="1:7">
      <c r="B84" s="65" t="s">
        <v>32</v>
      </c>
      <c r="C84" s="63">
        <v>2</v>
      </c>
      <c r="D84" s="63" t="s">
        <v>74</v>
      </c>
      <c r="E84" s="64">
        <v>1000</v>
      </c>
      <c r="F84">
        <v>2</v>
      </c>
      <c r="G84">
        <v>1000</v>
      </c>
    </row>
    <row r="85" spans="1:7">
      <c r="B85" s="118" t="s">
        <v>73</v>
      </c>
      <c r="C85" s="119">
        <v>1</v>
      </c>
      <c r="D85" s="119" t="s">
        <v>74</v>
      </c>
      <c r="E85" s="121">
        <v>1380</v>
      </c>
      <c r="F85" s="357">
        <v>2</v>
      </c>
      <c r="G85" s="111">
        <v>1385</v>
      </c>
    </row>
    <row r="86" spans="1:7">
      <c r="B86" s="122" t="s">
        <v>143</v>
      </c>
      <c r="C86" s="123">
        <v>1</v>
      </c>
      <c r="D86" s="123" t="s">
        <v>142</v>
      </c>
      <c r="E86" s="124">
        <v>4170</v>
      </c>
      <c r="F86" s="358"/>
      <c r="G86" s="116"/>
    </row>
    <row r="87" spans="1:7">
      <c r="B87" s="68" t="s">
        <v>73</v>
      </c>
      <c r="C87" s="69">
        <v>2</v>
      </c>
      <c r="D87" s="69" t="s">
        <v>36</v>
      </c>
      <c r="E87" s="70">
        <v>3040</v>
      </c>
      <c r="F87" s="355">
        <v>5</v>
      </c>
      <c r="G87" s="88">
        <v>982</v>
      </c>
    </row>
    <row r="88" spans="1:7">
      <c r="B88" s="117" t="s">
        <v>73</v>
      </c>
      <c r="C88" s="72">
        <v>3</v>
      </c>
      <c r="D88" s="72" t="s">
        <v>39</v>
      </c>
      <c r="E88" s="73">
        <v>950</v>
      </c>
      <c r="F88" s="356"/>
      <c r="G88" s="93"/>
    </row>
    <row r="89" spans="1:7">
      <c r="B89" s="62" t="s">
        <v>178</v>
      </c>
      <c r="C89" s="63">
        <v>3</v>
      </c>
      <c r="D89" s="63" t="s">
        <v>39</v>
      </c>
      <c r="E89" s="64">
        <v>1050</v>
      </c>
    </row>
    <row r="90" spans="1:7">
      <c r="B90" s="127" t="s">
        <v>35</v>
      </c>
      <c r="C90" s="128">
        <v>3</v>
      </c>
      <c r="D90" s="128" t="s">
        <v>177</v>
      </c>
      <c r="E90" s="129">
        <v>4250</v>
      </c>
      <c r="F90" s="130">
        <v>3</v>
      </c>
      <c r="G90" s="97">
        <v>1417</v>
      </c>
    </row>
    <row r="91" spans="1:7">
      <c r="B91" s="131" t="s">
        <v>35</v>
      </c>
      <c r="C91" s="125">
        <v>1</v>
      </c>
      <c r="D91" s="125" t="s">
        <v>36</v>
      </c>
      <c r="E91" s="126">
        <v>3480</v>
      </c>
      <c r="F91" s="132">
        <v>1</v>
      </c>
      <c r="G91" s="107"/>
    </row>
    <row r="92" spans="1:7">
      <c r="B92" s="56" t="s">
        <v>175</v>
      </c>
      <c r="C92" s="57">
        <v>2</v>
      </c>
      <c r="D92" s="57" t="s">
        <v>4</v>
      </c>
      <c r="E92" s="58">
        <v>1000</v>
      </c>
      <c r="F92">
        <v>2</v>
      </c>
    </row>
    <row r="94" spans="1:7">
      <c r="B94" s="1" t="s">
        <v>172</v>
      </c>
      <c r="C94" t="s">
        <v>161</v>
      </c>
      <c r="D94" s="27" t="s">
        <v>162</v>
      </c>
      <c r="E94" s="27" t="s">
        <v>163</v>
      </c>
    </row>
    <row r="95" spans="1:7">
      <c r="A95" s="2" t="s">
        <v>10</v>
      </c>
      <c r="B95" s="18" t="s">
        <v>98</v>
      </c>
      <c r="C95" s="4">
        <v>3</v>
      </c>
      <c r="D95" s="4" t="s">
        <v>27</v>
      </c>
      <c r="E95" s="52">
        <v>1950</v>
      </c>
      <c r="F95" s="74">
        <v>3</v>
      </c>
      <c r="G95" s="53"/>
    </row>
    <row r="96" spans="1:7">
      <c r="A96" s="17" t="s">
        <v>12</v>
      </c>
      <c r="B96" s="94" t="s">
        <v>144</v>
      </c>
      <c r="C96" s="95">
        <v>3</v>
      </c>
      <c r="D96" s="95" t="s">
        <v>145</v>
      </c>
      <c r="E96" s="96">
        <v>2460</v>
      </c>
      <c r="F96" s="133">
        <f>SUM(C96:C98)</f>
        <v>7</v>
      </c>
      <c r="G96" s="134">
        <f>AVERAGE(E97:E98)</f>
        <v>1965</v>
      </c>
    </row>
    <row r="97" spans="1:7">
      <c r="A97" s="3" t="s">
        <v>13</v>
      </c>
      <c r="B97" s="99" t="s">
        <v>144</v>
      </c>
      <c r="C97" s="100">
        <v>2</v>
      </c>
      <c r="D97" s="100" t="s">
        <v>27</v>
      </c>
      <c r="E97" s="101">
        <v>2180</v>
      </c>
      <c r="F97" s="135"/>
      <c r="G97" s="102"/>
    </row>
    <row r="98" spans="1:7">
      <c r="B98" s="104" t="s">
        <v>76</v>
      </c>
      <c r="C98" s="105">
        <v>2</v>
      </c>
      <c r="D98" s="105" t="s">
        <v>27</v>
      </c>
      <c r="E98" s="106">
        <v>1750</v>
      </c>
      <c r="F98" s="136"/>
      <c r="G98" s="107"/>
    </row>
    <row r="99" spans="1:7">
      <c r="B99" s="9" t="s">
        <v>124</v>
      </c>
      <c r="C99" s="10">
        <v>1</v>
      </c>
      <c r="D99" s="10" t="s">
        <v>125</v>
      </c>
      <c r="E99" s="19">
        <v>1280</v>
      </c>
      <c r="F99">
        <v>1</v>
      </c>
    </row>
    <row r="100" spans="1:7">
      <c r="B100" s="39" t="s">
        <v>123</v>
      </c>
      <c r="C100" s="34">
        <v>2</v>
      </c>
      <c r="D100" s="34" t="s">
        <v>27</v>
      </c>
      <c r="E100" s="40">
        <v>2580</v>
      </c>
      <c r="F100" s="137">
        <f>SUM(C100:C104)</f>
        <v>7</v>
      </c>
      <c r="G100" s="138">
        <f>AVERAGE(E100:E104)</f>
        <v>2472</v>
      </c>
    </row>
    <row r="101" spans="1:7">
      <c r="B101" s="42" t="s">
        <v>55</v>
      </c>
      <c r="C101" s="33">
        <v>2</v>
      </c>
      <c r="D101" s="33" t="s">
        <v>27</v>
      </c>
      <c r="E101" s="43">
        <v>3000</v>
      </c>
      <c r="F101" s="139"/>
      <c r="G101" s="88"/>
    </row>
    <row r="102" spans="1:7">
      <c r="B102" s="42" t="s">
        <v>55</v>
      </c>
      <c r="C102" s="33">
        <v>1</v>
      </c>
      <c r="D102" s="33" t="s">
        <v>27</v>
      </c>
      <c r="E102" s="43">
        <v>2580</v>
      </c>
      <c r="F102" s="139"/>
      <c r="G102" s="88"/>
    </row>
    <row r="103" spans="1:7">
      <c r="B103" s="42" t="s">
        <v>55</v>
      </c>
      <c r="C103" s="33">
        <v>1</v>
      </c>
      <c r="D103" s="33" t="s">
        <v>27</v>
      </c>
      <c r="E103" s="43">
        <v>1950</v>
      </c>
      <c r="F103" s="139"/>
      <c r="G103" s="88"/>
    </row>
    <row r="104" spans="1:7">
      <c r="B104" s="44" t="s">
        <v>99</v>
      </c>
      <c r="C104" s="37">
        <v>1</v>
      </c>
      <c r="D104" s="37" t="s">
        <v>27</v>
      </c>
      <c r="E104" s="92">
        <v>2250</v>
      </c>
      <c r="F104" s="140"/>
      <c r="G104" s="93"/>
    </row>
    <row r="105" spans="1:7">
      <c r="B105" s="108" t="s">
        <v>179</v>
      </c>
      <c r="C105" s="109">
        <v>3</v>
      </c>
      <c r="D105" s="109" t="s">
        <v>27</v>
      </c>
      <c r="E105" s="110">
        <v>2800</v>
      </c>
      <c r="F105" s="141">
        <f>SUM(C105:C108)</f>
        <v>11</v>
      </c>
      <c r="G105" s="142">
        <f>AVERAGE(E105:E108)</f>
        <v>2525</v>
      </c>
    </row>
    <row r="106" spans="1:7">
      <c r="B106" s="143" t="s">
        <v>122</v>
      </c>
      <c r="C106" s="144">
        <v>3</v>
      </c>
      <c r="D106" s="144" t="s">
        <v>27</v>
      </c>
      <c r="E106" s="145">
        <v>2650</v>
      </c>
      <c r="F106" s="120"/>
      <c r="G106" s="146"/>
    </row>
    <row r="107" spans="1:7">
      <c r="B107" s="143" t="s">
        <v>75</v>
      </c>
      <c r="C107" s="144">
        <v>3</v>
      </c>
      <c r="D107" s="144" t="s">
        <v>27</v>
      </c>
      <c r="E107" s="145">
        <v>2400</v>
      </c>
      <c r="F107" s="120"/>
      <c r="G107" s="146"/>
    </row>
    <row r="108" spans="1:7">
      <c r="B108" s="113" t="s">
        <v>179</v>
      </c>
      <c r="C108" s="114">
        <v>2</v>
      </c>
      <c r="D108" s="114" t="s">
        <v>27</v>
      </c>
      <c r="E108" s="115">
        <v>2250</v>
      </c>
      <c r="F108" s="147"/>
      <c r="G108" s="116"/>
    </row>
    <row r="111" spans="1:7">
      <c r="B111" s="17" t="s">
        <v>172</v>
      </c>
      <c r="C111" s="51" t="s">
        <v>161</v>
      </c>
      <c r="D111" s="75" t="s">
        <v>162</v>
      </c>
      <c r="E111" s="75" t="s">
        <v>163</v>
      </c>
    </row>
    <row r="112" spans="1:7">
      <c r="A112" s="2" t="s">
        <v>10</v>
      </c>
      <c r="B112" s="9" t="s">
        <v>100</v>
      </c>
      <c r="C112" s="10">
        <v>3</v>
      </c>
      <c r="D112" s="10" t="s">
        <v>78</v>
      </c>
      <c r="E112" s="19">
        <v>2500</v>
      </c>
      <c r="G112" s="32">
        <f>AVERAGE(E112:E117)</f>
        <v>3110</v>
      </c>
    </row>
    <row r="113" spans="1:9">
      <c r="A113" s="17" t="s">
        <v>12</v>
      </c>
      <c r="B113" s="9" t="s">
        <v>77</v>
      </c>
      <c r="C113" s="10">
        <v>3</v>
      </c>
      <c r="D113" s="10" t="s">
        <v>78</v>
      </c>
      <c r="E113" s="19">
        <v>2900</v>
      </c>
    </row>
    <row r="114" spans="1:9">
      <c r="A114" s="3" t="s">
        <v>13</v>
      </c>
      <c r="B114" s="9" t="s">
        <v>56</v>
      </c>
      <c r="C114" s="10">
        <v>3</v>
      </c>
      <c r="D114" s="10" t="s">
        <v>57</v>
      </c>
      <c r="E114" s="19">
        <v>2800</v>
      </c>
    </row>
    <row r="115" spans="1:9">
      <c r="B115" s="9" t="s">
        <v>126</v>
      </c>
      <c r="C115" s="10">
        <v>3</v>
      </c>
      <c r="D115" s="10" t="s">
        <v>127</v>
      </c>
      <c r="E115" s="19">
        <v>3400</v>
      </c>
    </row>
    <row r="116" spans="1:9">
      <c r="B116" s="9" t="s">
        <v>128</v>
      </c>
      <c r="C116" s="10">
        <v>2</v>
      </c>
      <c r="D116" s="10" t="s">
        <v>129</v>
      </c>
      <c r="E116" s="19">
        <v>3480</v>
      </c>
    </row>
    <row r="117" spans="1:9">
      <c r="B117" s="9" t="s">
        <v>130</v>
      </c>
      <c r="C117" s="10">
        <v>1</v>
      </c>
      <c r="D117" s="10" t="s">
        <v>129</v>
      </c>
      <c r="E117" s="19">
        <v>3580</v>
      </c>
    </row>
    <row r="118" spans="1:9">
      <c r="B118" s="9" t="s">
        <v>101</v>
      </c>
      <c r="C118" s="10">
        <v>2</v>
      </c>
      <c r="D118" s="10" t="s">
        <v>102</v>
      </c>
      <c r="E118" s="19">
        <v>2200</v>
      </c>
      <c r="G118" s="32">
        <f>AVERAGE(E118:E121)</f>
        <v>2782.5</v>
      </c>
    </row>
    <row r="119" spans="1:9">
      <c r="B119" s="9" t="s">
        <v>146</v>
      </c>
      <c r="C119" s="10">
        <v>3</v>
      </c>
      <c r="D119" s="10" t="s">
        <v>19</v>
      </c>
      <c r="E119" s="19">
        <v>3750</v>
      </c>
    </row>
    <row r="120" spans="1:9">
      <c r="B120" s="9" t="s">
        <v>147</v>
      </c>
      <c r="C120" s="10">
        <v>2</v>
      </c>
      <c r="D120" s="10" t="s">
        <v>19</v>
      </c>
      <c r="E120" s="19">
        <v>2680</v>
      </c>
    </row>
    <row r="121" spans="1:9">
      <c r="B121" s="9" t="s">
        <v>148</v>
      </c>
      <c r="C121" s="10">
        <v>1</v>
      </c>
      <c r="D121" s="10" t="s">
        <v>19</v>
      </c>
      <c r="E121" s="19">
        <v>2500</v>
      </c>
    </row>
    <row r="122" spans="1:9">
      <c r="B122" s="9"/>
      <c r="C122" s="10"/>
      <c r="D122" s="10"/>
      <c r="E122" s="19"/>
    </row>
    <row r="123" spans="1:9">
      <c r="B123" s="17"/>
      <c r="C123" s="51"/>
      <c r="D123" s="75"/>
      <c r="E123" s="75"/>
    </row>
    <row r="124" spans="1:9">
      <c r="B124" s="17" t="s">
        <v>172</v>
      </c>
      <c r="C124" s="51" t="s">
        <v>161</v>
      </c>
      <c r="D124" s="75" t="s">
        <v>162</v>
      </c>
      <c r="E124" s="75" t="s">
        <v>163</v>
      </c>
    </row>
    <row r="125" spans="1:9">
      <c r="A125" s="17"/>
      <c r="B125" s="9" t="s">
        <v>103</v>
      </c>
      <c r="C125" s="10">
        <v>3</v>
      </c>
      <c r="D125" s="10" t="s">
        <v>59</v>
      </c>
      <c r="E125" s="19">
        <v>3980</v>
      </c>
      <c r="F125" s="27">
        <f>E125/1.5*1</f>
        <v>2653.3333333333335</v>
      </c>
      <c r="G125" s="32">
        <f>AVERAGE(F125,F128:F138)</f>
        <v>3015.2777777777774</v>
      </c>
      <c r="H125" t="s">
        <v>5</v>
      </c>
      <c r="I125" s="27">
        <f>G125*1.5</f>
        <v>4522.9166666666661</v>
      </c>
    </row>
    <row r="126" spans="1:9">
      <c r="A126" s="17"/>
      <c r="B126" s="76" t="s">
        <v>104</v>
      </c>
      <c r="C126" s="77">
        <v>2</v>
      </c>
      <c r="D126" s="77" t="s">
        <v>105</v>
      </c>
      <c r="E126" s="78">
        <v>4400</v>
      </c>
      <c r="F126" s="79">
        <f>E126/1*1</f>
        <v>4400</v>
      </c>
      <c r="G126" t="s">
        <v>181</v>
      </c>
      <c r="H126" t="s">
        <v>2</v>
      </c>
      <c r="I126" s="27">
        <f>G125*3</f>
        <v>9045.8333333333321</v>
      </c>
    </row>
    <row r="127" spans="1:9">
      <c r="A127" s="17"/>
      <c r="B127" s="76" t="s">
        <v>106</v>
      </c>
      <c r="C127" s="77">
        <v>1</v>
      </c>
      <c r="D127" s="77" t="s">
        <v>105</v>
      </c>
      <c r="E127" s="78">
        <v>3750</v>
      </c>
      <c r="F127" s="79">
        <f>E127/1*1</f>
        <v>3750</v>
      </c>
    </row>
    <row r="128" spans="1:9">
      <c r="A128" s="51"/>
      <c r="B128" s="9" t="s">
        <v>58</v>
      </c>
      <c r="C128" s="10">
        <v>3</v>
      </c>
      <c r="D128" s="10" t="s">
        <v>60</v>
      </c>
      <c r="E128" s="19">
        <v>8000</v>
      </c>
      <c r="F128" s="27">
        <f t="shared" ref="F128:F133" si="0">E128/3*1</f>
        <v>2666.6666666666665</v>
      </c>
    </row>
    <row r="129" spans="1:9">
      <c r="A129" s="51"/>
      <c r="B129" s="9" t="s">
        <v>107</v>
      </c>
      <c r="C129" s="10">
        <v>3</v>
      </c>
      <c r="D129" s="10" t="s">
        <v>2</v>
      </c>
      <c r="E129" s="19">
        <v>6850</v>
      </c>
      <c r="F129" s="27">
        <f t="shared" si="0"/>
        <v>2283.3333333333335</v>
      </c>
    </row>
    <row r="130" spans="1:9">
      <c r="A130" s="51"/>
      <c r="B130" s="9" t="s">
        <v>150</v>
      </c>
      <c r="C130" s="10">
        <v>2</v>
      </c>
      <c r="D130" s="10" t="s">
        <v>2</v>
      </c>
      <c r="E130" s="19">
        <v>9200</v>
      </c>
      <c r="F130" s="27">
        <f t="shared" si="0"/>
        <v>3066.6666666666665</v>
      </c>
    </row>
    <row r="131" spans="1:9">
      <c r="A131" s="51"/>
      <c r="B131" s="9" t="s">
        <v>80</v>
      </c>
      <c r="C131" s="10">
        <v>2</v>
      </c>
      <c r="D131" s="10" t="s">
        <v>18</v>
      </c>
      <c r="E131" s="19">
        <v>10500</v>
      </c>
      <c r="F131" s="27">
        <f t="shared" si="0"/>
        <v>3500</v>
      </c>
    </row>
    <row r="132" spans="1:9">
      <c r="A132" s="51"/>
      <c r="B132" s="9" t="s">
        <v>104</v>
      </c>
      <c r="C132" s="10">
        <v>2</v>
      </c>
      <c r="D132" s="10" t="s">
        <v>2</v>
      </c>
      <c r="E132" s="19">
        <v>11400</v>
      </c>
      <c r="F132" s="27">
        <f t="shared" si="0"/>
        <v>3800</v>
      </c>
    </row>
    <row r="133" spans="1:9">
      <c r="A133" s="51"/>
      <c r="B133" s="9" t="s">
        <v>108</v>
      </c>
      <c r="C133" s="10">
        <v>1</v>
      </c>
      <c r="D133" s="10" t="s">
        <v>2</v>
      </c>
      <c r="E133" s="19">
        <v>12100</v>
      </c>
      <c r="F133" s="27">
        <f t="shared" si="0"/>
        <v>4033.3333333333335</v>
      </c>
    </row>
    <row r="134" spans="1:9">
      <c r="A134" s="51"/>
      <c r="B134" s="9" t="s">
        <v>180</v>
      </c>
      <c r="C134" s="10">
        <v>3</v>
      </c>
      <c r="D134" s="10" t="s">
        <v>149</v>
      </c>
      <c r="E134" s="19">
        <v>10900</v>
      </c>
      <c r="F134" s="27">
        <f>E134/4*1</f>
        <v>2725</v>
      </c>
    </row>
    <row r="135" spans="1:9">
      <c r="A135" s="51"/>
      <c r="B135" s="9" t="s">
        <v>79</v>
      </c>
      <c r="C135" s="10">
        <v>3</v>
      </c>
      <c r="D135" s="10" t="s">
        <v>17</v>
      </c>
      <c r="E135" s="19">
        <v>15500</v>
      </c>
      <c r="F135" s="27">
        <f>E135/4*1</f>
        <v>3875</v>
      </c>
    </row>
    <row r="136" spans="1:9">
      <c r="A136" s="51"/>
      <c r="B136" s="9" t="s">
        <v>151</v>
      </c>
      <c r="C136" s="10">
        <v>1</v>
      </c>
      <c r="D136" s="10" t="s">
        <v>149</v>
      </c>
      <c r="E136" s="19">
        <v>10800</v>
      </c>
      <c r="F136" s="27">
        <f>E136/4*1</f>
        <v>2700</v>
      </c>
    </row>
    <row r="137" spans="1:9">
      <c r="A137" s="51"/>
      <c r="B137" s="9" t="s">
        <v>37</v>
      </c>
      <c r="C137" s="10">
        <v>3</v>
      </c>
      <c r="D137" s="10" t="s">
        <v>38</v>
      </c>
      <c r="E137" s="19">
        <v>54800</v>
      </c>
      <c r="F137" s="27">
        <f>E137/20*1</f>
        <v>2740</v>
      </c>
    </row>
    <row r="138" spans="1:9">
      <c r="A138" s="51"/>
      <c r="B138" s="9" t="s">
        <v>131</v>
      </c>
      <c r="C138" s="10">
        <v>2</v>
      </c>
      <c r="D138" s="10" t="s">
        <v>132</v>
      </c>
      <c r="E138" s="19">
        <v>42800</v>
      </c>
      <c r="F138" s="27">
        <f>E138/20*1</f>
        <v>2140</v>
      </c>
    </row>
    <row r="141" spans="1:9">
      <c r="B141" s="17" t="s">
        <v>172</v>
      </c>
      <c r="C141" s="51" t="s">
        <v>161</v>
      </c>
      <c r="D141" s="75" t="s">
        <v>162</v>
      </c>
      <c r="E141" s="75" t="s">
        <v>163</v>
      </c>
    </row>
    <row r="142" spans="1:9">
      <c r="B142" s="9" t="s">
        <v>133</v>
      </c>
      <c r="C142" s="10">
        <v>3</v>
      </c>
      <c r="D142" s="10" t="s">
        <v>3</v>
      </c>
      <c r="E142" s="19">
        <v>7800</v>
      </c>
      <c r="F142" s="32">
        <f>E142/500*100</f>
        <v>1560</v>
      </c>
      <c r="G142" s="32">
        <f>AVERAGE(F142:F145,F147:F148)</f>
        <v>1106.9259259259259</v>
      </c>
      <c r="H142" t="s">
        <v>6</v>
      </c>
      <c r="I142" s="27">
        <f>G142*3</f>
        <v>3320.7777777777774</v>
      </c>
    </row>
    <row r="143" spans="1:9">
      <c r="B143" s="9" t="s">
        <v>152</v>
      </c>
      <c r="C143" s="10">
        <v>3</v>
      </c>
      <c r="D143" s="10" t="s">
        <v>3</v>
      </c>
      <c r="E143" s="19">
        <v>6480</v>
      </c>
      <c r="F143" s="32">
        <f>E143/500*100</f>
        <v>1296</v>
      </c>
      <c r="H143" t="s">
        <v>3</v>
      </c>
      <c r="I143" s="27">
        <f>G142*5</f>
        <v>5534.6296296296296</v>
      </c>
    </row>
    <row r="144" spans="1:9">
      <c r="B144" s="9" t="s">
        <v>61</v>
      </c>
      <c r="C144" s="10">
        <v>3</v>
      </c>
      <c r="D144" s="10" t="s">
        <v>62</v>
      </c>
      <c r="E144" s="19">
        <v>3000</v>
      </c>
      <c r="F144" s="32">
        <f>E144/300*100</f>
        <v>1000</v>
      </c>
    </row>
    <row r="145" spans="2:7">
      <c r="B145" s="9" t="s">
        <v>61</v>
      </c>
      <c r="C145" s="10">
        <v>3</v>
      </c>
      <c r="D145" s="10" t="s">
        <v>63</v>
      </c>
      <c r="E145" s="19">
        <v>4500</v>
      </c>
      <c r="F145" s="32">
        <f>E145/500*100</f>
        <v>900</v>
      </c>
    </row>
    <row r="146" spans="2:7">
      <c r="B146" s="76" t="s">
        <v>81</v>
      </c>
      <c r="C146" s="77">
        <v>3</v>
      </c>
      <c r="D146" s="77" t="s">
        <v>3</v>
      </c>
      <c r="E146" s="78">
        <v>3300</v>
      </c>
      <c r="F146" s="82">
        <f>E146/500*100</f>
        <v>660</v>
      </c>
    </row>
    <row r="147" spans="2:7">
      <c r="B147" s="9" t="s">
        <v>61</v>
      </c>
      <c r="C147" s="10">
        <v>3</v>
      </c>
      <c r="D147" s="10" t="s">
        <v>62</v>
      </c>
      <c r="E147" s="19">
        <v>2590</v>
      </c>
      <c r="F147" s="32">
        <f>E147/300*100</f>
        <v>863.33333333333326</v>
      </c>
    </row>
    <row r="148" spans="2:7">
      <c r="B148" s="9" t="s">
        <v>61</v>
      </c>
      <c r="C148" s="10">
        <v>3</v>
      </c>
      <c r="D148" s="10" t="s">
        <v>109</v>
      </c>
      <c r="E148" s="19">
        <v>4600</v>
      </c>
      <c r="F148" s="32">
        <f>E148/450*100</f>
        <v>1022.2222222222222</v>
      </c>
    </row>
    <row r="149" spans="2:7">
      <c r="B149" s="17"/>
      <c r="C149" s="51"/>
      <c r="D149" s="75"/>
      <c r="E149" s="75"/>
    </row>
    <row r="151" spans="2:7">
      <c r="B151" s="17" t="s">
        <v>172</v>
      </c>
      <c r="C151" s="51" t="s">
        <v>161</v>
      </c>
      <c r="D151" s="75" t="s">
        <v>162</v>
      </c>
      <c r="E151" s="75" t="s">
        <v>163</v>
      </c>
    </row>
    <row r="152" spans="2:7">
      <c r="B152" s="9" t="s">
        <v>0</v>
      </c>
      <c r="C152" s="10">
        <v>3</v>
      </c>
      <c r="D152" s="10" t="s">
        <v>39</v>
      </c>
      <c r="E152" s="19">
        <v>298</v>
      </c>
      <c r="F152" s="83">
        <f>E152/100*100</f>
        <v>298</v>
      </c>
      <c r="G152" s="83">
        <f>AVERAGE(F152:F156)</f>
        <v>168.2</v>
      </c>
    </row>
    <row r="153" spans="2:7">
      <c r="B153" s="9" t="s">
        <v>0</v>
      </c>
      <c r="C153" s="10">
        <v>3</v>
      </c>
      <c r="D153" s="10" t="s">
        <v>4</v>
      </c>
      <c r="E153" s="19">
        <v>198</v>
      </c>
      <c r="F153" s="83">
        <f>E153/100*100</f>
        <v>198</v>
      </c>
    </row>
    <row r="154" spans="2:7">
      <c r="B154" s="9" t="s">
        <v>64</v>
      </c>
      <c r="C154" s="10">
        <v>3</v>
      </c>
      <c r="D154" s="10" t="s">
        <v>63</v>
      </c>
      <c r="E154" s="19">
        <v>600</v>
      </c>
      <c r="F154" s="83">
        <f>E154/500*100</f>
        <v>120</v>
      </c>
    </row>
    <row r="155" spans="2:7">
      <c r="B155" s="9" t="s">
        <v>24</v>
      </c>
      <c r="C155" s="10">
        <v>3</v>
      </c>
      <c r="D155" s="10" t="s">
        <v>4</v>
      </c>
      <c r="E155" s="19">
        <v>125</v>
      </c>
      <c r="F155" s="83">
        <f>E155/100*100</f>
        <v>125</v>
      </c>
    </row>
    <row r="156" spans="2:7">
      <c r="B156" s="9" t="s">
        <v>24</v>
      </c>
      <c r="C156" s="10">
        <v>3</v>
      </c>
      <c r="D156" s="10" t="s">
        <v>16</v>
      </c>
      <c r="E156" s="19">
        <v>500</v>
      </c>
      <c r="F156" s="83">
        <f>E156/500*100</f>
        <v>100</v>
      </c>
    </row>
    <row r="157" spans="2:7">
      <c r="B157" s="9"/>
      <c r="C157" s="10"/>
      <c r="D157" s="10"/>
      <c r="E157" s="19"/>
    </row>
    <row r="158" spans="2:7">
      <c r="B158" s="9"/>
      <c r="C158" s="10"/>
      <c r="D158" s="10"/>
      <c r="E158" s="19"/>
    </row>
    <row r="159" spans="2:7">
      <c r="B159" s="17" t="s">
        <v>172</v>
      </c>
      <c r="C159" s="51" t="s">
        <v>161</v>
      </c>
      <c r="D159" s="75" t="s">
        <v>162</v>
      </c>
      <c r="E159" s="75" t="s">
        <v>163</v>
      </c>
    </row>
    <row r="160" spans="2:7">
      <c r="B160" s="9" t="s">
        <v>40</v>
      </c>
      <c r="C160" s="10">
        <v>3</v>
      </c>
      <c r="D160" s="10" t="s">
        <v>39</v>
      </c>
      <c r="E160" s="19">
        <v>398</v>
      </c>
      <c r="F160" s="51"/>
      <c r="G160" s="32">
        <f>AVERAGE(E160:E163)</f>
        <v>226.5</v>
      </c>
    </row>
    <row r="161" spans="2:7">
      <c r="B161" s="9" t="s">
        <v>153</v>
      </c>
      <c r="C161" s="10">
        <v>3</v>
      </c>
      <c r="D161" s="10" t="s">
        <v>4</v>
      </c>
      <c r="E161" s="19">
        <v>218</v>
      </c>
      <c r="F161" s="51"/>
    </row>
    <row r="162" spans="2:7">
      <c r="B162" s="9" t="s">
        <v>65</v>
      </c>
      <c r="C162" s="10">
        <v>3</v>
      </c>
      <c r="D162" s="10" t="s">
        <v>39</v>
      </c>
      <c r="E162" s="19">
        <v>140</v>
      </c>
      <c r="F162" s="51"/>
    </row>
    <row r="163" spans="2:7">
      <c r="B163" s="9" t="s">
        <v>82</v>
      </c>
      <c r="C163" s="10">
        <v>3</v>
      </c>
      <c r="D163" s="10" t="s">
        <v>4</v>
      </c>
      <c r="E163" s="19">
        <v>150</v>
      </c>
      <c r="F163" s="51"/>
    </row>
    <row r="164" spans="2:7">
      <c r="B164" s="9"/>
      <c r="C164" s="10"/>
      <c r="D164" s="10"/>
      <c r="E164" s="19"/>
      <c r="F164" s="51"/>
    </row>
    <row r="165" spans="2:7">
      <c r="B165" s="9"/>
      <c r="C165" s="10"/>
      <c r="D165" s="10"/>
      <c r="E165" s="19"/>
      <c r="F165" s="51"/>
    </row>
    <row r="166" spans="2:7">
      <c r="B166" s="17" t="s">
        <v>172</v>
      </c>
      <c r="C166" s="51" t="s">
        <v>161</v>
      </c>
      <c r="D166" s="75" t="s">
        <v>162</v>
      </c>
      <c r="E166" s="75" t="s">
        <v>163</v>
      </c>
    </row>
    <row r="167" spans="2:7">
      <c r="B167" s="9" t="s">
        <v>26</v>
      </c>
      <c r="C167" s="10">
        <v>3</v>
      </c>
      <c r="D167" s="10" t="s">
        <v>39</v>
      </c>
      <c r="E167" s="19">
        <v>298</v>
      </c>
      <c r="G167" s="32">
        <f>AVERAGE(E167:E169)</f>
        <v>228.66666666666666</v>
      </c>
    </row>
    <row r="168" spans="2:7">
      <c r="B168" s="9" t="s">
        <v>1</v>
      </c>
      <c r="C168" s="10">
        <v>3</v>
      </c>
      <c r="D168" s="10" t="s">
        <v>4</v>
      </c>
      <c r="E168" s="19">
        <v>298</v>
      </c>
    </row>
    <row r="169" spans="2:7">
      <c r="B169" s="9" t="s">
        <v>25</v>
      </c>
      <c r="C169" s="10">
        <v>3</v>
      </c>
      <c r="D169" s="10" t="s">
        <v>4</v>
      </c>
      <c r="E169" s="19">
        <v>90</v>
      </c>
    </row>
    <row r="170" spans="2:7">
      <c r="B170" s="17"/>
      <c r="C170" s="51"/>
      <c r="D170" s="75"/>
      <c r="E170" s="75"/>
    </row>
  </sheetData>
  <mergeCells count="2">
    <mergeCell ref="F87:F88"/>
    <mergeCell ref="F85:F86"/>
  </mergeCells>
  <phoneticPr fontId="2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식품구입내역서</vt:lpstr>
      <vt:lpstr>비교표</vt:lpstr>
      <vt:lpstr>세부조사내역</vt:lpstr>
      <vt:lpstr>비교표!Print_Area</vt:lpstr>
      <vt:lpstr>식품구입내역서!Print_Titles</vt:lpstr>
    </vt:vector>
  </TitlesOfParts>
  <Company>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user</cp:lastModifiedBy>
  <cp:lastPrinted>2023-12-15T06:30:28Z</cp:lastPrinted>
  <dcterms:created xsi:type="dcterms:W3CDTF">2006-01-19T02:34:15Z</dcterms:created>
  <dcterms:modified xsi:type="dcterms:W3CDTF">2024-06-10T02:20:32Z</dcterms:modified>
</cp:coreProperties>
</file>