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24년 사업 추진\농업인회관 리모델링 석면해체 공사(농업정책과)\"/>
    </mc:Choice>
  </mc:AlternateContent>
  <bookViews>
    <workbookView xWindow="0" yWindow="0" windowWidth="28800" windowHeight="12285"/>
  </bookViews>
  <sheets>
    <sheet name="원가계산서" sheetId="7" r:id="rId1"/>
    <sheet name="집계표" sheetId="6" r:id="rId2"/>
    <sheet name="내역서" sheetId="5" r:id="rId3"/>
    <sheet name="일위대가목록" sheetId="4" r:id="rId4"/>
    <sheet name="일위대가표" sheetId="3" r:id="rId5"/>
    <sheet name="단가대비표" sheetId="2" r:id="rId6"/>
    <sheet name="Sheet1" sheetId="1" r:id="rId7"/>
  </sheets>
  <definedNames>
    <definedName name="_xlnm.Print_Area" localSheetId="2">내역서!$A$1:$M$104</definedName>
    <definedName name="_xlnm.Print_Area" localSheetId="5">단가대비표!$A$1:$P$29</definedName>
    <definedName name="_xlnm.Print_Area" localSheetId="0">원가계산서!$A$1:$F$39</definedName>
    <definedName name="_xlnm.Print_Area" localSheetId="3">일위대가목록!$A$1:$N$29</definedName>
    <definedName name="_xlnm.Print_Area" localSheetId="4">일위대가표!$A$1:$M$79</definedName>
    <definedName name="_xlnm.Print_Area" localSheetId="1">집계표!$A$1:$L$54</definedName>
    <definedName name="_xlnm.Print_Titles" localSheetId="2">내역서!$1:$4</definedName>
    <definedName name="_xlnm.Print_Titles" localSheetId="5">단가대비표!$1:$4</definedName>
    <definedName name="_xlnm.Print_Titles" localSheetId="0">원가계산서!$1:$4</definedName>
    <definedName name="_xlnm.Print_Titles" localSheetId="3">일위대가목록!$1:$4</definedName>
    <definedName name="_xlnm.Print_Titles" localSheetId="4">일위대가표!$1:$4</definedName>
    <definedName name="_xlnm.Print_Titles" localSheetId="1">집계표!$1:$4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7" l="1"/>
  <c r="D30" i="7"/>
  <c r="D29" i="7"/>
  <c r="D24" i="7"/>
  <c r="D23" i="7"/>
  <c r="D22" i="7"/>
  <c r="D21" i="7"/>
  <c r="D20" i="7"/>
  <c r="D19" i="7"/>
  <c r="D18" i="7"/>
  <c r="D14" i="7"/>
  <c r="D13" i="7"/>
  <c r="D10" i="7"/>
  <c r="AU54" i="6"/>
  <c r="AV54" i="6"/>
  <c r="AW54" i="6"/>
  <c r="D34" i="6"/>
  <c r="E34" i="6"/>
  <c r="F34" i="6"/>
  <c r="G34" i="6"/>
  <c r="S34" i="6"/>
  <c r="T34" i="6"/>
  <c r="Y34" i="6"/>
  <c r="AU34" i="6"/>
  <c r="D33" i="6"/>
  <c r="E33" i="6"/>
  <c r="F33" i="6"/>
  <c r="G33" i="6"/>
  <c r="S33" i="6"/>
  <c r="T33" i="6"/>
  <c r="Y33" i="6"/>
  <c r="AU33" i="6"/>
  <c r="H32" i="6"/>
  <c r="I32" i="6"/>
  <c r="Q32" i="6"/>
  <c r="R32" i="6"/>
  <c r="U32" i="6"/>
  <c r="V32" i="6"/>
  <c r="W32" i="6"/>
  <c r="X32" i="6"/>
  <c r="AU32" i="6"/>
  <c r="AU31" i="6"/>
  <c r="AV29" i="6"/>
  <c r="AW29" i="6"/>
  <c r="AU5" i="6"/>
  <c r="AU29" i="6" s="1"/>
  <c r="F104" i="5"/>
  <c r="H104" i="5"/>
  <c r="T104" i="5"/>
  <c r="U104" i="5"/>
  <c r="Z104" i="5"/>
  <c r="AA104" i="5"/>
  <c r="Z34" i="6" s="1"/>
  <c r="AG104" i="5"/>
  <c r="AF34" i="6" s="1"/>
  <c r="AM104" i="5"/>
  <c r="AL34" i="6" s="1"/>
  <c r="AS104" i="5"/>
  <c r="AR34" i="6" s="1"/>
  <c r="AV104" i="5"/>
  <c r="AW104" i="5"/>
  <c r="AX104" i="5"/>
  <c r="F81" i="5"/>
  <c r="H81" i="5"/>
  <c r="O81" i="5"/>
  <c r="S81" i="5"/>
  <c r="S104" i="5" s="1"/>
  <c r="R34" i="6" s="1"/>
  <c r="T81" i="5"/>
  <c r="U81" i="5"/>
  <c r="V81" i="5"/>
  <c r="V104" i="5" s="1"/>
  <c r="U34" i="6" s="1"/>
  <c r="W81" i="5"/>
  <c r="W104" i="5" s="1"/>
  <c r="V34" i="6" s="1"/>
  <c r="X81" i="5"/>
  <c r="X104" i="5" s="1"/>
  <c r="W34" i="6" s="1"/>
  <c r="Y81" i="5"/>
  <c r="Y104" i="5" s="1"/>
  <c r="X34" i="6" s="1"/>
  <c r="Z81" i="5"/>
  <c r="AA81" i="5"/>
  <c r="AB81" i="5"/>
  <c r="AB104" i="5" s="1"/>
  <c r="AA34" i="6" s="1"/>
  <c r="AC81" i="5"/>
  <c r="AC104" i="5" s="1"/>
  <c r="AB34" i="6" s="1"/>
  <c r="AD81" i="5"/>
  <c r="AD104" i="5" s="1"/>
  <c r="AC34" i="6" s="1"/>
  <c r="AE81" i="5"/>
  <c r="AE104" i="5" s="1"/>
  <c r="AD34" i="6" s="1"/>
  <c r="AF81" i="5"/>
  <c r="AF104" i="5" s="1"/>
  <c r="AE34" i="6" s="1"/>
  <c r="AG81" i="5"/>
  <c r="AH81" i="5"/>
  <c r="AH104" i="5" s="1"/>
  <c r="AG34" i="6" s="1"/>
  <c r="AI81" i="5"/>
  <c r="AI104" i="5" s="1"/>
  <c r="AH34" i="6" s="1"/>
  <c r="AJ81" i="5"/>
  <c r="AJ104" i="5" s="1"/>
  <c r="AI34" i="6" s="1"/>
  <c r="AK81" i="5"/>
  <c r="AK104" i="5" s="1"/>
  <c r="AJ34" i="6" s="1"/>
  <c r="AL81" i="5"/>
  <c r="AL104" i="5" s="1"/>
  <c r="AK34" i="6" s="1"/>
  <c r="AM81" i="5"/>
  <c r="AN81" i="5"/>
  <c r="AN104" i="5" s="1"/>
  <c r="AM34" i="6" s="1"/>
  <c r="AO81" i="5"/>
  <c r="AO104" i="5" s="1"/>
  <c r="AN34" i="6" s="1"/>
  <c r="AP81" i="5"/>
  <c r="AP104" i="5" s="1"/>
  <c r="AO34" i="6" s="1"/>
  <c r="AQ81" i="5"/>
  <c r="AQ104" i="5" s="1"/>
  <c r="AP34" i="6" s="1"/>
  <c r="AR81" i="5"/>
  <c r="AR104" i="5" s="1"/>
  <c r="AQ34" i="6" s="1"/>
  <c r="AS81" i="5"/>
  <c r="AT81" i="5"/>
  <c r="AT104" i="5" s="1"/>
  <c r="AS34" i="6" s="1"/>
  <c r="AU81" i="5"/>
  <c r="AU104" i="5" s="1"/>
  <c r="AT34" i="6" s="1"/>
  <c r="F79" i="5"/>
  <c r="H79" i="5"/>
  <c r="T79" i="5"/>
  <c r="U79" i="5"/>
  <c r="W79" i="5"/>
  <c r="V33" i="6" s="1"/>
  <c r="Z79" i="5"/>
  <c r="AA79" i="5"/>
  <c r="Z33" i="6" s="1"/>
  <c r="AC79" i="5"/>
  <c r="AB33" i="6" s="1"/>
  <c r="AE79" i="5"/>
  <c r="AD33" i="6" s="1"/>
  <c r="AF79" i="5"/>
  <c r="AE33" i="6" s="1"/>
  <c r="AH79" i="5"/>
  <c r="AG33" i="6" s="1"/>
  <c r="AI79" i="5"/>
  <c r="AH33" i="6" s="1"/>
  <c r="AL79" i="5"/>
  <c r="AK33" i="6" s="1"/>
  <c r="AO79" i="5"/>
  <c r="AN33" i="6" s="1"/>
  <c r="AU79" i="5"/>
  <c r="AT33" i="6" s="1"/>
  <c r="AV79" i="5"/>
  <c r="AW79" i="5"/>
  <c r="AX79" i="5"/>
  <c r="F56" i="5"/>
  <c r="H56" i="5"/>
  <c r="O56" i="5"/>
  <c r="S56" i="5"/>
  <c r="S79" i="5" s="1"/>
  <c r="R33" i="6" s="1"/>
  <c r="T56" i="5"/>
  <c r="U56" i="5"/>
  <c r="V56" i="5"/>
  <c r="V79" i="5" s="1"/>
  <c r="U33" i="6" s="1"/>
  <c r="W56" i="5"/>
  <c r="X56" i="5"/>
  <c r="X79" i="5" s="1"/>
  <c r="W33" i="6" s="1"/>
  <c r="Y56" i="5"/>
  <c r="Y79" i="5" s="1"/>
  <c r="X33" i="6" s="1"/>
  <c r="Z56" i="5"/>
  <c r="AA56" i="5"/>
  <c r="AB56" i="5"/>
  <c r="AB79" i="5" s="1"/>
  <c r="AA33" i="6" s="1"/>
  <c r="AC56" i="5"/>
  <c r="AD56" i="5"/>
  <c r="AD79" i="5" s="1"/>
  <c r="AC33" i="6" s="1"/>
  <c r="AE56" i="5"/>
  <c r="AF56" i="5"/>
  <c r="AG56" i="5"/>
  <c r="AG79" i="5" s="1"/>
  <c r="AF33" i="6" s="1"/>
  <c r="AH56" i="5"/>
  <c r="AI56" i="5"/>
  <c r="AJ56" i="5"/>
  <c r="AJ79" i="5" s="1"/>
  <c r="AI33" i="6" s="1"/>
  <c r="AK56" i="5"/>
  <c r="AK79" i="5" s="1"/>
  <c r="AJ33" i="6" s="1"/>
  <c r="AL56" i="5"/>
  <c r="AM56" i="5"/>
  <c r="AM79" i="5" s="1"/>
  <c r="AL33" i="6" s="1"/>
  <c r="AN56" i="5"/>
  <c r="AN79" i="5" s="1"/>
  <c r="AM33" i="6" s="1"/>
  <c r="AO56" i="5"/>
  <c r="AP56" i="5"/>
  <c r="AP79" i="5" s="1"/>
  <c r="AO33" i="6" s="1"/>
  <c r="AQ56" i="5"/>
  <c r="AQ79" i="5" s="1"/>
  <c r="AP33" i="6" s="1"/>
  <c r="AR56" i="5"/>
  <c r="AR79" i="5" s="1"/>
  <c r="AQ33" i="6" s="1"/>
  <c r="AS56" i="5"/>
  <c r="AS79" i="5" s="1"/>
  <c r="AR33" i="6" s="1"/>
  <c r="AT56" i="5"/>
  <c r="AT79" i="5" s="1"/>
  <c r="AS33" i="6" s="1"/>
  <c r="AU56" i="5"/>
  <c r="J54" i="5"/>
  <c r="R54" i="5"/>
  <c r="S54" i="5"/>
  <c r="V54" i="5"/>
  <c r="W54" i="5"/>
  <c r="X54" i="5"/>
  <c r="Y54" i="5"/>
  <c r="AC54" i="5"/>
  <c r="AB32" i="6" s="1"/>
  <c r="AG54" i="5"/>
  <c r="AF32" i="6" s="1"/>
  <c r="AH54" i="5"/>
  <c r="AG32" i="6" s="1"/>
  <c r="AI54" i="5"/>
  <c r="AH32" i="6" s="1"/>
  <c r="AJ54" i="5"/>
  <c r="AI32" i="6" s="1"/>
  <c r="AK54" i="5"/>
  <c r="AJ32" i="6" s="1"/>
  <c r="AN54" i="5"/>
  <c r="AM32" i="6" s="1"/>
  <c r="AO54" i="5"/>
  <c r="AN32" i="6" s="1"/>
  <c r="AQ54" i="5"/>
  <c r="AP32" i="6" s="1"/>
  <c r="AS54" i="5"/>
  <c r="AR32" i="6" s="1"/>
  <c r="AU54" i="5"/>
  <c r="AT32" i="6" s="1"/>
  <c r="AV54" i="5"/>
  <c r="AW54" i="5"/>
  <c r="AX54" i="5"/>
  <c r="I31" i="5"/>
  <c r="J31" i="5"/>
  <c r="O31" i="5"/>
  <c r="R31" i="5"/>
  <c r="S31" i="5"/>
  <c r="T31" i="5"/>
  <c r="T54" i="5" s="1"/>
  <c r="S32" i="6" s="1"/>
  <c r="U31" i="5"/>
  <c r="U54" i="5" s="1"/>
  <c r="T32" i="6" s="1"/>
  <c r="V31" i="5"/>
  <c r="W31" i="5"/>
  <c r="X31" i="5"/>
  <c r="Y31" i="5"/>
  <c r="Z31" i="5"/>
  <c r="Z54" i="5" s="1"/>
  <c r="Y32" i="6" s="1"/>
  <c r="AA31" i="5"/>
  <c r="AA54" i="5" s="1"/>
  <c r="Z32" i="6" s="1"/>
  <c r="AB31" i="5"/>
  <c r="AB54" i="5" s="1"/>
  <c r="AA32" i="6" s="1"/>
  <c r="AC31" i="5"/>
  <c r="AD31" i="5"/>
  <c r="AD54" i="5" s="1"/>
  <c r="AC32" i="6" s="1"/>
  <c r="AE31" i="5"/>
  <c r="AE54" i="5" s="1"/>
  <c r="AD32" i="6" s="1"/>
  <c r="AF31" i="5"/>
  <c r="AF54" i="5" s="1"/>
  <c r="AE32" i="6" s="1"/>
  <c r="AG31" i="5"/>
  <c r="AH31" i="5"/>
  <c r="AI31" i="5"/>
  <c r="AJ31" i="5"/>
  <c r="AK31" i="5"/>
  <c r="AL31" i="5"/>
  <c r="AL54" i="5" s="1"/>
  <c r="AK32" i="6" s="1"/>
  <c r="AM31" i="5"/>
  <c r="AM54" i="5" s="1"/>
  <c r="AL32" i="6" s="1"/>
  <c r="AN31" i="5"/>
  <c r="AO31" i="5"/>
  <c r="AP31" i="5"/>
  <c r="AP54" i="5" s="1"/>
  <c r="AO32" i="6" s="1"/>
  <c r="AQ31" i="5"/>
  <c r="AR31" i="5"/>
  <c r="AR54" i="5" s="1"/>
  <c r="AQ32" i="6" s="1"/>
  <c r="AS31" i="5"/>
  <c r="AT31" i="5"/>
  <c r="AT54" i="5" s="1"/>
  <c r="AS32" i="6" s="1"/>
  <c r="AU31" i="5"/>
  <c r="AB29" i="5"/>
  <c r="AA31" i="6" s="1"/>
  <c r="AC29" i="5"/>
  <c r="AB31" i="6" s="1"/>
  <c r="AI29" i="5"/>
  <c r="AH31" i="6" s="1"/>
  <c r="AP29" i="5"/>
  <c r="AO31" i="6" s="1"/>
  <c r="AO54" i="6" s="1"/>
  <c r="AO5" i="6" s="1"/>
  <c r="AO29" i="6" s="1"/>
  <c r="AV29" i="5"/>
  <c r="AW29" i="5"/>
  <c r="AX29" i="5"/>
  <c r="E9" i="5"/>
  <c r="F9" i="5"/>
  <c r="I9" i="5"/>
  <c r="J9" i="5"/>
  <c r="O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O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O7" i="5"/>
  <c r="S7" i="5"/>
  <c r="T7" i="5"/>
  <c r="U7" i="5"/>
  <c r="U29" i="5" s="1"/>
  <c r="T31" i="6" s="1"/>
  <c r="T54" i="6" s="1"/>
  <c r="T5" i="6" s="1"/>
  <c r="T29" i="6" s="1"/>
  <c r="V7" i="5"/>
  <c r="W7" i="5"/>
  <c r="W29" i="5" s="1"/>
  <c r="V31" i="6" s="1"/>
  <c r="V54" i="6" s="1"/>
  <c r="V5" i="6" s="1"/>
  <c r="V29" i="6" s="1"/>
  <c r="X7" i="5"/>
  <c r="X29" i="5" s="1"/>
  <c r="W31" i="6" s="1"/>
  <c r="W54" i="6" s="1"/>
  <c r="W5" i="6" s="1"/>
  <c r="W29" i="6" s="1"/>
  <c r="E32" i="7" s="1"/>
  <c r="I32" i="7" s="1"/>
  <c r="Y7" i="5"/>
  <c r="Z7" i="5"/>
  <c r="AA7" i="5"/>
  <c r="AB7" i="5"/>
  <c r="AC7" i="5"/>
  <c r="AD7" i="5"/>
  <c r="AE7" i="5"/>
  <c r="AF7" i="5"/>
  <c r="AG7" i="5"/>
  <c r="AH7" i="5"/>
  <c r="AI7" i="5"/>
  <c r="AJ7" i="5"/>
  <c r="AJ29" i="5" s="1"/>
  <c r="AI31" i="6" s="1"/>
  <c r="AI54" i="6" s="1"/>
  <c r="AI5" i="6" s="1"/>
  <c r="AI29" i="6" s="1"/>
  <c r="AK7" i="5"/>
  <c r="AL7" i="5"/>
  <c r="AM7" i="5"/>
  <c r="AM29" i="5" s="1"/>
  <c r="AL31" i="6" s="1"/>
  <c r="AL54" i="6" s="1"/>
  <c r="AL5" i="6" s="1"/>
  <c r="AL29" i="6" s="1"/>
  <c r="AN7" i="5"/>
  <c r="AO7" i="5"/>
  <c r="AO29" i="5" s="1"/>
  <c r="AN31" i="6" s="1"/>
  <c r="AN54" i="6" s="1"/>
  <c r="AN5" i="6" s="1"/>
  <c r="AN29" i="6" s="1"/>
  <c r="AP7" i="5"/>
  <c r="AQ7" i="5"/>
  <c r="AR7" i="5"/>
  <c r="AS7" i="5"/>
  <c r="AT7" i="5"/>
  <c r="AU7" i="5"/>
  <c r="AU29" i="5" s="1"/>
  <c r="AT31" i="6" s="1"/>
  <c r="AT54" i="6" s="1"/>
  <c r="AT5" i="6" s="1"/>
  <c r="AT29" i="6" s="1"/>
  <c r="O6" i="5"/>
  <c r="S6" i="5"/>
  <c r="S29" i="5" s="1"/>
  <c r="R31" i="6" s="1"/>
  <c r="R54" i="6" s="1"/>
  <c r="R5" i="6" s="1"/>
  <c r="R29" i="6" s="1"/>
  <c r="T6" i="5"/>
  <c r="T29" i="5" s="1"/>
  <c r="S31" i="6" s="1"/>
  <c r="S54" i="6" s="1"/>
  <c r="S5" i="6" s="1"/>
  <c r="S29" i="6" s="1"/>
  <c r="E7" i="7" s="1"/>
  <c r="U6" i="5"/>
  <c r="V6" i="5"/>
  <c r="V29" i="5" s="1"/>
  <c r="U31" i="6" s="1"/>
  <c r="W6" i="5"/>
  <c r="X6" i="5"/>
  <c r="Y6" i="5"/>
  <c r="Y29" i="5" s="1"/>
  <c r="X31" i="6" s="1"/>
  <c r="X54" i="6" s="1"/>
  <c r="X5" i="6" s="1"/>
  <c r="X29" i="6" s="1"/>
  <c r="Z6" i="5"/>
  <c r="Z29" i="5" s="1"/>
  <c r="Y31" i="6" s="1"/>
  <c r="Y54" i="6" s="1"/>
  <c r="Y5" i="6" s="1"/>
  <c r="Y29" i="6" s="1"/>
  <c r="AA6" i="5"/>
  <c r="AA29" i="5" s="1"/>
  <c r="Z31" i="6" s="1"/>
  <c r="Z54" i="6" s="1"/>
  <c r="Z5" i="6" s="1"/>
  <c r="Z29" i="6" s="1"/>
  <c r="E38" i="7" s="1"/>
  <c r="I38" i="7" s="1"/>
  <c r="AB6" i="5"/>
  <c r="AC6" i="5"/>
  <c r="AD6" i="5"/>
  <c r="AD29" i="5" s="1"/>
  <c r="AC31" i="6" s="1"/>
  <c r="AC54" i="6" s="1"/>
  <c r="AC5" i="6" s="1"/>
  <c r="AC29" i="6" s="1"/>
  <c r="AE6" i="5"/>
  <c r="AE29" i="5" s="1"/>
  <c r="AD31" i="6" s="1"/>
  <c r="AD54" i="6" s="1"/>
  <c r="AD5" i="6" s="1"/>
  <c r="AD29" i="6" s="1"/>
  <c r="E25" i="7" s="1"/>
  <c r="I25" i="7" s="1"/>
  <c r="AF6" i="5"/>
  <c r="AF29" i="5" s="1"/>
  <c r="AE31" i="6" s="1"/>
  <c r="AG6" i="5"/>
  <c r="AG29" i="5" s="1"/>
  <c r="AF31" i="6" s="1"/>
  <c r="AF54" i="6" s="1"/>
  <c r="AF5" i="6" s="1"/>
  <c r="AF29" i="6" s="1"/>
  <c r="E31" i="7" s="1"/>
  <c r="I31" i="7" s="1"/>
  <c r="AH6" i="5"/>
  <c r="AH29" i="5" s="1"/>
  <c r="AG31" i="6" s="1"/>
  <c r="AI6" i="5"/>
  <c r="AJ6" i="5"/>
  <c r="AK6" i="5"/>
  <c r="AK29" i="5" s="1"/>
  <c r="AJ31" i="6" s="1"/>
  <c r="AJ54" i="6" s="1"/>
  <c r="AJ5" i="6" s="1"/>
  <c r="AJ29" i="6" s="1"/>
  <c r="AL6" i="5"/>
  <c r="AL29" i="5" s="1"/>
  <c r="AK31" i="6" s="1"/>
  <c r="AM6" i="5"/>
  <c r="AN6" i="5"/>
  <c r="AN29" i="5" s="1"/>
  <c r="AM31" i="6" s="1"/>
  <c r="AO6" i="5"/>
  <c r="AP6" i="5"/>
  <c r="AQ6" i="5"/>
  <c r="AQ29" i="5" s="1"/>
  <c r="AP31" i="6" s="1"/>
  <c r="AP54" i="6" s="1"/>
  <c r="AP5" i="6" s="1"/>
  <c r="AP29" i="6" s="1"/>
  <c r="AR6" i="5"/>
  <c r="AR29" i="5" s="1"/>
  <c r="AQ31" i="6" s="1"/>
  <c r="AS6" i="5"/>
  <c r="AS29" i="5" s="1"/>
  <c r="AR31" i="6" s="1"/>
  <c r="AR54" i="6" s="1"/>
  <c r="AR5" i="6" s="1"/>
  <c r="AR29" i="6" s="1"/>
  <c r="AT6" i="5"/>
  <c r="AT29" i="5" s="1"/>
  <c r="AS31" i="6" s="1"/>
  <c r="AU6" i="5"/>
  <c r="F9" i="4"/>
  <c r="G9" i="4"/>
  <c r="J9" i="4"/>
  <c r="K9" i="4"/>
  <c r="J8" i="4"/>
  <c r="K8" i="4"/>
  <c r="F74" i="3"/>
  <c r="J74" i="3"/>
  <c r="F73" i="3"/>
  <c r="J73" i="3"/>
  <c r="J70" i="3"/>
  <c r="H69" i="3"/>
  <c r="J69" i="3"/>
  <c r="H68" i="3"/>
  <c r="J68" i="3"/>
  <c r="H67" i="3"/>
  <c r="J67" i="3"/>
  <c r="F66" i="3"/>
  <c r="J66" i="3"/>
  <c r="F65" i="3"/>
  <c r="J65" i="3"/>
  <c r="F61" i="3"/>
  <c r="H61" i="3"/>
  <c r="E60" i="3"/>
  <c r="K60" i="3" s="1"/>
  <c r="H60" i="3"/>
  <c r="J60" i="3"/>
  <c r="E59" i="3"/>
  <c r="K59" i="3" s="1"/>
  <c r="F59" i="3"/>
  <c r="L59" i="3" s="1"/>
  <c r="H59" i="3"/>
  <c r="J59" i="3"/>
  <c r="H58" i="3"/>
  <c r="J58" i="3"/>
  <c r="H57" i="3"/>
  <c r="J57" i="3"/>
  <c r="E56" i="3"/>
  <c r="F56" i="3" s="1"/>
  <c r="L56" i="3" s="1"/>
  <c r="H56" i="3"/>
  <c r="J56" i="3"/>
  <c r="K56" i="3"/>
  <c r="E55" i="3"/>
  <c r="H55" i="3"/>
  <c r="J55" i="3"/>
  <c r="E54" i="3"/>
  <c r="F54" i="3" s="1"/>
  <c r="L54" i="3" s="1"/>
  <c r="H54" i="3"/>
  <c r="J54" i="3"/>
  <c r="H53" i="3"/>
  <c r="J53" i="3"/>
  <c r="H52" i="3"/>
  <c r="J52" i="3"/>
  <c r="H51" i="3"/>
  <c r="J51" i="3"/>
  <c r="H50" i="3"/>
  <c r="J50" i="3"/>
  <c r="H49" i="3"/>
  <c r="J49" i="3"/>
  <c r="K49" i="3"/>
  <c r="F48" i="3"/>
  <c r="H48" i="3"/>
  <c r="H47" i="3"/>
  <c r="J47" i="3"/>
  <c r="F46" i="3"/>
  <c r="J46" i="3"/>
  <c r="F45" i="3"/>
  <c r="J45" i="3"/>
  <c r="F41" i="3"/>
  <c r="H41" i="3"/>
  <c r="H40" i="3"/>
  <c r="J40" i="3"/>
  <c r="H39" i="3"/>
  <c r="J39" i="3"/>
  <c r="H38" i="3"/>
  <c r="J38" i="3"/>
  <c r="H37" i="3"/>
  <c r="J37" i="3"/>
  <c r="E36" i="3"/>
  <c r="F36" i="3" s="1"/>
  <c r="L36" i="3" s="1"/>
  <c r="H36" i="3"/>
  <c r="J36" i="3"/>
  <c r="K36" i="3"/>
  <c r="H35" i="3"/>
  <c r="J35" i="3"/>
  <c r="E34" i="3"/>
  <c r="F34" i="3" s="1"/>
  <c r="L34" i="3" s="1"/>
  <c r="H34" i="3"/>
  <c r="J34" i="3"/>
  <c r="K34" i="3"/>
  <c r="E33" i="3"/>
  <c r="F33" i="3" s="1"/>
  <c r="L33" i="3" s="1"/>
  <c r="H33" i="3"/>
  <c r="J33" i="3"/>
  <c r="K33" i="3"/>
  <c r="H32" i="3"/>
  <c r="J32" i="3"/>
  <c r="H31" i="3"/>
  <c r="J31" i="3"/>
  <c r="E30" i="3"/>
  <c r="H30" i="3"/>
  <c r="J30" i="3"/>
  <c r="E29" i="3"/>
  <c r="F29" i="3" s="1"/>
  <c r="L29" i="3" s="1"/>
  <c r="H29" i="3"/>
  <c r="J29" i="3"/>
  <c r="F28" i="3"/>
  <c r="H28" i="3"/>
  <c r="I28" i="3"/>
  <c r="J28" i="3" s="1"/>
  <c r="L28" i="3" s="1"/>
  <c r="E27" i="3"/>
  <c r="H27" i="3"/>
  <c r="J27" i="3"/>
  <c r="F26" i="3"/>
  <c r="J26" i="3"/>
  <c r="F25" i="3"/>
  <c r="J25" i="3"/>
  <c r="H21" i="3"/>
  <c r="J21" i="3"/>
  <c r="H20" i="3"/>
  <c r="J20" i="3"/>
  <c r="H19" i="3"/>
  <c r="J19" i="3"/>
  <c r="H18" i="3"/>
  <c r="J18" i="3"/>
  <c r="H17" i="3"/>
  <c r="J17" i="3"/>
  <c r="H16" i="3"/>
  <c r="J16" i="3"/>
  <c r="H15" i="3"/>
  <c r="J15" i="3"/>
  <c r="H14" i="3"/>
  <c r="J14" i="3"/>
  <c r="H13" i="3"/>
  <c r="J13" i="3"/>
  <c r="H12" i="3"/>
  <c r="J12" i="3"/>
  <c r="E11" i="3"/>
  <c r="F11" i="3" s="1"/>
  <c r="L11" i="3" s="1"/>
  <c r="H11" i="3"/>
  <c r="J11" i="3"/>
  <c r="H10" i="3"/>
  <c r="J10" i="3"/>
  <c r="F9" i="3"/>
  <c r="H9" i="3"/>
  <c r="E8" i="3"/>
  <c r="F8" i="3" s="1"/>
  <c r="H8" i="3"/>
  <c r="J8" i="3"/>
  <c r="K8" i="3"/>
  <c r="F7" i="3"/>
  <c r="J7" i="3"/>
  <c r="F6" i="3"/>
  <c r="J6" i="3"/>
  <c r="O28" i="2"/>
  <c r="I81" i="5" s="1"/>
  <c r="K81" i="5" s="1"/>
  <c r="O27" i="2"/>
  <c r="I56" i="5" s="1"/>
  <c r="O26" i="2"/>
  <c r="O25" i="2"/>
  <c r="I48" i="3" s="1"/>
  <c r="O24" i="2"/>
  <c r="G66" i="3" s="1"/>
  <c r="O23" i="2"/>
  <c r="G65" i="3" s="1"/>
  <c r="O22" i="2"/>
  <c r="G73" i="3" s="1"/>
  <c r="O21" i="2"/>
  <c r="O20" i="2"/>
  <c r="E69" i="3" s="1"/>
  <c r="O19" i="2"/>
  <c r="E68" i="3" s="1"/>
  <c r="O18" i="2"/>
  <c r="E67" i="3" s="1"/>
  <c r="O17" i="2"/>
  <c r="E21" i="3" s="1"/>
  <c r="O16" i="2"/>
  <c r="E39" i="3" s="1"/>
  <c r="O15" i="2"/>
  <c r="O14" i="2"/>
  <c r="O13" i="2"/>
  <c r="E17" i="3" s="1"/>
  <c r="O12" i="2"/>
  <c r="E16" i="3" s="1"/>
  <c r="O11" i="2"/>
  <c r="E15" i="3" s="1"/>
  <c r="F15" i="3" s="1"/>
  <c r="L15" i="3" s="1"/>
  <c r="O10" i="2"/>
  <c r="E53" i="3" s="1"/>
  <c r="F53" i="3" s="1"/>
  <c r="L53" i="3" s="1"/>
  <c r="O9" i="2"/>
  <c r="O8" i="2"/>
  <c r="E31" i="3" s="1"/>
  <c r="O7" i="2"/>
  <c r="E50" i="3" s="1"/>
  <c r="F50" i="3" s="1"/>
  <c r="L50" i="3" s="1"/>
  <c r="O6" i="2"/>
  <c r="E49" i="3" s="1"/>
  <c r="F49" i="3" s="1"/>
  <c r="O5" i="2"/>
  <c r="E47" i="3" s="1"/>
  <c r="K31" i="3" l="1"/>
  <c r="F31" i="3"/>
  <c r="L31" i="3" s="1"/>
  <c r="F47" i="3"/>
  <c r="K47" i="3"/>
  <c r="E52" i="3"/>
  <c r="E13" i="3"/>
  <c r="E32" i="3"/>
  <c r="E58" i="3"/>
  <c r="E38" i="3"/>
  <c r="E19" i="3"/>
  <c r="G25" i="3"/>
  <c r="K25" i="3" s="1"/>
  <c r="G45" i="3"/>
  <c r="J56" i="5"/>
  <c r="J79" i="5" s="1"/>
  <c r="H33" i="6" s="1"/>
  <c r="K56" i="5"/>
  <c r="K27" i="3"/>
  <c r="F27" i="3"/>
  <c r="AS54" i="6"/>
  <c r="AS5" i="6" s="1"/>
  <c r="AS29" i="6" s="1"/>
  <c r="AM54" i="6"/>
  <c r="AM5" i="6" s="1"/>
  <c r="AM29" i="6" s="1"/>
  <c r="AG54" i="6"/>
  <c r="AG5" i="6" s="1"/>
  <c r="AG29" i="6" s="1"/>
  <c r="U54" i="6"/>
  <c r="U5" i="6" s="1"/>
  <c r="U29" i="6" s="1"/>
  <c r="H65" i="3"/>
  <c r="K65" i="3"/>
  <c r="K39" i="3"/>
  <c r="F39" i="3"/>
  <c r="L39" i="3" s="1"/>
  <c r="H73" i="3"/>
  <c r="K73" i="3"/>
  <c r="F21" i="3"/>
  <c r="L21" i="3" s="1"/>
  <c r="K21" i="3"/>
  <c r="H66" i="3"/>
  <c r="L66" i="3" s="1"/>
  <c r="K66" i="3"/>
  <c r="K30" i="3"/>
  <c r="F30" i="3"/>
  <c r="L30" i="3" s="1"/>
  <c r="F55" i="3"/>
  <c r="L55" i="3" s="1"/>
  <c r="K55" i="3"/>
  <c r="K16" i="3"/>
  <c r="F16" i="3"/>
  <c r="L16" i="3" s="1"/>
  <c r="K67" i="3"/>
  <c r="F67" i="3"/>
  <c r="G6" i="3"/>
  <c r="F17" i="3"/>
  <c r="L17" i="3" s="1"/>
  <c r="K17" i="3"/>
  <c r="K68" i="3"/>
  <c r="F68" i="3"/>
  <c r="L68" i="3" s="1"/>
  <c r="K48" i="3"/>
  <c r="J48" i="3"/>
  <c r="L8" i="3"/>
  <c r="AA54" i="6"/>
  <c r="AA5" i="6" s="1"/>
  <c r="AA29" i="6" s="1"/>
  <c r="E36" i="7" s="1"/>
  <c r="I36" i="7" s="1"/>
  <c r="E51" i="3"/>
  <c r="E12" i="3"/>
  <c r="E57" i="3"/>
  <c r="E37" i="3"/>
  <c r="E18" i="3"/>
  <c r="F69" i="3"/>
  <c r="L69" i="3" s="1"/>
  <c r="K69" i="3"/>
  <c r="I61" i="3"/>
  <c r="I41" i="3"/>
  <c r="E35" i="3"/>
  <c r="E10" i="3"/>
  <c r="F10" i="3" s="1"/>
  <c r="L10" i="3" s="1"/>
  <c r="K54" i="3"/>
  <c r="I9" i="3"/>
  <c r="J9" i="3" s="1"/>
  <c r="E14" i="3"/>
  <c r="G26" i="3"/>
  <c r="E40" i="3"/>
  <c r="F40" i="3" s="1"/>
  <c r="L40" i="3" s="1"/>
  <c r="G46" i="3"/>
  <c r="K50" i="3"/>
  <c r="F60" i="3"/>
  <c r="L60" i="3" s="1"/>
  <c r="AQ54" i="6"/>
  <c r="AQ5" i="6" s="1"/>
  <c r="AQ29" i="6" s="1"/>
  <c r="AK54" i="6"/>
  <c r="AK5" i="6" s="1"/>
  <c r="AK29" i="6" s="1"/>
  <c r="AE54" i="6"/>
  <c r="AE5" i="6" s="1"/>
  <c r="AE29" i="6" s="1"/>
  <c r="E26" i="7" s="1"/>
  <c r="I26" i="7" s="1"/>
  <c r="I7" i="7"/>
  <c r="AB54" i="6"/>
  <c r="AB5" i="6" s="1"/>
  <c r="AB29" i="6" s="1"/>
  <c r="E37" i="7" s="1"/>
  <c r="I37" i="7" s="1"/>
  <c r="L49" i="3"/>
  <c r="E20" i="3"/>
  <c r="J81" i="5"/>
  <c r="AH54" i="6"/>
  <c r="AH5" i="6" s="1"/>
  <c r="AH29" i="6" s="1"/>
  <c r="G7" i="3"/>
  <c r="H7" i="3" s="1"/>
  <c r="L7" i="3" s="1"/>
  <c r="L56" i="5"/>
  <c r="R56" i="5"/>
  <c r="R79" i="5" s="1"/>
  <c r="Q33" i="6" s="1"/>
  <c r="K53" i="3"/>
  <c r="K40" i="3"/>
  <c r="K29" i="3"/>
  <c r="K28" i="3"/>
  <c r="H25" i="3"/>
  <c r="K15" i="3"/>
  <c r="K11" i="3"/>
  <c r="K10" i="3"/>
  <c r="K9" i="3"/>
  <c r="K20" i="3" l="1"/>
  <c r="F20" i="3"/>
  <c r="L20" i="3" s="1"/>
  <c r="F51" i="3"/>
  <c r="L51" i="3" s="1"/>
  <c r="K51" i="3"/>
  <c r="H45" i="3"/>
  <c r="K45" i="3"/>
  <c r="F13" i="3"/>
  <c r="L13" i="3" s="1"/>
  <c r="K13" i="3"/>
  <c r="K46" i="3"/>
  <c r="H46" i="3"/>
  <c r="L46" i="3" s="1"/>
  <c r="F35" i="3"/>
  <c r="L35" i="3" s="1"/>
  <c r="K35" i="3"/>
  <c r="F18" i="3"/>
  <c r="L18" i="3" s="1"/>
  <c r="K18" i="3"/>
  <c r="K52" i="3"/>
  <c r="F52" i="3"/>
  <c r="L52" i="3" s="1"/>
  <c r="L25" i="3"/>
  <c r="H42" i="3"/>
  <c r="H6" i="4" s="1"/>
  <c r="I6" i="4" s="1"/>
  <c r="G7" i="5" s="1"/>
  <c r="H7" i="5" s="1"/>
  <c r="H26" i="3"/>
  <c r="L26" i="3" s="1"/>
  <c r="K26" i="3"/>
  <c r="L27" i="3"/>
  <c r="K19" i="3"/>
  <c r="F19" i="3"/>
  <c r="L19" i="3" s="1"/>
  <c r="L79" i="5"/>
  <c r="F14" i="3"/>
  <c r="L14" i="3" s="1"/>
  <c r="K14" i="3"/>
  <c r="K41" i="3"/>
  <c r="J41" i="3"/>
  <c r="F57" i="3"/>
  <c r="L57" i="3" s="1"/>
  <c r="K57" i="3"/>
  <c r="L48" i="3"/>
  <c r="K6" i="3"/>
  <c r="H6" i="3"/>
  <c r="L65" i="3"/>
  <c r="H70" i="3"/>
  <c r="H8" i="4" s="1"/>
  <c r="I8" i="4" s="1"/>
  <c r="G31" i="5" s="1"/>
  <c r="H31" i="5" s="1"/>
  <c r="H54" i="5" s="1"/>
  <c r="F32" i="6" s="1"/>
  <c r="G32" i="6" s="1"/>
  <c r="F38" i="3"/>
  <c r="L38" i="3" s="1"/>
  <c r="K38" i="3"/>
  <c r="L47" i="3"/>
  <c r="F37" i="3"/>
  <c r="L37" i="3" s="1"/>
  <c r="K37" i="3"/>
  <c r="K7" i="3"/>
  <c r="J104" i="5"/>
  <c r="L81" i="5"/>
  <c r="R81" i="5"/>
  <c r="R104" i="5" s="1"/>
  <c r="Q34" i="6" s="1"/>
  <c r="L9" i="3"/>
  <c r="J22" i="3"/>
  <c r="J5" i="4" s="1"/>
  <c r="K5" i="4" s="1"/>
  <c r="I6" i="5" s="1"/>
  <c r="J6" i="5" s="1"/>
  <c r="J61" i="3"/>
  <c r="L61" i="3" s="1"/>
  <c r="K61" i="3"/>
  <c r="F12" i="3"/>
  <c r="K12" i="3"/>
  <c r="F70" i="3"/>
  <c r="L67" i="3"/>
  <c r="F58" i="3"/>
  <c r="L58" i="3" s="1"/>
  <c r="K58" i="3"/>
  <c r="L73" i="3"/>
  <c r="H74" i="3"/>
  <c r="I33" i="6"/>
  <c r="K33" i="6" s="1"/>
  <c r="J33" i="6"/>
  <c r="F32" i="3"/>
  <c r="L32" i="3" s="1"/>
  <c r="K32" i="3"/>
  <c r="H9" i="4" l="1"/>
  <c r="L74" i="3"/>
  <c r="L6" i="3"/>
  <c r="H22" i="3"/>
  <c r="H5" i="4" s="1"/>
  <c r="I5" i="4" s="1"/>
  <c r="G6" i="5" s="1"/>
  <c r="H6" i="5" s="1"/>
  <c r="L41" i="3"/>
  <c r="J42" i="3"/>
  <c r="J6" i="4" s="1"/>
  <c r="K6" i="4" s="1"/>
  <c r="I7" i="5" s="1"/>
  <c r="J7" i="5" s="1"/>
  <c r="R7" i="5" s="1"/>
  <c r="L45" i="3"/>
  <c r="H62" i="3"/>
  <c r="H7" i="4" s="1"/>
  <c r="I7" i="4" s="1"/>
  <c r="G8" i="5" s="1"/>
  <c r="H8" i="5" s="1"/>
  <c r="L12" i="3"/>
  <c r="F22" i="3"/>
  <c r="H34" i="6"/>
  <c r="L104" i="5"/>
  <c r="F42" i="3"/>
  <c r="L70" i="3"/>
  <c r="F8" i="4"/>
  <c r="F62" i="3"/>
  <c r="F7" i="4" s="1"/>
  <c r="J62" i="3"/>
  <c r="R6" i="5"/>
  <c r="L62" i="3" l="1"/>
  <c r="J7" i="4"/>
  <c r="K7" i="4" s="1"/>
  <c r="I8" i="5" s="1"/>
  <c r="J8" i="5" s="1"/>
  <c r="R8" i="5" s="1"/>
  <c r="I34" i="6"/>
  <c r="K34" i="6" s="1"/>
  <c r="J34" i="6"/>
  <c r="L8" i="4"/>
  <c r="G8" i="4"/>
  <c r="R29" i="5"/>
  <c r="Q31" i="6" s="1"/>
  <c r="Q54" i="6" s="1"/>
  <c r="Q5" i="6" s="1"/>
  <c r="Q29" i="6" s="1"/>
  <c r="G7" i="4"/>
  <c r="L7" i="4"/>
  <c r="L22" i="3"/>
  <c r="F5" i="4"/>
  <c r="J29" i="5"/>
  <c r="H31" i="6" s="1"/>
  <c r="I31" i="6" s="1"/>
  <c r="I54" i="6" s="1"/>
  <c r="H5" i="6" s="1"/>
  <c r="I5" i="6" s="1"/>
  <c r="I29" i="6" s="1"/>
  <c r="E12" i="7" s="1"/>
  <c r="L42" i="3"/>
  <c r="F6" i="4"/>
  <c r="L9" i="4"/>
  <c r="I9" i="4"/>
  <c r="G5" i="4" l="1"/>
  <c r="L5" i="4"/>
  <c r="G9" i="5"/>
  <c r="M9" i="4"/>
  <c r="G6" i="4"/>
  <c r="L6" i="4"/>
  <c r="M7" i="4"/>
  <c r="E8" i="5"/>
  <c r="I12" i="7"/>
  <c r="E31" i="5"/>
  <c r="M8" i="4"/>
  <c r="M6" i="4" l="1"/>
  <c r="E7" i="5"/>
  <c r="F31" i="5"/>
  <c r="K31" i="5"/>
  <c r="K8" i="5"/>
  <c r="F8" i="5"/>
  <c r="L8" i="5" s="1"/>
  <c r="H9" i="5"/>
  <c r="K9" i="5"/>
  <c r="M5" i="4"/>
  <c r="E6" i="5"/>
  <c r="F6" i="5" l="1"/>
  <c r="K6" i="5"/>
  <c r="K7" i="5"/>
  <c r="F7" i="5"/>
  <c r="L7" i="5" s="1"/>
  <c r="F54" i="5"/>
  <c r="L31" i="5"/>
  <c r="L9" i="5"/>
  <c r="H29" i="5"/>
  <c r="F31" i="6" s="1"/>
  <c r="G31" i="6" s="1"/>
  <c r="G54" i="6" s="1"/>
  <c r="F5" i="6" s="1"/>
  <c r="G5" i="6" s="1"/>
  <c r="G29" i="6" s="1"/>
  <c r="E9" i="7" s="1"/>
  <c r="I9" i="7" l="1"/>
  <c r="E18" i="7"/>
  <c r="I18" i="7" s="1"/>
  <c r="E10" i="7"/>
  <c r="I10" i="7" s="1"/>
  <c r="E16" i="7"/>
  <c r="I16" i="7" s="1"/>
  <c r="E15" i="7"/>
  <c r="E11" i="7"/>
  <c r="L54" i="5"/>
  <c r="D32" i="6"/>
  <c r="F29" i="5"/>
  <c r="L6" i="5"/>
  <c r="L29" i="5" l="1"/>
  <c r="D31" i="6"/>
  <c r="I11" i="7"/>
  <c r="E13" i="7"/>
  <c r="E14" i="7"/>
  <c r="I14" i="7" s="1"/>
  <c r="I15" i="7"/>
  <c r="E17" i="7"/>
  <c r="I17" i="7" s="1"/>
  <c r="E32" i="6"/>
  <c r="K32" i="6" s="1"/>
  <c r="J32" i="6"/>
  <c r="I13" i="7" l="1"/>
  <c r="E31" i="6"/>
  <c r="J31" i="6"/>
  <c r="K31" i="6" l="1"/>
  <c r="E54" i="6"/>
  <c r="K54" i="6" l="1"/>
  <c r="D5" i="6"/>
  <c r="J5" i="6" l="1"/>
  <c r="E5" i="6"/>
  <c r="K5" i="6" l="1"/>
  <c r="E29" i="6"/>
  <c r="E5" i="7" l="1"/>
  <c r="K29" i="6"/>
  <c r="I5" i="7" l="1"/>
  <c r="E6" i="7"/>
  <c r="I6" i="7" s="1"/>
  <c r="E8" i="7"/>
  <c r="I8" i="7" l="1"/>
  <c r="E20" i="7"/>
  <c r="I20" i="7" s="1"/>
  <c r="E22" i="7"/>
  <c r="I22" i="7" s="1"/>
  <c r="E24" i="7"/>
  <c r="I24" i="7" s="1"/>
  <c r="E19" i="7"/>
  <c r="E21" i="7"/>
  <c r="I21" i="7" s="1"/>
  <c r="E23" i="7"/>
  <c r="I23" i="7" s="1"/>
  <c r="I19" i="7" l="1"/>
  <c r="E27" i="7"/>
  <c r="I27" i="7" l="1"/>
  <c r="E28" i="7"/>
  <c r="E29" i="7"/>
  <c r="I29" i="7" s="1"/>
  <c r="I30" i="7" s="1"/>
  <c r="I28" i="7" l="1"/>
  <c r="I33" i="7" s="1"/>
  <c r="E30" i="7"/>
  <c r="E33" i="7" s="1"/>
  <c r="I34" i="7" l="1"/>
  <c r="I35" i="7"/>
  <c r="E35" i="7" l="1"/>
  <c r="I39" i="7"/>
  <c r="E39" i="7" l="1"/>
</calcChain>
</file>

<file path=xl/sharedStrings.xml><?xml version="1.0" encoding="utf-8"?>
<sst xmlns="http://schemas.openxmlformats.org/spreadsheetml/2006/main" count="762" uniqueCount="237">
  <si>
    <t>01. 석면해체공사</t>
  </si>
  <si>
    <t>단 가 대 비 표</t>
  </si>
  <si>
    <t>공사명 : 전북특별자치도 농업인회관 리모델링공사［석면해체공사］</t>
  </si>
  <si>
    <t>품     명</t>
  </si>
  <si>
    <t>규     격</t>
  </si>
  <si>
    <t>단위</t>
  </si>
  <si>
    <t>물가자료</t>
  </si>
  <si>
    <t>물가정보</t>
  </si>
  <si>
    <t>가격정보</t>
  </si>
  <si>
    <t>거래가격</t>
  </si>
  <si>
    <t>유통물가</t>
  </si>
  <si>
    <t>상반기</t>
  </si>
  <si>
    <t>조사단가</t>
  </si>
  <si>
    <t>적용단가</t>
  </si>
  <si>
    <t>비 고</t>
  </si>
  <si>
    <t>단가</t>
  </si>
  <si>
    <t>Page</t>
  </si>
  <si>
    <t>약품살포</t>
  </si>
  <si>
    <t>L</t>
  </si>
  <si>
    <t>마스크손료(반면형)</t>
  </si>
  <si>
    <t>3M-7502</t>
  </si>
  <si>
    <t>EA</t>
  </si>
  <si>
    <t>안전장화 손료</t>
  </si>
  <si>
    <t>요딩DF-11</t>
  </si>
  <si>
    <t>컬레</t>
  </si>
  <si>
    <t>고글(보안경)손료</t>
  </si>
  <si>
    <t>3M-5058</t>
  </si>
  <si>
    <t>마스크 필터 1급</t>
  </si>
  <si>
    <t>1일3회사용</t>
  </si>
  <si>
    <t>조</t>
  </si>
  <si>
    <t>방진 작업복</t>
  </si>
  <si>
    <t>케미슈트</t>
  </si>
  <si>
    <t>벌</t>
  </si>
  <si>
    <t>방진 장갑</t>
  </si>
  <si>
    <t>솔벡스2</t>
  </si>
  <si>
    <t>페기용비닐팩</t>
  </si>
  <si>
    <t>800MM*1200MM</t>
  </si>
  <si>
    <t>스티커</t>
  </si>
  <si>
    <t>발암물질표시</t>
  </si>
  <si>
    <t>장</t>
  </si>
  <si>
    <t>포장용비닐</t>
  </si>
  <si>
    <t>0.15MM*2겹</t>
  </si>
  <si>
    <t>M2</t>
  </si>
  <si>
    <t>포장용테이프</t>
  </si>
  <si>
    <t>M</t>
  </si>
  <si>
    <t>벽비닐</t>
  </si>
  <si>
    <t>0.08MM*2겹</t>
  </si>
  <si>
    <t>바닥비닐</t>
  </si>
  <si>
    <t>특급필터</t>
  </si>
  <si>
    <t>3M-2091K</t>
  </si>
  <si>
    <t>한국석면환경협회</t>
  </si>
  <si>
    <t>방진작업복</t>
  </si>
  <si>
    <t>EM-3300</t>
  </si>
  <si>
    <t>장갑_니트릴</t>
  </si>
  <si>
    <t>석면해체공</t>
  </si>
  <si>
    <t>일반공사 직종</t>
  </si>
  <si>
    <t>인</t>
  </si>
  <si>
    <t>2010년 신설</t>
  </si>
  <si>
    <t>보통인부</t>
  </si>
  <si>
    <t>초급기술자</t>
  </si>
  <si>
    <t>환경</t>
  </si>
  <si>
    <t>한국엔지니어링협회</t>
  </si>
  <si>
    <t>초급숙련기술자</t>
  </si>
  <si>
    <t>기계경비</t>
  </si>
  <si>
    <t>동력분무기 5HP</t>
  </si>
  <si>
    <t>HR</t>
  </si>
  <si>
    <t>강관조립말비계</t>
  </si>
  <si>
    <t>식</t>
  </si>
  <si>
    <t>공기중석면농도측정비(1일철거량 250m2 기준)</t>
  </si>
  <si>
    <t>시료분석1개기준 증가시 추가</t>
  </si>
  <si>
    <t>회</t>
  </si>
  <si>
    <t>시료분석비</t>
  </si>
  <si>
    <t>개</t>
  </si>
  <si>
    <t>일 위 대 가 내 역 서</t>
  </si>
  <si>
    <t>품        명</t>
  </si>
  <si>
    <t>규        격</t>
  </si>
  <si>
    <t>수  량</t>
  </si>
  <si>
    <t>재  료  비</t>
  </si>
  <si>
    <t>노  무  비</t>
  </si>
  <si>
    <t>경      비</t>
  </si>
  <si>
    <t>합      계</t>
  </si>
  <si>
    <t>비  고</t>
  </si>
  <si>
    <t>단  가</t>
  </si>
  <si>
    <t>금   액</t>
  </si>
  <si>
    <t>손료요율</t>
  </si>
  <si>
    <t>손료구분</t>
  </si>
  <si>
    <t>적용구분</t>
  </si>
  <si>
    <t>합계구분</t>
  </si>
  <si>
    <t>품목구분</t>
  </si>
  <si>
    <t>조달코드</t>
  </si>
  <si>
    <t>[일위  1호] - [석면건축자재(내벽재,칸막이재)철거  60M2 이하  M2]</t>
  </si>
  <si>
    <t>호표 715</t>
  </si>
  <si>
    <t>02</t>
  </si>
  <si>
    <t>01</t>
  </si>
  <si>
    <t>03</t>
  </si>
  <si>
    <t>합  계</t>
  </si>
  <si>
    <t>[일위  2호] - [석면건축자재(천정재)철거  60M2 이상  M2]</t>
  </si>
  <si>
    <t>호표 716</t>
  </si>
  <si>
    <t>[일위  3호] - [석면건축자재(천정재)철거  60M2 이하  M2]</t>
  </si>
  <si>
    <t>호표 717</t>
  </si>
  <si>
    <t>[일위  4호] - [석면해체중비산농도측정비  1일 기준(시료분석7개)  회]</t>
  </si>
  <si>
    <t>[일위  5호] - [잔재물청소비  사전청소 포함  M2]</t>
  </si>
  <si>
    <t>일 위 대 가 목 록</t>
  </si>
  <si>
    <t>호 표</t>
  </si>
  <si>
    <t>수량</t>
  </si>
  <si>
    <t>재 료 비</t>
  </si>
  <si>
    <t>노 무 비</t>
  </si>
  <si>
    <t>경    비</t>
  </si>
  <si>
    <t>합    계</t>
  </si>
  <si>
    <t>금    액</t>
  </si>
  <si>
    <t>일위  1호</t>
  </si>
  <si>
    <t>석면건축자재(내벽재,칸막이재)철거</t>
  </si>
  <si>
    <t>60M2 이하</t>
  </si>
  <si>
    <t>일위  2호</t>
  </si>
  <si>
    <t>석면건축자재(천정재)철거</t>
  </si>
  <si>
    <t>60M2 이상</t>
  </si>
  <si>
    <t>일위  3호</t>
  </si>
  <si>
    <t>일위  4호</t>
  </si>
  <si>
    <t>석면해체중비산농도측정비</t>
  </si>
  <si>
    <t>1일 기준(시료분석7개)</t>
  </si>
  <si>
    <t>일위  5호</t>
  </si>
  <si>
    <t>잔재물청소비</t>
  </si>
  <si>
    <t>사전청소 포함</t>
  </si>
  <si>
    <t>공 사 내 역 서</t>
  </si>
  <si>
    <t>품      명</t>
  </si>
  <si>
    <t>규      격</t>
  </si>
  <si>
    <t>비고</t>
  </si>
  <si>
    <t>운반비</t>
  </si>
  <si>
    <t>작업부산물</t>
  </si>
  <si>
    <t>관급</t>
  </si>
  <si>
    <t>외주비</t>
  </si>
  <si>
    <t>장비비</t>
  </si>
  <si>
    <t>폐기물처리비</t>
  </si>
  <si>
    <t>가설비</t>
  </si>
  <si>
    <t>잡비제외분</t>
  </si>
  <si>
    <t>사급자재대</t>
  </si>
  <si>
    <t>관급자재대</t>
  </si>
  <si>
    <t>관급자 관급 자재대</t>
  </si>
  <si>
    <t>사용자항목2</t>
  </si>
  <si>
    <t>안전관리비</t>
  </si>
  <si>
    <t>품질관리비</t>
  </si>
  <si>
    <t>작업부산물(철거해체)</t>
  </si>
  <si>
    <t>사용자항목6</t>
  </si>
  <si>
    <t>사용자항목7</t>
  </si>
  <si>
    <t>사용자항목8</t>
  </si>
  <si>
    <t>사용자항목9</t>
  </si>
  <si>
    <t>사용자항목10</t>
  </si>
  <si>
    <t>사용자항목11</t>
  </si>
  <si>
    <t>사용자항목12</t>
  </si>
  <si>
    <t>사용자항목13</t>
  </si>
  <si>
    <t>사용자항목14</t>
  </si>
  <si>
    <t>사용자항목15</t>
  </si>
  <si>
    <t>사용자항목16</t>
  </si>
  <si>
    <t>사용자항목17</t>
  </si>
  <si>
    <t>사용자항목18</t>
  </si>
  <si>
    <t>사용자항목19</t>
  </si>
  <si>
    <t>간접재료비</t>
  </si>
  <si>
    <t>0101. 석면제거공사</t>
  </si>
  <si>
    <t>0102. 비산농도측정비</t>
  </si>
  <si>
    <t>0103. 공기중 석면농도측정비</t>
  </si>
  <si>
    <t>0104. 시료분석비</t>
  </si>
  <si>
    <t>공 사 집 계 표</t>
  </si>
  <si>
    <t>공 사 원 가 계 산 서</t>
  </si>
  <si>
    <t xml:space="preserve">                     구  분
  비   목</t>
  </si>
  <si>
    <t>구    성   비</t>
  </si>
  <si>
    <t>금      액</t>
  </si>
  <si>
    <t>비    고</t>
  </si>
  <si>
    <t>직   접   재  료  비</t>
  </si>
  <si>
    <t/>
  </si>
  <si>
    <t>A1</t>
  </si>
  <si>
    <t>간   접   재  료  비</t>
  </si>
  <si>
    <t>A2</t>
  </si>
  <si>
    <t>작업설.부산물 등(△)</t>
  </si>
  <si>
    <t>A3</t>
  </si>
  <si>
    <t>소                계</t>
  </si>
  <si>
    <t>A</t>
  </si>
  <si>
    <t>직   접   노  무  비</t>
  </si>
  <si>
    <t>B1</t>
  </si>
  <si>
    <t>간   접   노  무  비</t>
  </si>
  <si>
    <t>B2</t>
  </si>
  <si>
    <t>B</t>
  </si>
  <si>
    <t>기    계    경    비</t>
  </si>
  <si>
    <t>C4</t>
  </si>
  <si>
    <t>산  재  보   험   료</t>
  </si>
  <si>
    <t>C10</t>
  </si>
  <si>
    <t>고  용  보   험   료</t>
  </si>
  <si>
    <t>C11</t>
  </si>
  <si>
    <t>건  강  보   험   료</t>
  </si>
  <si>
    <t>C12</t>
  </si>
  <si>
    <t>연  금  보   험   료</t>
  </si>
  <si>
    <t>C13</t>
  </si>
  <si>
    <t>노인 장기 요양보험료</t>
  </si>
  <si>
    <t>C14</t>
  </si>
  <si>
    <t>퇴 직 공 제 부 금 비</t>
  </si>
  <si>
    <t>C15</t>
  </si>
  <si>
    <t>산업 안전 보건관리비</t>
  </si>
  <si>
    <t>776,160 &lt; 931,392</t>
  </si>
  <si>
    <t>C16</t>
  </si>
  <si>
    <t>기    타    경    비</t>
  </si>
  <si>
    <t>C20</t>
  </si>
  <si>
    <t>환  경  보   전   비</t>
  </si>
  <si>
    <t>C25</t>
  </si>
  <si>
    <t>건설하도급보증수수료</t>
  </si>
  <si>
    <t>C30</t>
  </si>
  <si>
    <t>공사 이행 보증수수료</t>
  </si>
  <si>
    <t>C31</t>
  </si>
  <si>
    <t>건설기계대여보증수수료</t>
  </si>
  <si>
    <t>C32</t>
  </si>
  <si>
    <t>안  전  관   리   비</t>
  </si>
  <si>
    <t>C17</t>
  </si>
  <si>
    <t>품  질  관   리   비</t>
  </si>
  <si>
    <t>C18</t>
  </si>
  <si>
    <t>C</t>
  </si>
  <si>
    <t xml:space="preserve">         계</t>
  </si>
  <si>
    <t>X</t>
  </si>
  <si>
    <t>일  반   관   리  비</t>
  </si>
  <si>
    <t>D</t>
  </si>
  <si>
    <t>이                윤</t>
  </si>
  <si>
    <t>E</t>
  </si>
  <si>
    <t>폐  기  물  처 리 비</t>
  </si>
  <si>
    <t>총       원       가</t>
  </si>
  <si>
    <t>F</t>
  </si>
  <si>
    <t>부   가   가  치  세</t>
  </si>
  <si>
    <t>H</t>
  </si>
  <si>
    <t>도    급    금    액</t>
  </si>
  <si>
    <t>Y</t>
  </si>
  <si>
    <t>도급자 관급 자 재 대</t>
  </si>
  <si>
    <t>J</t>
  </si>
  <si>
    <t>관급자 관급 자 재 대</t>
  </si>
  <si>
    <t>U1</t>
  </si>
  <si>
    <t>사   급   자  재  대</t>
  </si>
  <si>
    <t>K</t>
  </si>
  <si>
    <t>총   공   사  금  액</t>
  </si>
  <si>
    <t>재료비</t>
  </si>
  <si>
    <t>노무비</t>
  </si>
  <si>
    <t>경  비</t>
  </si>
  <si>
    <t>순  공  사  원  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</si>
</sst>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1"/>
      <color rgb="FF000000"/>
      <name val="굴림체"/>
      <family val="3"/>
      <charset val="129"/>
    </font>
    <font>
      <b/>
      <sz val="20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2" fillId="0" borderId="1" xfId="0" quotePrefix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right" vertical="center" wrapText="1" shrinkToFit="1"/>
    </xf>
    <xf numFmtId="0" fontId="2" fillId="0" borderId="1" xfId="0" quotePrefix="1" applyFont="1" applyBorder="1" applyAlignment="1">
      <alignment horizontal="right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3" fillId="0" borderId="1" xfId="0" quotePrefix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right" vertical="center" wrapText="1" shrinkToFit="1"/>
    </xf>
    <xf numFmtId="0" fontId="2" fillId="0" borderId="1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1" xfId="0" quotePrefix="1" applyFont="1" applyBorder="1" applyAlignment="1">
      <alignment horizontal="left" vertical="center" wrapText="1" shrinkToFit="1"/>
    </xf>
    <xf numFmtId="0" fontId="3" fillId="0" borderId="12" xfId="0" quotePrefix="1" applyFont="1" applyBorder="1" applyAlignment="1">
      <alignment horizontal="left" vertical="center" wrapText="1" shrinkToFit="1"/>
    </xf>
    <xf numFmtId="0" fontId="3" fillId="0" borderId="13" xfId="0" quotePrefix="1" applyFont="1" applyBorder="1" applyAlignment="1">
      <alignment horizontal="left" vertical="center" wrapText="1" shrinkToFit="1"/>
    </xf>
    <xf numFmtId="0" fontId="3" fillId="0" borderId="1" xfId="0" quotePrefix="1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right" vertical="center" shrinkToFit="1"/>
    </xf>
    <xf numFmtId="0" fontId="3" fillId="0" borderId="12" xfId="0" applyFont="1" applyBorder="1" applyAlignment="1">
      <alignment horizontal="right" vertical="center" shrinkToFit="1"/>
    </xf>
    <xf numFmtId="0" fontId="3" fillId="0" borderId="13" xfId="0" applyFont="1" applyBorder="1" applyAlignment="1">
      <alignment horizontal="right" vertical="center" shrinkToFit="1"/>
    </xf>
    <xf numFmtId="0" fontId="3" fillId="0" borderId="11" xfId="0" quotePrefix="1" applyFont="1" applyBorder="1" applyAlignment="1">
      <alignment horizontal="center" vertical="center" wrapText="1" shrinkToFit="1"/>
    </xf>
    <xf numFmtId="0" fontId="3" fillId="0" borderId="12" xfId="0" quotePrefix="1" applyFont="1" applyBorder="1" applyAlignment="1">
      <alignment horizontal="center" vertical="center" wrapText="1" shrinkToFit="1"/>
    </xf>
    <xf numFmtId="0" fontId="3" fillId="0" borderId="13" xfId="0" quotePrefix="1" applyFont="1" applyBorder="1" applyAlignment="1">
      <alignment horizontal="center" vertical="center" wrapText="1" shrinkToFit="1"/>
    </xf>
    <xf numFmtId="0" fontId="2" fillId="0" borderId="11" xfId="0" quotePrefix="1" applyFont="1" applyBorder="1" applyAlignment="1">
      <alignment horizontal="center" vertical="center" textRotation="255" wrapText="1" shrinkToFit="1"/>
    </xf>
    <xf numFmtId="0" fontId="2" fillId="0" borderId="12" xfId="0" applyFont="1" applyBorder="1" applyAlignment="1">
      <alignment horizontal="center" vertical="center" textRotation="255" wrapText="1" shrinkToFit="1"/>
    </xf>
    <xf numFmtId="0" fontId="2" fillId="0" borderId="13" xfId="0" applyFont="1" applyBorder="1" applyAlignment="1">
      <alignment horizontal="center" vertical="center" textRotation="255" wrapText="1" shrinkToFit="1"/>
    </xf>
    <xf numFmtId="0" fontId="2" fillId="0" borderId="1" xfId="0" applyFont="1" applyBorder="1" applyAlignment="1">
      <alignment horizontal="center" vertical="center" textRotation="255" wrapText="1" shrinkToFit="1"/>
    </xf>
    <xf numFmtId="0" fontId="2" fillId="0" borderId="11" xfId="0" applyFont="1" applyBorder="1" applyAlignment="1">
      <alignment horizontal="center" vertical="center" textRotation="255" wrapText="1" shrinkToFit="1"/>
    </xf>
    <xf numFmtId="0" fontId="4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0" fillId="0" borderId="0" xfId="0">
      <alignment vertical="center"/>
    </xf>
    <xf numFmtId="0" fontId="2" fillId="0" borderId="1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3" xfId="0" quotePrefix="1" applyFont="1" applyBorder="1" applyAlignment="1">
      <alignment horizontal="left" vertical="center" wrapText="1" shrinkToFit="1"/>
    </xf>
    <xf numFmtId="0" fontId="2" fillId="0" borderId="4" xfId="0" quotePrefix="1" applyFont="1" applyBorder="1" applyAlignment="1">
      <alignment horizontal="left" vertical="center" wrapText="1" shrinkToFit="1"/>
    </xf>
    <xf numFmtId="0" fontId="2" fillId="0" borderId="4" xfId="0" quotePrefix="1" applyFont="1" applyBorder="1" applyAlignment="1">
      <alignment horizontal="left" vertical="center" shrinkToFit="1"/>
    </xf>
    <xf numFmtId="0" fontId="2" fillId="0" borderId="5" xfId="0" quotePrefix="1" applyFont="1" applyBorder="1" applyAlignment="1">
      <alignment horizontal="left" vertical="center" wrapText="1" shrinkToFit="1"/>
    </xf>
    <xf numFmtId="0" fontId="2" fillId="0" borderId="1" xfId="0" quotePrefix="1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shrinkToFit="1"/>
    </xf>
    <xf numFmtId="0" fontId="2" fillId="0" borderId="5" xfId="0" quotePrefix="1" applyFont="1" applyBorder="1" applyAlignment="1">
      <alignment horizontal="left" vertical="center" shrinkToFit="1"/>
    </xf>
  </cellXfs>
  <cellStyles count="1">
    <cellStyle name="표준" xfId="0" builtinId="0"/>
  </cellStyles>
  <dxfs count="12"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BreakPreview" zoomScale="85" zoomScaleNormal="100" zoomScaleSheet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4" sqref="E34"/>
    </sheetView>
  </sheetViews>
  <sheetFormatPr defaultRowHeight="16.5" x14ac:dyDescent="0.3"/>
  <cols>
    <col min="1" max="2" width="5.625" customWidth="1"/>
    <col min="3" max="3" width="25.625" style="3" customWidth="1"/>
    <col min="4" max="4" width="60.625" style="2" customWidth="1"/>
    <col min="5" max="5" width="30.625" style="4" customWidth="1"/>
    <col min="6" max="6" width="20.625" style="2" customWidth="1"/>
    <col min="7" max="11" width="0" hidden="1" customWidth="1"/>
  </cols>
  <sheetData>
    <row r="1" spans="1:9" ht="30" customHeight="1" x14ac:dyDescent="0.3">
      <c r="A1" s="37" t="s">
        <v>162</v>
      </c>
      <c r="B1" s="37"/>
      <c r="C1" s="37"/>
      <c r="D1" s="37"/>
      <c r="E1" s="37"/>
      <c r="F1" s="37"/>
    </row>
    <row r="2" spans="1:9" ht="15.95" customHeight="1" x14ac:dyDescent="0.3">
      <c r="A2" s="38" t="s">
        <v>2</v>
      </c>
      <c r="B2" s="39"/>
      <c r="C2" s="39"/>
      <c r="D2" s="39"/>
      <c r="E2" s="39"/>
      <c r="F2" s="39"/>
    </row>
    <row r="3" spans="1:9" ht="15.95" customHeight="1" x14ac:dyDescent="0.3">
      <c r="A3" s="40" t="s">
        <v>163</v>
      </c>
      <c r="B3" s="41"/>
      <c r="C3" s="42"/>
      <c r="D3" s="46" t="s">
        <v>164</v>
      </c>
      <c r="E3" s="46" t="s">
        <v>165</v>
      </c>
      <c r="F3" s="46" t="s">
        <v>166</v>
      </c>
    </row>
    <row r="4" spans="1:9" ht="15.95" customHeight="1" x14ac:dyDescent="0.3">
      <c r="A4" s="43"/>
      <c r="B4" s="44"/>
      <c r="C4" s="45"/>
      <c r="D4" s="46"/>
      <c r="E4" s="46"/>
      <c r="F4" s="46"/>
    </row>
    <row r="5" spans="1:9" ht="15.95" customHeight="1" x14ac:dyDescent="0.3">
      <c r="A5" s="32" t="s">
        <v>236</v>
      </c>
      <c r="B5" s="32" t="s">
        <v>233</v>
      </c>
      <c r="C5" s="29" t="s">
        <v>167</v>
      </c>
      <c r="D5" s="20" t="s">
        <v>168</v>
      </c>
      <c r="E5" s="26">
        <f>ROUNDDOWN(집계표!E29-집계표!AU29, 0)</f>
        <v>0</v>
      </c>
      <c r="F5" s="20" t="s">
        <v>168</v>
      </c>
      <c r="G5" s="1" t="s">
        <v>169</v>
      </c>
      <c r="H5">
        <v>0</v>
      </c>
      <c r="I5">
        <f t="shared" ref="I5:I29" si="0">E5</f>
        <v>0</v>
      </c>
    </row>
    <row r="6" spans="1:9" ht="15.95" customHeight="1" x14ac:dyDescent="0.3">
      <c r="A6" s="33"/>
      <c r="B6" s="33"/>
      <c r="C6" s="30" t="s">
        <v>170</v>
      </c>
      <c r="D6" s="21" t="s">
        <v>168</v>
      </c>
      <c r="E6" s="27">
        <f>ROUNDDOWN(E5*H6, 0)</f>
        <v>0</v>
      </c>
      <c r="F6" s="21" t="s">
        <v>168</v>
      </c>
      <c r="G6" s="1" t="s">
        <v>171</v>
      </c>
      <c r="H6">
        <v>0</v>
      </c>
      <c r="I6">
        <f t="shared" si="0"/>
        <v>0</v>
      </c>
    </row>
    <row r="7" spans="1:9" ht="15.95" customHeight="1" x14ac:dyDescent="0.3">
      <c r="A7" s="34"/>
      <c r="B7" s="34"/>
      <c r="C7" s="31" t="s">
        <v>172</v>
      </c>
      <c r="D7" s="22" t="s">
        <v>168</v>
      </c>
      <c r="E7" s="28">
        <f>집계표!S29</f>
        <v>0</v>
      </c>
      <c r="F7" s="22" t="s">
        <v>168</v>
      </c>
      <c r="G7" s="1" t="s">
        <v>173</v>
      </c>
      <c r="H7">
        <v>0</v>
      </c>
      <c r="I7">
        <f t="shared" si="0"/>
        <v>0</v>
      </c>
    </row>
    <row r="8" spans="1:9" ht="15.95" customHeight="1" x14ac:dyDescent="0.3">
      <c r="A8" s="35"/>
      <c r="B8" s="35"/>
      <c r="C8" s="12" t="s">
        <v>174</v>
      </c>
      <c r="D8" s="23" t="s">
        <v>168</v>
      </c>
      <c r="E8" s="17">
        <f>SUM(E5:E6)-ABS(E7)</f>
        <v>0</v>
      </c>
      <c r="F8" s="23" t="s">
        <v>168</v>
      </c>
      <c r="G8" s="1" t="s">
        <v>175</v>
      </c>
      <c r="H8">
        <v>0</v>
      </c>
      <c r="I8">
        <f t="shared" si="0"/>
        <v>0</v>
      </c>
    </row>
    <row r="9" spans="1:9" ht="15.95" customHeight="1" x14ac:dyDescent="0.3">
      <c r="A9" s="36"/>
      <c r="B9" s="32" t="s">
        <v>234</v>
      </c>
      <c r="C9" s="29" t="s">
        <v>176</v>
      </c>
      <c r="D9" s="20" t="s">
        <v>168</v>
      </c>
      <c r="E9" s="26">
        <f>ROUNDDOWN(집계표!G29, 0)</f>
        <v>0</v>
      </c>
      <c r="F9" s="20" t="s">
        <v>168</v>
      </c>
      <c r="G9" s="1" t="s">
        <v>177</v>
      </c>
      <c r="H9">
        <v>0</v>
      </c>
      <c r="I9">
        <f t="shared" si="0"/>
        <v>0</v>
      </c>
    </row>
    <row r="10" spans="1:9" ht="15.95" customHeight="1" x14ac:dyDescent="0.3">
      <c r="A10" s="34"/>
      <c r="B10" s="34"/>
      <c r="C10" s="31" t="s">
        <v>178</v>
      </c>
      <c r="D10" s="24" t="str">
        <f>"직.노*"&amp;H10*100&amp;"%"</f>
        <v>직.노*12.6%</v>
      </c>
      <c r="E10" s="28">
        <f>ROUNDDOWN(E9*H10, 0)</f>
        <v>0</v>
      </c>
      <c r="F10" s="22" t="s">
        <v>168</v>
      </c>
      <c r="G10" s="1" t="s">
        <v>179</v>
      </c>
      <c r="H10">
        <v>0.126</v>
      </c>
      <c r="I10">
        <f t="shared" si="0"/>
        <v>0</v>
      </c>
    </row>
    <row r="11" spans="1:9" ht="15.95" customHeight="1" x14ac:dyDescent="0.3">
      <c r="A11" s="35"/>
      <c r="B11" s="35"/>
      <c r="C11" s="12" t="s">
        <v>174</v>
      </c>
      <c r="D11" s="23" t="s">
        <v>168</v>
      </c>
      <c r="E11" s="17">
        <f>SUM(E9:E10)</f>
        <v>0</v>
      </c>
      <c r="F11" s="23" t="s">
        <v>168</v>
      </c>
      <c r="G11" s="1" t="s">
        <v>180</v>
      </c>
      <c r="H11">
        <v>0</v>
      </c>
      <c r="I11">
        <f t="shared" si="0"/>
        <v>0</v>
      </c>
    </row>
    <row r="12" spans="1:9" ht="15.95" customHeight="1" x14ac:dyDescent="0.3">
      <c r="A12" s="36"/>
      <c r="B12" s="32" t="s">
        <v>235</v>
      </c>
      <c r="C12" s="29" t="s">
        <v>181</v>
      </c>
      <c r="D12" s="20" t="s">
        <v>168</v>
      </c>
      <c r="E12" s="26">
        <f>ROUNDDOWN(집계표!I29, 0)</f>
        <v>0</v>
      </c>
      <c r="F12" s="20" t="s">
        <v>168</v>
      </c>
      <c r="G12" s="1" t="s">
        <v>182</v>
      </c>
      <c r="H12">
        <v>0</v>
      </c>
      <c r="I12">
        <f t="shared" si="0"/>
        <v>0</v>
      </c>
    </row>
    <row r="13" spans="1:9" ht="15.95" customHeight="1" x14ac:dyDescent="0.3">
      <c r="A13" s="33"/>
      <c r="B13" s="33"/>
      <c r="C13" s="30" t="s">
        <v>183</v>
      </c>
      <c r="D13" s="25" t="str">
        <f>"(노)*"&amp;H13*100&amp;"%"</f>
        <v>(노)*3.56%</v>
      </c>
      <c r="E13" s="27">
        <f>ROUNDDOWN((E11)*H13, 0)</f>
        <v>0</v>
      </c>
      <c r="F13" s="21" t="s">
        <v>168</v>
      </c>
      <c r="G13" s="1" t="s">
        <v>184</v>
      </c>
      <c r="H13">
        <v>3.56E-2</v>
      </c>
      <c r="I13">
        <f t="shared" si="0"/>
        <v>0</v>
      </c>
    </row>
    <row r="14" spans="1:9" ht="15.95" customHeight="1" x14ac:dyDescent="0.3">
      <c r="A14" s="33"/>
      <c r="B14" s="33"/>
      <c r="C14" s="30" t="s">
        <v>185</v>
      </c>
      <c r="D14" s="25" t="str">
        <f>"(노)*"&amp;H14*100&amp;"%"</f>
        <v>(노)*1.01%</v>
      </c>
      <c r="E14" s="27">
        <f>ROUNDDOWN((E11)*H14, 0)</f>
        <v>0</v>
      </c>
      <c r="F14" s="21" t="s">
        <v>168</v>
      </c>
      <c r="G14" s="1" t="s">
        <v>186</v>
      </c>
      <c r="H14">
        <v>1.01E-2</v>
      </c>
      <c r="I14">
        <f t="shared" si="0"/>
        <v>0</v>
      </c>
    </row>
    <row r="15" spans="1:9" ht="15.95" customHeight="1" x14ac:dyDescent="0.3">
      <c r="A15" s="33"/>
      <c r="B15" s="33"/>
      <c r="C15" s="30" t="s">
        <v>187</v>
      </c>
      <c r="D15" s="21" t="s">
        <v>168</v>
      </c>
      <c r="E15" s="27">
        <f>ROUNDDOWN((E9)*H15, 0)</f>
        <v>0</v>
      </c>
      <c r="F15" s="21" t="s">
        <v>168</v>
      </c>
      <c r="G15" s="1" t="s">
        <v>188</v>
      </c>
      <c r="H15">
        <v>0</v>
      </c>
      <c r="I15">
        <f t="shared" si="0"/>
        <v>0</v>
      </c>
    </row>
    <row r="16" spans="1:9" ht="15.95" customHeight="1" x14ac:dyDescent="0.3">
      <c r="A16" s="33"/>
      <c r="B16" s="33"/>
      <c r="C16" s="30" t="s">
        <v>189</v>
      </c>
      <c r="D16" s="21" t="s">
        <v>168</v>
      </c>
      <c r="E16" s="27">
        <f>ROUNDDOWN((E9)*H16, 0)</f>
        <v>0</v>
      </c>
      <c r="F16" s="21" t="s">
        <v>168</v>
      </c>
      <c r="G16" s="1" t="s">
        <v>190</v>
      </c>
      <c r="H16">
        <v>0</v>
      </c>
      <c r="I16">
        <f t="shared" si="0"/>
        <v>0</v>
      </c>
    </row>
    <row r="17" spans="1:9" ht="15.95" customHeight="1" x14ac:dyDescent="0.3">
      <c r="A17" s="33"/>
      <c r="B17" s="33"/>
      <c r="C17" s="30" t="s">
        <v>191</v>
      </c>
      <c r="D17" s="21" t="s">
        <v>168</v>
      </c>
      <c r="E17" s="27">
        <f>ROUNDDOWN((E15)*H17, 0)</f>
        <v>0</v>
      </c>
      <c r="F17" s="21" t="s">
        <v>168</v>
      </c>
      <c r="G17" s="1" t="s">
        <v>192</v>
      </c>
      <c r="H17">
        <v>0</v>
      </c>
      <c r="I17">
        <f t="shared" si="0"/>
        <v>0</v>
      </c>
    </row>
    <row r="18" spans="1:9" ht="15.95" customHeight="1" x14ac:dyDescent="0.3">
      <c r="A18" s="33"/>
      <c r="B18" s="33"/>
      <c r="C18" s="30" t="s">
        <v>193</v>
      </c>
      <c r="D18" s="25" t="str">
        <f>"(직.노)*"&amp;H18*100&amp;"%"</f>
        <v>(직.노)*2.3%</v>
      </c>
      <c r="E18" s="27">
        <f>ROUNDDOWN((E9)*H18, 0)</f>
        <v>0</v>
      </c>
      <c r="F18" s="21" t="s">
        <v>168</v>
      </c>
      <c r="G18" s="1" t="s">
        <v>194</v>
      </c>
      <c r="H18">
        <v>2.3E-2</v>
      </c>
      <c r="I18">
        <f t="shared" si="0"/>
        <v>0</v>
      </c>
    </row>
    <row r="19" spans="1:9" ht="15.95" customHeight="1" x14ac:dyDescent="0.3">
      <c r="A19" s="33"/>
      <c r="B19" s="33"/>
      <c r="C19" s="30" t="s">
        <v>195</v>
      </c>
      <c r="D19" s="25" t="str">
        <f>"(재+직.노+(관급-0)/1.1)*"&amp;H19*100&amp;"%"&amp;" &lt; (재+직.노)*2.93%*1.2"</f>
        <v>(재+직.노+(관급-0)/1.1)*2.93% &lt; (재+직.노)*2.93%*1.2</v>
      </c>
      <c r="E19" s="27">
        <f>ROUNDDOWN((E8+E9+(E36-0)/1.1)*H19, 0)</f>
        <v>0</v>
      </c>
      <c r="F19" s="21" t="s">
        <v>196</v>
      </c>
      <c r="G19" s="1" t="s">
        <v>197</v>
      </c>
      <c r="H19">
        <v>2.9300000000000003E-2</v>
      </c>
      <c r="I19">
        <f t="shared" si="0"/>
        <v>0</v>
      </c>
    </row>
    <row r="20" spans="1:9" ht="15.95" customHeight="1" x14ac:dyDescent="0.3">
      <c r="A20" s="33"/>
      <c r="B20" s="33"/>
      <c r="C20" s="30" t="s">
        <v>198</v>
      </c>
      <c r="D20" s="25" t="str">
        <f>"(재+노)*"&amp;H20*100&amp;"%"</f>
        <v>(재+노)*5.2%</v>
      </c>
      <c r="E20" s="27">
        <f>ROUNDDOWN((E8+E11)*H20, 0)</f>
        <v>0</v>
      </c>
      <c r="F20" s="21" t="s">
        <v>168</v>
      </c>
      <c r="G20" s="1" t="s">
        <v>199</v>
      </c>
      <c r="H20">
        <v>5.2000000000000005E-2</v>
      </c>
      <c r="I20">
        <f t="shared" si="0"/>
        <v>0</v>
      </c>
    </row>
    <row r="21" spans="1:9" ht="15.95" customHeight="1" x14ac:dyDescent="0.3">
      <c r="A21" s="33"/>
      <c r="B21" s="33"/>
      <c r="C21" s="30" t="s">
        <v>200</v>
      </c>
      <c r="D21" s="25" t="str">
        <f>"(재+직.노+기.경)*"&amp;H21*100&amp;"%"</f>
        <v>(재+직.노+기.경)*0.5%</v>
      </c>
      <c r="E21" s="27">
        <f>ROUNDDOWN((E8+E9+E12)*H21, 0)</f>
        <v>0</v>
      </c>
      <c r="F21" s="21" t="s">
        <v>168</v>
      </c>
      <c r="G21" s="1" t="s">
        <v>201</v>
      </c>
      <c r="H21">
        <v>5.0000000000000001E-3</v>
      </c>
      <c r="I21">
        <f t="shared" si="0"/>
        <v>0</v>
      </c>
    </row>
    <row r="22" spans="1:9" ht="15.95" customHeight="1" x14ac:dyDescent="0.3">
      <c r="A22" s="33"/>
      <c r="B22" s="33"/>
      <c r="C22" s="30" t="s">
        <v>202</v>
      </c>
      <c r="D22" s="25" t="str">
        <f>"(재+직.노+기.경)*"&amp;H22*100&amp;"%"</f>
        <v>(재+직.노+기.경)*0.081%</v>
      </c>
      <c r="E22" s="27">
        <f>ROUNDDOWN((E8+E9+E12)*H22, 0)</f>
        <v>0</v>
      </c>
      <c r="F22" s="21" t="s">
        <v>168</v>
      </c>
      <c r="G22" s="1" t="s">
        <v>203</v>
      </c>
      <c r="H22">
        <v>8.1000000000000006E-4</v>
      </c>
      <c r="I22">
        <f t="shared" si="0"/>
        <v>0</v>
      </c>
    </row>
    <row r="23" spans="1:9" ht="15.95" customHeight="1" x14ac:dyDescent="0.3">
      <c r="A23" s="33"/>
      <c r="B23" s="33"/>
      <c r="C23" s="30" t="s">
        <v>204</v>
      </c>
      <c r="D23" s="25" t="str">
        <f>"(재+직.노+기.경)*"&amp;H23*100&amp;"%"&amp;"*(1/12)"</f>
        <v>(재+직.노+기.경)*0.0141%*(1/12)</v>
      </c>
      <c r="E23" s="27">
        <f>ROUNDDOWN((E8+E9+E12)*H23*(1/12), 0)</f>
        <v>0</v>
      </c>
      <c r="F23" s="21" t="s">
        <v>168</v>
      </c>
      <c r="G23" s="1" t="s">
        <v>205</v>
      </c>
      <c r="H23">
        <v>1.4099999999999998E-4</v>
      </c>
      <c r="I23">
        <f t="shared" si="0"/>
        <v>0</v>
      </c>
    </row>
    <row r="24" spans="1:9" ht="15.95" customHeight="1" x14ac:dyDescent="0.3">
      <c r="A24" s="33"/>
      <c r="B24" s="33"/>
      <c r="C24" s="30" t="s">
        <v>206</v>
      </c>
      <c r="D24" s="25" t="str">
        <f>"(재+직.노+기.경)*"&amp;H24*100&amp;"%"</f>
        <v>(재+직.노+기.경)*0.07%</v>
      </c>
      <c r="E24" s="27">
        <f>ROUNDDOWN((E8+E9+E12)*H24, 0)</f>
        <v>0</v>
      </c>
      <c r="F24" s="21" t="s">
        <v>168</v>
      </c>
      <c r="G24" s="1" t="s">
        <v>207</v>
      </c>
      <c r="H24">
        <v>7.000000000000001E-4</v>
      </c>
      <c r="I24">
        <f t="shared" si="0"/>
        <v>0</v>
      </c>
    </row>
    <row r="25" spans="1:9" ht="15.95" customHeight="1" x14ac:dyDescent="0.3">
      <c r="A25" s="33"/>
      <c r="B25" s="33"/>
      <c r="C25" s="30" t="s">
        <v>208</v>
      </c>
      <c r="D25" s="21" t="s">
        <v>168</v>
      </c>
      <c r="E25" s="27">
        <f>집계표!AD29</f>
        <v>0</v>
      </c>
      <c r="F25" s="21" t="s">
        <v>168</v>
      </c>
      <c r="G25" s="1" t="s">
        <v>209</v>
      </c>
      <c r="H25">
        <v>0</v>
      </c>
      <c r="I25">
        <f t="shared" si="0"/>
        <v>0</v>
      </c>
    </row>
    <row r="26" spans="1:9" ht="15.95" customHeight="1" x14ac:dyDescent="0.3">
      <c r="A26" s="34"/>
      <c r="B26" s="34"/>
      <c r="C26" s="31" t="s">
        <v>210</v>
      </c>
      <c r="D26" s="22" t="s">
        <v>168</v>
      </c>
      <c r="E26" s="28">
        <f>집계표!AE29</f>
        <v>0</v>
      </c>
      <c r="F26" s="22" t="s">
        <v>168</v>
      </c>
      <c r="G26" s="1" t="s">
        <v>211</v>
      </c>
      <c r="H26">
        <v>0</v>
      </c>
      <c r="I26">
        <f t="shared" si="0"/>
        <v>0</v>
      </c>
    </row>
    <row r="27" spans="1:9" ht="15.95" customHeight="1" x14ac:dyDescent="0.3">
      <c r="A27" s="35"/>
      <c r="B27" s="35"/>
      <c r="C27" s="12" t="s">
        <v>174</v>
      </c>
      <c r="D27" s="23" t="s">
        <v>168</v>
      </c>
      <c r="E27" s="17">
        <f>SUM(E12:E26)</f>
        <v>0</v>
      </c>
      <c r="F27" s="23" t="s">
        <v>168</v>
      </c>
      <c r="G27" s="1" t="s">
        <v>212</v>
      </c>
      <c r="H27">
        <v>0</v>
      </c>
      <c r="I27">
        <f t="shared" si="0"/>
        <v>0</v>
      </c>
    </row>
    <row r="28" spans="1:9" ht="15.95" customHeight="1" x14ac:dyDescent="0.3">
      <c r="A28" s="35"/>
      <c r="B28" s="47" t="s">
        <v>213</v>
      </c>
      <c r="C28" s="48"/>
      <c r="D28" s="23" t="s">
        <v>168</v>
      </c>
      <c r="E28" s="17">
        <f>E8+E11+E27</f>
        <v>0</v>
      </c>
      <c r="F28" s="23" t="s">
        <v>168</v>
      </c>
      <c r="G28" s="1" t="s">
        <v>214</v>
      </c>
      <c r="H28">
        <v>0</v>
      </c>
      <c r="I28">
        <f t="shared" si="0"/>
        <v>0</v>
      </c>
    </row>
    <row r="29" spans="1:9" ht="15.95" customHeight="1" x14ac:dyDescent="0.3">
      <c r="A29" s="47" t="s">
        <v>215</v>
      </c>
      <c r="B29" s="48"/>
      <c r="C29" s="48"/>
      <c r="D29" s="13" t="str">
        <f>"(재+노+경)*"&amp;H29*100&amp;"%"</f>
        <v>(재+노+경)*6%</v>
      </c>
      <c r="E29" s="17">
        <f>ROUNDDOWN((E8+E11+E27)*H29, 0)</f>
        <v>0</v>
      </c>
      <c r="F29" s="23" t="s">
        <v>168</v>
      </c>
      <c r="G29" s="1" t="s">
        <v>216</v>
      </c>
      <c r="H29">
        <v>0.06</v>
      </c>
      <c r="I29">
        <f t="shared" si="0"/>
        <v>0</v>
      </c>
    </row>
    <row r="30" spans="1:9" ht="15.95" customHeight="1" x14ac:dyDescent="0.3">
      <c r="A30" s="47" t="s">
        <v>217</v>
      </c>
      <c r="B30" s="48"/>
      <c r="C30" s="48"/>
      <c r="D30" s="13" t="str">
        <f>"(노+경+일)*"&amp;H30*100&amp;"%"</f>
        <v>(노+경+일)*15%</v>
      </c>
      <c r="E30" s="17">
        <f>ROUNDDOWN((E11+E27+E29)*H30, 0)</f>
        <v>0</v>
      </c>
      <c r="F30" s="23" t="s">
        <v>168</v>
      </c>
      <c r="G30" s="1" t="s">
        <v>218</v>
      </c>
      <c r="H30">
        <v>0.15</v>
      </c>
      <c r="I30">
        <f>(I11+I27+I29)*H30</f>
        <v>0</v>
      </c>
    </row>
    <row r="31" spans="1:9" ht="15.95" customHeight="1" x14ac:dyDescent="0.3">
      <c r="A31" s="47" t="s">
        <v>172</v>
      </c>
      <c r="B31" s="48"/>
      <c r="C31" s="48"/>
      <c r="D31" s="23" t="s">
        <v>168</v>
      </c>
      <c r="E31" s="17">
        <f>집계표!AF29</f>
        <v>0</v>
      </c>
      <c r="F31" s="23" t="s">
        <v>168</v>
      </c>
      <c r="G31" s="1" t="s">
        <v>42</v>
      </c>
      <c r="H31">
        <v>0</v>
      </c>
      <c r="I31">
        <f>E31</f>
        <v>0</v>
      </c>
    </row>
    <row r="32" spans="1:9" ht="15.95" customHeight="1" x14ac:dyDescent="0.3">
      <c r="A32" s="47" t="s">
        <v>219</v>
      </c>
      <c r="B32" s="48"/>
      <c r="C32" s="48"/>
      <c r="D32" s="23" t="s">
        <v>168</v>
      </c>
      <c r="E32" s="17">
        <f>집계표!W29</f>
        <v>0</v>
      </c>
      <c r="F32" s="23" t="s">
        <v>168</v>
      </c>
      <c r="G32" s="1" t="s">
        <v>18</v>
      </c>
      <c r="H32">
        <v>0</v>
      </c>
      <c r="I32">
        <f>E32</f>
        <v>0</v>
      </c>
    </row>
    <row r="33" spans="1:10" ht="15.95" customHeight="1" x14ac:dyDescent="0.3">
      <c r="A33" s="47" t="s">
        <v>220</v>
      </c>
      <c r="B33" s="48"/>
      <c r="C33" s="48"/>
      <c r="D33" s="23" t="s">
        <v>168</v>
      </c>
      <c r="E33" s="17">
        <f>SUM(E28:E32)</f>
        <v>0</v>
      </c>
      <c r="F33" s="23" t="s">
        <v>168</v>
      </c>
      <c r="G33" s="1" t="s">
        <v>221</v>
      </c>
      <c r="H33">
        <v>0</v>
      </c>
      <c r="I33">
        <f>SUM(I28:I32)</f>
        <v>0</v>
      </c>
    </row>
    <row r="34" spans="1:10" ht="15.95" customHeight="1" x14ac:dyDescent="0.3">
      <c r="A34" s="47" t="s">
        <v>222</v>
      </c>
      <c r="B34" s="48"/>
      <c r="C34" s="48"/>
      <c r="D34" s="13" t="str">
        <f>"(총원가)*"&amp;H34*100&amp;"%"</f>
        <v>(총원가)*10%</v>
      </c>
      <c r="E34" s="17"/>
      <c r="F34" s="23" t="s">
        <v>168</v>
      </c>
      <c r="G34" s="1" t="s">
        <v>223</v>
      </c>
      <c r="H34">
        <v>0.1</v>
      </c>
      <c r="I34">
        <f>ROUNDDOWN((I33)*H34, 0)+26</f>
        <v>26</v>
      </c>
      <c r="J34">
        <v>26</v>
      </c>
    </row>
    <row r="35" spans="1:10" ht="15.95" customHeight="1" x14ac:dyDescent="0.3">
      <c r="A35" s="47" t="s">
        <v>224</v>
      </c>
      <c r="B35" s="48"/>
      <c r="C35" s="48"/>
      <c r="D35" s="23" t="s">
        <v>168</v>
      </c>
      <c r="E35" s="17">
        <f>INT(I35/1000)*1000</f>
        <v>0</v>
      </c>
      <c r="F35" s="23" t="s">
        <v>168</v>
      </c>
      <c r="G35" s="1" t="s">
        <v>225</v>
      </c>
      <c r="H35">
        <v>0</v>
      </c>
      <c r="I35">
        <f>I33+I34</f>
        <v>26</v>
      </c>
    </row>
    <row r="36" spans="1:10" ht="15.95" customHeight="1" x14ac:dyDescent="0.3">
      <c r="A36" s="47" t="s">
        <v>226</v>
      </c>
      <c r="B36" s="48"/>
      <c r="C36" s="48"/>
      <c r="D36" s="23" t="s">
        <v>168</v>
      </c>
      <c r="E36" s="17">
        <f>집계표!AA29</f>
        <v>0</v>
      </c>
      <c r="F36" s="23" t="s">
        <v>168</v>
      </c>
      <c r="G36" s="1" t="s">
        <v>227</v>
      </c>
      <c r="H36">
        <v>0</v>
      </c>
      <c r="I36">
        <f>E36</f>
        <v>0</v>
      </c>
    </row>
    <row r="37" spans="1:10" ht="15.95" customHeight="1" x14ac:dyDescent="0.3">
      <c r="A37" s="47" t="s">
        <v>228</v>
      </c>
      <c r="B37" s="48"/>
      <c r="C37" s="48"/>
      <c r="D37" s="23" t="s">
        <v>168</v>
      </c>
      <c r="E37" s="17">
        <f>집계표!AB29</f>
        <v>0</v>
      </c>
      <c r="F37" s="23" t="s">
        <v>168</v>
      </c>
      <c r="G37" s="1" t="s">
        <v>229</v>
      </c>
      <c r="H37">
        <v>0</v>
      </c>
      <c r="I37">
        <f>E37</f>
        <v>0</v>
      </c>
    </row>
    <row r="38" spans="1:10" ht="15.95" customHeight="1" x14ac:dyDescent="0.3">
      <c r="A38" s="47" t="s">
        <v>230</v>
      </c>
      <c r="B38" s="48"/>
      <c r="C38" s="48"/>
      <c r="D38" s="23" t="s">
        <v>168</v>
      </c>
      <c r="E38" s="17">
        <f>집계표!Z29</f>
        <v>0</v>
      </c>
      <c r="F38" s="23" t="s">
        <v>168</v>
      </c>
      <c r="G38" s="1" t="s">
        <v>231</v>
      </c>
      <c r="H38">
        <v>0</v>
      </c>
      <c r="I38">
        <f>E38</f>
        <v>0</v>
      </c>
    </row>
    <row r="39" spans="1:10" ht="15.95" customHeight="1" x14ac:dyDescent="0.3">
      <c r="A39" s="47" t="s">
        <v>232</v>
      </c>
      <c r="B39" s="48"/>
      <c r="C39" s="48"/>
      <c r="D39" s="23" t="s">
        <v>168</v>
      </c>
      <c r="E39" s="17">
        <f>ROUNDDOWN(E35+E36+E37+E38, 0)</f>
        <v>0</v>
      </c>
      <c r="F39" s="23" t="s">
        <v>168</v>
      </c>
      <c r="H39">
        <v>0</v>
      </c>
      <c r="I39">
        <f>I35+I36+I37+I38</f>
        <v>26</v>
      </c>
    </row>
  </sheetData>
  <mergeCells count="22">
    <mergeCell ref="A39:C39"/>
    <mergeCell ref="B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B5:B8"/>
    <mergeCell ref="B9:B11"/>
    <mergeCell ref="B12:B27"/>
    <mergeCell ref="A5:A28"/>
    <mergeCell ref="A1:F1"/>
    <mergeCell ref="A2:F2"/>
    <mergeCell ref="A3:C4"/>
    <mergeCell ref="D3:D4"/>
    <mergeCell ref="E3:E4"/>
    <mergeCell ref="F3:F4"/>
  </mergeCells>
  <phoneticPr fontId="1" type="noConversion"/>
  <conditionalFormatting sqref="A5:F39">
    <cfRule type="containsText" dxfId="11" priority="1" stopIfTrue="1" operator="containsText" text=".">
      <formula>NOT(ISERROR(SEARCH(".",A5)))</formula>
    </cfRule>
    <cfRule type="notContainsText" dxfId="10" priority="2" stopIfTrue="1" operator="notContains" text=".">
      <formula>ISERROR(SEARCH(".",A5))</formula>
    </cfRule>
  </conditionalFormatting>
  <pageMargins left="0.59210118420236835" right="0.41666666666666669" top="0.39370078740157477" bottom="0.1388888888888889" header="0.3" footer="0.1388888888888889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view="pageBreakPreview" zoomScale="85" zoomScaleNormal="100" zoomScaleSheetLayoutView="85" workbookViewId="0">
      <pane xSplit="3" ySplit="4" topLeftCell="D38" activePane="bottomRight" state="frozen"/>
      <selection pane="topRight" activeCell="D1" sqref="D1"/>
      <selection pane="bottomLeft" activeCell="A5" sqref="A5"/>
      <selection pane="bottomRight" sqref="A1:L1"/>
    </sheetView>
  </sheetViews>
  <sheetFormatPr defaultRowHeight="16.5" x14ac:dyDescent="0.3"/>
  <cols>
    <col min="1" max="1" width="39.75" style="2" customWidth="1"/>
    <col min="2" max="2" width="6.625" style="3" customWidth="1"/>
    <col min="3" max="3" width="8.625" style="3" customWidth="1"/>
    <col min="4" max="11" width="11.625" style="4" customWidth="1"/>
    <col min="12" max="12" width="11.625" style="2" customWidth="1"/>
    <col min="13" max="49" width="0" hidden="1" customWidth="1"/>
  </cols>
  <sheetData>
    <row r="1" spans="1:49" ht="30" customHeight="1" x14ac:dyDescent="0.3">
      <c r="A1" s="37" t="s">
        <v>161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49" ht="21.95" customHeight="1" x14ac:dyDescent="0.3">
      <c r="A2" s="3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49" ht="21.95" customHeight="1" x14ac:dyDescent="0.3">
      <c r="A3" s="46" t="s">
        <v>124</v>
      </c>
      <c r="B3" s="46" t="s">
        <v>5</v>
      </c>
      <c r="C3" s="46" t="s">
        <v>104</v>
      </c>
      <c r="D3" s="46" t="s">
        <v>77</v>
      </c>
      <c r="E3" s="46"/>
      <c r="F3" s="46" t="s">
        <v>78</v>
      </c>
      <c r="G3" s="46"/>
      <c r="H3" s="46" t="s">
        <v>79</v>
      </c>
      <c r="I3" s="46"/>
      <c r="J3" s="46" t="s">
        <v>80</v>
      </c>
      <c r="K3" s="46"/>
      <c r="L3" s="46" t="s">
        <v>126</v>
      </c>
    </row>
    <row r="4" spans="1:49" ht="21.95" customHeight="1" x14ac:dyDescent="0.3">
      <c r="A4" s="46"/>
      <c r="B4" s="46"/>
      <c r="C4" s="46"/>
      <c r="D4" s="5" t="s">
        <v>82</v>
      </c>
      <c r="E4" s="5" t="s">
        <v>109</v>
      </c>
      <c r="F4" s="5" t="s">
        <v>82</v>
      </c>
      <c r="G4" s="5" t="s">
        <v>109</v>
      </c>
      <c r="H4" s="5" t="s">
        <v>82</v>
      </c>
      <c r="I4" s="5" t="s">
        <v>109</v>
      </c>
      <c r="J4" s="5" t="s">
        <v>82</v>
      </c>
      <c r="K4" s="5" t="s">
        <v>109</v>
      </c>
      <c r="L4" s="46"/>
      <c r="M4" t="s">
        <v>84</v>
      </c>
      <c r="N4" t="s">
        <v>85</v>
      </c>
      <c r="O4" t="s">
        <v>86</v>
      </c>
      <c r="P4" t="s">
        <v>87</v>
      </c>
      <c r="Q4" t="s">
        <v>63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  <c r="AB4" t="s">
        <v>137</v>
      </c>
      <c r="AC4" t="s">
        <v>138</v>
      </c>
      <c r="AD4" t="s">
        <v>139</v>
      </c>
      <c r="AE4" t="s">
        <v>140</v>
      </c>
      <c r="AF4" t="s">
        <v>141</v>
      </c>
      <c r="AG4" t="s">
        <v>142</v>
      </c>
      <c r="AH4" t="s">
        <v>143</v>
      </c>
      <c r="AI4" t="s">
        <v>144</v>
      </c>
      <c r="AJ4" t="s">
        <v>145</v>
      </c>
      <c r="AK4" t="s">
        <v>146</v>
      </c>
      <c r="AL4" t="s">
        <v>147</v>
      </c>
      <c r="AM4" t="s">
        <v>148</v>
      </c>
      <c r="AN4" t="s">
        <v>149</v>
      </c>
      <c r="AO4" t="s">
        <v>150</v>
      </c>
      <c r="AP4" t="s">
        <v>151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88</v>
      </c>
      <c r="AW4" t="s">
        <v>89</v>
      </c>
    </row>
    <row r="5" spans="1:49" ht="21.95" customHeight="1" x14ac:dyDescent="0.3">
      <c r="A5" s="6" t="s">
        <v>0</v>
      </c>
      <c r="B5" s="8" t="s">
        <v>67</v>
      </c>
      <c r="C5" s="18">
        <v>1</v>
      </c>
      <c r="D5" s="16">
        <f>E54</f>
        <v>0</v>
      </c>
      <c r="E5" s="16">
        <f>C5*D5</f>
        <v>0</v>
      </c>
      <c r="F5" s="16">
        <f>G54</f>
        <v>0</v>
      </c>
      <c r="G5" s="16">
        <f>C5*F5</f>
        <v>0</v>
      </c>
      <c r="H5" s="16">
        <f>I54</f>
        <v>0</v>
      </c>
      <c r="I5" s="16">
        <f>C5*H5</f>
        <v>0</v>
      </c>
      <c r="J5" s="16">
        <f>D5+F5+H5</f>
        <v>0</v>
      </c>
      <c r="K5" s="16">
        <f>E5+G5+I5</f>
        <v>0</v>
      </c>
      <c r="L5" s="7"/>
      <c r="P5">
        <v>1</v>
      </c>
      <c r="Q5">
        <f>C5*Q54</f>
        <v>0</v>
      </c>
      <c r="R5">
        <f>C5*R54</f>
        <v>0</v>
      </c>
      <c r="S5">
        <f>C5*S54</f>
        <v>0</v>
      </c>
      <c r="T5">
        <f>C5*T54</f>
        <v>0</v>
      </c>
      <c r="U5">
        <f>C5*U54</f>
        <v>0</v>
      </c>
      <c r="V5">
        <f>C5*V54</f>
        <v>0</v>
      </c>
      <c r="W5">
        <f>C5*W54</f>
        <v>0</v>
      </c>
      <c r="X5">
        <f>C5*X54</f>
        <v>0</v>
      </c>
      <c r="Y5">
        <f>C5*Y54</f>
        <v>0</v>
      </c>
      <c r="Z5">
        <f>C5*Z54</f>
        <v>0</v>
      </c>
      <c r="AA5">
        <f>C5*AA54</f>
        <v>0</v>
      </c>
      <c r="AB5">
        <f>C5*AB54</f>
        <v>0</v>
      </c>
      <c r="AC5">
        <f>C5*AC54</f>
        <v>0</v>
      </c>
      <c r="AD5">
        <f>C5*AD54</f>
        <v>0</v>
      </c>
      <c r="AE5">
        <f>C5*AE54</f>
        <v>0</v>
      </c>
      <c r="AF5">
        <f>C5*AF54</f>
        <v>0</v>
      </c>
      <c r="AG5">
        <f>C5*AG54</f>
        <v>0</v>
      </c>
      <c r="AH5">
        <f>C5*AH54</f>
        <v>0</v>
      </c>
      <c r="AI5">
        <f>C5*AI54</f>
        <v>0</v>
      </c>
      <c r="AJ5">
        <f>C5*AJ54</f>
        <v>0</v>
      </c>
      <c r="AK5">
        <f>C5*AK54</f>
        <v>0</v>
      </c>
      <c r="AL5">
        <f>C5*AL54</f>
        <v>0</v>
      </c>
      <c r="AM5">
        <f>C5*AM54</f>
        <v>0</v>
      </c>
      <c r="AN5">
        <f>C5*AN54</f>
        <v>0</v>
      </c>
      <c r="AO5">
        <f>C5*AO54</f>
        <v>0</v>
      </c>
      <c r="AP5">
        <f>C5*AP54</f>
        <v>0</v>
      </c>
      <c r="AQ5">
        <f>C5*AQ54</f>
        <v>0</v>
      </c>
      <c r="AR5">
        <f>C5*AR54</f>
        <v>0</v>
      </c>
      <c r="AS5">
        <f>C5*AS54</f>
        <v>0</v>
      </c>
      <c r="AT5">
        <f>C5*AT54</f>
        <v>0</v>
      </c>
      <c r="AU5">
        <f>C5*AU54</f>
        <v>0</v>
      </c>
    </row>
    <row r="6" spans="1:49" ht="21.95" customHeight="1" x14ac:dyDescent="0.3">
      <c r="A6" s="7"/>
      <c r="B6" s="11"/>
      <c r="C6" s="18"/>
      <c r="D6" s="16"/>
      <c r="E6" s="16"/>
      <c r="F6" s="16"/>
      <c r="G6" s="16"/>
      <c r="H6" s="16"/>
      <c r="I6" s="16"/>
      <c r="J6" s="16"/>
      <c r="K6" s="16"/>
      <c r="L6" s="7"/>
    </row>
    <row r="7" spans="1:49" ht="21.95" customHeight="1" x14ac:dyDescent="0.3">
      <c r="A7" s="7"/>
      <c r="B7" s="11"/>
      <c r="C7" s="18"/>
      <c r="D7" s="16"/>
      <c r="E7" s="16"/>
      <c r="F7" s="16"/>
      <c r="G7" s="16"/>
      <c r="H7" s="16"/>
      <c r="I7" s="16"/>
      <c r="J7" s="16"/>
      <c r="K7" s="16"/>
      <c r="L7" s="7"/>
    </row>
    <row r="8" spans="1:49" ht="21.95" customHeight="1" x14ac:dyDescent="0.3">
      <c r="A8" s="7"/>
      <c r="B8" s="11"/>
      <c r="C8" s="18"/>
      <c r="D8" s="16"/>
      <c r="E8" s="16"/>
      <c r="F8" s="16"/>
      <c r="G8" s="16"/>
      <c r="H8" s="16"/>
      <c r="I8" s="16"/>
      <c r="J8" s="16"/>
      <c r="K8" s="16"/>
      <c r="L8" s="7"/>
    </row>
    <row r="9" spans="1:49" ht="21.95" customHeight="1" x14ac:dyDescent="0.3">
      <c r="A9" s="7"/>
      <c r="B9" s="11"/>
      <c r="C9" s="18"/>
      <c r="D9" s="16"/>
      <c r="E9" s="16"/>
      <c r="F9" s="16"/>
      <c r="G9" s="16"/>
      <c r="H9" s="16"/>
      <c r="I9" s="16"/>
      <c r="J9" s="16"/>
      <c r="K9" s="16"/>
      <c r="L9" s="7"/>
    </row>
    <row r="10" spans="1:49" ht="21.95" customHeight="1" x14ac:dyDescent="0.3">
      <c r="A10" s="7"/>
      <c r="B10" s="11"/>
      <c r="C10" s="18"/>
      <c r="D10" s="16"/>
      <c r="E10" s="16"/>
      <c r="F10" s="16"/>
      <c r="G10" s="16"/>
      <c r="H10" s="16"/>
      <c r="I10" s="16"/>
      <c r="J10" s="16"/>
      <c r="K10" s="16"/>
      <c r="L10" s="7"/>
    </row>
    <row r="11" spans="1:49" ht="21.95" customHeight="1" x14ac:dyDescent="0.3">
      <c r="A11" s="7"/>
      <c r="B11" s="11"/>
      <c r="C11" s="18"/>
      <c r="D11" s="16"/>
      <c r="E11" s="16"/>
      <c r="F11" s="16"/>
      <c r="G11" s="16"/>
      <c r="H11" s="16"/>
      <c r="I11" s="16"/>
      <c r="J11" s="16"/>
      <c r="K11" s="16"/>
      <c r="L11" s="7"/>
    </row>
    <row r="12" spans="1:49" ht="21.95" customHeight="1" x14ac:dyDescent="0.3">
      <c r="A12" s="7"/>
      <c r="B12" s="11"/>
      <c r="C12" s="18"/>
      <c r="D12" s="16"/>
      <c r="E12" s="16"/>
      <c r="F12" s="16"/>
      <c r="G12" s="16"/>
      <c r="H12" s="16"/>
      <c r="I12" s="16"/>
      <c r="J12" s="16"/>
      <c r="K12" s="16"/>
      <c r="L12" s="7"/>
    </row>
    <row r="13" spans="1:49" ht="21.95" customHeight="1" x14ac:dyDescent="0.3">
      <c r="A13" s="7"/>
      <c r="B13" s="11"/>
      <c r="C13" s="18"/>
      <c r="D13" s="16"/>
      <c r="E13" s="16"/>
      <c r="F13" s="16"/>
      <c r="G13" s="16"/>
      <c r="H13" s="16"/>
      <c r="I13" s="16"/>
      <c r="J13" s="16"/>
      <c r="K13" s="16"/>
      <c r="L13" s="7"/>
    </row>
    <row r="14" spans="1:49" ht="21.95" customHeight="1" x14ac:dyDescent="0.3">
      <c r="A14" s="7"/>
      <c r="B14" s="11"/>
      <c r="C14" s="18"/>
      <c r="D14" s="16"/>
      <c r="E14" s="16"/>
      <c r="F14" s="16"/>
      <c r="G14" s="16"/>
      <c r="H14" s="16"/>
      <c r="I14" s="16"/>
      <c r="J14" s="16"/>
      <c r="K14" s="16"/>
      <c r="L14" s="7"/>
    </row>
    <row r="15" spans="1:49" ht="21.95" customHeight="1" x14ac:dyDescent="0.3">
      <c r="A15" s="7"/>
      <c r="B15" s="11"/>
      <c r="C15" s="18"/>
      <c r="D15" s="16"/>
      <c r="E15" s="16"/>
      <c r="F15" s="16"/>
      <c r="G15" s="16"/>
      <c r="H15" s="16"/>
      <c r="I15" s="16"/>
      <c r="J15" s="16"/>
      <c r="K15" s="16"/>
      <c r="L15" s="7"/>
    </row>
    <row r="16" spans="1:49" ht="21.95" customHeight="1" x14ac:dyDescent="0.3">
      <c r="A16" s="7"/>
      <c r="B16" s="11"/>
      <c r="C16" s="18"/>
      <c r="D16" s="16"/>
      <c r="E16" s="16"/>
      <c r="F16" s="16"/>
      <c r="G16" s="16"/>
      <c r="H16" s="16"/>
      <c r="I16" s="16"/>
      <c r="J16" s="16"/>
      <c r="K16" s="16"/>
      <c r="L16" s="7"/>
    </row>
    <row r="17" spans="1:49" ht="21.95" customHeight="1" x14ac:dyDescent="0.3">
      <c r="A17" s="7"/>
      <c r="B17" s="11"/>
      <c r="C17" s="18"/>
      <c r="D17" s="16"/>
      <c r="E17" s="16"/>
      <c r="F17" s="16"/>
      <c r="G17" s="16"/>
      <c r="H17" s="16"/>
      <c r="I17" s="16"/>
      <c r="J17" s="16"/>
      <c r="K17" s="16"/>
      <c r="L17" s="7"/>
    </row>
    <row r="18" spans="1:49" ht="21.95" customHeight="1" x14ac:dyDescent="0.3">
      <c r="A18" s="7"/>
      <c r="B18" s="11"/>
      <c r="C18" s="18"/>
      <c r="D18" s="16"/>
      <c r="E18" s="16"/>
      <c r="F18" s="16"/>
      <c r="G18" s="16"/>
      <c r="H18" s="16"/>
      <c r="I18" s="16"/>
      <c r="J18" s="16"/>
      <c r="K18" s="16"/>
      <c r="L18" s="7"/>
    </row>
    <row r="19" spans="1:49" ht="21.95" customHeight="1" x14ac:dyDescent="0.3">
      <c r="A19" s="7"/>
      <c r="B19" s="11"/>
      <c r="C19" s="18"/>
      <c r="D19" s="16"/>
      <c r="E19" s="16"/>
      <c r="F19" s="16"/>
      <c r="G19" s="16"/>
      <c r="H19" s="16"/>
      <c r="I19" s="16"/>
      <c r="J19" s="16"/>
      <c r="K19" s="16"/>
      <c r="L19" s="7"/>
    </row>
    <row r="20" spans="1:49" ht="21.95" customHeight="1" x14ac:dyDescent="0.3">
      <c r="A20" s="7"/>
      <c r="B20" s="11"/>
      <c r="C20" s="18"/>
      <c r="D20" s="16"/>
      <c r="E20" s="16"/>
      <c r="F20" s="16"/>
      <c r="G20" s="16"/>
      <c r="H20" s="16"/>
      <c r="I20" s="16"/>
      <c r="J20" s="16"/>
      <c r="K20" s="16"/>
      <c r="L20" s="7"/>
    </row>
    <row r="21" spans="1:49" ht="21.95" customHeight="1" x14ac:dyDescent="0.3">
      <c r="A21" s="7"/>
      <c r="B21" s="11"/>
      <c r="C21" s="18"/>
      <c r="D21" s="16"/>
      <c r="E21" s="16"/>
      <c r="F21" s="16"/>
      <c r="G21" s="16"/>
      <c r="H21" s="16"/>
      <c r="I21" s="16"/>
      <c r="J21" s="16"/>
      <c r="K21" s="16"/>
      <c r="L21" s="7"/>
    </row>
    <row r="22" spans="1:49" ht="21.95" customHeight="1" x14ac:dyDescent="0.3">
      <c r="A22" s="7"/>
      <c r="B22" s="11"/>
      <c r="C22" s="18"/>
      <c r="D22" s="16"/>
      <c r="E22" s="16"/>
      <c r="F22" s="16"/>
      <c r="G22" s="16"/>
      <c r="H22" s="16"/>
      <c r="I22" s="16"/>
      <c r="J22" s="16"/>
      <c r="K22" s="16"/>
      <c r="L22" s="7"/>
    </row>
    <row r="23" spans="1:49" ht="21.95" customHeight="1" x14ac:dyDescent="0.3">
      <c r="A23" s="7"/>
      <c r="B23" s="11"/>
      <c r="C23" s="18"/>
      <c r="D23" s="16"/>
      <c r="E23" s="16"/>
      <c r="F23" s="16"/>
      <c r="G23" s="16"/>
      <c r="H23" s="16"/>
      <c r="I23" s="16"/>
      <c r="J23" s="16"/>
      <c r="K23" s="16"/>
      <c r="L23" s="7"/>
    </row>
    <row r="24" spans="1:49" ht="21.95" customHeight="1" x14ac:dyDescent="0.3">
      <c r="A24" s="7"/>
      <c r="B24" s="11"/>
      <c r="C24" s="18"/>
      <c r="D24" s="16"/>
      <c r="E24" s="16"/>
      <c r="F24" s="16"/>
      <c r="G24" s="16"/>
      <c r="H24" s="16"/>
      <c r="I24" s="16"/>
      <c r="J24" s="16"/>
      <c r="K24" s="16"/>
      <c r="L24" s="7"/>
    </row>
    <row r="25" spans="1:49" ht="21.95" customHeight="1" x14ac:dyDescent="0.3">
      <c r="A25" s="7"/>
      <c r="B25" s="11"/>
      <c r="C25" s="18"/>
      <c r="D25" s="16"/>
      <c r="E25" s="16"/>
      <c r="F25" s="16"/>
      <c r="G25" s="16"/>
      <c r="H25" s="16"/>
      <c r="I25" s="16"/>
      <c r="J25" s="16"/>
      <c r="K25" s="16"/>
      <c r="L25" s="7"/>
    </row>
    <row r="26" spans="1:49" ht="21.95" customHeight="1" x14ac:dyDescent="0.3">
      <c r="A26" s="7"/>
      <c r="B26" s="11"/>
      <c r="C26" s="18"/>
      <c r="D26" s="16"/>
      <c r="E26" s="16"/>
      <c r="F26" s="16"/>
      <c r="G26" s="16"/>
      <c r="H26" s="16"/>
      <c r="I26" s="16"/>
      <c r="J26" s="16"/>
      <c r="K26" s="16"/>
      <c r="L26" s="7"/>
    </row>
    <row r="27" spans="1:49" ht="21.95" customHeight="1" x14ac:dyDescent="0.3">
      <c r="A27" s="7"/>
      <c r="B27" s="11"/>
      <c r="C27" s="18"/>
      <c r="D27" s="16"/>
      <c r="E27" s="16"/>
      <c r="F27" s="16"/>
      <c r="G27" s="16"/>
      <c r="H27" s="16"/>
      <c r="I27" s="16"/>
      <c r="J27" s="16"/>
      <c r="K27" s="16"/>
      <c r="L27" s="7"/>
    </row>
    <row r="28" spans="1:49" ht="21.95" customHeight="1" x14ac:dyDescent="0.3">
      <c r="A28" s="7"/>
      <c r="B28" s="11"/>
      <c r="C28" s="18"/>
      <c r="D28" s="16"/>
      <c r="E28" s="16"/>
      <c r="F28" s="16"/>
      <c r="G28" s="16"/>
      <c r="H28" s="16"/>
      <c r="I28" s="16"/>
      <c r="J28" s="16"/>
      <c r="K28" s="16"/>
      <c r="L28" s="7"/>
    </row>
    <row r="29" spans="1:49" ht="21.95" customHeight="1" x14ac:dyDescent="0.3">
      <c r="A29" s="12" t="s">
        <v>95</v>
      </c>
      <c r="B29" s="14"/>
      <c r="C29" s="19"/>
      <c r="D29" s="16"/>
      <c r="E29" s="17">
        <f>SUMIF(P5:P5, "1", E5:E5)</f>
        <v>0</v>
      </c>
      <c r="F29" s="16"/>
      <c r="G29" s="17">
        <f>SUMIF(P5:P5, "1", G5:G5)</f>
        <v>0</v>
      </c>
      <c r="H29" s="16"/>
      <c r="I29" s="17">
        <f>SUMIF(P5:P5, "1", I5:I5)</f>
        <v>0</v>
      </c>
      <c r="J29" s="16"/>
      <c r="K29" s="17">
        <f>E29+G29+I29</f>
        <v>0</v>
      </c>
      <c r="L29" s="13"/>
      <c r="Q29">
        <f t="shared" ref="Q29:AW29" si="0">SUM(Q5:Q5)</f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  <c r="AA29">
        <f t="shared" si="0"/>
        <v>0</v>
      </c>
      <c r="AB29">
        <f t="shared" si="0"/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T29">
        <f t="shared" si="0"/>
        <v>0</v>
      </c>
      <c r="AU29">
        <f t="shared" si="0"/>
        <v>0</v>
      </c>
      <c r="AV29">
        <f t="shared" si="0"/>
        <v>0</v>
      </c>
      <c r="AW29">
        <f t="shared" si="0"/>
        <v>0</v>
      </c>
    </row>
    <row r="30" spans="1:49" ht="21.95" customHeight="1" x14ac:dyDescent="0.3">
      <c r="A30" s="6" t="s">
        <v>0</v>
      </c>
      <c r="B30" s="11"/>
      <c r="C30" s="18"/>
      <c r="D30" s="16"/>
      <c r="E30" s="16"/>
      <c r="F30" s="16"/>
      <c r="G30" s="16"/>
      <c r="H30" s="16"/>
      <c r="I30" s="16"/>
      <c r="J30" s="16"/>
      <c r="K30" s="16"/>
      <c r="L30" s="7"/>
    </row>
    <row r="31" spans="1:49" ht="21.95" customHeight="1" x14ac:dyDescent="0.3">
      <c r="A31" s="6" t="s">
        <v>157</v>
      </c>
      <c r="B31" s="8" t="s">
        <v>67</v>
      </c>
      <c r="C31" s="18">
        <v>1</v>
      </c>
      <c r="D31" s="16">
        <f>내역서!F29</f>
        <v>0</v>
      </c>
      <c r="E31" s="16">
        <f>C31*D31</f>
        <v>0</v>
      </c>
      <c r="F31" s="16">
        <f>내역서!H29</f>
        <v>0</v>
      </c>
      <c r="G31" s="16">
        <f>C31*F31</f>
        <v>0</v>
      </c>
      <c r="H31" s="16">
        <f>내역서!J29</f>
        <v>0</v>
      </c>
      <c r="I31" s="16">
        <f>C31*H31</f>
        <v>0</v>
      </c>
      <c r="J31" s="16">
        <f t="shared" ref="J31:K34" si="1">D31+F31+H31</f>
        <v>0</v>
      </c>
      <c r="K31" s="16">
        <f t="shared" si="1"/>
        <v>0</v>
      </c>
      <c r="L31" s="7"/>
      <c r="P31">
        <v>1</v>
      </c>
      <c r="Q31">
        <f>C31*내역서!R29</f>
        <v>0</v>
      </c>
      <c r="R31">
        <f>C31*내역서!S29</f>
        <v>0</v>
      </c>
      <c r="S31">
        <f>C31*내역서!T29</f>
        <v>0</v>
      </c>
      <c r="T31">
        <f>C31*내역서!U29</f>
        <v>0</v>
      </c>
      <c r="U31">
        <f>C31*내역서!V29</f>
        <v>0</v>
      </c>
      <c r="V31">
        <f>C31*내역서!W29</f>
        <v>0</v>
      </c>
      <c r="W31">
        <f>C31*내역서!X29</f>
        <v>0</v>
      </c>
      <c r="X31">
        <f>C31*내역서!Y29</f>
        <v>0</v>
      </c>
      <c r="Y31">
        <f>C31*내역서!Z29</f>
        <v>0</v>
      </c>
      <c r="Z31">
        <f>C31*내역서!AA29</f>
        <v>0</v>
      </c>
      <c r="AA31">
        <f>C31*내역서!AB29</f>
        <v>0</v>
      </c>
      <c r="AB31">
        <f>C31*내역서!AC29</f>
        <v>0</v>
      </c>
      <c r="AC31">
        <f>C31*내역서!AD29</f>
        <v>0</v>
      </c>
      <c r="AD31">
        <f>C31*내역서!AE29</f>
        <v>0</v>
      </c>
      <c r="AE31">
        <f>C31*내역서!AF29</f>
        <v>0</v>
      </c>
      <c r="AF31">
        <f>C31*내역서!AG29</f>
        <v>0</v>
      </c>
      <c r="AG31">
        <f>C31*내역서!AH29</f>
        <v>0</v>
      </c>
      <c r="AH31">
        <f>C31*내역서!AI29</f>
        <v>0</v>
      </c>
      <c r="AI31">
        <f>C31*내역서!AJ29</f>
        <v>0</v>
      </c>
      <c r="AJ31">
        <f>C31*내역서!AK29</f>
        <v>0</v>
      </c>
      <c r="AK31">
        <f>C31*내역서!AL29</f>
        <v>0</v>
      </c>
      <c r="AL31">
        <f>C31*내역서!AM29</f>
        <v>0</v>
      </c>
      <c r="AM31">
        <f>C31*내역서!AN29</f>
        <v>0</v>
      </c>
      <c r="AN31">
        <f>C31*내역서!AO29</f>
        <v>0</v>
      </c>
      <c r="AO31">
        <f>C31*내역서!AP29</f>
        <v>0</v>
      </c>
      <c r="AP31">
        <f>C31*내역서!AQ29</f>
        <v>0</v>
      </c>
      <c r="AQ31">
        <f>C31*내역서!AR29</f>
        <v>0</v>
      </c>
      <c r="AR31">
        <f>C31*내역서!AS29</f>
        <v>0</v>
      </c>
      <c r="AS31">
        <f>C31*내역서!AT29</f>
        <v>0</v>
      </c>
      <c r="AT31">
        <f>C31*내역서!AU29</f>
        <v>0</v>
      </c>
      <c r="AU31">
        <f>C31*내역서!AV29</f>
        <v>0</v>
      </c>
    </row>
    <row r="32" spans="1:49" ht="21.95" customHeight="1" x14ac:dyDescent="0.3">
      <c r="A32" s="6" t="s">
        <v>158</v>
      </c>
      <c r="B32" s="8" t="s">
        <v>67</v>
      </c>
      <c r="C32" s="18">
        <v>1</v>
      </c>
      <c r="D32" s="16">
        <f>내역서!F54</f>
        <v>0</v>
      </c>
      <c r="E32" s="16">
        <f>C32*D32</f>
        <v>0</v>
      </c>
      <c r="F32" s="16">
        <f>내역서!H54</f>
        <v>0</v>
      </c>
      <c r="G32" s="16">
        <f>C32*F32</f>
        <v>0</v>
      </c>
      <c r="H32" s="16">
        <f>내역서!J54</f>
        <v>0</v>
      </c>
      <c r="I32" s="16">
        <f>C32*H32</f>
        <v>0</v>
      </c>
      <c r="J32" s="16">
        <f t="shared" si="1"/>
        <v>0</v>
      </c>
      <c r="K32" s="16">
        <f t="shared" si="1"/>
        <v>0</v>
      </c>
      <c r="L32" s="7"/>
      <c r="P32">
        <v>1</v>
      </c>
      <c r="Q32">
        <f>C32*내역서!R54</f>
        <v>0</v>
      </c>
      <c r="R32">
        <f>C32*내역서!S54</f>
        <v>0</v>
      </c>
      <c r="S32">
        <f>C32*내역서!T54</f>
        <v>0</v>
      </c>
      <c r="T32">
        <f>C32*내역서!U54</f>
        <v>0</v>
      </c>
      <c r="U32">
        <f>C32*내역서!V54</f>
        <v>0</v>
      </c>
      <c r="V32">
        <f>C32*내역서!W54</f>
        <v>0</v>
      </c>
      <c r="W32">
        <f>C32*내역서!X54</f>
        <v>0</v>
      </c>
      <c r="X32">
        <f>C32*내역서!Y54</f>
        <v>0</v>
      </c>
      <c r="Y32">
        <f>C32*내역서!Z54</f>
        <v>0</v>
      </c>
      <c r="Z32">
        <f>C32*내역서!AA54</f>
        <v>0</v>
      </c>
      <c r="AA32">
        <f>C32*내역서!AB54</f>
        <v>0</v>
      </c>
      <c r="AB32">
        <f>C32*내역서!AC54</f>
        <v>0</v>
      </c>
      <c r="AC32">
        <f>C32*내역서!AD54</f>
        <v>0</v>
      </c>
      <c r="AD32">
        <f>C32*내역서!AE54</f>
        <v>0</v>
      </c>
      <c r="AE32">
        <f>C32*내역서!AF54</f>
        <v>0</v>
      </c>
      <c r="AF32">
        <f>C32*내역서!AG54</f>
        <v>0</v>
      </c>
      <c r="AG32">
        <f>C32*내역서!AH54</f>
        <v>0</v>
      </c>
      <c r="AH32">
        <f>C32*내역서!AI54</f>
        <v>0</v>
      </c>
      <c r="AI32">
        <f>C32*내역서!AJ54</f>
        <v>0</v>
      </c>
      <c r="AJ32">
        <f>C32*내역서!AK54</f>
        <v>0</v>
      </c>
      <c r="AK32">
        <f>C32*내역서!AL54</f>
        <v>0</v>
      </c>
      <c r="AL32">
        <f>C32*내역서!AM54</f>
        <v>0</v>
      </c>
      <c r="AM32">
        <f>C32*내역서!AN54</f>
        <v>0</v>
      </c>
      <c r="AN32">
        <f>C32*내역서!AO54</f>
        <v>0</v>
      </c>
      <c r="AO32">
        <f>C32*내역서!AP54</f>
        <v>0</v>
      </c>
      <c r="AP32">
        <f>C32*내역서!AQ54</f>
        <v>0</v>
      </c>
      <c r="AQ32">
        <f>C32*내역서!AR54</f>
        <v>0</v>
      </c>
      <c r="AR32">
        <f>C32*내역서!AS54</f>
        <v>0</v>
      </c>
      <c r="AS32">
        <f>C32*내역서!AT54</f>
        <v>0</v>
      </c>
      <c r="AT32">
        <f>C32*내역서!AU54</f>
        <v>0</v>
      </c>
      <c r="AU32">
        <f>C32*내역서!AV54</f>
        <v>0</v>
      </c>
    </row>
    <row r="33" spans="1:47" ht="21.95" customHeight="1" x14ac:dyDescent="0.3">
      <c r="A33" s="6" t="s">
        <v>159</v>
      </c>
      <c r="B33" s="8" t="s">
        <v>67</v>
      </c>
      <c r="C33" s="18">
        <v>1</v>
      </c>
      <c r="D33" s="16">
        <f>내역서!F79</f>
        <v>0</v>
      </c>
      <c r="E33" s="16">
        <f>C33*D33</f>
        <v>0</v>
      </c>
      <c r="F33" s="16">
        <f>내역서!H79</f>
        <v>0</v>
      </c>
      <c r="G33" s="16">
        <f>C33*F33</f>
        <v>0</v>
      </c>
      <c r="H33" s="16">
        <f>내역서!J79</f>
        <v>0</v>
      </c>
      <c r="I33" s="16">
        <f>C33*H33</f>
        <v>0</v>
      </c>
      <c r="J33" s="16">
        <f t="shared" si="1"/>
        <v>0</v>
      </c>
      <c r="K33" s="16">
        <f t="shared" si="1"/>
        <v>0</v>
      </c>
      <c r="L33" s="7"/>
      <c r="P33">
        <v>1</v>
      </c>
      <c r="Q33">
        <f>C33*내역서!R79</f>
        <v>0</v>
      </c>
      <c r="R33">
        <f>C33*내역서!S79</f>
        <v>0</v>
      </c>
      <c r="S33">
        <f>C33*내역서!T79</f>
        <v>0</v>
      </c>
      <c r="T33">
        <f>C33*내역서!U79</f>
        <v>0</v>
      </c>
      <c r="U33">
        <f>C33*내역서!V79</f>
        <v>0</v>
      </c>
      <c r="V33">
        <f>C33*내역서!W79</f>
        <v>0</v>
      </c>
      <c r="W33">
        <f>C33*내역서!X79</f>
        <v>0</v>
      </c>
      <c r="X33">
        <f>C33*내역서!Y79</f>
        <v>0</v>
      </c>
      <c r="Y33">
        <f>C33*내역서!Z79</f>
        <v>0</v>
      </c>
      <c r="Z33">
        <f>C33*내역서!AA79</f>
        <v>0</v>
      </c>
      <c r="AA33">
        <f>C33*내역서!AB79</f>
        <v>0</v>
      </c>
      <c r="AB33">
        <f>C33*내역서!AC79</f>
        <v>0</v>
      </c>
      <c r="AC33">
        <f>C33*내역서!AD79</f>
        <v>0</v>
      </c>
      <c r="AD33">
        <f>C33*내역서!AE79</f>
        <v>0</v>
      </c>
      <c r="AE33">
        <f>C33*내역서!AF79</f>
        <v>0</v>
      </c>
      <c r="AF33">
        <f>C33*내역서!AG79</f>
        <v>0</v>
      </c>
      <c r="AG33">
        <f>C33*내역서!AH79</f>
        <v>0</v>
      </c>
      <c r="AH33">
        <f>C33*내역서!AI79</f>
        <v>0</v>
      </c>
      <c r="AI33">
        <f>C33*내역서!AJ79</f>
        <v>0</v>
      </c>
      <c r="AJ33">
        <f>C33*내역서!AK79</f>
        <v>0</v>
      </c>
      <c r="AK33">
        <f>C33*내역서!AL79</f>
        <v>0</v>
      </c>
      <c r="AL33">
        <f>C33*내역서!AM79</f>
        <v>0</v>
      </c>
      <c r="AM33">
        <f>C33*내역서!AN79</f>
        <v>0</v>
      </c>
      <c r="AN33">
        <f>C33*내역서!AO79</f>
        <v>0</v>
      </c>
      <c r="AO33">
        <f>C33*내역서!AP79</f>
        <v>0</v>
      </c>
      <c r="AP33">
        <f>C33*내역서!AQ79</f>
        <v>0</v>
      </c>
      <c r="AQ33">
        <f>C33*내역서!AR79</f>
        <v>0</v>
      </c>
      <c r="AR33">
        <f>C33*내역서!AS79</f>
        <v>0</v>
      </c>
      <c r="AS33">
        <f>C33*내역서!AT79</f>
        <v>0</v>
      </c>
      <c r="AT33">
        <f>C33*내역서!AU79</f>
        <v>0</v>
      </c>
      <c r="AU33">
        <f>C33*내역서!AV79</f>
        <v>0</v>
      </c>
    </row>
    <row r="34" spans="1:47" ht="21.95" customHeight="1" x14ac:dyDescent="0.3">
      <c r="A34" s="6" t="s">
        <v>160</v>
      </c>
      <c r="B34" s="8" t="s">
        <v>67</v>
      </c>
      <c r="C34" s="18">
        <v>1</v>
      </c>
      <c r="D34" s="16">
        <f>내역서!F104</f>
        <v>0</v>
      </c>
      <c r="E34" s="16">
        <f>C34*D34</f>
        <v>0</v>
      </c>
      <c r="F34" s="16">
        <f>내역서!H104</f>
        <v>0</v>
      </c>
      <c r="G34" s="16">
        <f>C34*F34</f>
        <v>0</v>
      </c>
      <c r="H34" s="16">
        <f>내역서!J104</f>
        <v>0</v>
      </c>
      <c r="I34" s="16">
        <f>C34*H34</f>
        <v>0</v>
      </c>
      <c r="J34" s="16">
        <f t="shared" si="1"/>
        <v>0</v>
      </c>
      <c r="K34" s="16">
        <f t="shared" si="1"/>
        <v>0</v>
      </c>
      <c r="L34" s="7"/>
      <c r="P34">
        <v>1</v>
      </c>
      <c r="Q34">
        <f>C34*내역서!R104</f>
        <v>0</v>
      </c>
      <c r="R34">
        <f>C34*내역서!S104</f>
        <v>0</v>
      </c>
      <c r="S34">
        <f>C34*내역서!T104</f>
        <v>0</v>
      </c>
      <c r="T34">
        <f>C34*내역서!U104</f>
        <v>0</v>
      </c>
      <c r="U34">
        <f>C34*내역서!V104</f>
        <v>0</v>
      </c>
      <c r="V34">
        <f>C34*내역서!W104</f>
        <v>0</v>
      </c>
      <c r="W34">
        <f>C34*내역서!X104</f>
        <v>0</v>
      </c>
      <c r="X34">
        <f>C34*내역서!Y104</f>
        <v>0</v>
      </c>
      <c r="Y34">
        <f>C34*내역서!Z104</f>
        <v>0</v>
      </c>
      <c r="Z34">
        <f>C34*내역서!AA104</f>
        <v>0</v>
      </c>
      <c r="AA34">
        <f>C34*내역서!AB104</f>
        <v>0</v>
      </c>
      <c r="AB34">
        <f>C34*내역서!AC104</f>
        <v>0</v>
      </c>
      <c r="AC34">
        <f>C34*내역서!AD104</f>
        <v>0</v>
      </c>
      <c r="AD34">
        <f>C34*내역서!AE104</f>
        <v>0</v>
      </c>
      <c r="AE34">
        <f>C34*내역서!AF104</f>
        <v>0</v>
      </c>
      <c r="AF34">
        <f>C34*내역서!AG104</f>
        <v>0</v>
      </c>
      <c r="AG34">
        <f>C34*내역서!AH104</f>
        <v>0</v>
      </c>
      <c r="AH34">
        <f>C34*내역서!AI104</f>
        <v>0</v>
      </c>
      <c r="AI34">
        <f>C34*내역서!AJ104</f>
        <v>0</v>
      </c>
      <c r="AJ34">
        <f>C34*내역서!AK104</f>
        <v>0</v>
      </c>
      <c r="AK34">
        <f>C34*내역서!AL104</f>
        <v>0</v>
      </c>
      <c r="AL34">
        <f>C34*내역서!AM104</f>
        <v>0</v>
      </c>
      <c r="AM34">
        <f>C34*내역서!AN104</f>
        <v>0</v>
      </c>
      <c r="AN34">
        <f>C34*내역서!AO104</f>
        <v>0</v>
      </c>
      <c r="AO34">
        <f>C34*내역서!AP104</f>
        <v>0</v>
      </c>
      <c r="AP34">
        <f>C34*내역서!AQ104</f>
        <v>0</v>
      </c>
      <c r="AQ34">
        <f>C34*내역서!AR104</f>
        <v>0</v>
      </c>
      <c r="AR34">
        <f>C34*내역서!AS104</f>
        <v>0</v>
      </c>
      <c r="AS34">
        <f>C34*내역서!AT104</f>
        <v>0</v>
      </c>
      <c r="AT34">
        <f>C34*내역서!AU104</f>
        <v>0</v>
      </c>
      <c r="AU34">
        <f>C34*내역서!AV104</f>
        <v>0</v>
      </c>
    </row>
    <row r="35" spans="1:47" ht="21.95" customHeight="1" x14ac:dyDescent="0.3">
      <c r="A35" s="7"/>
      <c r="B35" s="11"/>
      <c r="C35" s="18"/>
      <c r="D35" s="16"/>
      <c r="E35" s="16"/>
      <c r="F35" s="16"/>
      <c r="G35" s="16"/>
      <c r="H35" s="16"/>
      <c r="I35" s="16"/>
      <c r="J35" s="16"/>
      <c r="K35" s="16"/>
      <c r="L35" s="7"/>
    </row>
    <row r="36" spans="1:47" ht="21.95" customHeight="1" x14ac:dyDescent="0.3">
      <c r="A36" s="7"/>
      <c r="B36" s="11"/>
      <c r="C36" s="18"/>
      <c r="D36" s="16"/>
      <c r="E36" s="16"/>
      <c r="F36" s="16"/>
      <c r="G36" s="16"/>
      <c r="H36" s="16"/>
      <c r="I36" s="16"/>
      <c r="J36" s="16"/>
      <c r="K36" s="16"/>
      <c r="L36" s="7"/>
    </row>
    <row r="37" spans="1:47" ht="21.95" customHeight="1" x14ac:dyDescent="0.3">
      <c r="A37" s="7"/>
      <c r="B37" s="11"/>
      <c r="C37" s="18"/>
      <c r="D37" s="16"/>
      <c r="E37" s="16"/>
      <c r="F37" s="16"/>
      <c r="G37" s="16"/>
      <c r="H37" s="16"/>
      <c r="I37" s="16"/>
      <c r="J37" s="16"/>
      <c r="K37" s="16"/>
      <c r="L37" s="7"/>
    </row>
    <row r="38" spans="1:47" ht="21.95" customHeight="1" x14ac:dyDescent="0.3">
      <c r="A38" s="7"/>
      <c r="B38" s="11"/>
      <c r="C38" s="18"/>
      <c r="D38" s="16"/>
      <c r="E38" s="16"/>
      <c r="F38" s="16"/>
      <c r="G38" s="16"/>
      <c r="H38" s="16"/>
      <c r="I38" s="16"/>
      <c r="J38" s="16"/>
      <c r="K38" s="16"/>
      <c r="L38" s="7"/>
    </row>
    <row r="39" spans="1:47" ht="21.95" customHeight="1" x14ac:dyDescent="0.3">
      <c r="A39" s="7"/>
      <c r="B39" s="11"/>
      <c r="C39" s="18"/>
      <c r="D39" s="16"/>
      <c r="E39" s="16"/>
      <c r="F39" s="16"/>
      <c r="G39" s="16"/>
      <c r="H39" s="16"/>
      <c r="I39" s="16"/>
      <c r="J39" s="16"/>
      <c r="K39" s="16"/>
      <c r="L39" s="7"/>
    </row>
    <row r="40" spans="1:47" ht="21.95" customHeight="1" x14ac:dyDescent="0.3">
      <c r="A40" s="7"/>
      <c r="B40" s="11"/>
      <c r="C40" s="18"/>
      <c r="D40" s="16"/>
      <c r="E40" s="16"/>
      <c r="F40" s="16"/>
      <c r="G40" s="16"/>
      <c r="H40" s="16"/>
      <c r="I40" s="16"/>
      <c r="J40" s="16"/>
      <c r="K40" s="16"/>
      <c r="L40" s="7"/>
    </row>
    <row r="41" spans="1:47" ht="21.95" customHeight="1" x14ac:dyDescent="0.3">
      <c r="A41" s="7"/>
      <c r="B41" s="11"/>
      <c r="C41" s="18"/>
      <c r="D41" s="16"/>
      <c r="E41" s="16"/>
      <c r="F41" s="16"/>
      <c r="G41" s="16"/>
      <c r="H41" s="16"/>
      <c r="I41" s="16"/>
      <c r="J41" s="16"/>
      <c r="K41" s="16"/>
      <c r="L41" s="7"/>
    </row>
    <row r="42" spans="1:47" ht="21.95" customHeight="1" x14ac:dyDescent="0.3">
      <c r="A42" s="7"/>
      <c r="B42" s="11"/>
      <c r="C42" s="18"/>
      <c r="D42" s="16"/>
      <c r="E42" s="16"/>
      <c r="F42" s="16"/>
      <c r="G42" s="16"/>
      <c r="H42" s="16"/>
      <c r="I42" s="16"/>
      <c r="J42" s="16"/>
      <c r="K42" s="16"/>
      <c r="L42" s="7"/>
    </row>
    <row r="43" spans="1:47" ht="21.95" customHeight="1" x14ac:dyDescent="0.3">
      <c r="A43" s="7"/>
      <c r="B43" s="11"/>
      <c r="C43" s="18"/>
      <c r="D43" s="16"/>
      <c r="E43" s="16"/>
      <c r="F43" s="16"/>
      <c r="G43" s="16"/>
      <c r="H43" s="16"/>
      <c r="I43" s="16"/>
      <c r="J43" s="16"/>
      <c r="K43" s="16"/>
      <c r="L43" s="7"/>
    </row>
    <row r="44" spans="1:47" ht="21.95" customHeight="1" x14ac:dyDescent="0.3">
      <c r="A44" s="7"/>
      <c r="B44" s="11"/>
      <c r="C44" s="18"/>
      <c r="D44" s="16"/>
      <c r="E44" s="16"/>
      <c r="F44" s="16"/>
      <c r="G44" s="16"/>
      <c r="H44" s="16"/>
      <c r="I44" s="16"/>
      <c r="J44" s="16"/>
      <c r="K44" s="16"/>
      <c r="L44" s="7"/>
    </row>
    <row r="45" spans="1:47" ht="21.95" customHeight="1" x14ac:dyDescent="0.3">
      <c r="A45" s="7"/>
      <c r="B45" s="11"/>
      <c r="C45" s="18"/>
      <c r="D45" s="16"/>
      <c r="E45" s="16"/>
      <c r="F45" s="16"/>
      <c r="G45" s="16"/>
      <c r="H45" s="16"/>
      <c r="I45" s="16"/>
      <c r="J45" s="16"/>
      <c r="K45" s="16"/>
      <c r="L45" s="7"/>
    </row>
    <row r="46" spans="1:47" ht="21.95" customHeight="1" x14ac:dyDescent="0.3">
      <c r="A46" s="7"/>
      <c r="B46" s="11"/>
      <c r="C46" s="18"/>
      <c r="D46" s="16"/>
      <c r="E46" s="16"/>
      <c r="F46" s="16"/>
      <c r="G46" s="16"/>
      <c r="H46" s="16"/>
      <c r="I46" s="16"/>
      <c r="J46" s="16"/>
      <c r="K46" s="16"/>
      <c r="L46" s="7"/>
    </row>
    <row r="47" spans="1:47" ht="21.95" customHeight="1" x14ac:dyDescent="0.3">
      <c r="A47" s="7"/>
      <c r="B47" s="11"/>
      <c r="C47" s="18"/>
      <c r="D47" s="16"/>
      <c r="E47" s="16"/>
      <c r="F47" s="16"/>
      <c r="G47" s="16"/>
      <c r="H47" s="16"/>
      <c r="I47" s="16"/>
      <c r="J47" s="16"/>
      <c r="K47" s="16"/>
      <c r="L47" s="7"/>
    </row>
    <row r="48" spans="1:47" ht="21.95" customHeight="1" x14ac:dyDescent="0.3">
      <c r="A48" s="7"/>
      <c r="B48" s="11"/>
      <c r="C48" s="18"/>
      <c r="D48" s="16"/>
      <c r="E48" s="16"/>
      <c r="F48" s="16"/>
      <c r="G48" s="16"/>
      <c r="H48" s="16"/>
      <c r="I48" s="16"/>
      <c r="J48" s="16"/>
      <c r="K48" s="16"/>
      <c r="L48" s="7"/>
    </row>
    <row r="49" spans="1:49" ht="21.95" customHeight="1" x14ac:dyDescent="0.3">
      <c r="A49" s="7"/>
      <c r="B49" s="11"/>
      <c r="C49" s="18"/>
      <c r="D49" s="16"/>
      <c r="E49" s="16"/>
      <c r="F49" s="16"/>
      <c r="G49" s="16"/>
      <c r="H49" s="16"/>
      <c r="I49" s="16"/>
      <c r="J49" s="16"/>
      <c r="K49" s="16"/>
      <c r="L49" s="7"/>
    </row>
    <row r="50" spans="1:49" ht="21.95" customHeight="1" x14ac:dyDescent="0.3">
      <c r="A50" s="7"/>
      <c r="B50" s="11"/>
      <c r="C50" s="18"/>
      <c r="D50" s="16"/>
      <c r="E50" s="16"/>
      <c r="F50" s="16"/>
      <c r="G50" s="16"/>
      <c r="H50" s="16"/>
      <c r="I50" s="16"/>
      <c r="J50" s="16"/>
      <c r="K50" s="16"/>
      <c r="L50" s="7"/>
    </row>
    <row r="51" spans="1:49" ht="21.95" customHeight="1" x14ac:dyDescent="0.3">
      <c r="A51" s="7"/>
      <c r="B51" s="11"/>
      <c r="C51" s="18"/>
      <c r="D51" s="16"/>
      <c r="E51" s="16"/>
      <c r="F51" s="16"/>
      <c r="G51" s="16"/>
      <c r="H51" s="16"/>
      <c r="I51" s="16"/>
      <c r="J51" s="16"/>
      <c r="K51" s="16"/>
      <c r="L51" s="7"/>
    </row>
    <row r="52" spans="1:49" ht="21.95" customHeight="1" x14ac:dyDescent="0.3">
      <c r="A52" s="7"/>
      <c r="B52" s="11"/>
      <c r="C52" s="18"/>
      <c r="D52" s="16"/>
      <c r="E52" s="16"/>
      <c r="F52" s="16"/>
      <c r="G52" s="16"/>
      <c r="H52" s="16"/>
      <c r="I52" s="16"/>
      <c r="J52" s="16"/>
      <c r="K52" s="16"/>
      <c r="L52" s="7"/>
    </row>
    <row r="53" spans="1:49" ht="21.95" customHeight="1" x14ac:dyDescent="0.3">
      <c r="A53" s="7"/>
      <c r="B53" s="11"/>
      <c r="C53" s="18"/>
      <c r="D53" s="16"/>
      <c r="E53" s="16"/>
      <c r="F53" s="16"/>
      <c r="G53" s="16"/>
      <c r="H53" s="16"/>
      <c r="I53" s="16"/>
      <c r="J53" s="16"/>
      <c r="K53" s="16"/>
      <c r="L53" s="7"/>
    </row>
    <row r="54" spans="1:49" ht="21.95" customHeight="1" x14ac:dyDescent="0.3">
      <c r="A54" s="12" t="s">
        <v>95</v>
      </c>
      <c r="B54" s="14"/>
      <c r="C54" s="19"/>
      <c r="D54" s="16"/>
      <c r="E54" s="17">
        <f>SUMIF(P31:P34, "1", E31:E34)</f>
        <v>0</v>
      </c>
      <c r="F54" s="16"/>
      <c r="G54" s="17">
        <f>SUMIF(P31:P34, "1", G31:G34)</f>
        <v>0</v>
      </c>
      <c r="H54" s="16"/>
      <c r="I54" s="17">
        <f>SUMIF(P31:P34, "1", I31:I34)</f>
        <v>0</v>
      </c>
      <c r="J54" s="16"/>
      <c r="K54" s="17">
        <f>E54+G54+I54</f>
        <v>0</v>
      </c>
      <c r="L54" s="13"/>
      <c r="Q54">
        <f t="shared" ref="Q54:AW54" si="2">SUM(Q31:Q34)</f>
        <v>0</v>
      </c>
      <c r="R54">
        <f t="shared" si="2"/>
        <v>0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  <c r="AK54">
        <f t="shared" si="2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>
        <f t="shared" si="2"/>
        <v>0</v>
      </c>
      <c r="AP54">
        <f t="shared" si="2"/>
        <v>0</v>
      </c>
      <c r="AQ54">
        <f t="shared" si="2"/>
        <v>0</v>
      </c>
      <c r="AR54">
        <f t="shared" si="2"/>
        <v>0</v>
      </c>
      <c r="AS54">
        <f t="shared" si="2"/>
        <v>0</v>
      </c>
      <c r="AT54">
        <f t="shared" si="2"/>
        <v>0</v>
      </c>
      <c r="AU54">
        <f t="shared" si="2"/>
        <v>0</v>
      </c>
      <c r="AV54">
        <f t="shared" si="2"/>
        <v>0</v>
      </c>
      <c r="AW54">
        <f t="shared" si="2"/>
        <v>0</v>
      </c>
    </row>
  </sheetData>
  <mergeCells count="10">
    <mergeCell ref="A1:L1"/>
    <mergeCell ref="A2:L2"/>
    <mergeCell ref="A3:A4"/>
    <mergeCell ref="B3:B4"/>
    <mergeCell ref="C3:C4"/>
    <mergeCell ref="L3:L4"/>
    <mergeCell ref="D3:E3"/>
    <mergeCell ref="F3:G3"/>
    <mergeCell ref="H3:I3"/>
    <mergeCell ref="J3:K3"/>
  </mergeCells>
  <phoneticPr fontId="1" type="noConversion"/>
  <conditionalFormatting sqref="A5:L54">
    <cfRule type="containsText" dxfId="9" priority="1" stopIfTrue="1" operator="containsText" text=".">
      <formula>NOT(ISERROR(SEARCH(".",A5)))</formula>
    </cfRule>
    <cfRule type="notContainsText" dxfId="8" priority="2" stopIfTrue="1" operator="notContains" text=".">
      <formula>ISERROR(SEARCH(".",A5))</formula>
    </cfRule>
  </conditionalFormatting>
  <pageMargins left="0.51181102362204722" right="0" top="0.39370078740157483" bottom="0.15748031496062992" header="0.31496062992125984" footer="0.15748031496062992"/>
  <pageSetup paperSize="9" scale="81" orientation="landscape" r:id="rId1"/>
  <rowBreaks count="2" manualBreakCount="2">
    <brk id="29" max="16383" man="1"/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view="pageBreakPreview" zoomScale="85" zoomScaleNormal="100" zoomScaleSheetLayoutView="85" workbookViewId="0">
      <pane xSplit="4" ySplit="4" topLeftCell="E29" activePane="bottomRight" state="frozen"/>
      <selection pane="topRight" activeCell="E1" sqref="E1"/>
      <selection pane="bottomLeft" activeCell="A5" sqref="A5"/>
      <selection pane="bottomRight" sqref="A1:M1"/>
    </sheetView>
  </sheetViews>
  <sheetFormatPr defaultRowHeight="16.5" x14ac:dyDescent="0.3"/>
  <cols>
    <col min="1" max="1" width="30.625" style="2" customWidth="1"/>
    <col min="2" max="2" width="29" style="2" customWidth="1"/>
    <col min="3" max="3" width="6.625" style="3" customWidth="1"/>
    <col min="4" max="4" width="8.625" style="4" customWidth="1"/>
    <col min="5" max="13" width="11.625" style="4" customWidth="1"/>
    <col min="14" max="50" width="0" hidden="1" customWidth="1"/>
  </cols>
  <sheetData>
    <row r="1" spans="1:50" ht="30" customHeight="1" x14ac:dyDescent="0.3">
      <c r="A1" s="37" t="s">
        <v>123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50" ht="25.5" customHeight="1" x14ac:dyDescent="0.3">
      <c r="A2" s="3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50" ht="25.5" customHeight="1" x14ac:dyDescent="0.3">
      <c r="A3" s="46" t="s">
        <v>124</v>
      </c>
      <c r="B3" s="46" t="s">
        <v>125</v>
      </c>
      <c r="C3" s="46" t="s">
        <v>5</v>
      </c>
      <c r="D3" s="46" t="s">
        <v>76</v>
      </c>
      <c r="E3" s="46" t="s">
        <v>77</v>
      </c>
      <c r="F3" s="46"/>
      <c r="G3" s="46" t="s">
        <v>78</v>
      </c>
      <c r="H3" s="46"/>
      <c r="I3" s="46" t="s">
        <v>79</v>
      </c>
      <c r="J3" s="46"/>
      <c r="K3" s="46" t="s">
        <v>80</v>
      </c>
      <c r="L3" s="46"/>
      <c r="M3" s="46" t="s">
        <v>126</v>
      </c>
    </row>
    <row r="4" spans="1:50" ht="25.5" customHeight="1" x14ac:dyDescent="0.3">
      <c r="A4" s="46"/>
      <c r="B4" s="46"/>
      <c r="C4" s="46"/>
      <c r="D4" s="46"/>
      <c r="E4" s="5" t="s">
        <v>82</v>
      </c>
      <c r="F4" s="5" t="s">
        <v>83</v>
      </c>
      <c r="G4" s="5" t="s">
        <v>82</v>
      </c>
      <c r="H4" s="5" t="s">
        <v>83</v>
      </c>
      <c r="I4" s="5" t="s">
        <v>82</v>
      </c>
      <c r="J4" s="5" t="s">
        <v>83</v>
      </c>
      <c r="K4" s="5" t="s">
        <v>82</v>
      </c>
      <c r="L4" s="5" t="s">
        <v>83</v>
      </c>
      <c r="M4" s="46"/>
      <c r="N4" t="s">
        <v>84</v>
      </c>
      <c r="O4" t="s">
        <v>85</v>
      </c>
      <c r="P4" t="s">
        <v>86</v>
      </c>
      <c r="Q4" t="s">
        <v>87</v>
      </c>
      <c r="R4" t="s">
        <v>63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133</v>
      </c>
      <c r="Z4" t="s">
        <v>134</v>
      </c>
      <c r="AA4" t="s">
        <v>135</v>
      </c>
      <c r="AB4" t="s">
        <v>136</v>
      </c>
      <c r="AC4" t="s">
        <v>137</v>
      </c>
      <c r="AD4" t="s">
        <v>138</v>
      </c>
      <c r="AE4" t="s">
        <v>139</v>
      </c>
      <c r="AF4" t="s">
        <v>140</v>
      </c>
      <c r="AG4" t="s">
        <v>141</v>
      </c>
      <c r="AH4" t="s">
        <v>142</v>
      </c>
      <c r="AI4" t="s">
        <v>143</v>
      </c>
      <c r="AJ4" t="s">
        <v>144</v>
      </c>
      <c r="AK4" t="s">
        <v>145</v>
      </c>
      <c r="AL4" t="s">
        <v>146</v>
      </c>
      <c r="AM4" t="s">
        <v>147</v>
      </c>
      <c r="AN4" t="s">
        <v>148</v>
      </c>
      <c r="AO4" t="s">
        <v>149</v>
      </c>
      <c r="AP4" t="s">
        <v>150</v>
      </c>
      <c r="AQ4" t="s">
        <v>151</v>
      </c>
      <c r="AR4" t="s">
        <v>152</v>
      </c>
      <c r="AS4" t="s">
        <v>153</v>
      </c>
      <c r="AT4" t="s">
        <v>154</v>
      </c>
      <c r="AU4" t="s">
        <v>155</v>
      </c>
      <c r="AV4" t="s">
        <v>156</v>
      </c>
      <c r="AW4" t="s">
        <v>88</v>
      </c>
      <c r="AX4" t="s">
        <v>89</v>
      </c>
    </row>
    <row r="5" spans="1:50" ht="25.5" customHeight="1" x14ac:dyDescent="0.3">
      <c r="A5" s="49" t="s">
        <v>157</v>
      </c>
      <c r="B5" s="50"/>
      <c r="C5" s="50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50" ht="25.5" customHeight="1" x14ac:dyDescent="0.3">
      <c r="A6" s="6" t="s">
        <v>111</v>
      </c>
      <c r="B6" s="6" t="s">
        <v>112</v>
      </c>
      <c r="C6" s="8" t="s">
        <v>42</v>
      </c>
      <c r="D6" s="16">
        <v>80.86</v>
      </c>
      <c r="E6" s="16">
        <f>ROUNDDOWN(일위대가목록!G5, 0)</f>
        <v>0</v>
      </c>
      <c r="F6" s="16">
        <f>ROUNDDOWN(D6*E6, 0)</f>
        <v>0</v>
      </c>
      <c r="G6" s="16">
        <f>ROUNDDOWN(일위대가목록!I5, 0)</f>
        <v>0</v>
      </c>
      <c r="H6" s="16">
        <f>ROUNDDOWN(D6*G6, 0)</f>
        <v>0</v>
      </c>
      <c r="I6" s="16">
        <f>ROUNDDOWN(일위대가목록!K5, 0)</f>
        <v>0</v>
      </c>
      <c r="J6" s="16">
        <f>ROUNDDOWN(D6*I6, 0)</f>
        <v>0</v>
      </c>
      <c r="K6" s="16">
        <f t="shared" ref="K6:L9" si="0">E6+G6+I6</f>
        <v>0</v>
      </c>
      <c r="L6" s="16">
        <f t="shared" si="0"/>
        <v>0</v>
      </c>
      <c r="M6" s="10" t="s">
        <v>110</v>
      </c>
      <c r="O6" t="str">
        <f>""</f>
        <v/>
      </c>
      <c r="P6" s="1" t="s">
        <v>63</v>
      </c>
      <c r="Q6">
        <v>1</v>
      </c>
      <c r="R6">
        <f>IF(P6="기계경비", J6, 0)</f>
        <v>0</v>
      </c>
      <c r="S6">
        <f>IF(P6="운반비", J6, 0)</f>
        <v>0</v>
      </c>
      <c r="T6">
        <f>IF(P6="작업부산물", F6, 0)</f>
        <v>0</v>
      </c>
      <c r="U6">
        <f>IF(P6="관급", F6, 0)</f>
        <v>0</v>
      </c>
      <c r="V6">
        <f>IF(P6="외주비", J6, 0)</f>
        <v>0</v>
      </c>
      <c r="W6">
        <f>IF(P6="장비비", J6, 0)</f>
        <v>0</v>
      </c>
      <c r="X6">
        <f>IF(P6="폐기물처리비", J6, 0)</f>
        <v>0</v>
      </c>
      <c r="Y6">
        <f>IF(P6="가설비", J6, 0)</f>
        <v>0</v>
      </c>
      <c r="Z6">
        <f>IF(P6="잡비제외분", F6, 0)</f>
        <v>0</v>
      </c>
      <c r="AA6">
        <f>IF(P6="사급자재대", L6, 0)</f>
        <v>0</v>
      </c>
      <c r="AB6">
        <f>IF(P6="관급자재대", L6, 0)</f>
        <v>0</v>
      </c>
      <c r="AC6">
        <f>IF(P6="관급자 관급 자재대", L6, 0)</f>
        <v>0</v>
      </c>
      <c r="AD6">
        <f>IF(P6="사용자항목2", L6, 0)</f>
        <v>0</v>
      </c>
      <c r="AE6">
        <f>IF(P6="안전관리비", L6, 0)</f>
        <v>0</v>
      </c>
      <c r="AF6">
        <f>IF(P6="품질관리비", L6, 0)</f>
        <v>0</v>
      </c>
      <c r="AG6">
        <f>IF(P6="작업부산물(철거해체)", L6, 0)</f>
        <v>0</v>
      </c>
      <c r="AH6">
        <f>IF(P6="사용자항목6", L6, 0)</f>
        <v>0</v>
      </c>
      <c r="AI6">
        <f>IF(P6="사용자항목7", L6, 0)</f>
        <v>0</v>
      </c>
      <c r="AJ6">
        <f>IF(P6="사용자항목8", L6, 0)</f>
        <v>0</v>
      </c>
      <c r="AK6">
        <f>IF(P6="사용자항목9", L6, 0)</f>
        <v>0</v>
      </c>
      <c r="AL6">
        <f>IF(P6="사용자항목10", L6, 0)</f>
        <v>0</v>
      </c>
      <c r="AM6">
        <f>IF(P6="사용자항목11", L6, 0)</f>
        <v>0</v>
      </c>
      <c r="AN6">
        <f>IF(P6="사용자항목12", L6, 0)</f>
        <v>0</v>
      </c>
      <c r="AO6">
        <f>IF(P6="사용자항목13", L6, 0)</f>
        <v>0</v>
      </c>
      <c r="AP6">
        <f>IF(P6="사용자항목14", L6, 0)</f>
        <v>0</v>
      </c>
      <c r="AQ6">
        <f>IF(P6="사용자항목15", L6, 0)</f>
        <v>0</v>
      </c>
      <c r="AR6">
        <f>IF(P6="사용자항목16", L6, 0)</f>
        <v>0</v>
      </c>
      <c r="AS6">
        <f>IF(P6="사용자항목17", L6, 0)</f>
        <v>0</v>
      </c>
      <c r="AT6">
        <f>IF(P6="사용자항목18", L6, 0)</f>
        <v>0</v>
      </c>
      <c r="AU6">
        <f>IF(P6="사용자항목19", L6, 0)</f>
        <v>0</v>
      </c>
    </row>
    <row r="7" spans="1:50" ht="25.5" customHeight="1" x14ac:dyDescent="0.3">
      <c r="A7" s="6" t="s">
        <v>114</v>
      </c>
      <c r="B7" s="6" t="s">
        <v>115</v>
      </c>
      <c r="C7" s="8" t="s">
        <v>42</v>
      </c>
      <c r="D7" s="16">
        <v>344.87</v>
      </c>
      <c r="E7" s="16">
        <f>ROUNDDOWN(일위대가목록!G6, 0)</f>
        <v>0</v>
      </c>
      <c r="F7" s="16">
        <f>ROUNDDOWN(D7*E7, 0)</f>
        <v>0</v>
      </c>
      <c r="G7" s="16">
        <f>ROUNDDOWN(일위대가목록!I6, 0)</f>
        <v>0</v>
      </c>
      <c r="H7" s="16">
        <f>ROUNDDOWN(D7*G7, 0)</f>
        <v>0</v>
      </c>
      <c r="I7" s="16">
        <f>ROUNDDOWN(일위대가목록!K6, 0)</f>
        <v>0</v>
      </c>
      <c r="J7" s="16">
        <f>ROUNDDOWN(D7*I7, 0)</f>
        <v>0</v>
      </c>
      <c r="K7" s="16">
        <f t="shared" si="0"/>
        <v>0</v>
      </c>
      <c r="L7" s="16">
        <f t="shared" si="0"/>
        <v>0</v>
      </c>
      <c r="M7" s="10" t="s">
        <v>113</v>
      </c>
      <c r="O7" t="str">
        <f>""</f>
        <v/>
      </c>
      <c r="P7" s="1" t="s">
        <v>63</v>
      </c>
      <c r="Q7">
        <v>1</v>
      </c>
      <c r="R7">
        <f>IF(P7="기계경비", J7, 0)</f>
        <v>0</v>
      </c>
      <c r="S7">
        <f>IF(P7="운반비", J7, 0)</f>
        <v>0</v>
      </c>
      <c r="T7">
        <f>IF(P7="작업부산물", F7, 0)</f>
        <v>0</v>
      </c>
      <c r="U7">
        <f>IF(P7="관급", F7, 0)</f>
        <v>0</v>
      </c>
      <c r="V7">
        <f>IF(P7="외주비", J7, 0)</f>
        <v>0</v>
      </c>
      <c r="W7">
        <f>IF(P7="장비비", J7, 0)</f>
        <v>0</v>
      </c>
      <c r="X7">
        <f>IF(P7="폐기물처리비", J7, 0)</f>
        <v>0</v>
      </c>
      <c r="Y7">
        <f>IF(P7="가설비", J7, 0)</f>
        <v>0</v>
      </c>
      <c r="Z7">
        <f>IF(P7="잡비제외분", F7, 0)</f>
        <v>0</v>
      </c>
      <c r="AA7">
        <f>IF(P7="사급자재대", L7, 0)</f>
        <v>0</v>
      </c>
      <c r="AB7">
        <f>IF(P7="관급자재대", L7, 0)</f>
        <v>0</v>
      </c>
      <c r="AC7">
        <f>IF(P7="관급자 관급 자재대", L7, 0)</f>
        <v>0</v>
      </c>
      <c r="AD7">
        <f>IF(P7="사용자항목2", L7, 0)</f>
        <v>0</v>
      </c>
      <c r="AE7">
        <f>IF(P7="안전관리비", L7, 0)</f>
        <v>0</v>
      </c>
      <c r="AF7">
        <f>IF(P7="품질관리비", L7, 0)</f>
        <v>0</v>
      </c>
      <c r="AG7">
        <f>IF(P7="작업부산물(철거해체)", L7, 0)</f>
        <v>0</v>
      </c>
      <c r="AH7">
        <f>IF(P7="사용자항목6", L7, 0)</f>
        <v>0</v>
      </c>
      <c r="AI7">
        <f>IF(P7="사용자항목7", L7, 0)</f>
        <v>0</v>
      </c>
      <c r="AJ7">
        <f>IF(P7="사용자항목8", L7, 0)</f>
        <v>0</v>
      </c>
      <c r="AK7">
        <f>IF(P7="사용자항목9", L7, 0)</f>
        <v>0</v>
      </c>
      <c r="AL7">
        <f>IF(P7="사용자항목10", L7, 0)</f>
        <v>0</v>
      </c>
      <c r="AM7">
        <f>IF(P7="사용자항목11", L7, 0)</f>
        <v>0</v>
      </c>
      <c r="AN7">
        <f>IF(P7="사용자항목12", L7, 0)</f>
        <v>0</v>
      </c>
      <c r="AO7">
        <f>IF(P7="사용자항목13", L7, 0)</f>
        <v>0</v>
      </c>
      <c r="AP7">
        <f>IF(P7="사용자항목14", L7, 0)</f>
        <v>0</v>
      </c>
      <c r="AQ7">
        <f>IF(P7="사용자항목15", L7, 0)</f>
        <v>0</v>
      </c>
      <c r="AR7">
        <f>IF(P7="사용자항목16", L7, 0)</f>
        <v>0</v>
      </c>
      <c r="AS7">
        <f>IF(P7="사용자항목17", L7, 0)</f>
        <v>0</v>
      </c>
      <c r="AT7">
        <f>IF(P7="사용자항목18", L7, 0)</f>
        <v>0</v>
      </c>
      <c r="AU7">
        <f>IF(P7="사용자항목19", L7, 0)</f>
        <v>0</v>
      </c>
    </row>
    <row r="8" spans="1:50" ht="25.5" customHeight="1" x14ac:dyDescent="0.3">
      <c r="A8" s="6" t="s">
        <v>114</v>
      </c>
      <c r="B8" s="6" t="s">
        <v>112</v>
      </c>
      <c r="C8" s="8" t="s">
        <v>42</v>
      </c>
      <c r="D8" s="16">
        <v>195.79</v>
      </c>
      <c r="E8" s="16">
        <f>ROUNDDOWN(일위대가목록!G7, 0)</f>
        <v>0</v>
      </c>
      <c r="F8" s="16">
        <f>ROUNDDOWN(D8*E8, 0)</f>
        <v>0</v>
      </c>
      <c r="G8" s="16">
        <f>ROUNDDOWN(일위대가목록!I7, 0)</f>
        <v>0</v>
      </c>
      <c r="H8" s="16">
        <f>ROUNDDOWN(D8*G8, 0)</f>
        <v>0</v>
      </c>
      <c r="I8" s="16">
        <f>ROUNDDOWN(일위대가목록!K7, 0)</f>
        <v>0</v>
      </c>
      <c r="J8" s="16">
        <f>ROUNDDOWN(D8*I8, 0)</f>
        <v>0</v>
      </c>
      <c r="K8" s="16">
        <f t="shared" si="0"/>
        <v>0</v>
      </c>
      <c r="L8" s="16">
        <f t="shared" si="0"/>
        <v>0</v>
      </c>
      <c r="M8" s="10" t="s">
        <v>116</v>
      </c>
      <c r="O8" t="str">
        <f>""</f>
        <v/>
      </c>
      <c r="P8" s="1" t="s">
        <v>63</v>
      </c>
      <c r="Q8">
        <v>1</v>
      </c>
      <c r="R8">
        <f>IF(P8="기계경비", J8, 0)</f>
        <v>0</v>
      </c>
      <c r="S8">
        <f>IF(P8="운반비", J8, 0)</f>
        <v>0</v>
      </c>
      <c r="T8">
        <f>IF(P8="작업부산물", F8, 0)</f>
        <v>0</v>
      </c>
      <c r="U8">
        <f>IF(P8="관급", F8, 0)</f>
        <v>0</v>
      </c>
      <c r="V8">
        <f>IF(P8="외주비", J8, 0)</f>
        <v>0</v>
      </c>
      <c r="W8">
        <f>IF(P8="장비비", J8, 0)</f>
        <v>0</v>
      </c>
      <c r="X8">
        <f>IF(P8="폐기물처리비", J8, 0)</f>
        <v>0</v>
      </c>
      <c r="Y8">
        <f>IF(P8="가설비", J8, 0)</f>
        <v>0</v>
      </c>
      <c r="Z8">
        <f>IF(P8="잡비제외분", F8, 0)</f>
        <v>0</v>
      </c>
      <c r="AA8">
        <f>IF(P8="사급자재대", L8, 0)</f>
        <v>0</v>
      </c>
      <c r="AB8">
        <f>IF(P8="관급자재대", L8, 0)</f>
        <v>0</v>
      </c>
      <c r="AC8">
        <f>IF(P8="관급자 관급 자재대", L8, 0)</f>
        <v>0</v>
      </c>
      <c r="AD8">
        <f>IF(P8="사용자항목2", L8, 0)</f>
        <v>0</v>
      </c>
      <c r="AE8">
        <f>IF(P8="안전관리비", L8, 0)</f>
        <v>0</v>
      </c>
      <c r="AF8">
        <f>IF(P8="품질관리비", L8, 0)</f>
        <v>0</v>
      </c>
      <c r="AG8">
        <f>IF(P8="작업부산물(철거해체)", L8, 0)</f>
        <v>0</v>
      </c>
      <c r="AH8">
        <f>IF(P8="사용자항목6", L8, 0)</f>
        <v>0</v>
      </c>
      <c r="AI8">
        <f>IF(P8="사용자항목7", L8, 0)</f>
        <v>0</v>
      </c>
      <c r="AJ8">
        <f>IF(P8="사용자항목8", L8, 0)</f>
        <v>0</v>
      </c>
      <c r="AK8">
        <f>IF(P8="사용자항목9", L8, 0)</f>
        <v>0</v>
      </c>
      <c r="AL8">
        <f>IF(P8="사용자항목10", L8, 0)</f>
        <v>0</v>
      </c>
      <c r="AM8">
        <f>IF(P8="사용자항목11", L8, 0)</f>
        <v>0</v>
      </c>
      <c r="AN8">
        <f>IF(P8="사용자항목12", L8, 0)</f>
        <v>0</v>
      </c>
      <c r="AO8">
        <f>IF(P8="사용자항목13", L8, 0)</f>
        <v>0</v>
      </c>
      <c r="AP8">
        <f>IF(P8="사용자항목14", L8, 0)</f>
        <v>0</v>
      </c>
      <c r="AQ8">
        <f>IF(P8="사용자항목15", L8, 0)</f>
        <v>0</v>
      </c>
      <c r="AR8">
        <f>IF(P8="사용자항목16", L8, 0)</f>
        <v>0</v>
      </c>
      <c r="AS8">
        <f>IF(P8="사용자항목17", L8, 0)</f>
        <v>0</v>
      </c>
      <c r="AT8">
        <f>IF(P8="사용자항목18", L8, 0)</f>
        <v>0</v>
      </c>
      <c r="AU8">
        <f>IF(P8="사용자항목19", L8, 0)</f>
        <v>0</v>
      </c>
    </row>
    <row r="9" spans="1:50" ht="25.5" customHeight="1" x14ac:dyDescent="0.3">
      <c r="A9" s="6" t="s">
        <v>121</v>
      </c>
      <c r="B9" s="6" t="s">
        <v>122</v>
      </c>
      <c r="C9" s="8" t="s">
        <v>42</v>
      </c>
      <c r="D9" s="16">
        <v>621.52</v>
      </c>
      <c r="E9" s="16">
        <f>ROUNDDOWN(일위대가목록!G9, 2)</f>
        <v>0</v>
      </c>
      <c r="F9" s="16">
        <f>ROUNDDOWN(D9*E9, 0)</f>
        <v>0</v>
      </c>
      <c r="G9" s="16">
        <f>ROUNDDOWN(일위대가목록!I9, 0)</f>
        <v>0</v>
      </c>
      <c r="H9" s="16">
        <f>ROUNDDOWN(D9*G9, 0)</f>
        <v>0</v>
      </c>
      <c r="I9" s="16">
        <f>ROUNDDOWN(일위대가목록!K9, 2)</f>
        <v>0</v>
      </c>
      <c r="J9" s="16">
        <f>ROUNDDOWN(D9*I9, 0)</f>
        <v>0</v>
      </c>
      <c r="K9" s="16">
        <f t="shared" si="0"/>
        <v>0</v>
      </c>
      <c r="L9" s="16">
        <f t="shared" si="0"/>
        <v>0</v>
      </c>
      <c r="M9" s="10" t="s">
        <v>120</v>
      </c>
      <c r="O9" t="str">
        <f>""</f>
        <v/>
      </c>
      <c r="P9" s="1" t="s">
        <v>63</v>
      </c>
      <c r="Q9">
        <v>1</v>
      </c>
      <c r="R9">
        <f>IF(P9="기계경비", J9, 0)</f>
        <v>0</v>
      </c>
      <c r="S9">
        <f>IF(P9="운반비", J9, 0)</f>
        <v>0</v>
      </c>
      <c r="T9">
        <f>IF(P9="작업부산물", F9, 0)</f>
        <v>0</v>
      </c>
      <c r="U9">
        <f>IF(P9="관급", F9, 0)</f>
        <v>0</v>
      </c>
      <c r="V9">
        <f>IF(P9="외주비", J9, 0)</f>
        <v>0</v>
      </c>
      <c r="W9">
        <f>IF(P9="장비비", J9, 0)</f>
        <v>0</v>
      </c>
      <c r="X9">
        <f>IF(P9="폐기물처리비", J9, 0)</f>
        <v>0</v>
      </c>
      <c r="Y9">
        <f>IF(P9="가설비", J9, 0)</f>
        <v>0</v>
      </c>
      <c r="Z9">
        <f>IF(P9="잡비제외분", F9, 0)</f>
        <v>0</v>
      </c>
      <c r="AA9">
        <f>IF(P9="사급자재대", L9, 0)</f>
        <v>0</v>
      </c>
      <c r="AB9">
        <f>IF(P9="관급자재대", L9, 0)</f>
        <v>0</v>
      </c>
      <c r="AC9">
        <f>IF(P9="관급자 관급 자재대", L9, 0)</f>
        <v>0</v>
      </c>
      <c r="AD9">
        <f>IF(P9="사용자항목2", L9, 0)</f>
        <v>0</v>
      </c>
      <c r="AE9">
        <f>IF(P9="안전관리비", L9, 0)</f>
        <v>0</v>
      </c>
      <c r="AF9">
        <f>IF(P9="품질관리비", L9, 0)</f>
        <v>0</v>
      </c>
      <c r="AG9">
        <f>IF(P9="작업부산물(철거해체)", L9, 0)</f>
        <v>0</v>
      </c>
      <c r="AH9">
        <f>IF(P9="사용자항목6", L9, 0)</f>
        <v>0</v>
      </c>
      <c r="AI9">
        <f>IF(P9="사용자항목7", L9, 0)</f>
        <v>0</v>
      </c>
      <c r="AJ9">
        <f>IF(P9="사용자항목8", L9, 0)</f>
        <v>0</v>
      </c>
      <c r="AK9">
        <f>IF(P9="사용자항목9", L9, 0)</f>
        <v>0</v>
      </c>
      <c r="AL9">
        <f>IF(P9="사용자항목10", L9, 0)</f>
        <v>0</v>
      </c>
      <c r="AM9">
        <f>IF(P9="사용자항목11", L9, 0)</f>
        <v>0</v>
      </c>
      <c r="AN9">
        <f>IF(P9="사용자항목12", L9, 0)</f>
        <v>0</v>
      </c>
      <c r="AO9">
        <f>IF(P9="사용자항목13", L9, 0)</f>
        <v>0</v>
      </c>
      <c r="AP9">
        <f>IF(P9="사용자항목14", L9, 0)</f>
        <v>0</v>
      </c>
      <c r="AQ9">
        <f>IF(P9="사용자항목15", L9, 0)</f>
        <v>0</v>
      </c>
      <c r="AR9">
        <f>IF(P9="사용자항목16", L9, 0)</f>
        <v>0</v>
      </c>
      <c r="AS9">
        <f>IF(P9="사용자항목17", L9, 0)</f>
        <v>0</v>
      </c>
      <c r="AT9">
        <f>IF(P9="사용자항목18", L9, 0)</f>
        <v>0</v>
      </c>
      <c r="AU9">
        <f>IF(P9="사용자항목19", L9, 0)</f>
        <v>0</v>
      </c>
    </row>
    <row r="10" spans="1:50" ht="25.5" customHeight="1" x14ac:dyDescent="0.3">
      <c r="A10" s="7"/>
      <c r="B10" s="7"/>
      <c r="C10" s="11"/>
      <c r="D10" s="16"/>
      <c r="E10" s="16"/>
      <c r="F10" s="16"/>
      <c r="G10" s="16"/>
      <c r="H10" s="16"/>
      <c r="I10" s="16"/>
      <c r="J10" s="16"/>
      <c r="K10" s="16"/>
      <c r="L10" s="16"/>
      <c r="M10" s="9"/>
    </row>
    <row r="11" spans="1:50" ht="25.5" customHeight="1" x14ac:dyDescent="0.3">
      <c r="A11" s="7"/>
      <c r="B11" s="7"/>
      <c r="C11" s="11"/>
      <c r="D11" s="16"/>
      <c r="E11" s="16"/>
      <c r="F11" s="16"/>
      <c r="G11" s="16"/>
      <c r="H11" s="16"/>
      <c r="I11" s="16"/>
      <c r="J11" s="16"/>
      <c r="K11" s="16"/>
      <c r="L11" s="16"/>
      <c r="M11" s="9"/>
    </row>
    <row r="12" spans="1:50" ht="25.5" customHeight="1" x14ac:dyDescent="0.3">
      <c r="A12" s="7"/>
      <c r="B12" s="7"/>
      <c r="C12" s="11"/>
      <c r="D12" s="16"/>
      <c r="E12" s="16"/>
      <c r="F12" s="16"/>
      <c r="G12" s="16"/>
      <c r="H12" s="16"/>
      <c r="I12" s="16"/>
      <c r="J12" s="16"/>
      <c r="K12" s="16"/>
      <c r="L12" s="16"/>
      <c r="M12" s="9"/>
    </row>
    <row r="13" spans="1:50" ht="25.5" customHeight="1" x14ac:dyDescent="0.3">
      <c r="A13" s="7"/>
      <c r="B13" s="7"/>
      <c r="C13" s="11"/>
      <c r="D13" s="16"/>
      <c r="E13" s="16"/>
      <c r="F13" s="16"/>
      <c r="G13" s="16"/>
      <c r="H13" s="16"/>
      <c r="I13" s="16"/>
      <c r="J13" s="16"/>
      <c r="K13" s="16"/>
      <c r="L13" s="16"/>
      <c r="M13" s="9"/>
    </row>
    <row r="14" spans="1:50" ht="25.5" customHeight="1" x14ac:dyDescent="0.3">
      <c r="A14" s="7"/>
      <c r="B14" s="7"/>
      <c r="C14" s="11"/>
      <c r="D14" s="16"/>
      <c r="E14" s="16"/>
      <c r="F14" s="16"/>
      <c r="G14" s="16"/>
      <c r="H14" s="16"/>
      <c r="I14" s="16"/>
      <c r="J14" s="16"/>
      <c r="K14" s="16"/>
      <c r="L14" s="16"/>
      <c r="M14" s="9"/>
    </row>
    <row r="15" spans="1:50" ht="25.5" customHeight="1" x14ac:dyDescent="0.3">
      <c r="A15" s="7"/>
      <c r="B15" s="7"/>
      <c r="C15" s="11"/>
      <c r="D15" s="16"/>
      <c r="E15" s="16"/>
      <c r="F15" s="16"/>
      <c r="G15" s="16"/>
      <c r="H15" s="16"/>
      <c r="I15" s="16"/>
      <c r="J15" s="16"/>
      <c r="K15" s="16"/>
      <c r="L15" s="16"/>
      <c r="M15" s="9"/>
    </row>
    <row r="16" spans="1:50" ht="25.5" customHeight="1" x14ac:dyDescent="0.3">
      <c r="A16" s="7"/>
      <c r="B16" s="7"/>
      <c r="C16" s="11"/>
      <c r="D16" s="16"/>
      <c r="E16" s="16"/>
      <c r="F16" s="16"/>
      <c r="G16" s="16"/>
      <c r="H16" s="16"/>
      <c r="I16" s="16"/>
      <c r="J16" s="16"/>
      <c r="K16" s="16"/>
      <c r="L16" s="16"/>
      <c r="M16" s="9"/>
    </row>
    <row r="17" spans="1:50" ht="25.5" customHeight="1" x14ac:dyDescent="0.3">
      <c r="A17" s="7"/>
      <c r="B17" s="7"/>
      <c r="C17" s="11"/>
      <c r="D17" s="16"/>
      <c r="E17" s="16"/>
      <c r="F17" s="16"/>
      <c r="G17" s="16"/>
      <c r="H17" s="16"/>
      <c r="I17" s="16"/>
      <c r="J17" s="16"/>
      <c r="K17" s="16"/>
      <c r="L17" s="16"/>
      <c r="M17" s="9"/>
    </row>
    <row r="18" spans="1:50" ht="25.5" customHeight="1" x14ac:dyDescent="0.3">
      <c r="A18" s="7"/>
      <c r="B18" s="7"/>
      <c r="C18" s="11"/>
      <c r="D18" s="16"/>
      <c r="E18" s="16"/>
      <c r="F18" s="16"/>
      <c r="G18" s="16"/>
      <c r="H18" s="16"/>
      <c r="I18" s="16"/>
      <c r="J18" s="16"/>
      <c r="K18" s="16"/>
      <c r="L18" s="16"/>
      <c r="M18" s="9"/>
    </row>
    <row r="19" spans="1:50" ht="25.5" customHeight="1" x14ac:dyDescent="0.3">
      <c r="A19" s="7"/>
      <c r="B19" s="7"/>
      <c r="C19" s="11"/>
      <c r="D19" s="16"/>
      <c r="E19" s="16"/>
      <c r="F19" s="16"/>
      <c r="G19" s="16"/>
      <c r="H19" s="16"/>
      <c r="I19" s="16"/>
      <c r="J19" s="16"/>
      <c r="K19" s="16"/>
      <c r="L19" s="16"/>
      <c r="M19" s="9"/>
    </row>
    <row r="20" spans="1:50" ht="25.5" customHeight="1" x14ac:dyDescent="0.3">
      <c r="A20" s="7"/>
      <c r="B20" s="7"/>
      <c r="C20" s="11"/>
      <c r="D20" s="16"/>
      <c r="E20" s="16"/>
      <c r="F20" s="16"/>
      <c r="G20" s="16"/>
      <c r="H20" s="16"/>
      <c r="I20" s="16"/>
      <c r="J20" s="16"/>
      <c r="K20" s="16"/>
      <c r="L20" s="16"/>
      <c r="M20" s="9"/>
    </row>
    <row r="21" spans="1:50" ht="25.5" customHeight="1" x14ac:dyDescent="0.3">
      <c r="A21" s="7"/>
      <c r="B21" s="7"/>
      <c r="C21" s="11"/>
      <c r="D21" s="16"/>
      <c r="E21" s="16"/>
      <c r="F21" s="16"/>
      <c r="G21" s="16"/>
      <c r="H21" s="16"/>
      <c r="I21" s="16"/>
      <c r="J21" s="16"/>
      <c r="K21" s="16"/>
      <c r="L21" s="16"/>
      <c r="M21" s="9"/>
    </row>
    <row r="22" spans="1:50" ht="25.5" customHeight="1" x14ac:dyDescent="0.3">
      <c r="A22" s="7"/>
      <c r="B22" s="7"/>
      <c r="C22" s="11"/>
      <c r="D22" s="16"/>
      <c r="E22" s="16"/>
      <c r="F22" s="16"/>
      <c r="G22" s="16"/>
      <c r="H22" s="16"/>
      <c r="I22" s="16"/>
      <c r="J22" s="16"/>
      <c r="K22" s="16"/>
      <c r="L22" s="16"/>
      <c r="M22" s="9"/>
    </row>
    <row r="23" spans="1:50" ht="25.5" customHeight="1" x14ac:dyDescent="0.3">
      <c r="A23" s="7"/>
      <c r="B23" s="7"/>
      <c r="C23" s="11"/>
      <c r="D23" s="16"/>
      <c r="E23" s="16"/>
      <c r="F23" s="16"/>
      <c r="G23" s="16"/>
      <c r="H23" s="16"/>
      <c r="I23" s="16"/>
      <c r="J23" s="16"/>
      <c r="K23" s="16"/>
      <c r="L23" s="16"/>
      <c r="M23" s="9"/>
    </row>
    <row r="24" spans="1:50" ht="25.5" customHeight="1" x14ac:dyDescent="0.3">
      <c r="A24" s="7"/>
      <c r="B24" s="7"/>
      <c r="C24" s="11"/>
      <c r="D24" s="16"/>
      <c r="E24" s="16"/>
      <c r="F24" s="16"/>
      <c r="G24" s="16"/>
      <c r="H24" s="16"/>
      <c r="I24" s="16"/>
      <c r="J24" s="16"/>
      <c r="K24" s="16"/>
      <c r="L24" s="16"/>
      <c r="M24" s="9"/>
    </row>
    <row r="25" spans="1:50" ht="25.5" customHeight="1" x14ac:dyDescent="0.3">
      <c r="A25" s="7"/>
      <c r="B25" s="7"/>
      <c r="C25" s="11"/>
      <c r="D25" s="16"/>
      <c r="E25" s="16"/>
      <c r="F25" s="16"/>
      <c r="G25" s="16"/>
      <c r="H25" s="16"/>
      <c r="I25" s="16"/>
      <c r="J25" s="16"/>
      <c r="K25" s="16"/>
      <c r="L25" s="16"/>
      <c r="M25" s="9"/>
    </row>
    <row r="26" spans="1:50" ht="25.5" customHeight="1" x14ac:dyDescent="0.3">
      <c r="A26" s="7"/>
      <c r="B26" s="7"/>
      <c r="C26" s="11"/>
      <c r="D26" s="16"/>
      <c r="E26" s="16"/>
      <c r="F26" s="16"/>
      <c r="G26" s="16"/>
      <c r="H26" s="16"/>
      <c r="I26" s="16"/>
      <c r="J26" s="16"/>
      <c r="K26" s="16"/>
      <c r="L26" s="16"/>
      <c r="M26" s="9"/>
    </row>
    <row r="27" spans="1:50" ht="25.5" customHeight="1" x14ac:dyDescent="0.3">
      <c r="A27" s="7"/>
      <c r="B27" s="7"/>
      <c r="C27" s="11"/>
      <c r="D27" s="16"/>
      <c r="E27" s="16"/>
      <c r="F27" s="16"/>
      <c r="G27" s="16"/>
      <c r="H27" s="16"/>
      <c r="I27" s="16"/>
      <c r="J27" s="16"/>
      <c r="K27" s="16"/>
      <c r="L27" s="16"/>
      <c r="M27" s="9"/>
    </row>
    <row r="28" spans="1:50" ht="25.5" customHeight="1" x14ac:dyDescent="0.3">
      <c r="A28" s="7"/>
      <c r="B28" s="7"/>
      <c r="C28" s="11"/>
      <c r="D28" s="16"/>
      <c r="E28" s="16"/>
      <c r="F28" s="16"/>
      <c r="G28" s="16"/>
      <c r="H28" s="16"/>
      <c r="I28" s="16"/>
      <c r="J28" s="16"/>
      <c r="K28" s="16"/>
      <c r="L28" s="16"/>
      <c r="M28" s="9"/>
    </row>
    <row r="29" spans="1:50" ht="25.5" customHeight="1" x14ac:dyDescent="0.3">
      <c r="A29" s="12" t="s">
        <v>95</v>
      </c>
      <c r="B29" s="13"/>
      <c r="C29" s="14"/>
      <c r="D29" s="17"/>
      <c r="E29" s="16"/>
      <c r="F29" s="17">
        <f>ROUNDDOWN(SUMIF(Q6:Q28, "1", F6:F28), 0)</f>
        <v>0</v>
      </c>
      <c r="G29" s="16"/>
      <c r="H29" s="17">
        <f>ROUNDDOWN(SUMIF(Q6:Q28, "1", H6:H28), 0)</f>
        <v>0</v>
      </c>
      <c r="I29" s="16"/>
      <c r="J29" s="17">
        <f>ROUNDDOWN(SUMIF(Q6:Q28, "1", J6:J28), 0)</f>
        <v>0</v>
      </c>
      <c r="K29" s="16"/>
      <c r="L29" s="17">
        <f>F29+H29+J29</f>
        <v>0</v>
      </c>
      <c r="M29" s="15"/>
      <c r="R29">
        <f t="shared" ref="R29:AX29" si="1">ROUNDDOWN(SUM(R6:R9), 0)</f>
        <v>0</v>
      </c>
      <c r="S29">
        <f t="shared" si="1"/>
        <v>0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1"/>
        <v>0</v>
      </c>
      <c r="AC29">
        <f t="shared" si="1"/>
        <v>0</v>
      </c>
      <c r="AD29">
        <f t="shared" si="1"/>
        <v>0</v>
      </c>
      <c r="AE29">
        <f t="shared" si="1"/>
        <v>0</v>
      </c>
      <c r="AF29">
        <f t="shared" si="1"/>
        <v>0</v>
      </c>
      <c r="AG29">
        <f t="shared" si="1"/>
        <v>0</v>
      </c>
      <c r="AH29">
        <f t="shared" si="1"/>
        <v>0</v>
      </c>
      <c r="AI29">
        <f t="shared" si="1"/>
        <v>0</v>
      </c>
      <c r="AJ29">
        <f t="shared" si="1"/>
        <v>0</v>
      </c>
      <c r="AK29">
        <f t="shared" si="1"/>
        <v>0</v>
      </c>
      <c r="AL29">
        <f t="shared" si="1"/>
        <v>0</v>
      </c>
      <c r="AM29">
        <f t="shared" si="1"/>
        <v>0</v>
      </c>
      <c r="AN29">
        <f t="shared" si="1"/>
        <v>0</v>
      </c>
      <c r="AO29">
        <f t="shared" si="1"/>
        <v>0</v>
      </c>
      <c r="AP29">
        <f t="shared" si="1"/>
        <v>0</v>
      </c>
      <c r="AQ29">
        <f t="shared" si="1"/>
        <v>0</v>
      </c>
      <c r="AR29">
        <f t="shared" si="1"/>
        <v>0</v>
      </c>
      <c r="AS29">
        <f t="shared" si="1"/>
        <v>0</v>
      </c>
      <c r="AT29">
        <f t="shared" si="1"/>
        <v>0</v>
      </c>
      <c r="AU29">
        <f t="shared" si="1"/>
        <v>0</v>
      </c>
      <c r="AV29">
        <f t="shared" si="1"/>
        <v>0</v>
      </c>
      <c r="AW29">
        <f t="shared" si="1"/>
        <v>0</v>
      </c>
      <c r="AX29">
        <f t="shared" si="1"/>
        <v>0</v>
      </c>
    </row>
    <row r="30" spans="1:50" ht="25.5" customHeight="1" x14ac:dyDescent="0.3">
      <c r="A30" s="53" t="s">
        <v>158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4"/>
    </row>
    <row r="31" spans="1:50" ht="25.5" customHeight="1" x14ac:dyDescent="0.3">
      <c r="A31" s="6" t="s">
        <v>118</v>
      </c>
      <c r="B31" s="6" t="s">
        <v>119</v>
      </c>
      <c r="C31" s="8" t="s">
        <v>70</v>
      </c>
      <c r="D31" s="16">
        <v>4</v>
      </c>
      <c r="E31" s="16">
        <f>ROUNDDOWN(일위대가목록!G8, 0)</f>
        <v>0</v>
      </c>
      <c r="F31" s="16">
        <f>ROUNDDOWN(D31*E31, 0)</f>
        <v>0</v>
      </c>
      <c r="G31" s="16">
        <f>ROUNDDOWN(일위대가목록!I8, 0)</f>
        <v>0</v>
      </c>
      <c r="H31" s="16">
        <f>ROUNDDOWN(D31*G31, 0)</f>
        <v>0</v>
      </c>
      <c r="I31" s="16">
        <f>ROUNDDOWN(일위대가목록!K8, 2)</f>
        <v>0</v>
      </c>
      <c r="J31" s="16">
        <f>ROUNDDOWN(D31*I31, 0)</f>
        <v>0</v>
      </c>
      <c r="K31" s="16">
        <f>E31+G31+I31</f>
        <v>0</v>
      </c>
      <c r="L31" s="16">
        <f>F31+H31+J31</f>
        <v>0</v>
      </c>
      <c r="M31" s="10" t="s">
        <v>117</v>
      </c>
      <c r="O31" t="str">
        <f>""</f>
        <v/>
      </c>
      <c r="P31" s="1" t="s">
        <v>63</v>
      </c>
      <c r="Q31">
        <v>1</v>
      </c>
      <c r="R31">
        <f>IF(P31="기계경비", J31, 0)</f>
        <v>0</v>
      </c>
      <c r="S31">
        <f>IF(P31="운반비", J31, 0)</f>
        <v>0</v>
      </c>
      <c r="T31">
        <f>IF(P31="작업부산물", F31, 0)</f>
        <v>0</v>
      </c>
      <c r="U31">
        <f>IF(P31="관급", F31, 0)</f>
        <v>0</v>
      </c>
      <c r="V31">
        <f>IF(P31="외주비", J31, 0)</f>
        <v>0</v>
      </c>
      <c r="W31">
        <f>IF(P31="장비비", J31, 0)</f>
        <v>0</v>
      </c>
      <c r="X31">
        <f>IF(P31="폐기물처리비", J31, 0)</f>
        <v>0</v>
      </c>
      <c r="Y31">
        <f>IF(P31="가설비", J31, 0)</f>
        <v>0</v>
      </c>
      <c r="Z31">
        <f>IF(P31="잡비제외분", F31, 0)</f>
        <v>0</v>
      </c>
      <c r="AA31">
        <f>IF(P31="사급자재대", L31, 0)</f>
        <v>0</v>
      </c>
      <c r="AB31">
        <f>IF(P31="관급자재대", L31, 0)</f>
        <v>0</v>
      </c>
      <c r="AC31">
        <f>IF(P31="관급자 관급 자재대", L31, 0)</f>
        <v>0</v>
      </c>
      <c r="AD31">
        <f>IF(P31="사용자항목2", L31, 0)</f>
        <v>0</v>
      </c>
      <c r="AE31">
        <f>IF(P31="안전관리비", L31, 0)</f>
        <v>0</v>
      </c>
      <c r="AF31">
        <f>IF(P31="품질관리비", L31, 0)</f>
        <v>0</v>
      </c>
      <c r="AG31">
        <f>IF(P31="작업부산물(철거해체)", L31, 0)</f>
        <v>0</v>
      </c>
      <c r="AH31">
        <f>IF(P31="사용자항목6", L31, 0)</f>
        <v>0</v>
      </c>
      <c r="AI31">
        <f>IF(P31="사용자항목7", L31, 0)</f>
        <v>0</v>
      </c>
      <c r="AJ31">
        <f>IF(P31="사용자항목8", L31, 0)</f>
        <v>0</v>
      </c>
      <c r="AK31">
        <f>IF(P31="사용자항목9", L31, 0)</f>
        <v>0</v>
      </c>
      <c r="AL31">
        <f>IF(P31="사용자항목10", L31, 0)</f>
        <v>0</v>
      </c>
      <c r="AM31">
        <f>IF(P31="사용자항목11", L31, 0)</f>
        <v>0</v>
      </c>
      <c r="AN31">
        <f>IF(P31="사용자항목12", L31, 0)</f>
        <v>0</v>
      </c>
      <c r="AO31">
        <f>IF(P31="사용자항목13", L31, 0)</f>
        <v>0</v>
      </c>
      <c r="AP31">
        <f>IF(P31="사용자항목14", L31, 0)</f>
        <v>0</v>
      </c>
      <c r="AQ31">
        <f>IF(P31="사용자항목15", L31, 0)</f>
        <v>0</v>
      </c>
      <c r="AR31">
        <f>IF(P31="사용자항목16", L31, 0)</f>
        <v>0</v>
      </c>
      <c r="AS31">
        <f>IF(P31="사용자항목17", L31, 0)</f>
        <v>0</v>
      </c>
      <c r="AT31">
        <f>IF(P31="사용자항목18", L31, 0)</f>
        <v>0</v>
      </c>
      <c r="AU31">
        <f>IF(P31="사용자항목19", L31, 0)</f>
        <v>0</v>
      </c>
    </row>
    <row r="32" spans="1:50" ht="25.5" customHeight="1" x14ac:dyDescent="0.3">
      <c r="A32" s="7"/>
      <c r="B32" s="7"/>
      <c r="C32" s="11"/>
      <c r="D32" s="16"/>
      <c r="E32" s="16"/>
      <c r="F32" s="16"/>
      <c r="G32" s="16"/>
      <c r="H32" s="16"/>
      <c r="I32" s="16"/>
      <c r="J32" s="16"/>
      <c r="K32" s="16"/>
      <c r="L32" s="16"/>
      <c r="M32" s="9"/>
    </row>
    <row r="33" spans="1:13" ht="25.5" customHeight="1" x14ac:dyDescent="0.3">
      <c r="A33" s="7"/>
      <c r="B33" s="7"/>
      <c r="C33" s="11"/>
      <c r="D33" s="16"/>
      <c r="E33" s="16"/>
      <c r="F33" s="16"/>
      <c r="G33" s="16"/>
      <c r="H33" s="16"/>
      <c r="I33" s="16"/>
      <c r="J33" s="16"/>
      <c r="K33" s="16"/>
      <c r="L33" s="16"/>
      <c r="M33" s="9"/>
    </row>
    <row r="34" spans="1:13" ht="25.5" customHeight="1" x14ac:dyDescent="0.3">
      <c r="A34" s="7"/>
      <c r="B34" s="7"/>
      <c r="C34" s="11"/>
      <c r="D34" s="16"/>
      <c r="E34" s="16"/>
      <c r="F34" s="16"/>
      <c r="G34" s="16"/>
      <c r="H34" s="16"/>
      <c r="I34" s="16"/>
      <c r="J34" s="16"/>
      <c r="K34" s="16"/>
      <c r="L34" s="16"/>
      <c r="M34" s="9"/>
    </row>
    <row r="35" spans="1:13" ht="25.5" customHeight="1" x14ac:dyDescent="0.3">
      <c r="A35" s="7"/>
      <c r="B35" s="7"/>
      <c r="C35" s="11"/>
      <c r="D35" s="16"/>
      <c r="E35" s="16"/>
      <c r="F35" s="16"/>
      <c r="G35" s="16"/>
      <c r="H35" s="16"/>
      <c r="I35" s="16"/>
      <c r="J35" s="16"/>
      <c r="K35" s="16"/>
      <c r="L35" s="16"/>
      <c r="M35" s="9"/>
    </row>
    <row r="36" spans="1:13" ht="25.5" customHeight="1" x14ac:dyDescent="0.3">
      <c r="A36" s="7"/>
      <c r="B36" s="7"/>
      <c r="C36" s="11"/>
      <c r="D36" s="16"/>
      <c r="E36" s="16"/>
      <c r="F36" s="16"/>
      <c r="G36" s="16"/>
      <c r="H36" s="16"/>
      <c r="I36" s="16"/>
      <c r="J36" s="16"/>
      <c r="K36" s="16"/>
      <c r="L36" s="16"/>
      <c r="M36" s="9"/>
    </row>
    <row r="37" spans="1:13" ht="25.5" customHeight="1" x14ac:dyDescent="0.3">
      <c r="A37" s="7"/>
      <c r="B37" s="7"/>
      <c r="C37" s="11"/>
      <c r="D37" s="16"/>
      <c r="E37" s="16"/>
      <c r="F37" s="16"/>
      <c r="G37" s="16"/>
      <c r="H37" s="16"/>
      <c r="I37" s="16"/>
      <c r="J37" s="16"/>
      <c r="K37" s="16"/>
      <c r="L37" s="16"/>
      <c r="M37" s="9"/>
    </row>
    <row r="38" spans="1:13" ht="25.5" customHeight="1" x14ac:dyDescent="0.3">
      <c r="A38" s="7"/>
      <c r="B38" s="7"/>
      <c r="C38" s="11"/>
      <c r="D38" s="16"/>
      <c r="E38" s="16"/>
      <c r="F38" s="16"/>
      <c r="G38" s="16"/>
      <c r="H38" s="16"/>
      <c r="I38" s="16"/>
      <c r="J38" s="16"/>
      <c r="K38" s="16"/>
      <c r="L38" s="16"/>
      <c r="M38" s="9"/>
    </row>
    <row r="39" spans="1:13" ht="25.5" customHeight="1" x14ac:dyDescent="0.3">
      <c r="A39" s="7"/>
      <c r="B39" s="7"/>
      <c r="C39" s="11"/>
      <c r="D39" s="16"/>
      <c r="E39" s="16"/>
      <c r="F39" s="16"/>
      <c r="G39" s="16"/>
      <c r="H39" s="16"/>
      <c r="I39" s="16"/>
      <c r="J39" s="16"/>
      <c r="K39" s="16"/>
      <c r="L39" s="16"/>
      <c r="M39" s="9"/>
    </row>
    <row r="40" spans="1:13" ht="25.5" customHeight="1" x14ac:dyDescent="0.3">
      <c r="A40" s="7"/>
      <c r="B40" s="7"/>
      <c r="C40" s="11"/>
      <c r="D40" s="16"/>
      <c r="E40" s="16"/>
      <c r="F40" s="16"/>
      <c r="G40" s="16"/>
      <c r="H40" s="16"/>
      <c r="I40" s="16"/>
      <c r="J40" s="16"/>
      <c r="K40" s="16"/>
      <c r="L40" s="16"/>
      <c r="M40" s="9"/>
    </row>
    <row r="41" spans="1:13" ht="25.5" customHeight="1" x14ac:dyDescent="0.3">
      <c r="A41" s="7"/>
      <c r="B41" s="7"/>
      <c r="C41" s="11"/>
      <c r="D41" s="16"/>
      <c r="E41" s="16"/>
      <c r="F41" s="16"/>
      <c r="G41" s="16"/>
      <c r="H41" s="16"/>
      <c r="I41" s="16"/>
      <c r="J41" s="16"/>
      <c r="K41" s="16"/>
      <c r="L41" s="16"/>
      <c r="M41" s="9"/>
    </row>
    <row r="42" spans="1:13" ht="25.5" customHeight="1" x14ac:dyDescent="0.3">
      <c r="A42" s="7"/>
      <c r="B42" s="7"/>
      <c r="C42" s="11"/>
      <c r="D42" s="16"/>
      <c r="E42" s="16"/>
      <c r="F42" s="16"/>
      <c r="G42" s="16"/>
      <c r="H42" s="16"/>
      <c r="I42" s="16"/>
      <c r="J42" s="16"/>
      <c r="K42" s="16"/>
      <c r="L42" s="16"/>
      <c r="M42" s="9"/>
    </row>
    <row r="43" spans="1:13" ht="25.5" customHeight="1" x14ac:dyDescent="0.3">
      <c r="A43" s="7"/>
      <c r="B43" s="7"/>
      <c r="C43" s="11"/>
      <c r="D43" s="16"/>
      <c r="E43" s="16"/>
      <c r="F43" s="16"/>
      <c r="G43" s="16"/>
      <c r="H43" s="16"/>
      <c r="I43" s="16"/>
      <c r="J43" s="16"/>
      <c r="K43" s="16"/>
      <c r="L43" s="16"/>
      <c r="M43" s="9"/>
    </row>
    <row r="44" spans="1:13" ht="25.5" customHeight="1" x14ac:dyDescent="0.3">
      <c r="A44" s="7"/>
      <c r="B44" s="7"/>
      <c r="C44" s="11"/>
      <c r="D44" s="16"/>
      <c r="E44" s="16"/>
      <c r="F44" s="16"/>
      <c r="G44" s="16"/>
      <c r="H44" s="16"/>
      <c r="I44" s="16"/>
      <c r="J44" s="16"/>
      <c r="K44" s="16"/>
      <c r="L44" s="16"/>
      <c r="M44" s="9"/>
    </row>
    <row r="45" spans="1:13" ht="25.5" customHeight="1" x14ac:dyDescent="0.3">
      <c r="A45" s="7"/>
      <c r="B45" s="7"/>
      <c r="C45" s="11"/>
      <c r="D45" s="16"/>
      <c r="E45" s="16"/>
      <c r="F45" s="16"/>
      <c r="G45" s="16"/>
      <c r="H45" s="16"/>
      <c r="I45" s="16"/>
      <c r="J45" s="16"/>
      <c r="K45" s="16"/>
      <c r="L45" s="16"/>
      <c r="M45" s="9"/>
    </row>
    <row r="46" spans="1:13" ht="25.5" customHeight="1" x14ac:dyDescent="0.3">
      <c r="A46" s="7"/>
      <c r="B46" s="7"/>
      <c r="C46" s="11"/>
      <c r="D46" s="16"/>
      <c r="E46" s="16"/>
      <c r="F46" s="16"/>
      <c r="G46" s="16"/>
      <c r="H46" s="16"/>
      <c r="I46" s="16"/>
      <c r="J46" s="16"/>
      <c r="K46" s="16"/>
      <c r="L46" s="16"/>
      <c r="M46" s="9"/>
    </row>
    <row r="47" spans="1:13" ht="25.5" customHeight="1" x14ac:dyDescent="0.3">
      <c r="A47" s="7"/>
      <c r="B47" s="7"/>
      <c r="C47" s="11"/>
      <c r="D47" s="16"/>
      <c r="E47" s="16"/>
      <c r="F47" s="16"/>
      <c r="G47" s="16"/>
      <c r="H47" s="16"/>
      <c r="I47" s="16"/>
      <c r="J47" s="16"/>
      <c r="K47" s="16"/>
      <c r="L47" s="16"/>
      <c r="M47" s="9"/>
    </row>
    <row r="48" spans="1:13" ht="25.5" customHeight="1" x14ac:dyDescent="0.3">
      <c r="A48" s="7"/>
      <c r="B48" s="7"/>
      <c r="C48" s="11"/>
      <c r="D48" s="16"/>
      <c r="E48" s="16"/>
      <c r="F48" s="16"/>
      <c r="G48" s="16"/>
      <c r="H48" s="16"/>
      <c r="I48" s="16"/>
      <c r="J48" s="16"/>
      <c r="K48" s="16"/>
      <c r="L48" s="16"/>
      <c r="M48" s="9"/>
    </row>
    <row r="49" spans="1:50" ht="25.5" customHeight="1" x14ac:dyDescent="0.3">
      <c r="A49" s="7"/>
      <c r="B49" s="7"/>
      <c r="C49" s="11"/>
      <c r="D49" s="16"/>
      <c r="E49" s="16"/>
      <c r="F49" s="16"/>
      <c r="G49" s="16"/>
      <c r="H49" s="16"/>
      <c r="I49" s="16"/>
      <c r="J49" s="16"/>
      <c r="K49" s="16"/>
      <c r="L49" s="16"/>
      <c r="M49" s="9"/>
    </row>
    <row r="50" spans="1:50" ht="25.5" customHeight="1" x14ac:dyDescent="0.3">
      <c r="A50" s="7"/>
      <c r="B50" s="7"/>
      <c r="C50" s="11"/>
      <c r="D50" s="16"/>
      <c r="E50" s="16"/>
      <c r="F50" s="16"/>
      <c r="G50" s="16"/>
      <c r="H50" s="16"/>
      <c r="I50" s="16"/>
      <c r="J50" s="16"/>
      <c r="K50" s="16"/>
      <c r="L50" s="16"/>
      <c r="M50" s="9"/>
    </row>
    <row r="51" spans="1:50" ht="25.5" customHeight="1" x14ac:dyDescent="0.3">
      <c r="A51" s="7"/>
      <c r="B51" s="7"/>
      <c r="C51" s="11"/>
      <c r="D51" s="16"/>
      <c r="E51" s="16"/>
      <c r="F51" s="16"/>
      <c r="G51" s="16"/>
      <c r="H51" s="16"/>
      <c r="I51" s="16"/>
      <c r="J51" s="16"/>
      <c r="K51" s="16"/>
      <c r="L51" s="16"/>
      <c r="M51" s="9"/>
    </row>
    <row r="52" spans="1:50" ht="25.5" customHeight="1" x14ac:dyDescent="0.3">
      <c r="A52" s="7"/>
      <c r="B52" s="7"/>
      <c r="C52" s="11"/>
      <c r="D52" s="16"/>
      <c r="E52" s="16"/>
      <c r="F52" s="16"/>
      <c r="G52" s="16"/>
      <c r="H52" s="16"/>
      <c r="I52" s="16"/>
      <c r="J52" s="16"/>
      <c r="K52" s="16"/>
      <c r="L52" s="16"/>
      <c r="M52" s="9"/>
    </row>
    <row r="53" spans="1:50" ht="25.5" customHeight="1" x14ac:dyDescent="0.3">
      <c r="A53" s="7"/>
      <c r="B53" s="7"/>
      <c r="C53" s="11"/>
      <c r="D53" s="16"/>
      <c r="E53" s="16"/>
      <c r="F53" s="16"/>
      <c r="G53" s="16"/>
      <c r="H53" s="16"/>
      <c r="I53" s="16"/>
      <c r="J53" s="16"/>
      <c r="K53" s="16"/>
      <c r="L53" s="16"/>
      <c r="M53" s="9"/>
    </row>
    <row r="54" spans="1:50" ht="25.5" customHeight="1" x14ac:dyDescent="0.3">
      <c r="A54" s="12" t="s">
        <v>95</v>
      </c>
      <c r="B54" s="13"/>
      <c r="C54" s="14"/>
      <c r="D54" s="17"/>
      <c r="E54" s="16"/>
      <c r="F54" s="17">
        <f>ROUNDDOWN(SUMIF(Q31:Q53, "1", F31:F53), 0)</f>
        <v>0</v>
      </c>
      <c r="G54" s="16"/>
      <c r="H54" s="17">
        <f>ROUNDDOWN(SUMIF(Q31:Q53, "1", H31:H53), 0)</f>
        <v>0</v>
      </c>
      <c r="I54" s="16"/>
      <c r="J54" s="17">
        <f>ROUNDDOWN(SUMIF(Q31:Q53, "1", J31:J53), 0)</f>
        <v>0</v>
      </c>
      <c r="K54" s="16"/>
      <c r="L54" s="17">
        <f>F54+H54+J54</f>
        <v>0</v>
      </c>
      <c r="M54" s="15"/>
      <c r="R54">
        <f t="shared" ref="R54:AX54" si="2">ROUNDDOWN(SUM(R31:R31), 0)</f>
        <v>0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  <c r="AK54">
        <f t="shared" si="2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>
        <f t="shared" si="2"/>
        <v>0</v>
      </c>
      <c r="AP54">
        <f t="shared" si="2"/>
        <v>0</v>
      </c>
      <c r="AQ54">
        <f t="shared" si="2"/>
        <v>0</v>
      </c>
      <c r="AR54">
        <f t="shared" si="2"/>
        <v>0</v>
      </c>
      <c r="AS54">
        <f t="shared" si="2"/>
        <v>0</v>
      </c>
      <c r="AT54">
        <f t="shared" si="2"/>
        <v>0</v>
      </c>
      <c r="AU54">
        <f t="shared" si="2"/>
        <v>0</v>
      </c>
      <c r="AV54">
        <f t="shared" si="2"/>
        <v>0</v>
      </c>
      <c r="AW54">
        <f t="shared" si="2"/>
        <v>0</v>
      </c>
      <c r="AX54">
        <f t="shared" si="2"/>
        <v>0</v>
      </c>
    </row>
    <row r="55" spans="1:50" ht="25.5" customHeight="1" x14ac:dyDescent="0.3">
      <c r="A55" s="53" t="s">
        <v>159</v>
      </c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4"/>
    </row>
    <row r="56" spans="1:50" ht="25.5" customHeight="1" x14ac:dyDescent="0.3">
      <c r="A56" s="6" t="s">
        <v>68</v>
      </c>
      <c r="B56" s="6" t="s">
        <v>69</v>
      </c>
      <c r="C56" s="8" t="s">
        <v>70</v>
      </c>
      <c r="D56" s="16">
        <v>3.96</v>
      </c>
      <c r="E56" s="16">
        <v>0</v>
      </c>
      <c r="F56" s="16">
        <f>ROUNDDOWN(D56*E56, 0)</f>
        <v>0</v>
      </c>
      <c r="G56" s="16">
        <v>0</v>
      </c>
      <c r="H56" s="16">
        <f>ROUNDDOWN(D56*G56, 0)</f>
        <v>0</v>
      </c>
      <c r="I56" s="16">
        <f>ROUNDDOWN(단가대비표!O27, 0)</f>
        <v>0</v>
      </c>
      <c r="J56" s="16">
        <f>ROUNDDOWN(D56*I56, 0)</f>
        <v>0</v>
      </c>
      <c r="K56" s="16">
        <f>E56+G56+I56</f>
        <v>0</v>
      </c>
      <c r="L56" s="16">
        <f>F56+H56+J56</f>
        <v>0</v>
      </c>
      <c r="M56" s="9"/>
      <c r="O56" t="str">
        <f>"03"</f>
        <v>03</v>
      </c>
      <c r="P56" s="1" t="s">
        <v>63</v>
      </c>
      <c r="Q56">
        <v>1</v>
      </c>
      <c r="R56">
        <f>IF(P56="기계경비", J56, 0)</f>
        <v>0</v>
      </c>
      <c r="S56">
        <f>IF(P56="운반비", J56, 0)</f>
        <v>0</v>
      </c>
      <c r="T56">
        <f>IF(P56="작업부산물", F56, 0)</f>
        <v>0</v>
      </c>
      <c r="U56">
        <f>IF(P56="관급", F56, 0)</f>
        <v>0</v>
      </c>
      <c r="V56">
        <f>IF(P56="외주비", J56, 0)</f>
        <v>0</v>
      </c>
      <c r="W56">
        <f>IF(P56="장비비", J56, 0)</f>
        <v>0</v>
      </c>
      <c r="X56">
        <f>IF(P56="폐기물처리비", J56, 0)</f>
        <v>0</v>
      </c>
      <c r="Y56">
        <f>IF(P56="가설비", J56, 0)</f>
        <v>0</v>
      </c>
      <c r="Z56">
        <f>IF(P56="잡비제외분", F56, 0)</f>
        <v>0</v>
      </c>
      <c r="AA56">
        <f>IF(P56="사급자재대", L56, 0)</f>
        <v>0</v>
      </c>
      <c r="AB56">
        <f>IF(P56="관급자재대", L56, 0)</f>
        <v>0</v>
      </c>
      <c r="AC56">
        <f>IF(P56="관급자 관급 자재대", L56, 0)</f>
        <v>0</v>
      </c>
      <c r="AD56">
        <f>IF(P56="사용자항목2", L56, 0)</f>
        <v>0</v>
      </c>
      <c r="AE56">
        <f>IF(P56="안전관리비", L56, 0)</f>
        <v>0</v>
      </c>
      <c r="AF56">
        <f>IF(P56="품질관리비", L56, 0)</f>
        <v>0</v>
      </c>
      <c r="AG56">
        <f>IF(P56="작업부산물(철거해체)", L56, 0)</f>
        <v>0</v>
      </c>
      <c r="AH56">
        <f>IF(P56="사용자항목6", L56, 0)</f>
        <v>0</v>
      </c>
      <c r="AI56">
        <f>IF(P56="사용자항목7", L56, 0)</f>
        <v>0</v>
      </c>
      <c r="AJ56">
        <f>IF(P56="사용자항목8", L56, 0)</f>
        <v>0</v>
      </c>
      <c r="AK56">
        <f>IF(P56="사용자항목9", L56, 0)</f>
        <v>0</v>
      </c>
      <c r="AL56">
        <f>IF(P56="사용자항목10", L56, 0)</f>
        <v>0</v>
      </c>
      <c r="AM56">
        <f>IF(P56="사용자항목11", L56, 0)</f>
        <v>0</v>
      </c>
      <c r="AN56">
        <f>IF(P56="사용자항목12", L56, 0)</f>
        <v>0</v>
      </c>
      <c r="AO56">
        <f>IF(P56="사용자항목13", L56, 0)</f>
        <v>0</v>
      </c>
      <c r="AP56">
        <f>IF(P56="사용자항목14", L56, 0)</f>
        <v>0</v>
      </c>
      <c r="AQ56">
        <f>IF(P56="사용자항목15", L56, 0)</f>
        <v>0</v>
      </c>
      <c r="AR56">
        <f>IF(P56="사용자항목16", L56, 0)</f>
        <v>0</v>
      </c>
      <c r="AS56">
        <f>IF(P56="사용자항목17", L56, 0)</f>
        <v>0</v>
      </c>
      <c r="AT56">
        <f>IF(P56="사용자항목18", L56, 0)</f>
        <v>0</v>
      </c>
      <c r="AU56">
        <f>IF(P56="사용자항목19", L56, 0)</f>
        <v>0</v>
      </c>
    </row>
    <row r="57" spans="1:50" ht="25.5" customHeight="1" x14ac:dyDescent="0.3">
      <c r="A57" s="7"/>
      <c r="B57" s="7"/>
      <c r="C57" s="11"/>
      <c r="D57" s="16"/>
      <c r="E57" s="16"/>
      <c r="F57" s="16"/>
      <c r="G57" s="16"/>
      <c r="H57" s="16"/>
      <c r="I57" s="16"/>
      <c r="J57" s="16"/>
      <c r="K57" s="16"/>
      <c r="L57" s="16"/>
      <c r="M57" s="9"/>
    </row>
    <row r="58" spans="1:50" ht="25.5" customHeight="1" x14ac:dyDescent="0.3">
      <c r="A58" s="7"/>
      <c r="B58" s="7"/>
      <c r="C58" s="11"/>
      <c r="D58" s="16"/>
      <c r="E58" s="16"/>
      <c r="F58" s="16"/>
      <c r="G58" s="16"/>
      <c r="H58" s="16"/>
      <c r="I58" s="16"/>
      <c r="J58" s="16"/>
      <c r="K58" s="16"/>
      <c r="L58" s="16"/>
      <c r="M58" s="9"/>
    </row>
    <row r="59" spans="1:50" ht="25.5" customHeight="1" x14ac:dyDescent="0.3">
      <c r="A59" s="7"/>
      <c r="B59" s="7"/>
      <c r="C59" s="11"/>
      <c r="D59" s="16"/>
      <c r="E59" s="16"/>
      <c r="F59" s="16"/>
      <c r="G59" s="16"/>
      <c r="H59" s="16"/>
      <c r="I59" s="16"/>
      <c r="J59" s="16"/>
      <c r="K59" s="16"/>
      <c r="L59" s="16"/>
      <c r="M59" s="9"/>
    </row>
    <row r="60" spans="1:50" ht="25.5" customHeight="1" x14ac:dyDescent="0.3">
      <c r="A60" s="7"/>
      <c r="B60" s="7"/>
      <c r="C60" s="11"/>
      <c r="D60" s="16"/>
      <c r="E60" s="16"/>
      <c r="F60" s="16"/>
      <c r="G60" s="16"/>
      <c r="H60" s="16"/>
      <c r="I60" s="16"/>
      <c r="J60" s="16"/>
      <c r="K60" s="16"/>
      <c r="L60" s="16"/>
      <c r="M60" s="9"/>
    </row>
    <row r="61" spans="1:50" ht="25.5" customHeight="1" x14ac:dyDescent="0.3">
      <c r="A61" s="7"/>
      <c r="B61" s="7"/>
      <c r="C61" s="11"/>
      <c r="D61" s="16"/>
      <c r="E61" s="16"/>
      <c r="F61" s="16"/>
      <c r="G61" s="16"/>
      <c r="H61" s="16"/>
      <c r="I61" s="16"/>
      <c r="J61" s="16"/>
      <c r="K61" s="16"/>
      <c r="L61" s="16"/>
      <c r="M61" s="9"/>
    </row>
    <row r="62" spans="1:50" ht="25.5" customHeight="1" x14ac:dyDescent="0.3">
      <c r="A62" s="7"/>
      <c r="B62" s="7"/>
      <c r="C62" s="11"/>
      <c r="D62" s="16"/>
      <c r="E62" s="16"/>
      <c r="F62" s="16"/>
      <c r="G62" s="16"/>
      <c r="H62" s="16"/>
      <c r="I62" s="16"/>
      <c r="J62" s="16"/>
      <c r="K62" s="16"/>
      <c r="L62" s="16"/>
      <c r="M62" s="9"/>
    </row>
    <row r="63" spans="1:50" ht="25.5" customHeight="1" x14ac:dyDescent="0.3">
      <c r="A63" s="7"/>
      <c r="B63" s="7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9"/>
    </row>
    <row r="64" spans="1:50" ht="25.5" customHeight="1" x14ac:dyDescent="0.3">
      <c r="A64" s="7"/>
      <c r="B64" s="7"/>
      <c r="C64" s="11"/>
      <c r="D64" s="16"/>
      <c r="E64" s="16"/>
      <c r="F64" s="16"/>
      <c r="G64" s="16"/>
      <c r="H64" s="16"/>
      <c r="I64" s="16"/>
      <c r="J64" s="16"/>
      <c r="K64" s="16"/>
      <c r="L64" s="16"/>
      <c r="M64" s="9"/>
    </row>
    <row r="65" spans="1:50" ht="25.5" customHeight="1" x14ac:dyDescent="0.3">
      <c r="A65" s="7"/>
      <c r="B65" s="7"/>
      <c r="C65" s="11"/>
      <c r="D65" s="16"/>
      <c r="E65" s="16"/>
      <c r="F65" s="16"/>
      <c r="G65" s="16"/>
      <c r="H65" s="16"/>
      <c r="I65" s="16"/>
      <c r="J65" s="16"/>
      <c r="K65" s="16"/>
      <c r="L65" s="16"/>
      <c r="M65" s="9"/>
    </row>
    <row r="66" spans="1:50" ht="25.5" customHeight="1" x14ac:dyDescent="0.3">
      <c r="A66" s="7"/>
      <c r="B66" s="7"/>
      <c r="C66" s="11"/>
      <c r="D66" s="16"/>
      <c r="E66" s="16"/>
      <c r="F66" s="16"/>
      <c r="G66" s="16"/>
      <c r="H66" s="16"/>
      <c r="I66" s="16"/>
      <c r="J66" s="16"/>
      <c r="K66" s="16"/>
      <c r="L66" s="16"/>
      <c r="M66" s="9"/>
    </row>
    <row r="67" spans="1:50" ht="25.5" customHeight="1" x14ac:dyDescent="0.3">
      <c r="A67" s="7"/>
      <c r="B67" s="7"/>
      <c r="C67" s="11"/>
      <c r="D67" s="16"/>
      <c r="E67" s="16"/>
      <c r="F67" s="16"/>
      <c r="G67" s="16"/>
      <c r="H67" s="16"/>
      <c r="I67" s="16"/>
      <c r="J67" s="16"/>
      <c r="K67" s="16"/>
      <c r="L67" s="16"/>
      <c r="M67" s="9"/>
    </row>
    <row r="68" spans="1:50" ht="25.5" customHeight="1" x14ac:dyDescent="0.3">
      <c r="A68" s="7"/>
      <c r="B68" s="7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9"/>
    </row>
    <row r="69" spans="1:50" ht="25.5" customHeight="1" x14ac:dyDescent="0.3">
      <c r="A69" s="7"/>
      <c r="B69" s="7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9"/>
    </row>
    <row r="70" spans="1:50" ht="25.5" customHeight="1" x14ac:dyDescent="0.3">
      <c r="A70" s="7"/>
      <c r="B70" s="7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9"/>
    </row>
    <row r="71" spans="1:50" ht="25.5" customHeight="1" x14ac:dyDescent="0.3">
      <c r="A71" s="7"/>
      <c r="B71" s="7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9"/>
    </row>
    <row r="72" spans="1:50" ht="25.5" customHeight="1" x14ac:dyDescent="0.3">
      <c r="A72" s="7"/>
      <c r="B72" s="7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9"/>
    </row>
    <row r="73" spans="1:50" ht="25.5" customHeight="1" x14ac:dyDescent="0.3">
      <c r="A73" s="7"/>
      <c r="B73" s="7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9"/>
    </row>
    <row r="74" spans="1:50" ht="25.5" customHeight="1" x14ac:dyDescent="0.3">
      <c r="A74" s="7"/>
      <c r="B74" s="7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9"/>
    </row>
    <row r="75" spans="1:50" ht="25.5" customHeight="1" x14ac:dyDescent="0.3">
      <c r="A75" s="7"/>
      <c r="B75" s="7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9"/>
    </row>
    <row r="76" spans="1:50" ht="25.5" customHeight="1" x14ac:dyDescent="0.3">
      <c r="A76" s="7"/>
      <c r="B76" s="7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9"/>
    </row>
    <row r="77" spans="1:50" ht="25.5" customHeight="1" x14ac:dyDescent="0.3">
      <c r="A77" s="7"/>
      <c r="B77" s="7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9"/>
    </row>
    <row r="78" spans="1:50" ht="25.5" customHeight="1" x14ac:dyDescent="0.3">
      <c r="A78" s="7"/>
      <c r="B78" s="7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9"/>
    </row>
    <row r="79" spans="1:50" ht="25.5" customHeight="1" x14ac:dyDescent="0.3">
      <c r="A79" s="12" t="s">
        <v>95</v>
      </c>
      <c r="B79" s="13"/>
      <c r="C79" s="14"/>
      <c r="D79" s="17"/>
      <c r="E79" s="16"/>
      <c r="F79" s="17">
        <f>ROUNDDOWN(SUMIF(Q56:Q78, "1", F56:F78), 0)</f>
        <v>0</v>
      </c>
      <c r="G79" s="16"/>
      <c r="H79" s="17">
        <f>ROUNDDOWN(SUMIF(Q56:Q78, "1", H56:H78), 0)</f>
        <v>0</v>
      </c>
      <c r="I79" s="16"/>
      <c r="J79" s="17">
        <f>ROUNDDOWN(SUMIF(Q56:Q78, "1", J56:J78), 0)</f>
        <v>0</v>
      </c>
      <c r="K79" s="16"/>
      <c r="L79" s="17">
        <f>F79+H79+J79</f>
        <v>0</v>
      </c>
      <c r="M79" s="15"/>
      <c r="R79">
        <f t="shared" ref="R79:AX79" si="3">ROUNDDOWN(SUM(R56:R56), 0)</f>
        <v>0</v>
      </c>
      <c r="S79">
        <f t="shared" si="3"/>
        <v>0</v>
      </c>
      <c r="T79">
        <f t="shared" si="3"/>
        <v>0</v>
      </c>
      <c r="U79">
        <f t="shared" si="3"/>
        <v>0</v>
      </c>
      <c r="V79">
        <f t="shared" si="3"/>
        <v>0</v>
      </c>
      <c r="W79">
        <f t="shared" si="3"/>
        <v>0</v>
      </c>
      <c r="X79">
        <f t="shared" si="3"/>
        <v>0</v>
      </c>
      <c r="Y79">
        <f t="shared" si="3"/>
        <v>0</v>
      </c>
      <c r="Z79">
        <f t="shared" si="3"/>
        <v>0</v>
      </c>
      <c r="AA79">
        <f t="shared" si="3"/>
        <v>0</v>
      </c>
      <c r="AB79">
        <f t="shared" si="3"/>
        <v>0</v>
      </c>
      <c r="AC79">
        <f t="shared" si="3"/>
        <v>0</v>
      </c>
      <c r="AD79">
        <f t="shared" si="3"/>
        <v>0</v>
      </c>
      <c r="AE79">
        <f t="shared" si="3"/>
        <v>0</v>
      </c>
      <c r="AF79">
        <f t="shared" si="3"/>
        <v>0</v>
      </c>
      <c r="AG79">
        <f t="shared" si="3"/>
        <v>0</v>
      </c>
      <c r="AH79">
        <f t="shared" si="3"/>
        <v>0</v>
      </c>
      <c r="AI79">
        <f t="shared" si="3"/>
        <v>0</v>
      </c>
      <c r="AJ79">
        <f t="shared" si="3"/>
        <v>0</v>
      </c>
      <c r="AK79">
        <f t="shared" si="3"/>
        <v>0</v>
      </c>
      <c r="AL79">
        <f t="shared" si="3"/>
        <v>0</v>
      </c>
      <c r="AM79">
        <f t="shared" si="3"/>
        <v>0</v>
      </c>
      <c r="AN79">
        <f t="shared" si="3"/>
        <v>0</v>
      </c>
      <c r="AO79">
        <f t="shared" si="3"/>
        <v>0</v>
      </c>
      <c r="AP79">
        <f t="shared" si="3"/>
        <v>0</v>
      </c>
      <c r="AQ79">
        <f t="shared" si="3"/>
        <v>0</v>
      </c>
      <c r="AR79">
        <f t="shared" si="3"/>
        <v>0</v>
      </c>
      <c r="AS79">
        <f t="shared" si="3"/>
        <v>0</v>
      </c>
      <c r="AT79">
        <f t="shared" si="3"/>
        <v>0</v>
      </c>
      <c r="AU79">
        <f t="shared" si="3"/>
        <v>0</v>
      </c>
      <c r="AV79">
        <f t="shared" si="3"/>
        <v>0</v>
      </c>
      <c r="AW79">
        <f t="shared" si="3"/>
        <v>0</v>
      </c>
      <c r="AX79">
        <f t="shared" si="3"/>
        <v>0</v>
      </c>
    </row>
    <row r="80" spans="1:50" ht="25.5" customHeight="1" x14ac:dyDescent="0.3">
      <c r="A80" s="53" t="s">
        <v>160</v>
      </c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4"/>
    </row>
    <row r="81" spans="1:47" ht="25.5" customHeight="1" x14ac:dyDescent="0.3">
      <c r="A81" s="6" t="s">
        <v>71</v>
      </c>
      <c r="B81" s="7"/>
      <c r="C81" s="8" t="s">
        <v>72</v>
      </c>
      <c r="D81" s="16">
        <v>4</v>
      </c>
      <c r="E81" s="16">
        <v>0</v>
      </c>
      <c r="F81" s="16">
        <f>ROUNDDOWN(D81*E81, 0)</f>
        <v>0</v>
      </c>
      <c r="G81" s="16">
        <v>0</v>
      </c>
      <c r="H81" s="16">
        <f>ROUNDDOWN(D81*G81, 0)</f>
        <v>0</v>
      </c>
      <c r="I81" s="16">
        <f>ROUNDDOWN(단가대비표!O28, 0)</f>
        <v>0</v>
      </c>
      <c r="J81" s="16">
        <f>ROUNDDOWN(D81*I81, 0)</f>
        <v>0</v>
      </c>
      <c r="K81" s="16">
        <f>E81+G81+I81</f>
        <v>0</v>
      </c>
      <c r="L81" s="16">
        <f>F81+H81+J81</f>
        <v>0</v>
      </c>
      <c r="M81" s="9"/>
      <c r="O81" t="str">
        <f>"03"</f>
        <v>03</v>
      </c>
      <c r="P81" s="1" t="s">
        <v>63</v>
      </c>
      <c r="Q81">
        <v>1</v>
      </c>
      <c r="R81">
        <f>IF(P81="기계경비", J81, 0)</f>
        <v>0</v>
      </c>
      <c r="S81">
        <f>IF(P81="운반비", J81, 0)</f>
        <v>0</v>
      </c>
      <c r="T81">
        <f>IF(P81="작업부산물", F81, 0)</f>
        <v>0</v>
      </c>
      <c r="U81">
        <f>IF(P81="관급", F81, 0)</f>
        <v>0</v>
      </c>
      <c r="V81">
        <f>IF(P81="외주비", J81, 0)</f>
        <v>0</v>
      </c>
      <c r="W81">
        <f>IF(P81="장비비", J81, 0)</f>
        <v>0</v>
      </c>
      <c r="X81">
        <f>IF(P81="폐기물처리비", J81, 0)</f>
        <v>0</v>
      </c>
      <c r="Y81">
        <f>IF(P81="가설비", J81, 0)</f>
        <v>0</v>
      </c>
      <c r="Z81">
        <f>IF(P81="잡비제외분", F81, 0)</f>
        <v>0</v>
      </c>
      <c r="AA81">
        <f>IF(P81="사급자재대", L81, 0)</f>
        <v>0</v>
      </c>
      <c r="AB81">
        <f>IF(P81="관급자재대", L81, 0)</f>
        <v>0</v>
      </c>
      <c r="AC81">
        <f>IF(P81="관급자 관급 자재대", L81, 0)</f>
        <v>0</v>
      </c>
      <c r="AD81">
        <f>IF(P81="사용자항목2", L81, 0)</f>
        <v>0</v>
      </c>
      <c r="AE81">
        <f>IF(P81="안전관리비", L81, 0)</f>
        <v>0</v>
      </c>
      <c r="AF81">
        <f>IF(P81="품질관리비", L81, 0)</f>
        <v>0</v>
      </c>
      <c r="AG81">
        <f>IF(P81="작업부산물(철거해체)", L81, 0)</f>
        <v>0</v>
      </c>
      <c r="AH81">
        <f>IF(P81="사용자항목6", L81, 0)</f>
        <v>0</v>
      </c>
      <c r="AI81">
        <f>IF(P81="사용자항목7", L81, 0)</f>
        <v>0</v>
      </c>
      <c r="AJ81">
        <f>IF(P81="사용자항목8", L81, 0)</f>
        <v>0</v>
      </c>
      <c r="AK81">
        <f>IF(P81="사용자항목9", L81, 0)</f>
        <v>0</v>
      </c>
      <c r="AL81">
        <f>IF(P81="사용자항목10", L81, 0)</f>
        <v>0</v>
      </c>
      <c r="AM81">
        <f>IF(P81="사용자항목11", L81, 0)</f>
        <v>0</v>
      </c>
      <c r="AN81">
        <f>IF(P81="사용자항목12", L81, 0)</f>
        <v>0</v>
      </c>
      <c r="AO81">
        <f>IF(P81="사용자항목13", L81, 0)</f>
        <v>0</v>
      </c>
      <c r="AP81">
        <f>IF(P81="사용자항목14", L81, 0)</f>
        <v>0</v>
      </c>
      <c r="AQ81">
        <f>IF(P81="사용자항목15", L81, 0)</f>
        <v>0</v>
      </c>
      <c r="AR81">
        <f>IF(P81="사용자항목16", L81, 0)</f>
        <v>0</v>
      </c>
      <c r="AS81">
        <f>IF(P81="사용자항목17", L81, 0)</f>
        <v>0</v>
      </c>
      <c r="AT81">
        <f>IF(P81="사용자항목18", L81, 0)</f>
        <v>0</v>
      </c>
      <c r="AU81">
        <f>IF(P81="사용자항목19", L81, 0)</f>
        <v>0</v>
      </c>
    </row>
    <row r="82" spans="1:47" ht="25.5" customHeight="1" x14ac:dyDescent="0.3">
      <c r="A82" s="7"/>
      <c r="B82" s="7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9"/>
    </row>
    <row r="83" spans="1:47" ht="25.5" customHeight="1" x14ac:dyDescent="0.3">
      <c r="A83" s="7"/>
      <c r="B83" s="7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9"/>
    </row>
    <row r="84" spans="1:47" ht="25.5" customHeight="1" x14ac:dyDescent="0.3">
      <c r="A84" s="7"/>
      <c r="B84" s="7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9"/>
    </row>
    <row r="85" spans="1:47" ht="25.5" customHeight="1" x14ac:dyDescent="0.3">
      <c r="A85" s="7"/>
      <c r="B85" s="7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9"/>
    </row>
    <row r="86" spans="1:47" ht="25.5" customHeight="1" x14ac:dyDescent="0.3">
      <c r="A86" s="7"/>
      <c r="B86" s="7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9"/>
    </row>
    <row r="87" spans="1:47" ht="25.5" customHeight="1" x14ac:dyDescent="0.3">
      <c r="A87" s="7"/>
      <c r="B87" s="7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9"/>
    </row>
    <row r="88" spans="1:47" ht="25.5" customHeight="1" x14ac:dyDescent="0.3">
      <c r="A88" s="7"/>
      <c r="B88" s="7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9"/>
    </row>
    <row r="89" spans="1:47" ht="25.5" customHeight="1" x14ac:dyDescent="0.3">
      <c r="A89" s="7"/>
      <c r="B89" s="7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9"/>
    </row>
    <row r="90" spans="1:47" ht="25.5" customHeight="1" x14ac:dyDescent="0.3">
      <c r="A90" s="7"/>
      <c r="B90" s="7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9"/>
    </row>
    <row r="91" spans="1:47" ht="25.5" customHeight="1" x14ac:dyDescent="0.3">
      <c r="A91" s="7"/>
      <c r="B91" s="7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9"/>
    </row>
    <row r="92" spans="1:47" ht="25.5" customHeight="1" x14ac:dyDescent="0.3">
      <c r="A92" s="7"/>
      <c r="B92" s="7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9"/>
    </row>
    <row r="93" spans="1:47" ht="25.5" customHeight="1" x14ac:dyDescent="0.3">
      <c r="A93" s="7"/>
      <c r="B93" s="7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9"/>
    </row>
    <row r="94" spans="1:47" ht="25.5" customHeight="1" x14ac:dyDescent="0.3">
      <c r="A94" s="7"/>
      <c r="B94" s="7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9"/>
    </row>
    <row r="95" spans="1:47" ht="25.5" customHeight="1" x14ac:dyDescent="0.3">
      <c r="A95" s="7"/>
      <c r="B95" s="7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9"/>
    </row>
    <row r="96" spans="1:47" ht="25.5" customHeight="1" x14ac:dyDescent="0.3">
      <c r="A96" s="7"/>
      <c r="B96" s="7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9"/>
    </row>
    <row r="97" spans="1:50" ht="25.5" customHeight="1" x14ac:dyDescent="0.3">
      <c r="A97" s="7"/>
      <c r="B97" s="7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9"/>
    </row>
    <row r="98" spans="1:50" ht="25.5" customHeight="1" x14ac:dyDescent="0.3">
      <c r="A98" s="7"/>
      <c r="B98" s="7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9"/>
    </row>
    <row r="99" spans="1:50" ht="25.5" customHeight="1" x14ac:dyDescent="0.3">
      <c r="A99" s="7"/>
      <c r="B99" s="7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9"/>
    </row>
    <row r="100" spans="1:50" ht="25.5" customHeight="1" x14ac:dyDescent="0.3">
      <c r="A100" s="7"/>
      <c r="B100" s="7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9"/>
    </row>
    <row r="101" spans="1:50" ht="25.5" customHeight="1" x14ac:dyDescent="0.3">
      <c r="A101" s="7"/>
      <c r="B101" s="7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9"/>
    </row>
    <row r="102" spans="1:50" ht="25.5" customHeight="1" x14ac:dyDescent="0.3">
      <c r="A102" s="7"/>
      <c r="B102" s="7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9"/>
    </row>
    <row r="103" spans="1:50" ht="25.5" customHeight="1" x14ac:dyDescent="0.3">
      <c r="A103" s="7"/>
      <c r="B103" s="7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9"/>
    </row>
    <row r="104" spans="1:50" ht="25.5" customHeight="1" x14ac:dyDescent="0.3">
      <c r="A104" s="12" t="s">
        <v>95</v>
      </c>
      <c r="B104" s="13"/>
      <c r="C104" s="14"/>
      <c r="D104" s="17"/>
      <c r="E104" s="16"/>
      <c r="F104" s="17">
        <f>ROUNDDOWN(SUMIF(Q81:Q103, "1", F81:F103), 0)</f>
        <v>0</v>
      </c>
      <c r="G104" s="16"/>
      <c r="H104" s="17">
        <f>ROUNDDOWN(SUMIF(Q81:Q103, "1", H81:H103), 0)</f>
        <v>0</v>
      </c>
      <c r="I104" s="16"/>
      <c r="J104" s="17">
        <f>ROUNDDOWN(SUMIF(Q81:Q103, "1", J81:J103), 0)</f>
        <v>0</v>
      </c>
      <c r="K104" s="16"/>
      <c r="L104" s="17">
        <f>F104+H104+J104</f>
        <v>0</v>
      </c>
      <c r="M104" s="15"/>
      <c r="R104">
        <f t="shared" ref="R104:AX104" si="4">ROUNDDOWN(SUM(R81:R81), 0)</f>
        <v>0</v>
      </c>
      <c r="S104">
        <f t="shared" si="4"/>
        <v>0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0</v>
      </c>
      <c r="Z104">
        <f t="shared" si="4"/>
        <v>0</v>
      </c>
      <c r="AA104">
        <f t="shared" si="4"/>
        <v>0</v>
      </c>
      <c r="AB104">
        <f t="shared" si="4"/>
        <v>0</v>
      </c>
      <c r="AC104">
        <f t="shared" si="4"/>
        <v>0</v>
      </c>
      <c r="AD104">
        <f t="shared" si="4"/>
        <v>0</v>
      </c>
      <c r="AE104">
        <f t="shared" si="4"/>
        <v>0</v>
      </c>
      <c r="AF104">
        <f t="shared" si="4"/>
        <v>0</v>
      </c>
      <c r="AG104">
        <f t="shared" si="4"/>
        <v>0</v>
      </c>
      <c r="AH104">
        <f t="shared" si="4"/>
        <v>0</v>
      </c>
      <c r="AI104">
        <f t="shared" si="4"/>
        <v>0</v>
      </c>
      <c r="AJ104">
        <f t="shared" si="4"/>
        <v>0</v>
      </c>
      <c r="AK104">
        <f t="shared" si="4"/>
        <v>0</v>
      </c>
      <c r="AL104">
        <f t="shared" si="4"/>
        <v>0</v>
      </c>
      <c r="AM104">
        <f t="shared" si="4"/>
        <v>0</v>
      </c>
      <c r="AN104">
        <f t="shared" si="4"/>
        <v>0</v>
      </c>
      <c r="AO104">
        <f t="shared" si="4"/>
        <v>0</v>
      </c>
      <c r="AP104">
        <f t="shared" si="4"/>
        <v>0</v>
      </c>
      <c r="AQ104">
        <f t="shared" si="4"/>
        <v>0</v>
      </c>
      <c r="AR104">
        <f t="shared" si="4"/>
        <v>0</v>
      </c>
      <c r="AS104">
        <f t="shared" si="4"/>
        <v>0</v>
      </c>
      <c r="AT104">
        <f t="shared" si="4"/>
        <v>0</v>
      </c>
      <c r="AU104">
        <f t="shared" si="4"/>
        <v>0</v>
      </c>
      <c r="AV104">
        <f t="shared" si="4"/>
        <v>0</v>
      </c>
      <c r="AW104">
        <f t="shared" si="4"/>
        <v>0</v>
      </c>
      <c r="AX104">
        <f t="shared" si="4"/>
        <v>0</v>
      </c>
    </row>
  </sheetData>
  <mergeCells count="15">
    <mergeCell ref="A5:M5"/>
    <mergeCell ref="A30:M30"/>
    <mergeCell ref="A55:M55"/>
    <mergeCell ref="A80:M80"/>
    <mergeCell ref="A1:M1"/>
    <mergeCell ref="A2:M2"/>
    <mergeCell ref="A3:A4"/>
    <mergeCell ref="B3:B4"/>
    <mergeCell ref="C3:C4"/>
    <mergeCell ref="D3:D4"/>
    <mergeCell ref="M3:M4"/>
    <mergeCell ref="E3:F3"/>
    <mergeCell ref="G3:H3"/>
    <mergeCell ref="I3:J3"/>
    <mergeCell ref="K3:L3"/>
  </mergeCells>
  <phoneticPr fontId="1" type="noConversion"/>
  <conditionalFormatting sqref="A5 A6:M104">
    <cfRule type="containsText" dxfId="7" priority="1" stopIfTrue="1" operator="containsText" text=".">
      <formula>NOT(ISERROR(SEARCH(".",A5)))</formula>
    </cfRule>
    <cfRule type="notContainsText" dxfId="6" priority="2" stopIfTrue="1" operator="notContains" text=".">
      <formula>ISERROR(SEARCH(".",A5))</formula>
    </cfRule>
  </conditionalFormatting>
  <pageMargins left="0.51181102362204722" right="0" top="0.39370078740157483" bottom="0.15748031496062992" header="0.31496062992125984" footer="0.15748031496062992"/>
  <pageSetup paperSize="9" scale="72" orientation="landscape" r:id="rId1"/>
  <rowBreaks count="4" manualBreakCount="4">
    <brk id="29" max="16383" man="1"/>
    <brk id="54" max="16383" man="1"/>
    <brk id="79" max="16383" man="1"/>
    <brk id="10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view="pageBreakPreview" zoomScale="85" zoomScaleNormal="100" zoomScaleSheetLayoutView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N1"/>
    </sheetView>
  </sheetViews>
  <sheetFormatPr defaultRowHeight="16.5" x14ac:dyDescent="0.3"/>
  <cols>
    <col min="1" max="1" width="11.625" style="3" customWidth="1"/>
    <col min="2" max="2" width="30.625" style="2" customWidth="1"/>
    <col min="3" max="3" width="27.25" style="2" customWidth="1"/>
    <col min="4" max="4" width="6.625" style="3" customWidth="1"/>
    <col min="5" max="5" width="8.625" style="3" customWidth="1"/>
    <col min="6" max="13" width="11.625" style="4" customWidth="1"/>
    <col min="14" max="14" width="11.625" style="2" customWidth="1"/>
    <col min="15" max="18" width="0" hidden="1" customWidth="1"/>
  </cols>
  <sheetData>
    <row r="1" spans="1:18" ht="30" customHeight="1" x14ac:dyDescent="0.3">
      <c r="A1" s="37" t="s">
        <v>102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 ht="26.1" customHeight="1" x14ac:dyDescent="0.3">
      <c r="A2" s="3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8" ht="26.1" customHeight="1" x14ac:dyDescent="0.3">
      <c r="A3" s="46" t="s">
        <v>103</v>
      </c>
      <c r="B3" s="46" t="s">
        <v>74</v>
      </c>
      <c r="C3" s="46" t="s">
        <v>75</v>
      </c>
      <c r="D3" s="46" t="s">
        <v>5</v>
      </c>
      <c r="E3" s="46" t="s">
        <v>104</v>
      </c>
      <c r="F3" s="46" t="s">
        <v>105</v>
      </c>
      <c r="G3" s="46"/>
      <c r="H3" s="46" t="s">
        <v>106</v>
      </c>
      <c r="I3" s="46"/>
      <c r="J3" s="46" t="s">
        <v>107</v>
      </c>
      <c r="K3" s="46"/>
      <c r="L3" s="46" t="s">
        <v>108</v>
      </c>
      <c r="M3" s="46"/>
      <c r="N3" s="46" t="s">
        <v>81</v>
      </c>
    </row>
    <row r="4" spans="1:18" ht="26.1" customHeight="1" x14ac:dyDescent="0.3">
      <c r="A4" s="46"/>
      <c r="B4" s="46"/>
      <c r="C4" s="46"/>
      <c r="D4" s="46"/>
      <c r="E4" s="46"/>
      <c r="F4" s="5" t="s">
        <v>82</v>
      </c>
      <c r="G4" s="5" t="s">
        <v>109</v>
      </c>
      <c r="H4" s="5" t="s">
        <v>82</v>
      </c>
      <c r="I4" s="5" t="s">
        <v>109</v>
      </c>
      <c r="J4" s="5" t="s">
        <v>82</v>
      </c>
      <c r="K4" s="5" t="s">
        <v>109</v>
      </c>
      <c r="L4" s="5" t="s">
        <v>82</v>
      </c>
      <c r="M4" s="5" t="s">
        <v>109</v>
      </c>
      <c r="N4" s="46"/>
      <c r="O4" t="s">
        <v>84</v>
      </c>
      <c r="P4" t="s">
        <v>85</v>
      </c>
      <c r="Q4" t="s">
        <v>86</v>
      </c>
      <c r="R4" t="s">
        <v>87</v>
      </c>
    </row>
    <row r="5" spans="1:18" ht="26.1" customHeight="1" x14ac:dyDescent="0.3">
      <c r="A5" s="8" t="s">
        <v>110</v>
      </c>
      <c r="B5" s="6" t="s">
        <v>111</v>
      </c>
      <c r="C5" s="6" t="s">
        <v>112</v>
      </c>
      <c r="D5" s="8" t="s">
        <v>42</v>
      </c>
      <c r="E5" s="11">
        <v>1</v>
      </c>
      <c r="F5" s="16">
        <f>일위대가표!F22</f>
        <v>0</v>
      </c>
      <c r="G5" s="16">
        <f>E5*F5</f>
        <v>0</v>
      </c>
      <c r="H5" s="16">
        <f>일위대가표!H22</f>
        <v>0</v>
      </c>
      <c r="I5" s="16">
        <f>E5*H5</f>
        <v>0</v>
      </c>
      <c r="J5" s="16">
        <f>일위대가표!J22</f>
        <v>0</v>
      </c>
      <c r="K5" s="16">
        <f>E5*J5</f>
        <v>0</v>
      </c>
      <c r="L5" s="16">
        <f t="shared" ref="L5:M9" si="0">F5+H5+J5</f>
        <v>0</v>
      </c>
      <c r="M5" s="16">
        <f t="shared" si="0"/>
        <v>0</v>
      </c>
      <c r="N5" s="6" t="s">
        <v>91</v>
      </c>
    </row>
    <row r="6" spans="1:18" ht="26.1" customHeight="1" x14ac:dyDescent="0.3">
      <c r="A6" s="8" t="s">
        <v>113</v>
      </c>
      <c r="B6" s="6" t="s">
        <v>114</v>
      </c>
      <c r="C6" s="6" t="s">
        <v>115</v>
      </c>
      <c r="D6" s="8" t="s">
        <v>42</v>
      </c>
      <c r="E6" s="11">
        <v>1</v>
      </c>
      <c r="F6" s="16">
        <f>일위대가표!F42</f>
        <v>0</v>
      </c>
      <c r="G6" s="16">
        <f>E6*F6</f>
        <v>0</v>
      </c>
      <c r="H6" s="16">
        <f>일위대가표!H42</f>
        <v>0</v>
      </c>
      <c r="I6" s="16">
        <f>E6*H6</f>
        <v>0</v>
      </c>
      <c r="J6" s="16">
        <f>일위대가표!J42</f>
        <v>0</v>
      </c>
      <c r="K6" s="16">
        <f>E6*J6</f>
        <v>0</v>
      </c>
      <c r="L6" s="16">
        <f t="shared" si="0"/>
        <v>0</v>
      </c>
      <c r="M6" s="16">
        <f t="shared" si="0"/>
        <v>0</v>
      </c>
      <c r="N6" s="6" t="s">
        <v>97</v>
      </c>
    </row>
    <row r="7" spans="1:18" ht="26.1" customHeight="1" x14ac:dyDescent="0.3">
      <c r="A7" s="8" t="s">
        <v>116</v>
      </c>
      <c r="B7" s="6" t="s">
        <v>114</v>
      </c>
      <c r="C7" s="6" t="s">
        <v>112</v>
      </c>
      <c r="D7" s="8" t="s">
        <v>42</v>
      </c>
      <c r="E7" s="11">
        <v>1</v>
      </c>
      <c r="F7" s="16">
        <f>일위대가표!F62</f>
        <v>0</v>
      </c>
      <c r="G7" s="16">
        <f>E7*F7</f>
        <v>0</v>
      </c>
      <c r="H7" s="16">
        <f>일위대가표!H62</f>
        <v>0</v>
      </c>
      <c r="I7" s="16">
        <f>E7*H7</f>
        <v>0</v>
      </c>
      <c r="J7" s="16">
        <f>일위대가표!J62</f>
        <v>0</v>
      </c>
      <c r="K7" s="16">
        <f>E7*J7</f>
        <v>0</v>
      </c>
      <c r="L7" s="16">
        <f t="shared" si="0"/>
        <v>0</v>
      </c>
      <c r="M7" s="16">
        <f t="shared" si="0"/>
        <v>0</v>
      </c>
      <c r="N7" s="6" t="s">
        <v>99</v>
      </c>
    </row>
    <row r="8" spans="1:18" ht="26.1" customHeight="1" x14ac:dyDescent="0.3">
      <c r="A8" s="8" t="s">
        <v>117</v>
      </c>
      <c r="B8" s="6" t="s">
        <v>118</v>
      </c>
      <c r="C8" s="6" t="s">
        <v>119</v>
      </c>
      <c r="D8" s="8" t="s">
        <v>70</v>
      </c>
      <c r="E8" s="11">
        <v>1</v>
      </c>
      <c r="F8" s="16">
        <f>일위대가표!F70</f>
        <v>0</v>
      </c>
      <c r="G8" s="16">
        <f>E8*F8</f>
        <v>0</v>
      </c>
      <c r="H8" s="16">
        <f>일위대가표!H70</f>
        <v>0</v>
      </c>
      <c r="I8" s="16">
        <f>E8*H8</f>
        <v>0</v>
      </c>
      <c r="J8" s="16">
        <f>일위대가표!J70</f>
        <v>0</v>
      </c>
      <c r="K8" s="16">
        <f>E8*J8</f>
        <v>0</v>
      </c>
      <c r="L8" s="16">
        <f t="shared" si="0"/>
        <v>0</v>
      </c>
      <c r="M8" s="16">
        <f t="shared" si="0"/>
        <v>0</v>
      </c>
      <c r="N8" s="7"/>
    </row>
    <row r="9" spans="1:18" ht="26.1" customHeight="1" x14ac:dyDescent="0.3">
      <c r="A9" s="8" t="s">
        <v>120</v>
      </c>
      <c r="B9" s="6" t="s">
        <v>121</v>
      </c>
      <c r="C9" s="6" t="s">
        <v>122</v>
      </c>
      <c r="D9" s="8" t="s">
        <v>42</v>
      </c>
      <c r="E9" s="11">
        <v>1</v>
      </c>
      <c r="F9" s="16">
        <f>일위대가표!F74</f>
        <v>0</v>
      </c>
      <c r="G9" s="16">
        <f>E9*F9</f>
        <v>0</v>
      </c>
      <c r="H9" s="16">
        <f>일위대가표!H74</f>
        <v>0</v>
      </c>
      <c r="I9" s="16">
        <f>E9*H9</f>
        <v>0</v>
      </c>
      <c r="J9" s="16">
        <f>일위대가표!J74</f>
        <v>0</v>
      </c>
      <c r="K9" s="16">
        <f>E9*J9</f>
        <v>0</v>
      </c>
      <c r="L9" s="16">
        <f t="shared" si="0"/>
        <v>0</v>
      </c>
      <c r="M9" s="16">
        <f t="shared" si="0"/>
        <v>0</v>
      </c>
      <c r="N9" s="7"/>
    </row>
    <row r="10" spans="1:18" ht="26.1" customHeight="1" x14ac:dyDescent="0.3">
      <c r="A10" s="11"/>
      <c r="B10" s="7"/>
      <c r="C10" s="7"/>
      <c r="D10" s="11"/>
      <c r="E10" s="11"/>
      <c r="F10" s="16"/>
      <c r="G10" s="16"/>
      <c r="H10" s="16"/>
      <c r="I10" s="16"/>
      <c r="J10" s="16"/>
      <c r="K10" s="16"/>
      <c r="L10" s="16"/>
      <c r="M10" s="16"/>
      <c r="N10" s="7"/>
    </row>
    <row r="11" spans="1:18" ht="26.1" customHeight="1" x14ac:dyDescent="0.3">
      <c r="A11" s="11"/>
      <c r="B11" s="7"/>
      <c r="C11" s="7"/>
      <c r="D11" s="11"/>
      <c r="E11" s="11"/>
      <c r="F11" s="16"/>
      <c r="G11" s="16"/>
      <c r="H11" s="16"/>
      <c r="I11" s="16"/>
      <c r="J11" s="16"/>
      <c r="K11" s="16"/>
      <c r="L11" s="16"/>
      <c r="M11" s="16"/>
      <c r="N11" s="7"/>
    </row>
    <row r="12" spans="1:18" ht="26.1" customHeight="1" x14ac:dyDescent="0.3">
      <c r="A12" s="11"/>
      <c r="B12" s="7"/>
      <c r="C12" s="7"/>
      <c r="D12" s="11"/>
      <c r="E12" s="11"/>
      <c r="F12" s="16"/>
      <c r="G12" s="16"/>
      <c r="H12" s="16"/>
      <c r="I12" s="16"/>
      <c r="J12" s="16"/>
      <c r="K12" s="16"/>
      <c r="L12" s="16"/>
      <c r="M12" s="16"/>
      <c r="N12" s="7"/>
    </row>
    <row r="13" spans="1:18" ht="26.1" customHeight="1" x14ac:dyDescent="0.3">
      <c r="A13" s="11"/>
      <c r="B13" s="7"/>
      <c r="C13" s="7"/>
      <c r="D13" s="11"/>
      <c r="E13" s="11"/>
      <c r="F13" s="16"/>
      <c r="G13" s="16"/>
      <c r="H13" s="16"/>
      <c r="I13" s="16"/>
      <c r="J13" s="16"/>
      <c r="K13" s="16"/>
      <c r="L13" s="16"/>
      <c r="M13" s="16"/>
      <c r="N13" s="7"/>
    </row>
    <row r="14" spans="1:18" ht="26.1" customHeight="1" x14ac:dyDescent="0.3">
      <c r="A14" s="11"/>
      <c r="B14" s="7"/>
      <c r="C14" s="7"/>
      <c r="D14" s="11"/>
      <c r="E14" s="11"/>
      <c r="F14" s="16"/>
      <c r="G14" s="16"/>
      <c r="H14" s="16"/>
      <c r="I14" s="16"/>
      <c r="J14" s="16"/>
      <c r="K14" s="16"/>
      <c r="L14" s="16"/>
      <c r="M14" s="16"/>
      <c r="N14" s="7"/>
    </row>
    <row r="15" spans="1:18" ht="26.1" customHeight="1" x14ac:dyDescent="0.3">
      <c r="A15" s="11"/>
      <c r="B15" s="7"/>
      <c r="C15" s="7"/>
      <c r="D15" s="11"/>
      <c r="E15" s="11"/>
      <c r="F15" s="16"/>
      <c r="G15" s="16"/>
      <c r="H15" s="16"/>
      <c r="I15" s="16"/>
      <c r="J15" s="16"/>
      <c r="K15" s="16"/>
      <c r="L15" s="16"/>
      <c r="M15" s="16"/>
      <c r="N15" s="7"/>
    </row>
    <row r="16" spans="1:18" ht="26.1" customHeight="1" x14ac:dyDescent="0.3">
      <c r="A16" s="11"/>
      <c r="B16" s="7"/>
      <c r="C16" s="7"/>
      <c r="D16" s="11"/>
      <c r="E16" s="11"/>
      <c r="F16" s="16"/>
      <c r="G16" s="16"/>
      <c r="H16" s="16"/>
      <c r="I16" s="16"/>
      <c r="J16" s="16"/>
      <c r="K16" s="16"/>
      <c r="L16" s="16"/>
      <c r="M16" s="16"/>
      <c r="N16" s="7"/>
    </row>
    <row r="17" spans="1:14" ht="26.1" customHeight="1" x14ac:dyDescent="0.3">
      <c r="A17" s="11"/>
      <c r="B17" s="7"/>
      <c r="C17" s="7"/>
      <c r="D17" s="11"/>
      <c r="E17" s="11"/>
      <c r="F17" s="16"/>
      <c r="G17" s="16"/>
      <c r="H17" s="16"/>
      <c r="I17" s="16"/>
      <c r="J17" s="16"/>
      <c r="K17" s="16"/>
      <c r="L17" s="16"/>
      <c r="M17" s="16"/>
      <c r="N17" s="7"/>
    </row>
    <row r="18" spans="1:14" ht="26.1" customHeight="1" x14ac:dyDescent="0.3">
      <c r="A18" s="11"/>
      <c r="B18" s="7"/>
      <c r="C18" s="7"/>
      <c r="D18" s="11"/>
      <c r="E18" s="11"/>
      <c r="F18" s="16"/>
      <c r="G18" s="16"/>
      <c r="H18" s="16"/>
      <c r="I18" s="16"/>
      <c r="J18" s="16"/>
      <c r="K18" s="16"/>
      <c r="L18" s="16"/>
      <c r="M18" s="16"/>
      <c r="N18" s="7"/>
    </row>
    <row r="19" spans="1:14" ht="26.1" customHeight="1" x14ac:dyDescent="0.3">
      <c r="A19" s="11"/>
      <c r="B19" s="7"/>
      <c r="C19" s="7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7"/>
    </row>
    <row r="20" spans="1:14" ht="26.1" customHeight="1" x14ac:dyDescent="0.3">
      <c r="A20" s="11"/>
      <c r="B20" s="7"/>
      <c r="C20" s="7"/>
      <c r="D20" s="11"/>
      <c r="E20" s="11"/>
      <c r="F20" s="16"/>
      <c r="G20" s="16"/>
      <c r="H20" s="16"/>
      <c r="I20" s="16"/>
      <c r="J20" s="16"/>
      <c r="K20" s="16"/>
      <c r="L20" s="16"/>
      <c r="M20" s="16"/>
      <c r="N20" s="7"/>
    </row>
    <row r="21" spans="1:14" ht="26.1" customHeight="1" x14ac:dyDescent="0.3">
      <c r="A21" s="11"/>
      <c r="B21" s="7"/>
      <c r="C21" s="7"/>
      <c r="D21" s="11"/>
      <c r="E21" s="11"/>
      <c r="F21" s="16"/>
      <c r="G21" s="16"/>
      <c r="H21" s="16"/>
      <c r="I21" s="16"/>
      <c r="J21" s="16"/>
      <c r="K21" s="16"/>
      <c r="L21" s="16"/>
      <c r="M21" s="16"/>
      <c r="N21" s="7"/>
    </row>
    <row r="22" spans="1:14" ht="26.1" customHeight="1" x14ac:dyDescent="0.3">
      <c r="A22" s="11"/>
      <c r="B22" s="7"/>
      <c r="C22" s="7"/>
      <c r="D22" s="11"/>
      <c r="E22" s="11"/>
      <c r="F22" s="16"/>
      <c r="G22" s="16"/>
      <c r="H22" s="16"/>
      <c r="I22" s="16"/>
      <c r="J22" s="16"/>
      <c r="K22" s="16"/>
      <c r="L22" s="16"/>
      <c r="M22" s="16"/>
      <c r="N22" s="7"/>
    </row>
    <row r="23" spans="1:14" ht="26.1" customHeight="1" x14ac:dyDescent="0.3">
      <c r="A23" s="11"/>
      <c r="B23" s="7"/>
      <c r="C23" s="7"/>
      <c r="D23" s="11"/>
      <c r="E23" s="11"/>
      <c r="F23" s="16"/>
      <c r="G23" s="16"/>
      <c r="H23" s="16"/>
      <c r="I23" s="16"/>
      <c r="J23" s="16"/>
      <c r="K23" s="16"/>
      <c r="L23" s="16"/>
      <c r="M23" s="16"/>
      <c r="N23" s="7"/>
    </row>
    <row r="24" spans="1:14" ht="26.1" customHeight="1" x14ac:dyDescent="0.3">
      <c r="A24" s="11"/>
      <c r="B24" s="7"/>
      <c r="C24" s="7"/>
      <c r="D24" s="11"/>
      <c r="E24" s="11"/>
      <c r="F24" s="16"/>
      <c r="G24" s="16"/>
      <c r="H24" s="16"/>
      <c r="I24" s="16"/>
      <c r="J24" s="16"/>
      <c r="K24" s="16"/>
      <c r="L24" s="16"/>
      <c r="M24" s="16"/>
      <c r="N24" s="7"/>
    </row>
    <row r="25" spans="1:14" ht="26.1" customHeight="1" x14ac:dyDescent="0.3">
      <c r="A25" s="11"/>
      <c r="B25" s="7"/>
      <c r="C25" s="7"/>
      <c r="D25" s="11"/>
      <c r="E25" s="11"/>
      <c r="F25" s="16"/>
      <c r="G25" s="16"/>
      <c r="H25" s="16"/>
      <c r="I25" s="16"/>
      <c r="J25" s="16"/>
      <c r="K25" s="16"/>
      <c r="L25" s="16"/>
      <c r="M25" s="16"/>
      <c r="N25" s="7"/>
    </row>
    <row r="26" spans="1:14" ht="26.1" customHeight="1" x14ac:dyDescent="0.3">
      <c r="A26" s="11"/>
      <c r="B26" s="7"/>
      <c r="C26" s="7"/>
      <c r="D26" s="11"/>
      <c r="E26" s="11"/>
      <c r="F26" s="16"/>
      <c r="G26" s="16"/>
      <c r="H26" s="16"/>
      <c r="I26" s="16"/>
      <c r="J26" s="16"/>
      <c r="K26" s="16"/>
      <c r="L26" s="16"/>
      <c r="M26" s="16"/>
      <c r="N26" s="7"/>
    </row>
    <row r="27" spans="1:14" ht="26.1" customHeight="1" x14ac:dyDescent="0.3">
      <c r="A27" s="11"/>
      <c r="B27" s="7"/>
      <c r="C27" s="7"/>
      <c r="D27" s="11"/>
      <c r="E27" s="11"/>
      <c r="F27" s="16"/>
      <c r="G27" s="16"/>
      <c r="H27" s="16"/>
      <c r="I27" s="16"/>
      <c r="J27" s="16"/>
      <c r="K27" s="16"/>
      <c r="L27" s="16"/>
      <c r="M27" s="16"/>
      <c r="N27" s="7"/>
    </row>
    <row r="28" spans="1:14" ht="26.1" customHeight="1" x14ac:dyDescent="0.3">
      <c r="A28" s="11"/>
      <c r="B28" s="7"/>
      <c r="C28" s="7"/>
      <c r="D28" s="11"/>
      <c r="E28" s="11"/>
      <c r="F28" s="16"/>
      <c r="G28" s="16"/>
      <c r="H28" s="16"/>
      <c r="I28" s="16"/>
      <c r="J28" s="16"/>
      <c r="K28" s="16"/>
      <c r="L28" s="16"/>
      <c r="M28" s="16"/>
      <c r="N28" s="7"/>
    </row>
    <row r="29" spans="1:14" ht="26.1" customHeight="1" x14ac:dyDescent="0.3">
      <c r="A29" s="11"/>
      <c r="B29" s="7"/>
      <c r="C29" s="7"/>
      <c r="D29" s="11"/>
      <c r="E29" s="11"/>
      <c r="F29" s="16"/>
      <c r="G29" s="16"/>
      <c r="H29" s="16"/>
      <c r="I29" s="16"/>
      <c r="J29" s="16"/>
      <c r="K29" s="16"/>
      <c r="L29" s="16"/>
      <c r="M29" s="16"/>
      <c r="N29" s="7"/>
    </row>
  </sheetData>
  <mergeCells count="12">
    <mergeCell ref="J3:K3"/>
    <mergeCell ref="L3:M3"/>
    <mergeCell ref="A1:N1"/>
    <mergeCell ref="A2:N2"/>
    <mergeCell ref="A3:A4"/>
    <mergeCell ref="B3:B4"/>
    <mergeCell ref="C3:C4"/>
    <mergeCell ref="D3:D4"/>
    <mergeCell ref="E3:E4"/>
    <mergeCell ref="N3:N4"/>
    <mergeCell ref="F3:G3"/>
    <mergeCell ref="H3:I3"/>
  </mergeCells>
  <phoneticPr fontId="1" type="noConversion"/>
  <conditionalFormatting sqref="A5:N29">
    <cfRule type="containsText" dxfId="5" priority="1" stopIfTrue="1" operator="containsText" text=".">
      <formula>NOT(ISERROR(SEARCH(".",A5)))</formula>
    </cfRule>
    <cfRule type="notContainsText" dxfId="4" priority="2" stopIfTrue="1" operator="notContains" text=".">
      <formula>ISERROR(SEARCH(".",A5))</formula>
    </cfRule>
  </conditionalFormatting>
  <pageMargins left="0.51181102362204722" right="0" top="0.39370078740157483" bottom="0.15748031496062992" header="0.31496062992125984" footer="0.15748031496062992"/>
  <pageSetup paperSize="9" scale="68" orientation="landscape" r:id="rId1"/>
  <rowBreaks count="1" manualBreakCount="1">
    <brk id="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view="pageBreakPreview" zoomScale="85" zoomScaleNormal="100" zoomScaleSheetLayoutView="85" workbookViewId="0">
      <pane xSplit="4" ySplit="4" topLeftCell="E62" activePane="bottomRight" state="frozen"/>
      <selection pane="topRight" activeCell="E1" sqref="E1"/>
      <selection pane="bottomLeft" activeCell="A5" sqref="A5"/>
      <selection pane="bottomRight" sqref="A1:M1"/>
    </sheetView>
  </sheetViews>
  <sheetFormatPr defaultRowHeight="16.5" x14ac:dyDescent="0.3"/>
  <cols>
    <col min="1" max="1" width="30.625" style="2" customWidth="1"/>
    <col min="2" max="2" width="28.75" style="2" customWidth="1"/>
    <col min="3" max="3" width="6.625" style="3" customWidth="1"/>
    <col min="4" max="4" width="8.625" style="4" customWidth="1"/>
    <col min="5" max="12" width="11.625" style="4" customWidth="1"/>
    <col min="13" max="13" width="11.625" style="2" customWidth="1"/>
    <col min="14" max="19" width="0" hidden="1" customWidth="1"/>
  </cols>
  <sheetData>
    <row r="1" spans="1:19" ht="30" customHeight="1" x14ac:dyDescent="0.3">
      <c r="A1" s="37" t="s">
        <v>73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9" ht="26.1" customHeight="1" x14ac:dyDescent="0.3">
      <c r="A2" s="3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9" ht="26.1" customHeight="1" x14ac:dyDescent="0.3">
      <c r="A3" s="46" t="s">
        <v>74</v>
      </c>
      <c r="B3" s="46" t="s">
        <v>75</v>
      </c>
      <c r="C3" s="46" t="s">
        <v>5</v>
      </c>
      <c r="D3" s="46" t="s">
        <v>76</v>
      </c>
      <c r="E3" s="46" t="s">
        <v>77</v>
      </c>
      <c r="F3" s="46"/>
      <c r="G3" s="46" t="s">
        <v>78</v>
      </c>
      <c r="H3" s="46"/>
      <c r="I3" s="46" t="s">
        <v>79</v>
      </c>
      <c r="J3" s="46"/>
      <c r="K3" s="46" t="s">
        <v>80</v>
      </c>
      <c r="L3" s="46"/>
      <c r="M3" s="46" t="s">
        <v>81</v>
      </c>
    </row>
    <row r="4" spans="1:19" ht="26.1" customHeight="1" x14ac:dyDescent="0.3">
      <c r="A4" s="46"/>
      <c r="B4" s="46"/>
      <c r="C4" s="46"/>
      <c r="D4" s="46"/>
      <c r="E4" s="5" t="s">
        <v>82</v>
      </c>
      <c r="F4" s="5" t="s">
        <v>83</v>
      </c>
      <c r="G4" s="5" t="s">
        <v>82</v>
      </c>
      <c r="H4" s="5" t="s">
        <v>83</v>
      </c>
      <c r="I4" s="5" t="s">
        <v>82</v>
      </c>
      <c r="J4" s="5" t="s">
        <v>83</v>
      </c>
      <c r="K4" s="5" t="s">
        <v>82</v>
      </c>
      <c r="L4" s="5" t="s">
        <v>83</v>
      </c>
      <c r="M4" s="46"/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</row>
    <row r="5" spans="1:19" ht="26.1" customHeight="1" x14ac:dyDescent="0.3">
      <c r="A5" s="49" t="s">
        <v>90</v>
      </c>
      <c r="B5" s="50"/>
      <c r="C5" s="50"/>
      <c r="D5" s="51"/>
      <c r="E5" s="51"/>
      <c r="F5" s="51"/>
      <c r="G5" s="51"/>
      <c r="H5" s="51"/>
      <c r="I5" s="51"/>
      <c r="J5" s="51"/>
      <c r="K5" s="51"/>
      <c r="L5" s="56"/>
      <c r="M5" s="6" t="s">
        <v>91</v>
      </c>
    </row>
    <row r="6" spans="1:19" ht="26.1" customHeight="1" x14ac:dyDescent="0.3">
      <c r="A6" s="6" t="s">
        <v>54</v>
      </c>
      <c r="B6" s="6" t="s">
        <v>55</v>
      </c>
      <c r="C6" s="8" t="s">
        <v>56</v>
      </c>
      <c r="D6" s="16">
        <v>0.12</v>
      </c>
      <c r="E6" s="16">
        <v>0</v>
      </c>
      <c r="F6" s="16">
        <f t="shared" ref="F6:F21" si="0">ROUNDDOWN(D6*E6, 1)</f>
        <v>0</v>
      </c>
      <c r="G6" s="16">
        <f>ROUNDDOWN(단가대비표!O21, 0)</f>
        <v>0</v>
      </c>
      <c r="H6" s="16">
        <f t="shared" ref="H6:H21" si="1">ROUNDDOWN(D6*G6, 1)</f>
        <v>0</v>
      </c>
      <c r="I6" s="16">
        <v>0</v>
      </c>
      <c r="J6" s="16">
        <f t="shared" ref="J6:J21" si="2">ROUNDDOWN(D6*I6, 1)</f>
        <v>0</v>
      </c>
      <c r="K6" s="16">
        <f t="shared" ref="K6:K21" si="3">E6+G6+I6</f>
        <v>0</v>
      </c>
      <c r="L6" s="16">
        <f t="shared" ref="L6:L21" si="4">F6+H6+J6</f>
        <v>0</v>
      </c>
      <c r="M6" s="6" t="s">
        <v>57</v>
      </c>
      <c r="O6" s="1" t="s">
        <v>92</v>
      </c>
      <c r="P6" s="1" t="s">
        <v>63</v>
      </c>
      <c r="Q6">
        <v>1</v>
      </c>
    </row>
    <row r="7" spans="1:19" ht="26.1" customHeight="1" x14ac:dyDescent="0.3">
      <c r="A7" s="6" t="s">
        <v>58</v>
      </c>
      <c r="B7" s="6" t="s">
        <v>55</v>
      </c>
      <c r="C7" s="8" t="s">
        <v>56</v>
      </c>
      <c r="D7" s="16">
        <v>1.7000000000000001E-2</v>
      </c>
      <c r="E7" s="16">
        <v>0</v>
      </c>
      <c r="F7" s="16">
        <f t="shared" si="0"/>
        <v>0</v>
      </c>
      <c r="G7" s="16">
        <f>ROUNDDOWN(단가대비표!O22, 0)</f>
        <v>0</v>
      </c>
      <c r="H7" s="16">
        <f t="shared" si="1"/>
        <v>0</v>
      </c>
      <c r="I7" s="16">
        <v>0</v>
      </c>
      <c r="J7" s="16">
        <f t="shared" si="2"/>
        <v>0</v>
      </c>
      <c r="K7" s="16">
        <f t="shared" si="3"/>
        <v>0</v>
      </c>
      <c r="L7" s="16">
        <f t="shared" si="4"/>
        <v>0</v>
      </c>
      <c r="M7" s="7"/>
      <c r="O7" s="1" t="s">
        <v>92</v>
      </c>
      <c r="P7" s="1" t="s">
        <v>63</v>
      </c>
      <c r="Q7">
        <v>1</v>
      </c>
    </row>
    <row r="8" spans="1:19" ht="26.1" customHeight="1" x14ac:dyDescent="0.3">
      <c r="A8" s="6" t="s">
        <v>17</v>
      </c>
      <c r="B8" s="7"/>
      <c r="C8" s="8" t="s">
        <v>18</v>
      </c>
      <c r="D8" s="16">
        <v>1.7999999999999999E-2</v>
      </c>
      <c r="E8" s="16">
        <f>ROUNDDOWN(단가대비표!O5, 0)</f>
        <v>0</v>
      </c>
      <c r="F8" s="16">
        <f t="shared" si="0"/>
        <v>0</v>
      </c>
      <c r="G8" s="16">
        <v>0</v>
      </c>
      <c r="H8" s="16">
        <f t="shared" si="1"/>
        <v>0</v>
      </c>
      <c r="I8" s="16">
        <v>0</v>
      </c>
      <c r="J8" s="16">
        <f t="shared" si="2"/>
        <v>0</v>
      </c>
      <c r="K8" s="16">
        <f t="shared" si="3"/>
        <v>0</v>
      </c>
      <c r="L8" s="16">
        <f t="shared" si="4"/>
        <v>0</v>
      </c>
      <c r="M8" s="7"/>
      <c r="O8" s="1" t="s">
        <v>93</v>
      </c>
      <c r="P8" s="1" t="s">
        <v>63</v>
      </c>
      <c r="Q8">
        <v>1</v>
      </c>
    </row>
    <row r="9" spans="1:19" ht="26.1" customHeight="1" x14ac:dyDescent="0.3">
      <c r="A9" s="6" t="s">
        <v>63</v>
      </c>
      <c r="B9" s="6" t="s">
        <v>64</v>
      </c>
      <c r="C9" s="8" t="s">
        <v>65</v>
      </c>
      <c r="D9" s="16">
        <v>0.12</v>
      </c>
      <c r="E9" s="16">
        <v>0</v>
      </c>
      <c r="F9" s="16">
        <f t="shared" si="0"/>
        <v>0</v>
      </c>
      <c r="G9" s="16">
        <v>0</v>
      </c>
      <c r="H9" s="16">
        <f t="shared" si="1"/>
        <v>0</v>
      </c>
      <c r="I9" s="16">
        <f>ROUNDDOWN(단가대비표!O25, 0)</f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7"/>
      <c r="O9" s="1" t="s">
        <v>94</v>
      </c>
      <c r="P9" s="1" t="s">
        <v>63</v>
      </c>
      <c r="Q9">
        <v>1</v>
      </c>
    </row>
    <row r="10" spans="1:19" ht="26.1" customHeight="1" x14ac:dyDescent="0.3">
      <c r="A10" s="6" t="s">
        <v>19</v>
      </c>
      <c r="B10" s="6" t="s">
        <v>20</v>
      </c>
      <c r="C10" s="8" t="s">
        <v>21</v>
      </c>
      <c r="D10" s="16">
        <v>5.0000000000000001E-4</v>
      </c>
      <c r="E10" s="16">
        <f>ROUNDDOWN(단가대비표!O6, 0)</f>
        <v>0</v>
      </c>
      <c r="F10" s="16">
        <f t="shared" si="0"/>
        <v>0</v>
      </c>
      <c r="G10" s="16">
        <v>0</v>
      </c>
      <c r="H10" s="16">
        <f t="shared" si="1"/>
        <v>0</v>
      </c>
      <c r="I10" s="16"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7"/>
      <c r="O10" s="1" t="s">
        <v>93</v>
      </c>
      <c r="P10" s="1" t="s">
        <v>63</v>
      </c>
      <c r="Q10">
        <v>1</v>
      </c>
    </row>
    <row r="11" spans="1:19" ht="26.1" customHeight="1" x14ac:dyDescent="0.3">
      <c r="A11" s="6" t="s">
        <v>22</v>
      </c>
      <c r="B11" s="6" t="s">
        <v>23</v>
      </c>
      <c r="C11" s="8" t="s">
        <v>24</v>
      </c>
      <c r="D11" s="16">
        <v>5.0000000000000001E-4</v>
      </c>
      <c r="E11" s="16">
        <f>ROUNDDOWN(단가대비표!O7, 0)</f>
        <v>0</v>
      </c>
      <c r="F11" s="16">
        <f t="shared" si="0"/>
        <v>0</v>
      </c>
      <c r="G11" s="16">
        <v>0</v>
      </c>
      <c r="H11" s="16">
        <f t="shared" si="1"/>
        <v>0</v>
      </c>
      <c r="I11" s="16"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7"/>
      <c r="O11" s="1" t="s">
        <v>93</v>
      </c>
      <c r="P11" s="1" t="s">
        <v>63</v>
      </c>
      <c r="Q11">
        <v>1</v>
      </c>
    </row>
    <row r="12" spans="1:19" ht="26.1" customHeight="1" x14ac:dyDescent="0.3">
      <c r="A12" s="6" t="s">
        <v>25</v>
      </c>
      <c r="B12" s="6" t="s">
        <v>26</v>
      </c>
      <c r="C12" s="8" t="s">
        <v>21</v>
      </c>
      <c r="D12" s="16">
        <v>5.0000000000000001E-4</v>
      </c>
      <c r="E12" s="16">
        <f>ROUNDDOWN(단가대비표!O8, 0)</f>
        <v>0</v>
      </c>
      <c r="F12" s="16">
        <f t="shared" si="0"/>
        <v>0</v>
      </c>
      <c r="G12" s="16">
        <v>0</v>
      </c>
      <c r="H12" s="16">
        <f t="shared" si="1"/>
        <v>0</v>
      </c>
      <c r="I12" s="16"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7"/>
      <c r="O12" s="1" t="s">
        <v>93</v>
      </c>
      <c r="P12" s="1" t="s">
        <v>63</v>
      </c>
      <c r="Q12">
        <v>1</v>
      </c>
    </row>
    <row r="13" spans="1:19" ht="26.1" customHeight="1" x14ac:dyDescent="0.3">
      <c r="A13" s="6" t="s">
        <v>27</v>
      </c>
      <c r="B13" s="6" t="s">
        <v>28</v>
      </c>
      <c r="C13" s="8" t="s">
        <v>29</v>
      </c>
      <c r="D13" s="16">
        <v>0.18099999999999999</v>
      </c>
      <c r="E13" s="16">
        <f>ROUNDDOWN(단가대비표!O9, 0)</f>
        <v>0</v>
      </c>
      <c r="F13" s="16">
        <f t="shared" si="0"/>
        <v>0</v>
      </c>
      <c r="G13" s="16">
        <v>0</v>
      </c>
      <c r="H13" s="16">
        <f t="shared" si="1"/>
        <v>0</v>
      </c>
      <c r="I13" s="16"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7"/>
      <c r="O13" s="1" t="s">
        <v>93</v>
      </c>
      <c r="P13" s="1" t="s">
        <v>63</v>
      </c>
      <c r="Q13">
        <v>1</v>
      </c>
    </row>
    <row r="14" spans="1:19" ht="26.1" customHeight="1" x14ac:dyDescent="0.3">
      <c r="A14" s="6" t="s">
        <v>30</v>
      </c>
      <c r="B14" s="6" t="s">
        <v>31</v>
      </c>
      <c r="C14" s="8" t="s">
        <v>32</v>
      </c>
      <c r="D14" s="16">
        <v>0.18099999999999999</v>
      </c>
      <c r="E14" s="16">
        <f>ROUNDDOWN(단가대비표!O10, 0)</f>
        <v>0</v>
      </c>
      <c r="F14" s="16">
        <f t="shared" si="0"/>
        <v>0</v>
      </c>
      <c r="G14" s="16">
        <v>0</v>
      </c>
      <c r="H14" s="16">
        <f t="shared" si="1"/>
        <v>0</v>
      </c>
      <c r="I14" s="16"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7"/>
      <c r="O14" s="1" t="s">
        <v>93</v>
      </c>
      <c r="P14" s="1" t="s">
        <v>63</v>
      </c>
      <c r="Q14">
        <v>1</v>
      </c>
    </row>
    <row r="15" spans="1:19" ht="26.1" customHeight="1" x14ac:dyDescent="0.3">
      <c r="A15" s="6" t="s">
        <v>33</v>
      </c>
      <c r="B15" s="6" t="s">
        <v>34</v>
      </c>
      <c r="C15" s="8" t="s">
        <v>29</v>
      </c>
      <c r="D15" s="16">
        <v>0.18099999999999999</v>
      </c>
      <c r="E15" s="16">
        <f>ROUNDDOWN(단가대비표!O11, 0)</f>
        <v>0</v>
      </c>
      <c r="F15" s="16">
        <f t="shared" si="0"/>
        <v>0</v>
      </c>
      <c r="G15" s="16">
        <v>0</v>
      </c>
      <c r="H15" s="16">
        <f t="shared" si="1"/>
        <v>0</v>
      </c>
      <c r="I15" s="16"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7"/>
      <c r="O15" s="1" t="s">
        <v>93</v>
      </c>
      <c r="P15" s="1" t="s">
        <v>63</v>
      </c>
      <c r="Q15">
        <v>1</v>
      </c>
    </row>
    <row r="16" spans="1:19" ht="26.1" customHeight="1" x14ac:dyDescent="0.3">
      <c r="A16" s="6" t="s">
        <v>35</v>
      </c>
      <c r="B16" s="6" t="s">
        <v>36</v>
      </c>
      <c r="C16" s="8" t="s">
        <v>29</v>
      </c>
      <c r="D16" s="16">
        <v>0.04</v>
      </c>
      <c r="E16" s="16">
        <f>ROUNDDOWN(단가대비표!O12, 0)</f>
        <v>0</v>
      </c>
      <c r="F16" s="16">
        <f t="shared" si="0"/>
        <v>0</v>
      </c>
      <c r="G16" s="16">
        <v>0</v>
      </c>
      <c r="H16" s="16">
        <f t="shared" si="1"/>
        <v>0</v>
      </c>
      <c r="I16" s="16"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7"/>
      <c r="O16" s="1" t="s">
        <v>93</v>
      </c>
      <c r="P16" s="1" t="s">
        <v>63</v>
      </c>
      <c r="Q16">
        <v>1</v>
      </c>
    </row>
    <row r="17" spans="1:17" ht="26.1" customHeight="1" x14ac:dyDescent="0.3">
      <c r="A17" s="6" t="s">
        <v>37</v>
      </c>
      <c r="B17" s="6" t="s">
        <v>38</v>
      </c>
      <c r="C17" s="8" t="s">
        <v>39</v>
      </c>
      <c r="D17" s="16">
        <v>0.4</v>
      </c>
      <c r="E17" s="16">
        <f>ROUNDDOWN(단가대비표!O13, 0)</f>
        <v>0</v>
      </c>
      <c r="F17" s="16">
        <f t="shared" si="0"/>
        <v>0</v>
      </c>
      <c r="G17" s="16">
        <v>0</v>
      </c>
      <c r="H17" s="16">
        <f t="shared" si="1"/>
        <v>0</v>
      </c>
      <c r="I17" s="16"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7"/>
      <c r="O17" s="1" t="s">
        <v>93</v>
      </c>
      <c r="P17" s="1" t="s">
        <v>63</v>
      </c>
      <c r="Q17">
        <v>1</v>
      </c>
    </row>
    <row r="18" spans="1:17" ht="26.1" customHeight="1" x14ac:dyDescent="0.3">
      <c r="A18" s="6" t="s">
        <v>40</v>
      </c>
      <c r="B18" s="6" t="s">
        <v>41</v>
      </c>
      <c r="C18" s="8" t="s">
        <v>42</v>
      </c>
      <c r="D18" s="16">
        <v>1.58</v>
      </c>
      <c r="E18" s="16">
        <f>ROUNDDOWN(단가대비표!O14, 0)</f>
        <v>0</v>
      </c>
      <c r="F18" s="16">
        <f t="shared" si="0"/>
        <v>0</v>
      </c>
      <c r="G18" s="16">
        <v>0</v>
      </c>
      <c r="H18" s="16">
        <f t="shared" si="1"/>
        <v>0</v>
      </c>
      <c r="I18" s="16"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7"/>
      <c r="O18" s="1" t="s">
        <v>93</v>
      </c>
      <c r="P18" s="1" t="s">
        <v>63</v>
      </c>
      <c r="Q18">
        <v>1</v>
      </c>
    </row>
    <row r="19" spans="1:17" ht="26.1" customHeight="1" x14ac:dyDescent="0.3">
      <c r="A19" s="6" t="s">
        <v>43</v>
      </c>
      <c r="B19" s="7"/>
      <c r="C19" s="8" t="s">
        <v>44</v>
      </c>
      <c r="D19" s="16">
        <v>1.59</v>
      </c>
      <c r="E19" s="16">
        <f>ROUNDDOWN(단가대비표!O15, 0)</f>
        <v>0</v>
      </c>
      <c r="F19" s="16">
        <f t="shared" si="0"/>
        <v>0</v>
      </c>
      <c r="G19" s="16">
        <v>0</v>
      </c>
      <c r="H19" s="16">
        <f t="shared" si="1"/>
        <v>0</v>
      </c>
      <c r="I19" s="16"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7"/>
      <c r="O19" s="1" t="s">
        <v>93</v>
      </c>
      <c r="P19" s="1" t="s">
        <v>63</v>
      </c>
      <c r="Q19">
        <v>1</v>
      </c>
    </row>
    <row r="20" spans="1:17" ht="26.1" customHeight="1" x14ac:dyDescent="0.3">
      <c r="A20" s="6" t="s">
        <v>45</v>
      </c>
      <c r="B20" s="6" t="s">
        <v>46</v>
      </c>
      <c r="C20" s="8" t="s">
        <v>42</v>
      </c>
      <c r="D20" s="16">
        <v>3.3</v>
      </c>
      <c r="E20" s="16">
        <f>ROUNDDOWN(단가대비표!O16, 0)</f>
        <v>0</v>
      </c>
      <c r="F20" s="16">
        <f t="shared" si="0"/>
        <v>0</v>
      </c>
      <c r="G20" s="16">
        <v>0</v>
      </c>
      <c r="H20" s="16">
        <f t="shared" si="1"/>
        <v>0</v>
      </c>
      <c r="I20" s="16"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7"/>
      <c r="O20" s="1" t="s">
        <v>93</v>
      </c>
      <c r="P20" s="1" t="s">
        <v>63</v>
      </c>
      <c r="Q20">
        <v>1</v>
      </c>
    </row>
    <row r="21" spans="1:17" ht="26.1" customHeight="1" x14ac:dyDescent="0.3">
      <c r="A21" s="6" t="s">
        <v>47</v>
      </c>
      <c r="B21" s="6" t="s">
        <v>41</v>
      </c>
      <c r="C21" s="8" t="s">
        <v>42</v>
      </c>
      <c r="D21" s="16">
        <v>2.2000000000000002</v>
      </c>
      <c r="E21" s="16">
        <f>ROUNDDOWN(단가대비표!O17, 0)</f>
        <v>0</v>
      </c>
      <c r="F21" s="16">
        <f t="shared" si="0"/>
        <v>0</v>
      </c>
      <c r="G21" s="16">
        <v>0</v>
      </c>
      <c r="H21" s="16">
        <f t="shared" si="1"/>
        <v>0</v>
      </c>
      <c r="I21" s="16"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7"/>
      <c r="O21" s="1" t="s">
        <v>93</v>
      </c>
      <c r="P21" s="1" t="s">
        <v>63</v>
      </c>
      <c r="Q21">
        <v>1</v>
      </c>
    </row>
    <row r="22" spans="1:17" ht="26.1" customHeight="1" x14ac:dyDescent="0.3">
      <c r="A22" s="12" t="s">
        <v>95</v>
      </c>
      <c r="B22" s="13"/>
      <c r="C22" s="14"/>
      <c r="D22" s="17"/>
      <c r="E22" s="16"/>
      <c r="F22" s="17">
        <f>ROUNDDOWN(SUMIF(Q6:Q21, "1", F6:F21), 0)</f>
        <v>0</v>
      </c>
      <c r="G22" s="16"/>
      <c r="H22" s="17">
        <f>ROUNDDOWN(SUMIF(Q6:Q21, "1", H6:H21), 0)</f>
        <v>0</v>
      </c>
      <c r="I22" s="16"/>
      <c r="J22" s="17">
        <f>ROUNDDOWN(SUMIF(Q6:Q21, "1", J6:J21), 0)</f>
        <v>0</v>
      </c>
      <c r="K22" s="16"/>
      <c r="L22" s="17">
        <f>F22+H22+J22</f>
        <v>0</v>
      </c>
      <c r="M22" s="13"/>
    </row>
    <row r="23" spans="1:17" ht="26.1" customHeight="1" x14ac:dyDescent="0.3">
      <c r="A23" s="7"/>
      <c r="B23" s="7"/>
      <c r="C23" s="11"/>
      <c r="D23" s="16"/>
      <c r="E23" s="16"/>
      <c r="F23" s="16"/>
      <c r="G23" s="16"/>
      <c r="H23" s="16"/>
      <c r="I23" s="16"/>
      <c r="J23" s="16"/>
      <c r="K23" s="16"/>
      <c r="L23" s="16"/>
      <c r="M23" s="7"/>
    </row>
    <row r="24" spans="1:17" ht="26.1" customHeight="1" x14ac:dyDescent="0.3">
      <c r="A24" s="53" t="s">
        <v>96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6" t="s">
        <v>97</v>
      </c>
    </row>
    <row r="25" spans="1:17" ht="26.1" customHeight="1" x14ac:dyDescent="0.3">
      <c r="A25" s="6" t="s">
        <v>54</v>
      </c>
      <c r="B25" s="6" t="s">
        <v>55</v>
      </c>
      <c r="C25" s="8" t="s">
        <v>56</v>
      </c>
      <c r="D25" s="16">
        <v>0.12</v>
      </c>
      <c r="E25" s="16">
        <v>0</v>
      </c>
      <c r="F25" s="16">
        <f t="shared" ref="F25:F41" si="5">ROUNDDOWN(D25*E25, 1)</f>
        <v>0</v>
      </c>
      <c r="G25" s="16">
        <f>ROUNDDOWN(단가대비표!O21, 0)</f>
        <v>0</v>
      </c>
      <c r="H25" s="16">
        <f t="shared" ref="H25:H41" si="6">ROUNDDOWN(D25*G25, 1)</f>
        <v>0</v>
      </c>
      <c r="I25" s="16">
        <v>0</v>
      </c>
      <c r="J25" s="16">
        <f t="shared" ref="J25:J41" si="7">ROUNDDOWN(D25*I25, 1)</f>
        <v>0</v>
      </c>
      <c r="K25" s="16">
        <f t="shared" ref="K25:K41" si="8">E25+G25+I25</f>
        <v>0</v>
      </c>
      <c r="L25" s="16">
        <f t="shared" ref="L25:L41" si="9">F25+H25+J25</f>
        <v>0</v>
      </c>
      <c r="M25" s="6" t="s">
        <v>57</v>
      </c>
      <c r="O25" s="1" t="s">
        <v>92</v>
      </c>
      <c r="P25" s="1" t="s">
        <v>63</v>
      </c>
      <c r="Q25">
        <v>1</v>
      </c>
    </row>
    <row r="26" spans="1:17" ht="26.1" customHeight="1" x14ac:dyDescent="0.3">
      <c r="A26" s="6" t="s">
        <v>58</v>
      </c>
      <c r="B26" s="6" t="s">
        <v>55</v>
      </c>
      <c r="C26" s="8" t="s">
        <v>56</v>
      </c>
      <c r="D26" s="16">
        <v>1.7000000000000001E-2</v>
      </c>
      <c r="E26" s="16">
        <v>0</v>
      </c>
      <c r="F26" s="16">
        <f t="shared" si="5"/>
        <v>0</v>
      </c>
      <c r="G26" s="16">
        <f>ROUNDDOWN(단가대비표!O22, 0)</f>
        <v>0</v>
      </c>
      <c r="H26" s="16">
        <f t="shared" si="6"/>
        <v>0</v>
      </c>
      <c r="I26" s="16">
        <v>0</v>
      </c>
      <c r="J26" s="16">
        <f t="shared" si="7"/>
        <v>0</v>
      </c>
      <c r="K26" s="16">
        <f t="shared" si="8"/>
        <v>0</v>
      </c>
      <c r="L26" s="16">
        <f t="shared" si="9"/>
        <v>0</v>
      </c>
      <c r="M26" s="7"/>
      <c r="O26" s="1" t="s">
        <v>92</v>
      </c>
      <c r="P26" s="1" t="s">
        <v>63</v>
      </c>
      <c r="Q26">
        <v>1</v>
      </c>
    </row>
    <row r="27" spans="1:17" ht="26.1" customHeight="1" x14ac:dyDescent="0.3">
      <c r="A27" s="6" t="s">
        <v>17</v>
      </c>
      <c r="B27" s="7"/>
      <c r="C27" s="8" t="s">
        <v>18</v>
      </c>
      <c r="D27" s="16">
        <v>1.7999999999999999E-2</v>
      </c>
      <c r="E27" s="16">
        <f>ROUNDDOWN(단가대비표!O5, 0)</f>
        <v>0</v>
      </c>
      <c r="F27" s="16">
        <f t="shared" si="5"/>
        <v>0</v>
      </c>
      <c r="G27" s="16">
        <v>0</v>
      </c>
      <c r="H27" s="16">
        <f t="shared" si="6"/>
        <v>0</v>
      </c>
      <c r="I27" s="16">
        <v>0</v>
      </c>
      <c r="J27" s="16">
        <f t="shared" si="7"/>
        <v>0</v>
      </c>
      <c r="K27" s="16">
        <f t="shared" si="8"/>
        <v>0</v>
      </c>
      <c r="L27" s="16">
        <f t="shared" si="9"/>
        <v>0</v>
      </c>
      <c r="M27" s="7"/>
      <c r="O27" s="1" t="s">
        <v>93</v>
      </c>
      <c r="P27" s="1" t="s">
        <v>63</v>
      </c>
      <c r="Q27">
        <v>1</v>
      </c>
    </row>
    <row r="28" spans="1:17" ht="26.1" customHeight="1" x14ac:dyDescent="0.3">
      <c r="A28" s="6" t="s">
        <v>63</v>
      </c>
      <c r="B28" s="6" t="s">
        <v>64</v>
      </c>
      <c r="C28" s="8" t="s">
        <v>65</v>
      </c>
      <c r="D28" s="16">
        <v>0.12</v>
      </c>
      <c r="E28" s="16">
        <v>0</v>
      </c>
      <c r="F28" s="16">
        <f t="shared" si="5"/>
        <v>0</v>
      </c>
      <c r="G28" s="16">
        <v>0</v>
      </c>
      <c r="H28" s="16">
        <f t="shared" si="6"/>
        <v>0</v>
      </c>
      <c r="I28" s="16">
        <f>ROUNDDOWN(단가대비표!O25, 0)</f>
        <v>0</v>
      </c>
      <c r="J28" s="16">
        <f t="shared" si="7"/>
        <v>0</v>
      </c>
      <c r="K28" s="16">
        <f t="shared" si="8"/>
        <v>0</v>
      </c>
      <c r="L28" s="16">
        <f t="shared" si="9"/>
        <v>0</v>
      </c>
      <c r="M28" s="7"/>
      <c r="O28" s="1" t="s">
        <v>94</v>
      </c>
      <c r="P28" s="1" t="s">
        <v>63</v>
      </c>
      <c r="Q28">
        <v>1</v>
      </c>
    </row>
    <row r="29" spans="1:17" ht="26.1" customHeight="1" x14ac:dyDescent="0.3">
      <c r="A29" s="6" t="s">
        <v>19</v>
      </c>
      <c r="B29" s="6" t="s">
        <v>20</v>
      </c>
      <c r="C29" s="8" t="s">
        <v>21</v>
      </c>
      <c r="D29" s="16">
        <v>5.0000000000000001E-4</v>
      </c>
      <c r="E29" s="16">
        <f>ROUNDDOWN(단가대비표!O6, 0)</f>
        <v>0</v>
      </c>
      <c r="F29" s="16">
        <f t="shared" si="5"/>
        <v>0</v>
      </c>
      <c r="G29" s="16">
        <v>0</v>
      </c>
      <c r="H29" s="16">
        <f t="shared" si="6"/>
        <v>0</v>
      </c>
      <c r="I29" s="16">
        <v>0</v>
      </c>
      <c r="J29" s="16">
        <f t="shared" si="7"/>
        <v>0</v>
      </c>
      <c r="K29" s="16">
        <f t="shared" si="8"/>
        <v>0</v>
      </c>
      <c r="L29" s="16">
        <f t="shared" si="9"/>
        <v>0</v>
      </c>
      <c r="M29" s="7"/>
      <c r="O29" s="1" t="s">
        <v>93</v>
      </c>
      <c r="P29" s="1" t="s">
        <v>63</v>
      </c>
      <c r="Q29">
        <v>1</v>
      </c>
    </row>
    <row r="30" spans="1:17" ht="26.1" customHeight="1" x14ac:dyDescent="0.3">
      <c r="A30" s="6" t="s">
        <v>22</v>
      </c>
      <c r="B30" s="6" t="s">
        <v>23</v>
      </c>
      <c r="C30" s="8" t="s">
        <v>24</v>
      </c>
      <c r="D30" s="16">
        <v>5.0000000000000001E-4</v>
      </c>
      <c r="E30" s="16">
        <f>ROUNDDOWN(단가대비표!O7, 0)</f>
        <v>0</v>
      </c>
      <c r="F30" s="16">
        <f t="shared" si="5"/>
        <v>0</v>
      </c>
      <c r="G30" s="16">
        <v>0</v>
      </c>
      <c r="H30" s="16">
        <f t="shared" si="6"/>
        <v>0</v>
      </c>
      <c r="I30" s="16">
        <v>0</v>
      </c>
      <c r="J30" s="16">
        <f t="shared" si="7"/>
        <v>0</v>
      </c>
      <c r="K30" s="16">
        <f t="shared" si="8"/>
        <v>0</v>
      </c>
      <c r="L30" s="16">
        <f t="shared" si="9"/>
        <v>0</v>
      </c>
      <c r="M30" s="7"/>
      <c r="O30" s="1" t="s">
        <v>93</v>
      </c>
      <c r="P30" s="1" t="s">
        <v>63</v>
      </c>
      <c r="Q30">
        <v>1</v>
      </c>
    </row>
    <row r="31" spans="1:17" ht="26.1" customHeight="1" x14ac:dyDescent="0.3">
      <c r="A31" s="6" t="s">
        <v>25</v>
      </c>
      <c r="B31" s="6" t="s">
        <v>26</v>
      </c>
      <c r="C31" s="8" t="s">
        <v>21</v>
      </c>
      <c r="D31" s="16">
        <v>5.0000000000000001E-4</v>
      </c>
      <c r="E31" s="16">
        <f>ROUNDDOWN(단가대비표!O8, 0)</f>
        <v>0</v>
      </c>
      <c r="F31" s="16">
        <f t="shared" si="5"/>
        <v>0</v>
      </c>
      <c r="G31" s="16">
        <v>0</v>
      </c>
      <c r="H31" s="16">
        <f t="shared" si="6"/>
        <v>0</v>
      </c>
      <c r="I31" s="16">
        <v>0</v>
      </c>
      <c r="J31" s="16">
        <f t="shared" si="7"/>
        <v>0</v>
      </c>
      <c r="K31" s="16">
        <f t="shared" si="8"/>
        <v>0</v>
      </c>
      <c r="L31" s="16">
        <f t="shared" si="9"/>
        <v>0</v>
      </c>
      <c r="M31" s="7"/>
      <c r="O31" s="1" t="s">
        <v>93</v>
      </c>
      <c r="P31" s="1" t="s">
        <v>63</v>
      </c>
      <c r="Q31">
        <v>1</v>
      </c>
    </row>
    <row r="32" spans="1:17" ht="26.1" customHeight="1" x14ac:dyDescent="0.3">
      <c r="A32" s="6" t="s">
        <v>27</v>
      </c>
      <c r="B32" s="6" t="s">
        <v>28</v>
      </c>
      <c r="C32" s="8" t="s">
        <v>29</v>
      </c>
      <c r="D32" s="16">
        <v>0.18099999999999999</v>
      </c>
      <c r="E32" s="16">
        <f>ROUNDDOWN(단가대비표!O9, 0)</f>
        <v>0</v>
      </c>
      <c r="F32" s="16">
        <f t="shared" si="5"/>
        <v>0</v>
      </c>
      <c r="G32" s="16">
        <v>0</v>
      </c>
      <c r="H32" s="16">
        <f t="shared" si="6"/>
        <v>0</v>
      </c>
      <c r="I32" s="16">
        <v>0</v>
      </c>
      <c r="J32" s="16">
        <f t="shared" si="7"/>
        <v>0</v>
      </c>
      <c r="K32" s="16">
        <f t="shared" si="8"/>
        <v>0</v>
      </c>
      <c r="L32" s="16">
        <f t="shared" si="9"/>
        <v>0</v>
      </c>
      <c r="M32" s="7"/>
      <c r="O32" s="1" t="s">
        <v>93</v>
      </c>
      <c r="P32" s="1" t="s">
        <v>63</v>
      </c>
      <c r="Q32">
        <v>1</v>
      </c>
    </row>
    <row r="33" spans="1:17" ht="26.1" customHeight="1" x14ac:dyDescent="0.3">
      <c r="A33" s="6" t="s">
        <v>30</v>
      </c>
      <c r="B33" s="6" t="s">
        <v>31</v>
      </c>
      <c r="C33" s="8" t="s">
        <v>32</v>
      </c>
      <c r="D33" s="16">
        <v>0.18099999999999999</v>
      </c>
      <c r="E33" s="16">
        <f>ROUNDDOWN(단가대비표!O10, 0)</f>
        <v>0</v>
      </c>
      <c r="F33" s="16">
        <f t="shared" si="5"/>
        <v>0</v>
      </c>
      <c r="G33" s="16">
        <v>0</v>
      </c>
      <c r="H33" s="16">
        <f t="shared" si="6"/>
        <v>0</v>
      </c>
      <c r="I33" s="16">
        <v>0</v>
      </c>
      <c r="J33" s="16">
        <f t="shared" si="7"/>
        <v>0</v>
      </c>
      <c r="K33" s="16">
        <f t="shared" si="8"/>
        <v>0</v>
      </c>
      <c r="L33" s="16">
        <f t="shared" si="9"/>
        <v>0</v>
      </c>
      <c r="M33" s="7"/>
      <c r="O33" s="1" t="s">
        <v>93</v>
      </c>
      <c r="P33" s="1" t="s">
        <v>63</v>
      </c>
      <c r="Q33">
        <v>1</v>
      </c>
    </row>
    <row r="34" spans="1:17" ht="26.1" customHeight="1" x14ac:dyDescent="0.3">
      <c r="A34" s="6" t="s">
        <v>33</v>
      </c>
      <c r="B34" s="6" t="s">
        <v>34</v>
      </c>
      <c r="C34" s="8" t="s">
        <v>29</v>
      </c>
      <c r="D34" s="16">
        <v>0.18099999999999999</v>
      </c>
      <c r="E34" s="16">
        <f>ROUNDDOWN(단가대비표!O11, 0)</f>
        <v>0</v>
      </c>
      <c r="F34" s="16">
        <f t="shared" si="5"/>
        <v>0</v>
      </c>
      <c r="G34" s="16">
        <v>0</v>
      </c>
      <c r="H34" s="16">
        <f t="shared" si="6"/>
        <v>0</v>
      </c>
      <c r="I34" s="16">
        <v>0</v>
      </c>
      <c r="J34" s="16">
        <f t="shared" si="7"/>
        <v>0</v>
      </c>
      <c r="K34" s="16">
        <f t="shared" si="8"/>
        <v>0</v>
      </c>
      <c r="L34" s="16">
        <f t="shared" si="9"/>
        <v>0</v>
      </c>
      <c r="M34" s="7"/>
      <c r="O34" s="1" t="s">
        <v>93</v>
      </c>
      <c r="P34" s="1" t="s">
        <v>63</v>
      </c>
      <c r="Q34">
        <v>1</v>
      </c>
    </row>
    <row r="35" spans="1:17" ht="26.1" customHeight="1" x14ac:dyDescent="0.3">
      <c r="A35" s="6" t="s">
        <v>35</v>
      </c>
      <c r="B35" s="6" t="s">
        <v>36</v>
      </c>
      <c r="C35" s="8" t="s">
        <v>29</v>
      </c>
      <c r="D35" s="16">
        <v>0.04</v>
      </c>
      <c r="E35" s="16">
        <f>ROUNDDOWN(단가대비표!O12, 0)</f>
        <v>0</v>
      </c>
      <c r="F35" s="16">
        <f t="shared" si="5"/>
        <v>0</v>
      </c>
      <c r="G35" s="16">
        <v>0</v>
      </c>
      <c r="H35" s="16">
        <f t="shared" si="6"/>
        <v>0</v>
      </c>
      <c r="I35" s="16">
        <v>0</v>
      </c>
      <c r="J35" s="16">
        <f t="shared" si="7"/>
        <v>0</v>
      </c>
      <c r="K35" s="16">
        <f t="shared" si="8"/>
        <v>0</v>
      </c>
      <c r="L35" s="16">
        <f t="shared" si="9"/>
        <v>0</v>
      </c>
      <c r="M35" s="7"/>
      <c r="O35" s="1" t="s">
        <v>93</v>
      </c>
      <c r="P35" s="1" t="s">
        <v>63</v>
      </c>
      <c r="Q35">
        <v>1</v>
      </c>
    </row>
    <row r="36" spans="1:17" ht="26.1" customHeight="1" x14ac:dyDescent="0.3">
      <c r="A36" s="6" t="s">
        <v>37</v>
      </c>
      <c r="B36" s="6" t="s">
        <v>38</v>
      </c>
      <c r="C36" s="8" t="s">
        <v>39</v>
      </c>
      <c r="D36" s="16">
        <v>0.4</v>
      </c>
      <c r="E36" s="16">
        <f>ROUNDDOWN(단가대비표!O13, 0)</f>
        <v>0</v>
      </c>
      <c r="F36" s="16">
        <f t="shared" si="5"/>
        <v>0</v>
      </c>
      <c r="G36" s="16">
        <v>0</v>
      </c>
      <c r="H36" s="16">
        <f t="shared" si="6"/>
        <v>0</v>
      </c>
      <c r="I36" s="16">
        <v>0</v>
      </c>
      <c r="J36" s="16">
        <f t="shared" si="7"/>
        <v>0</v>
      </c>
      <c r="K36" s="16">
        <f t="shared" si="8"/>
        <v>0</v>
      </c>
      <c r="L36" s="16">
        <f t="shared" si="9"/>
        <v>0</v>
      </c>
      <c r="M36" s="7"/>
      <c r="O36" s="1" t="s">
        <v>93</v>
      </c>
      <c r="P36" s="1" t="s">
        <v>63</v>
      </c>
      <c r="Q36">
        <v>1</v>
      </c>
    </row>
    <row r="37" spans="1:17" ht="26.1" customHeight="1" x14ac:dyDescent="0.3">
      <c r="A37" s="6" t="s">
        <v>40</v>
      </c>
      <c r="B37" s="6" t="s">
        <v>41</v>
      </c>
      <c r="C37" s="8" t="s">
        <v>42</v>
      </c>
      <c r="D37" s="16">
        <v>1.58</v>
      </c>
      <c r="E37" s="16">
        <f>ROUNDDOWN(단가대비표!O14, 0)</f>
        <v>0</v>
      </c>
      <c r="F37" s="16">
        <f t="shared" si="5"/>
        <v>0</v>
      </c>
      <c r="G37" s="16">
        <v>0</v>
      </c>
      <c r="H37" s="16">
        <f t="shared" si="6"/>
        <v>0</v>
      </c>
      <c r="I37" s="16">
        <v>0</v>
      </c>
      <c r="J37" s="16">
        <f t="shared" si="7"/>
        <v>0</v>
      </c>
      <c r="K37" s="16">
        <f t="shared" si="8"/>
        <v>0</v>
      </c>
      <c r="L37" s="16">
        <f t="shared" si="9"/>
        <v>0</v>
      </c>
      <c r="M37" s="7"/>
      <c r="O37" s="1" t="s">
        <v>93</v>
      </c>
      <c r="P37" s="1" t="s">
        <v>63</v>
      </c>
      <c r="Q37">
        <v>1</v>
      </c>
    </row>
    <row r="38" spans="1:17" ht="26.1" customHeight="1" x14ac:dyDescent="0.3">
      <c r="A38" s="6" t="s">
        <v>43</v>
      </c>
      <c r="B38" s="7"/>
      <c r="C38" s="8" t="s">
        <v>44</v>
      </c>
      <c r="D38" s="16">
        <v>1.59</v>
      </c>
      <c r="E38" s="16">
        <f>ROUNDDOWN(단가대비표!O15, 0)</f>
        <v>0</v>
      </c>
      <c r="F38" s="16">
        <f t="shared" si="5"/>
        <v>0</v>
      </c>
      <c r="G38" s="16">
        <v>0</v>
      </c>
      <c r="H38" s="16">
        <f t="shared" si="6"/>
        <v>0</v>
      </c>
      <c r="I38" s="16">
        <v>0</v>
      </c>
      <c r="J38" s="16">
        <f t="shared" si="7"/>
        <v>0</v>
      </c>
      <c r="K38" s="16">
        <f t="shared" si="8"/>
        <v>0</v>
      </c>
      <c r="L38" s="16">
        <f t="shared" si="9"/>
        <v>0</v>
      </c>
      <c r="M38" s="7"/>
      <c r="O38" s="1" t="s">
        <v>93</v>
      </c>
      <c r="P38" s="1" t="s">
        <v>63</v>
      </c>
      <c r="Q38">
        <v>1</v>
      </c>
    </row>
    <row r="39" spans="1:17" ht="26.1" customHeight="1" x14ac:dyDescent="0.3">
      <c r="A39" s="6" t="s">
        <v>45</v>
      </c>
      <c r="B39" s="6" t="s">
        <v>46</v>
      </c>
      <c r="C39" s="8" t="s">
        <v>42</v>
      </c>
      <c r="D39" s="16">
        <v>3.3</v>
      </c>
      <c r="E39" s="16">
        <f>ROUNDDOWN(단가대비표!O16, 0)</f>
        <v>0</v>
      </c>
      <c r="F39" s="16">
        <f t="shared" si="5"/>
        <v>0</v>
      </c>
      <c r="G39" s="16">
        <v>0</v>
      </c>
      <c r="H39" s="16">
        <f t="shared" si="6"/>
        <v>0</v>
      </c>
      <c r="I39" s="16">
        <v>0</v>
      </c>
      <c r="J39" s="16">
        <f t="shared" si="7"/>
        <v>0</v>
      </c>
      <c r="K39" s="16">
        <f t="shared" si="8"/>
        <v>0</v>
      </c>
      <c r="L39" s="16">
        <f t="shared" si="9"/>
        <v>0</v>
      </c>
      <c r="M39" s="7"/>
      <c r="O39" s="1" t="s">
        <v>93</v>
      </c>
      <c r="P39" s="1" t="s">
        <v>63</v>
      </c>
      <c r="Q39">
        <v>1</v>
      </c>
    </row>
    <row r="40" spans="1:17" ht="26.1" customHeight="1" x14ac:dyDescent="0.3">
      <c r="A40" s="6" t="s">
        <v>47</v>
      </c>
      <c r="B40" s="6" t="s">
        <v>41</v>
      </c>
      <c r="C40" s="8" t="s">
        <v>42</v>
      </c>
      <c r="D40" s="16">
        <v>2.2000000000000002</v>
      </c>
      <c r="E40" s="16">
        <f>ROUNDDOWN(단가대비표!O17, 0)</f>
        <v>0</v>
      </c>
      <c r="F40" s="16">
        <f t="shared" si="5"/>
        <v>0</v>
      </c>
      <c r="G40" s="16">
        <v>0</v>
      </c>
      <c r="H40" s="16">
        <f t="shared" si="6"/>
        <v>0</v>
      </c>
      <c r="I40" s="16">
        <v>0</v>
      </c>
      <c r="J40" s="16">
        <f t="shared" si="7"/>
        <v>0</v>
      </c>
      <c r="K40" s="16">
        <f t="shared" si="8"/>
        <v>0</v>
      </c>
      <c r="L40" s="16">
        <f t="shared" si="9"/>
        <v>0</v>
      </c>
      <c r="M40" s="7"/>
      <c r="O40" s="1" t="s">
        <v>93</v>
      </c>
      <c r="P40" s="1" t="s">
        <v>63</v>
      </c>
      <c r="Q40">
        <v>1</v>
      </c>
    </row>
    <row r="41" spans="1:17" ht="26.1" customHeight="1" x14ac:dyDescent="0.3">
      <c r="A41" s="6" t="s">
        <v>66</v>
      </c>
      <c r="B41" s="7"/>
      <c r="C41" s="8" t="s">
        <v>67</v>
      </c>
      <c r="D41" s="16">
        <v>1</v>
      </c>
      <c r="E41" s="16">
        <v>0</v>
      </c>
      <c r="F41" s="16">
        <f t="shared" si="5"/>
        <v>0</v>
      </c>
      <c r="G41" s="16">
        <v>0</v>
      </c>
      <c r="H41" s="16">
        <f t="shared" si="6"/>
        <v>0</v>
      </c>
      <c r="I41" s="16">
        <f>ROUNDDOWN(단가대비표!O26, 0)</f>
        <v>0</v>
      </c>
      <c r="J41" s="16">
        <f t="shared" si="7"/>
        <v>0</v>
      </c>
      <c r="K41" s="16">
        <f t="shared" si="8"/>
        <v>0</v>
      </c>
      <c r="L41" s="16">
        <f t="shared" si="9"/>
        <v>0</v>
      </c>
      <c r="M41" s="7"/>
      <c r="O41" s="1" t="s">
        <v>94</v>
      </c>
      <c r="P41" s="1" t="s">
        <v>63</v>
      </c>
      <c r="Q41">
        <v>1</v>
      </c>
    </row>
    <row r="42" spans="1:17" ht="26.1" customHeight="1" x14ac:dyDescent="0.3">
      <c r="A42" s="12" t="s">
        <v>95</v>
      </c>
      <c r="B42" s="13"/>
      <c r="C42" s="14"/>
      <c r="D42" s="17"/>
      <c r="E42" s="16"/>
      <c r="F42" s="17">
        <f>ROUNDDOWN(SUMIF(Q25:Q41, "1", F25:F41), 0)</f>
        <v>0</v>
      </c>
      <c r="G42" s="16"/>
      <c r="H42" s="17">
        <f>ROUNDDOWN(SUMIF(Q25:Q41, "1", H25:H41), 0)</f>
        <v>0</v>
      </c>
      <c r="I42" s="16"/>
      <c r="J42" s="17">
        <f>ROUNDDOWN(SUMIF(Q25:Q41, "1", J25:J41), 0)</f>
        <v>0</v>
      </c>
      <c r="K42" s="16"/>
      <c r="L42" s="17">
        <f>F42+H42+J42</f>
        <v>0</v>
      </c>
      <c r="M42" s="13"/>
    </row>
    <row r="43" spans="1:17" ht="26.1" customHeight="1" x14ac:dyDescent="0.3">
      <c r="A43" s="7"/>
      <c r="B43" s="7"/>
      <c r="C43" s="11"/>
      <c r="D43" s="16"/>
      <c r="E43" s="16"/>
      <c r="F43" s="16"/>
      <c r="G43" s="16"/>
      <c r="H43" s="16"/>
      <c r="I43" s="16"/>
      <c r="J43" s="16"/>
      <c r="K43" s="16"/>
      <c r="L43" s="16"/>
      <c r="M43" s="7"/>
    </row>
    <row r="44" spans="1:17" ht="26.1" customHeight="1" x14ac:dyDescent="0.3">
      <c r="A44" s="53" t="s">
        <v>98</v>
      </c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6" t="s">
        <v>99</v>
      </c>
    </row>
    <row r="45" spans="1:17" ht="26.1" customHeight="1" x14ac:dyDescent="0.3">
      <c r="A45" s="6" t="s">
        <v>54</v>
      </c>
      <c r="B45" s="6" t="s">
        <v>55</v>
      </c>
      <c r="C45" s="8" t="s">
        <v>56</v>
      </c>
      <c r="D45" s="16">
        <v>0.12</v>
      </c>
      <c r="E45" s="16">
        <v>0</v>
      </c>
      <c r="F45" s="16">
        <f t="shared" ref="F45:F61" si="10">ROUNDDOWN(D45*E45, 1)</f>
        <v>0</v>
      </c>
      <c r="G45" s="16">
        <f>ROUNDDOWN(단가대비표!O21, 0)</f>
        <v>0</v>
      </c>
      <c r="H45" s="16">
        <f t="shared" ref="H45:H61" si="11">ROUNDDOWN(D45*G45, 1)</f>
        <v>0</v>
      </c>
      <c r="I45" s="16">
        <v>0</v>
      </c>
      <c r="J45" s="16">
        <f t="shared" ref="J45:J61" si="12">ROUNDDOWN(D45*I45, 1)</f>
        <v>0</v>
      </c>
      <c r="K45" s="16">
        <f t="shared" ref="K45:K61" si="13">E45+G45+I45</f>
        <v>0</v>
      </c>
      <c r="L45" s="16">
        <f t="shared" ref="L45:L61" si="14">F45+H45+J45</f>
        <v>0</v>
      </c>
      <c r="M45" s="6" t="s">
        <v>57</v>
      </c>
      <c r="O45" s="1" t="s">
        <v>92</v>
      </c>
      <c r="P45" s="1" t="s">
        <v>63</v>
      </c>
      <c r="Q45">
        <v>1</v>
      </c>
    </row>
    <row r="46" spans="1:17" ht="26.1" customHeight="1" x14ac:dyDescent="0.3">
      <c r="A46" s="6" t="s">
        <v>58</v>
      </c>
      <c r="B46" s="6" t="s">
        <v>55</v>
      </c>
      <c r="C46" s="8" t="s">
        <v>56</v>
      </c>
      <c r="D46" s="16">
        <v>1.7000000000000001E-2</v>
      </c>
      <c r="E46" s="16">
        <v>0</v>
      </c>
      <c r="F46" s="16">
        <f t="shared" si="10"/>
        <v>0</v>
      </c>
      <c r="G46" s="16">
        <f>ROUNDDOWN(단가대비표!O22, 0)</f>
        <v>0</v>
      </c>
      <c r="H46" s="16">
        <f t="shared" si="11"/>
        <v>0</v>
      </c>
      <c r="I46" s="16">
        <v>0</v>
      </c>
      <c r="J46" s="16">
        <f t="shared" si="12"/>
        <v>0</v>
      </c>
      <c r="K46" s="16">
        <f t="shared" si="13"/>
        <v>0</v>
      </c>
      <c r="L46" s="16">
        <f t="shared" si="14"/>
        <v>0</v>
      </c>
      <c r="M46" s="7"/>
      <c r="O46" s="1" t="s">
        <v>92</v>
      </c>
      <c r="P46" s="1" t="s">
        <v>63</v>
      </c>
      <c r="Q46">
        <v>1</v>
      </c>
    </row>
    <row r="47" spans="1:17" ht="26.1" customHeight="1" x14ac:dyDescent="0.3">
      <c r="A47" s="6" t="s">
        <v>17</v>
      </c>
      <c r="B47" s="7"/>
      <c r="C47" s="8" t="s">
        <v>18</v>
      </c>
      <c r="D47" s="16">
        <v>1.7999999999999999E-2</v>
      </c>
      <c r="E47" s="16">
        <f>ROUNDDOWN(단가대비표!O5, 0)</f>
        <v>0</v>
      </c>
      <c r="F47" s="16">
        <f t="shared" si="10"/>
        <v>0</v>
      </c>
      <c r="G47" s="16">
        <v>0</v>
      </c>
      <c r="H47" s="16">
        <f t="shared" si="11"/>
        <v>0</v>
      </c>
      <c r="I47" s="16">
        <v>0</v>
      </c>
      <c r="J47" s="16">
        <f t="shared" si="12"/>
        <v>0</v>
      </c>
      <c r="K47" s="16">
        <f t="shared" si="13"/>
        <v>0</v>
      </c>
      <c r="L47" s="16">
        <f t="shared" si="14"/>
        <v>0</v>
      </c>
      <c r="M47" s="7"/>
      <c r="O47" s="1" t="s">
        <v>93</v>
      </c>
      <c r="P47" s="1" t="s">
        <v>63</v>
      </c>
      <c r="Q47">
        <v>1</v>
      </c>
    </row>
    <row r="48" spans="1:17" ht="26.1" customHeight="1" x14ac:dyDescent="0.3">
      <c r="A48" s="6" t="s">
        <v>63</v>
      </c>
      <c r="B48" s="6" t="s">
        <v>64</v>
      </c>
      <c r="C48" s="8" t="s">
        <v>65</v>
      </c>
      <c r="D48" s="16">
        <v>0.12</v>
      </c>
      <c r="E48" s="16">
        <v>0</v>
      </c>
      <c r="F48" s="16">
        <f t="shared" si="10"/>
        <v>0</v>
      </c>
      <c r="G48" s="16">
        <v>0</v>
      </c>
      <c r="H48" s="16">
        <f t="shared" si="11"/>
        <v>0</v>
      </c>
      <c r="I48" s="16">
        <f>ROUNDDOWN(단가대비표!O25, 0)</f>
        <v>0</v>
      </c>
      <c r="J48" s="16">
        <f t="shared" si="12"/>
        <v>0</v>
      </c>
      <c r="K48" s="16">
        <f t="shared" si="13"/>
        <v>0</v>
      </c>
      <c r="L48" s="16">
        <f t="shared" si="14"/>
        <v>0</v>
      </c>
      <c r="M48" s="7"/>
      <c r="O48" s="1" t="s">
        <v>94</v>
      </c>
      <c r="P48" s="1" t="s">
        <v>63</v>
      </c>
      <c r="Q48">
        <v>1</v>
      </c>
    </row>
    <row r="49" spans="1:17" ht="26.1" customHeight="1" x14ac:dyDescent="0.3">
      <c r="A49" s="6" t="s">
        <v>19</v>
      </c>
      <c r="B49" s="6" t="s">
        <v>20</v>
      </c>
      <c r="C49" s="8" t="s">
        <v>21</v>
      </c>
      <c r="D49" s="16">
        <v>5.0000000000000001E-4</v>
      </c>
      <c r="E49" s="16">
        <f>ROUNDDOWN(단가대비표!O6, 0)</f>
        <v>0</v>
      </c>
      <c r="F49" s="16">
        <f t="shared" si="10"/>
        <v>0</v>
      </c>
      <c r="G49" s="16">
        <v>0</v>
      </c>
      <c r="H49" s="16">
        <f t="shared" si="11"/>
        <v>0</v>
      </c>
      <c r="I49" s="16">
        <v>0</v>
      </c>
      <c r="J49" s="16">
        <f t="shared" si="12"/>
        <v>0</v>
      </c>
      <c r="K49" s="16">
        <f t="shared" si="13"/>
        <v>0</v>
      </c>
      <c r="L49" s="16">
        <f t="shared" si="14"/>
        <v>0</v>
      </c>
      <c r="M49" s="7"/>
      <c r="O49" s="1" t="s">
        <v>93</v>
      </c>
      <c r="P49" s="1" t="s">
        <v>63</v>
      </c>
      <c r="Q49">
        <v>1</v>
      </c>
    </row>
    <row r="50" spans="1:17" ht="26.1" customHeight="1" x14ac:dyDescent="0.3">
      <c r="A50" s="6" t="s">
        <v>22</v>
      </c>
      <c r="B50" s="6" t="s">
        <v>23</v>
      </c>
      <c r="C50" s="8" t="s">
        <v>24</v>
      </c>
      <c r="D50" s="16">
        <v>5.0000000000000001E-4</v>
      </c>
      <c r="E50" s="16">
        <f>ROUNDDOWN(단가대비표!O7, 0)</f>
        <v>0</v>
      </c>
      <c r="F50" s="16">
        <f t="shared" si="10"/>
        <v>0</v>
      </c>
      <c r="G50" s="16">
        <v>0</v>
      </c>
      <c r="H50" s="16">
        <f t="shared" si="11"/>
        <v>0</v>
      </c>
      <c r="I50" s="16">
        <v>0</v>
      </c>
      <c r="J50" s="16">
        <f t="shared" si="12"/>
        <v>0</v>
      </c>
      <c r="K50" s="16">
        <f t="shared" si="13"/>
        <v>0</v>
      </c>
      <c r="L50" s="16">
        <f t="shared" si="14"/>
        <v>0</v>
      </c>
      <c r="M50" s="7"/>
      <c r="O50" s="1" t="s">
        <v>93</v>
      </c>
      <c r="P50" s="1" t="s">
        <v>63</v>
      </c>
      <c r="Q50">
        <v>1</v>
      </c>
    </row>
    <row r="51" spans="1:17" ht="26.1" customHeight="1" x14ac:dyDescent="0.3">
      <c r="A51" s="6" t="s">
        <v>25</v>
      </c>
      <c r="B51" s="6" t="s">
        <v>26</v>
      </c>
      <c r="C51" s="8" t="s">
        <v>21</v>
      </c>
      <c r="D51" s="16">
        <v>5.0000000000000001E-4</v>
      </c>
      <c r="E51" s="16">
        <f>ROUNDDOWN(단가대비표!O8, 0)</f>
        <v>0</v>
      </c>
      <c r="F51" s="16">
        <f t="shared" si="10"/>
        <v>0</v>
      </c>
      <c r="G51" s="16">
        <v>0</v>
      </c>
      <c r="H51" s="16">
        <f t="shared" si="11"/>
        <v>0</v>
      </c>
      <c r="I51" s="16">
        <v>0</v>
      </c>
      <c r="J51" s="16">
        <f t="shared" si="12"/>
        <v>0</v>
      </c>
      <c r="K51" s="16">
        <f t="shared" si="13"/>
        <v>0</v>
      </c>
      <c r="L51" s="16">
        <f t="shared" si="14"/>
        <v>0</v>
      </c>
      <c r="M51" s="7"/>
      <c r="O51" s="1" t="s">
        <v>93</v>
      </c>
      <c r="P51" s="1" t="s">
        <v>63</v>
      </c>
      <c r="Q51">
        <v>1</v>
      </c>
    </row>
    <row r="52" spans="1:17" ht="26.1" customHeight="1" x14ac:dyDescent="0.3">
      <c r="A52" s="6" t="s">
        <v>27</v>
      </c>
      <c r="B52" s="6" t="s">
        <v>28</v>
      </c>
      <c r="C52" s="8" t="s">
        <v>29</v>
      </c>
      <c r="D52" s="16">
        <v>0.18099999999999999</v>
      </c>
      <c r="E52" s="16">
        <f>ROUNDDOWN(단가대비표!O9, 0)</f>
        <v>0</v>
      </c>
      <c r="F52" s="16">
        <f t="shared" si="10"/>
        <v>0</v>
      </c>
      <c r="G52" s="16">
        <v>0</v>
      </c>
      <c r="H52" s="16">
        <f t="shared" si="11"/>
        <v>0</v>
      </c>
      <c r="I52" s="16">
        <v>0</v>
      </c>
      <c r="J52" s="16">
        <f t="shared" si="12"/>
        <v>0</v>
      </c>
      <c r="K52" s="16">
        <f t="shared" si="13"/>
        <v>0</v>
      </c>
      <c r="L52" s="16">
        <f t="shared" si="14"/>
        <v>0</v>
      </c>
      <c r="M52" s="7"/>
      <c r="O52" s="1" t="s">
        <v>93</v>
      </c>
      <c r="P52" s="1" t="s">
        <v>63</v>
      </c>
      <c r="Q52">
        <v>1</v>
      </c>
    </row>
    <row r="53" spans="1:17" ht="26.1" customHeight="1" x14ac:dyDescent="0.3">
      <c r="A53" s="6" t="s">
        <v>30</v>
      </c>
      <c r="B53" s="6" t="s">
        <v>31</v>
      </c>
      <c r="C53" s="8" t="s">
        <v>32</v>
      </c>
      <c r="D53" s="16">
        <v>0.18099999999999999</v>
      </c>
      <c r="E53" s="16">
        <f>ROUNDDOWN(단가대비표!O10, 0)</f>
        <v>0</v>
      </c>
      <c r="F53" s="16">
        <f t="shared" si="10"/>
        <v>0</v>
      </c>
      <c r="G53" s="16">
        <v>0</v>
      </c>
      <c r="H53" s="16">
        <f t="shared" si="11"/>
        <v>0</v>
      </c>
      <c r="I53" s="16">
        <v>0</v>
      </c>
      <c r="J53" s="16">
        <f t="shared" si="12"/>
        <v>0</v>
      </c>
      <c r="K53" s="16">
        <f t="shared" si="13"/>
        <v>0</v>
      </c>
      <c r="L53" s="16">
        <f t="shared" si="14"/>
        <v>0</v>
      </c>
      <c r="M53" s="7"/>
      <c r="O53" s="1" t="s">
        <v>93</v>
      </c>
      <c r="P53" s="1" t="s">
        <v>63</v>
      </c>
      <c r="Q53">
        <v>1</v>
      </c>
    </row>
    <row r="54" spans="1:17" ht="26.1" customHeight="1" x14ac:dyDescent="0.3">
      <c r="A54" s="6" t="s">
        <v>33</v>
      </c>
      <c r="B54" s="6" t="s">
        <v>34</v>
      </c>
      <c r="C54" s="8" t="s">
        <v>29</v>
      </c>
      <c r="D54" s="16">
        <v>0.18099999999999999</v>
      </c>
      <c r="E54" s="16">
        <f>ROUNDDOWN(단가대비표!O11, 0)</f>
        <v>0</v>
      </c>
      <c r="F54" s="16">
        <f t="shared" si="10"/>
        <v>0</v>
      </c>
      <c r="G54" s="16">
        <v>0</v>
      </c>
      <c r="H54" s="16">
        <f t="shared" si="11"/>
        <v>0</v>
      </c>
      <c r="I54" s="16">
        <v>0</v>
      </c>
      <c r="J54" s="16">
        <f t="shared" si="12"/>
        <v>0</v>
      </c>
      <c r="K54" s="16">
        <f t="shared" si="13"/>
        <v>0</v>
      </c>
      <c r="L54" s="16">
        <f t="shared" si="14"/>
        <v>0</v>
      </c>
      <c r="M54" s="7"/>
      <c r="O54" s="1" t="s">
        <v>93</v>
      </c>
      <c r="P54" s="1" t="s">
        <v>63</v>
      </c>
      <c r="Q54">
        <v>1</v>
      </c>
    </row>
    <row r="55" spans="1:17" ht="26.1" customHeight="1" x14ac:dyDescent="0.3">
      <c r="A55" s="6" t="s">
        <v>35</v>
      </c>
      <c r="B55" s="6" t="s">
        <v>36</v>
      </c>
      <c r="C55" s="8" t="s">
        <v>29</v>
      </c>
      <c r="D55" s="16">
        <v>0.04</v>
      </c>
      <c r="E55" s="16">
        <f>ROUNDDOWN(단가대비표!O12, 0)</f>
        <v>0</v>
      </c>
      <c r="F55" s="16">
        <f t="shared" si="10"/>
        <v>0</v>
      </c>
      <c r="G55" s="16">
        <v>0</v>
      </c>
      <c r="H55" s="16">
        <f t="shared" si="11"/>
        <v>0</v>
      </c>
      <c r="I55" s="16">
        <v>0</v>
      </c>
      <c r="J55" s="16">
        <f t="shared" si="12"/>
        <v>0</v>
      </c>
      <c r="K55" s="16">
        <f t="shared" si="13"/>
        <v>0</v>
      </c>
      <c r="L55" s="16">
        <f t="shared" si="14"/>
        <v>0</v>
      </c>
      <c r="M55" s="7"/>
      <c r="O55" s="1" t="s">
        <v>93</v>
      </c>
      <c r="P55" s="1" t="s">
        <v>63</v>
      </c>
      <c r="Q55">
        <v>1</v>
      </c>
    </row>
    <row r="56" spans="1:17" ht="26.1" customHeight="1" x14ac:dyDescent="0.3">
      <c r="A56" s="6" t="s">
        <v>37</v>
      </c>
      <c r="B56" s="6" t="s">
        <v>38</v>
      </c>
      <c r="C56" s="8" t="s">
        <v>39</v>
      </c>
      <c r="D56" s="16">
        <v>0.4</v>
      </c>
      <c r="E56" s="16">
        <f>ROUNDDOWN(단가대비표!O13, 0)</f>
        <v>0</v>
      </c>
      <c r="F56" s="16">
        <f t="shared" si="10"/>
        <v>0</v>
      </c>
      <c r="G56" s="16">
        <v>0</v>
      </c>
      <c r="H56" s="16">
        <f t="shared" si="11"/>
        <v>0</v>
      </c>
      <c r="I56" s="16">
        <v>0</v>
      </c>
      <c r="J56" s="16">
        <f t="shared" si="12"/>
        <v>0</v>
      </c>
      <c r="K56" s="16">
        <f t="shared" si="13"/>
        <v>0</v>
      </c>
      <c r="L56" s="16">
        <f t="shared" si="14"/>
        <v>0</v>
      </c>
      <c r="M56" s="7"/>
      <c r="O56" s="1" t="s">
        <v>93</v>
      </c>
      <c r="P56" s="1" t="s">
        <v>63</v>
      </c>
      <c r="Q56">
        <v>1</v>
      </c>
    </row>
    <row r="57" spans="1:17" ht="26.1" customHeight="1" x14ac:dyDescent="0.3">
      <c r="A57" s="6" t="s">
        <v>40</v>
      </c>
      <c r="B57" s="6" t="s">
        <v>41</v>
      </c>
      <c r="C57" s="8" t="s">
        <v>42</v>
      </c>
      <c r="D57" s="16">
        <v>1.58</v>
      </c>
      <c r="E57" s="16">
        <f>ROUNDDOWN(단가대비표!O14, 0)</f>
        <v>0</v>
      </c>
      <c r="F57" s="16">
        <f t="shared" si="10"/>
        <v>0</v>
      </c>
      <c r="G57" s="16">
        <v>0</v>
      </c>
      <c r="H57" s="16">
        <f t="shared" si="11"/>
        <v>0</v>
      </c>
      <c r="I57" s="16">
        <v>0</v>
      </c>
      <c r="J57" s="16">
        <f t="shared" si="12"/>
        <v>0</v>
      </c>
      <c r="K57" s="16">
        <f t="shared" si="13"/>
        <v>0</v>
      </c>
      <c r="L57" s="16">
        <f t="shared" si="14"/>
        <v>0</v>
      </c>
      <c r="M57" s="7"/>
      <c r="O57" s="1" t="s">
        <v>93</v>
      </c>
      <c r="P57" s="1" t="s">
        <v>63</v>
      </c>
      <c r="Q57">
        <v>1</v>
      </c>
    </row>
    <row r="58" spans="1:17" ht="26.1" customHeight="1" x14ac:dyDescent="0.3">
      <c r="A58" s="6" t="s">
        <v>43</v>
      </c>
      <c r="B58" s="7"/>
      <c r="C58" s="8" t="s">
        <v>44</v>
      </c>
      <c r="D58" s="16">
        <v>1.59</v>
      </c>
      <c r="E58" s="16">
        <f>ROUNDDOWN(단가대비표!O15, 0)</f>
        <v>0</v>
      </c>
      <c r="F58" s="16">
        <f t="shared" si="10"/>
        <v>0</v>
      </c>
      <c r="G58" s="16">
        <v>0</v>
      </c>
      <c r="H58" s="16">
        <f t="shared" si="11"/>
        <v>0</v>
      </c>
      <c r="I58" s="16">
        <v>0</v>
      </c>
      <c r="J58" s="16">
        <f t="shared" si="12"/>
        <v>0</v>
      </c>
      <c r="K58" s="16">
        <f t="shared" si="13"/>
        <v>0</v>
      </c>
      <c r="L58" s="16">
        <f t="shared" si="14"/>
        <v>0</v>
      </c>
      <c r="M58" s="7"/>
      <c r="O58" s="1" t="s">
        <v>93</v>
      </c>
      <c r="P58" s="1" t="s">
        <v>63</v>
      </c>
      <c r="Q58">
        <v>1</v>
      </c>
    </row>
    <row r="59" spans="1:17" ht="26.1" customHeight="1" x14ac:dyDescent="0.3">
      <c r="A59" s="6" t="s">
        <v>45</v>
      </c>
      <c r="B59" s="6" t="s">
        <v>46</v>
      </c>
      <c r="C59" s="8" t="s">
        <v>42</v>
      </c>
      <c r="D59" s="16">
        <v>3.3</v>
      </c>
      <c r="E59" s="16">
        <f>ROUNDDOWN(단가대비표!O16, 0)</f>
        <v>0</v>
      </c>
      <c r="F59" s="16">
        <f t="shared" si="10"/>
        <v>0</v>
      </c>
      <c r="G59" s="16">
        <v>0</v>
      </c>
      <c r="H59" s="16">
        <f t="shared" si="11"/>
        <v>0</v>
      </c>
      <c r="I59" s="16">
        <v>0</v>
      </c>
      <c r="J59" s="16">
        <f t="shared" si="12"/>
        <v>0</v>
      </c>
      <c r="K59" s="16">
        <f t="shared" si="13"/>
        <v>0</v>
      </c>
      <c r="L59" s="16">
        <f t="shared" si="14"/>
        <v>0</v>
      </c>
      <c r="M59" s="7"/>
      <c r="O59" s="1" t="s">
        <v>93</v>
      </c>
      <c r="P59" s="1" t="s">
        <v>63</v>
      </c>
      <c r="Q59">
        <v>1</v>
      </c>
    </row>
    <row r="60" spans="1:17" ht="26.1" customHeight="1" x14ac:dyDescent="0.3">
      <c r="A60" s="6" t="s">
        <v>47</v>
      </c>
      <c r="B60" s="6" t="s">
        <v>41</v>
      </c>
      <c r="C60" s="8" t="s">
        <v>42</v>
      </c>
      <c r="D60" s="16">
        <v>2.2000000000000002</v>
      </c>
      <c r="E60" s="16">
        <f>ROUNDDOWN(단가대비표!O17, 0)</f>
        <v>0</v>
      </c>
      <c r="F60" s="16">
        <f t="shared" si="10"/>
        <v>0</v>
      </c>
      <c r="G60" s="16">
        <v>0</v>
      </c>
      <c r="H60" s="16">
        <f t="shared" si="11"/>
        <v>0</v>
      </c>
      <c r="I60" s="16">
        <v>0</v>
      </c>
      <c r="J60" s="16">
        <f t="shared" si="12"/>
        <v>0</v>
      </c>
      <c r="K60" s="16">
        <f t="shared" si="13"/>
        <v>0</v>
      </c>
      <c r="L60" s="16">
        <f t="shared" si="14"/>
        <v>0</v>
      </c>
      <c r="M60" s="7"/>
      <c r="O60" s="1" t="s">
        <v>93</v>
      </c>
      <c r="P60" s="1" t="s">
        <v>63</v>
      </c>
      <c r="Q60">
        <v>1</v>
      </c>
    </row>
    <row r="61" spans="1:17" ht="26.1" customHeight="1" x14ac:dyDescent="0.3">
      <c r="A61" s="6" t="s">
        <v>66</v>
      </c>
      <c r="B61" s="7"/>
      <c r="C61" s="8" t="s">
        <v>67</v>
      </c>
      <c r="D61" s="16">
        <v>1</v>
      </c>
      <c r="E61" s="16">
        <v>0</v>
      </c>
      <c r="F61" s="16">
        <f t="shared" si="10"/>
        <v>0</v>
      </c>
      <c r="G61" s="16">
        <v>0</v>
      </c>
      <c r="H61" s="16">
        <f t="shared" si="11"/>
        <v>0</v>
      </c>
      <c r="I61" s="16">
        <f>ROUNDDOWN(단가대비표!O26, 0)</f>
        <v>0</v>
      </c>
      <c r="J61" s="16">
        <f t="shared" si="12"/>
        <v>0</v>
      </c>
      <c r="K61" s="16">
        <f t="shared" si="13"/>
        <v>0</v>
      </c>
      <c r="L61" s="16">
        <f t="shared" si="14"/>
        <v>0</v>
      </c>
      <c r="M61" s="7"/>
      <c r="O61" s="1" t="s">
        <v>94</v>
      </c>
      <c r="P61" s="1" t="s">
        <v>63</v>
      </c>
      <c r="Q61">
        <v>1</v>
      </c>
    </row>
    <row r="62" spans="1:17" ht="26.1" customHeight="1" x14ac:dyDescent="0.3">
      <c r="A62" s="12" t="s">
        <v>95</v>
      </c>
      <c r="B62" s="13"/>
      <c r="C62" s="14"/>
      <c r="D62" s="17"/>
      <c r="E62" s="16"/>
      <c r="F62" s="17">
        <f>ROUNDDOWN(SUMIF(Q45:Q61, "1", F45:F61), 0)</f>
        <v>0</v>
      </c>
      <c r="G62" s="16"/>
      <c r="H62" s="17">
        <f>ROUNDDOWN(SUMIF(Q45:Q61, "1", H45:H61), 0)</f>
        <v>0</v>
      </c>
      <c r="I62" s="16"/>
      <c r="J62" s="17">
        <f>ROUNDDOWN(SUMIF(Q45:Q61, "1", J45:J61), 0)</f>
        <v>0</v>
      </c>
      <c r="K62" s="16"/>
      <c r="L62" s="17">
        <f>F62+H62+J62</f>
        <v>0</v>
      </c>
      <c r="M62" s="13"/>
    </row>
    <row r="63" spans="1:17" ht="26.1" customHeight="1" x14ac:dyDescent="0.3">
      <c r="A63" s="7"/>
      <c r="B63" s="7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7"/>
    </row>
    <row r="64" spans="1:17" ht="26.1" customHeight="1" x14ac:dyDescent="0.3">
      <c r="A64" s="53" t="s">
        <v>100</v>
      </c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7"/>
    </row>
    <row r="65" spans="1:17" ht="26.1" customHeight="1" x14ac:dyDescent="0.3">
      <c r="A65" s="6" t="s">
        <v>59</v>
      </c>
      <c r="B65" s="6" t="s">
        <v>60</v>
      </c>
      <c r="C65" s="8" t="s">
        <v>56</v>
      </c>
      <c r="D65" s="16">
        <v>1</v>
      </c>
      <c r="E65" s="16">
        <v>0</v>
      </c>
      <c r="F65" s="16">
        <f>ROUNDDOWN(D65*E65, 1)</f>
        <v>0</v>
      </c>
      <c r="G65" s="16">
        <f>ROUNDDOWN(단가대비표!O23, 0)</f>
        <v>0</v>
      </c>
      <c r="H65" s="16">
        <f>ROUNDDOWN(D65*G65, 1)</f>
        <v>0</v>
      </c>
      <c r="I65" s="16">
        <v>0</v>
      </c>
      <c r="J65" s="16">
        <f>ROUNDDOWN(D65*I65, 1)</f>
        <v>0</v>
      </c>
      <c r="K65" s="16">
        <f t="shared" ref="K65:L69" si="15">E65+G65+I65</f>
        <v>0</v>
      </c>
      <c r="L65" s="16">
        <f t="shared" si="15"/>
        <v>0</v>
      </c>
      <c r="M65" s="6" t="s">
        <v>61</v>
      </c>
      <c r="O65" s="1" t="s">
        <v>92</v>
      </c>
      <c r="P65" s="1" t="s">
        <v>63</v>
      </c>
      <c r="Q65">
        <v>1</v>
      </c>
    </row>
    <row r="66" spans="1:17" ht="26.1" customHeight="1" x14ac:dyDescent="0.3">
      <c r="A66" s="6" t="s">
        <v>62</v>
      </c>
      <c r="B66" s="6" t="s">
        <v>60</v>
      </c>
      <c r="C66" s="8" t="s">
        <v>56</v>
      </c>
      <c r="D66" s="16">
        <v>1</v>
      </c>
      <c r="E66" s="16">
        <v>0</v>
      </c>
      <c r="F66" s="16">
        <f>ROUNDDOWN(D66*E66, 1)</f>
        <v>0</v>
      </c>
      <c r="G66" s="16">
        <f>ROUNDDOWN(단가대비표!O24, 0)</f>
        <v>0</v>
      </c>
      <c r="H66" s="16">
        <f>ROUNDDOWN(D66*G66, 1)</f>
        <v>0</v>
      </c>
      <c r="I66" s="16">
        <v>0</v>
      </c>
      <c r="J66" s="16">
        <f>ROUNDDOWN(D66*I66, 1)</f>
        <v>0</v>
      </c>
      <c r="K66" s="16">
        <f t="shared" si="15"/>
        <v>0</v>
      </c>
      <c r="L66" s="16">
        <f t="shared" si="15"/>
        <v>0</v>
      </c>
      <c r="M66" s="6" t="s">
        <v>61</v>
      </c>
      <c r="O66" s="1" t="s">
        <v>92</v>
      </c>
      <c r="P66" s="1" t="s">
        <v>63</v>
      </c>
      <c r="Q66">
        <v>1</v>
      </c>
    </row>
    <row r="67" spans="1:17" ht="26.1" customHeight="1" x14ac:dyDescent="0.3">
      <c r="A67" s="6" t="s">
        <v>48</v>
      </c>
      <c r="B67" s="6" t="s">
        <v>49</v>
      </c>
      <c r="C67" s="8" t="s">
        <v>29</v>
      </c>
      <c r="D67" s="16">
        <v>2</v>
      </c>
      <c r="E67" s="16">
        <f>ROUNDDOWN(단가대비표!O18, 0)</f>
        <v>0</v>
      </c>
      <c r="F67" s="16">
        <f>ROUNDDOWN(D67*E67, 1)</f>
        <v>0</v>
      </c>
      <c r="G67" s="16">
        <v>0</v>
      </c>
      <c r="H67" s="16">
        <f>ROUNDDOWN(D67*G67, 1)</f>
        <v>0</v>
      </c>
      <c r="I67" s="16">
        <v>0</v>
      </c>
      <c r="J67" s="16">
        <f>ROUNDDOWN(D67*I67, 1)</f>
        <v>0</v>
      </c>
      <c r="K67" s="16">
        <f t="shared" si="15"/>
        <v>0</v>
      </c>
      <c r="L67" s="16">
        <f t="shared" si="15"/>
        <v>0</v>
      </c>
      <c r="M67" s="6" t="s">
        <v>50</v>
      </c>
      <c r="O67" s="1" t="s">
        <v>93</v>
      </c>
      <c r="P67" s="1" t="s">
        <v>63</v>
      </c>
      <c r="Q67">
        <v>1</v>
      </c>
    </row>
    <row r="68" spans="1:17" ht="26.1" customHeight="1" x14ac:dyDescent="0.3">
      <c r="A68" s="6" t="s">
        <v>51</v>
      </c>
      <c r="B68" s="6" t="s">
        <v>52</v>
      </c>
      <c r="C68" s="8" t="s">
        <v>32</v>
      </c>
      <c r="D68" s="16">
        <v>2</v>
      </c>
      <c r="E68" s="16">
        <f>ROUNDDOWN(단가대비표!O19, 0)</f>
        <v>0</v>
      </c>
      <c r="F68" s="16">
        <f>ROUNDDOWN(D68*E68, 1)</f>
        <v>0</v>
      </c>
      <c r="G68" s="16">
        <v>0</v>
      </c>
      <c r="H68" s="16">
        <f>ROUNDDOWN(D68*G68, 1)</f>
        <v>0</v>
      </c>
      <c r="I68" s="16">
        <v>0</v>
      </c>
      <c r="J68" s="16">
        <f>ROUNDDOWN(D68*I68, 1)</f>
        <v>0</v>
      </c>
      <c r="K68" s="16">
        <f t="shared" si="15"/>
        <v>0</v>
      </c>
      <c r="L68" s="16">
        <f t="shared" si="15"/>
        <v>0</v>
      </c>
      <c r="M68" s="6" t="s">
        <v>50</v>
      </c>
      <c r="O68" s="1" t="s">
        <v>93</v>
      </c>
      <c r="P68" s="1" t="s">
        <v>63</v>
      </c>
      <c r="Q68">
        <v>1</v>
      </c>
    </row>
    <row r="69" spans="1:17" ht="26.1" customHeight="1" x14ac:dyDescent="0.3">
      <c r="A69" s="6" t="s">
        <v>53</v>
      </c>
      <c r="B69" s="7"/>
      <c r="C69" s="8" t="s">
        <v>24</v>
      </c>
      <c r="D69" s="16">
        <v>2</v>
      </c>
      <c r="E69" s="16">
        <f>ROUNDDOWN(단가대비표!O20, 0)</f>
        <v>0</v>
      </c>
      <c r="F69" s="16">
        <f>ROUNDDOWN(D69*E69, 1)</f>
        <v>0</v>
      </c>
      <c r="G69" s="16">
        <v>0</v>
      </c>
      <c r="H69" s="16">
        <f>ROUNDDOWN(D69*G69, 1)</f>
        <v>0</v>
      </c>
      <c r="I69" s="16">
        <v>0</v>
      </c>
      <c r="J69" s="16">
        <f>ROUNDDOWN(D69*I69, 1)</f>
        <v>0</v>
      </c>
      <c r="K69" s="16">
        <f t="shared" si="15"/>
        <v>0</v>
      </c>
      <c r="L69" s="16">
        <f t="shared" si="15"/>
        <v>0</v>
      </c>
      <c r="M69" s="6" t="s">
        <v>50</v>
      </c>
      <c r="O69" s="1" t="s">
        <v>93</v>
      </c>
      <c r="P69" s="1" t="s">
        <v>63</v>
      </c>
      <c r="Q69">
        <v>1</v>
      </c>
    </row>
    <row r="70" spans="1:17" ht="26.1" customHeight="1" x14ac:dyDescent="0.3">
      <c r="A70" s="12" t="s">
        <v>95</v>
      </c>
      <c r="B70" s="13"/>
      <c r="C70" s="14"/>
      <c r="D70" s="17"/>
      <c r="E70" s="16"/>
      <c r="F70" s="17">
        <f>ROUNDDOWN(SUMIF(Q65:Q69, "1", F65:F69), 0)</f>
        <v>0</v>
      </c>
      <c r="G70" s="16"/>
      <c r="H70" s="17">
        <f>ROUNDDOWN(SUMIF(Q65:Q69, "1", H65:H69), 0)</f>
        <v>0</v>
      </c>
      <c r="I70" s="16"/>
      <c r="J70" s="17">
        <f>ROUNDDOWN(SUMIF(Q65:Q69, "1", J65:J69), 0)</f>
        <v>0</v>
      </c>
      <c r="K70" s="16"/>
      <c r="L70" s="17">
        <f>F70+H70+J70</f>
        <v>0</v>
      </c>
      <c r="M70" s="13"/>
    </row>
    <row r="71" spans="1:17" ht="26.1" customHeight="1" x14ac:dyDescent="0.3">
      <c r="A71" s="7"/>
      <c r="B71" s="7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7"/>
    </row>
    <row r="72" spans="1:17" ht="26.1" customHeight="1" x14ac:dyDescent="0.3">
      <c r="A72" s="53" t="s">
        <v>101</v>
      </c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7"/>
    </row>
    <row r="73" spans="1:17" ht="26.1" customHeight="1" x14ac:dyDescent="0.3">
      <c r="A73" s="6" t="s">
        <v>58</v>
      </c>
      <c r="B73" s="6" t="s">
        <v>55</v>
      </c>
      <c r="C73" s="8" t="s">
        <v>56</v>
      </c>
      <c r="D73" s="16">
        <v>2.5309999999999999E-2</v>
      </c>
      <c r="E73" s="16">
        <v>0</v>
      </c>
      <c r="F73" s="16">
        <f>ROUNDDOWN(D73*E73, 1)</f>
        <v>0</v>
      </c>
      <c r="G73" s="16">
        <f>ROUNDDOWN(단가대비표!O22, 0)</f>
        <v>0</v>
      </c>
      <c r="H73" s="16">
        <f>ROUNDDOWN(D73*G73, 1)</f>
        <v>0</v>
      </c>
      <c r="I73" s="16">
        <v>0</v>
      </c>
      <c r="J73" s="16">
        <f>ROUNDDOWN(D73*I73, 1)</f>
        <v>0</v>
      </c>
      <c r="K73" s="16">
        <f>E73+G73+I73</f>
        <v>0</v>
      </c>
      <c r="L73" s="16">
        <f>F73+H73+J73</f>
        <v>0</v>
      </c>
      <c r="M73" s="7"/>
      <c r="O73" s="1" t="s">
        <v>92</v>
      </c>
      <c r="P73" s="1" t="s">
        <v>63</v>
      </c>
      <c r="Q73">
        <v>1</v>
      </c>
    </row>
    <row r="74" spans="1:17" ht="26.1" customHeight="1" x14ac:dyDescent="0.3">
      <c r="A74" s="12" t="s">
        <v>95</v>
      </c>
      <c r="B74" s="13"/>
      <c r="C74" s="14"/>
      <c r="D74" s="17"/>
      <c r="E74" s="16"/>
      <c r="F74" s="17">
        <f>ROUNDDOWN(SUMIF(Q73:Q73, "1", F73:F73), 0)</f>
        <v>0</v>
      </c>
      <c r="G74" s="16"/>
      <c r="H74" s="17">
        <f>ROUNDDOWN(SUMIF(Q73:Q73, "1", H73:H73), 0)</f>
        <v>0</v>
      </c>
      <c r="I74" s="16"/>
      <c r="J74" s="17">
        <f>ROUNDDOWN(SUMIF(Q73:Q73, "1", J73:J73), 0)</f>
        <v>0</v>
      </c>
      <c r="K74" s="16"/>
      <c r="L74" s="17">
        <f>F74+H74+J74</f>
        <v>0</v>
      </c>
      <c r="M74" s="13"/>
    </row>
    <row r="75" spans="1:17" ht="26.1" customHeight="1" x14ac:dyDescent="0.3">
      <c r="A75" s="7"/>
      <c r="B75" s="7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7"/>
    </row>
    <row r="76" spans="1:17" ht="26.1" customHeight="1" x14ac:dyDescent="0.3">
      <c r="A76" s="7"/>
      <c r="B76" s="7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7"/>
    </row>
    <row r="77" spans="1:17" ht="26.1" customHeight="1" x14ac:dyDescent="0.3">
      <c r="A77" s="7"/>
      <c r="B77" s="7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7"/>
    </row>
    <row r="78" spans="1:17" ht="26.1" customHeight="1" x14ac:dyDescent="0.3">
      <c r="A78" s="7"/>
      <c r="B78" s="7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7"/>
    </row>
    <row r="79" spans="1:17" ht="26.1" customHeight="1" x14ac:dyDescent="0.3">
      <c r="A79" s="7"/>
      <c r="B79" s="7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7"/>
    </row>
  </sheetData>
  <mergeCells count="16">
    <mergeCell ref="A72:L72"/>
    <mergeCell ref="A1:M1"/>
    <mergeCell ref="A2:M2"/>
    <mergeCell ref="A3:A4"/>
    <mergeCell ref="B3:B4"/>
    <mergeCell ref="C3:C4"/>
    <mergeCell ref="D3:D4"/>
    <mergeCell ref="M3:M4"/>
    <mergeCell ref="E3:F3"/>
    <mergeCell ref="G3:H3"/>
    <mergeCell ref="I3:J3"/>
    <mergeCell ref="K3:L3"/>
    <mergeCell ref="A5:L5"/>
    <mergeCell ref="A24:L24"/>
    <mergeCell ref="A44:L44"/>
    <mergeCell ref="A64:L64"/>
  </mergeCells>
  <phoneticPr fontId="1" type="noConversion"/>
  <conditionalFormatting sqref="A5 M5 A6:M79">
    <cfRule type="containsText" dxfId="3" priority="1" stopIfTrue="1" operator="containsText" text=".">
      <formula>NOT(ISERROR(SEARCH(".",A5)))</formula>
    </cfRule>
    <cfRule type="notContainsText" dxfId="2" priority="2" stopIfTrue="1" operator="notContains" text=".">
      <formula>ISERROR(SEARCH(".",A5))</formula>
    </cfRule>
  </conditionalFormatting>
  <pageMargins left="0.51181102362204722" right="0" top="0.39370078740157483" bottom="0.15748031496062992" header="0.31496062992125984" footer="0.15748031496062992"/>
  <pageSetup paperSize="9" scale="72" orientation="landscape" r:id="rId1"/>
  <rowBreaks count="3" manualBreakCount="3">
    <brk id="29" max="16383" man="1"/>
    <brk id="54" max="16383" man="1"/>
    <brk id="7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view="pageBreakPreview" zoomScale="85" zoomScaleNormal="100" zoomScaleSheetLayoutView="85" workbookViewId="0">
      <pane xSplit="3" ySplit="4" topLeftCell="D9" activePane="bottomRight" state="frozen"/>
      <selection pane="topRight" activeCell="D1" sqref="D1"/>
      <selection pane="bottomLeft" activeCell="A5" sqref="A5"/>
      <selection pane="bottomRight" activeCell="K25" sqref="K25"/>
    </sheetView>
  </sheetViews>
  <sheetFormatPr defaultRowHeight="16.5" x14ac:dyDescent="0.3"/>
  <cols>
    <col min="1" max="1" width="30.625" style="2" customWidth="1"/>
    <col min="2" max="2" width="29.125" style="2" customWidth="1"/>
    <col min="3" max="3" width="6.625" style="3" customWidth="1"/>
    <col min="4" max="15" width="8.625" style="4" customWidth="1"/>
    <col min="16" max="16" width="8.625" style="2" customWidth="1"/>
  </cols>
  <sheetData>
    <row r="1" spans="1:16" ht="30" customHeight="1" x14ac:dyDescent="0.3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24.95" customHeight="1" x14ac:dyDescent="0.3">
      <c r="A2" s="3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ht="24.95" customHeight="1" x14ac:dyDescent="0.3">
      <c r="A3" s="46" t="s">
        <v>3</v>
      </c>
      <c r="B3" s="46" t="s">
        <v>4</v>
      </c>
      <c r="C3" s="46" t="s">
        <v>5</v>
      </c>
      <c r="D3" s="46" t="s">
        <v>6</v>
      </c>
      <c r="E3" s="46"/>
      <c r="F3" s="46" t="s">
        <v>7</v>
      </c>
      <c r="G3" s="46"/>
      <c r="H3" s="5" t="s">
        <v>8</v>
      </c>
      <c r="I3" s="46" t="s">
        <v>9</v>
      </c>
      <c r="J3" s="46"/>
      <c r="K3" s="46" t="s">
        <v>10</v>
      </c>
      <c r="L3" s="46"/>
      <c r="M3" s="5" t="s">
        <v>11</v>
      </c>
      <c r="N3" s="5" t="s">
        <v>12</v>
      </c>
      <c r="O3" s="46" t="s">
        <v>13</v>
      </c>
      <c r="P3" s="46" t="s">
        <v>14</v>
      </c>
    </row>
    <row r="4" spans="1:16" ht="24.95" customHeight="1" x14ac:dyDescent="0.3">
      <c r="A4" s="46"/>
      <c r="B4" s="46"/>
      <c r="C4" s="46"/>
      <c r="D4" s="5" t="s">
        <v>15</v>
      </c>
      <c r="E4" s="5" t="s">
        <v>16</v>
      </c>
      <c r="F4" s="5" t="s">
        <v>15</v>
      </c>
      <c r="G4" s="5" t="s">
        <v>16</v>
      </c>
      <c r="H4" s="5" t="s">
        <v>15</v>
      </c>
      <c r="I4" s="5" t="s">
        <v>15</v>
      </c>
      <c r="J4" s="5" t="s">
        <v>16</v>
      </c>
      <c r="K4" s="5" t="s">
        <v>15</v>
      </c>
      <c r="L4" s="5" t="s">
        <v>16</v>
      </c>
      <c r="M4" s="5" t="s">
        <v>15</v>
      </c>
      <c r="N4" s="5" t="s">
        <v>15</v>
      </c>
      <c r="O4" s="46"/>
      <c r="P4" s="46"/>
    </row>
    <row r="5" spans="1:16" ht="24.95" customHeight="1" x14ac:dyDescent="0.3">
      <c r="A5" s="6" t="s">
        <v>17</v>
      </c>
      <c r="B5" s="7"/>
      <c r="C5" s="8" t="s">
        <v>18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>
        <f t="shared" ref="O5:O20" si="0">MIN(D5,F5,H5,I5,K5,M5,N5)</f>
        <v>0</v>
      </c>
      <c r="P5" s="7"/>
    </row>
    <row r="6" spans="1:16" ht="24.95" customHeight="1" x14ac:dyDescent="0.3">
      <c r="A6" s="6" t="s">
        <v>19</v>
      </c>
      <c r="B6" s="6" t="s">
        <v>20</v>
      </c>
      <c r="C6" s="8" t="s">
        <v>21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>
        <f t="shared" si="0"/>
        <v>0</v>
      </c>
      <c r="P6" s="7"/>
    </row>
    <row r="7" spans="1:16" ht="24.95" customHeight="1" x14ac:dyDescent="0.3">
      <c r="A7" s="6" t="s">
        <v>22</v>
      </c>
      <c r="B7" s="6" t="s">
        <v>23</v>
      </c>
      <c r="C7" s="8" t="s">
        <v>24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f t="shared" si="0"/>
        <v>0</v>
      </c>
      <c r="P7" s="7"/>
    </row>
    <row r="8" spans="1:16" ht="24.95" customHeight="1" x14ac:dyDescent="0.3">
      <c r="A8" s="6" t="s">
        <v>25</v>
      </c>
      <c r="B8" s="6" t="s">
        <v>26</v>
      </c>
      <c r="C8" s="8" t="s">
        <v>21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>
        <f t="shared" si="0"/>
        <v>0</v>
      </c>
      <c r="P8" s="7"/>
    </row>
    <row r="9" spans="1:16" ht="24.95" customHeight="1" x14ac:dyDescent="0.3">
      <c r="A9" s="6" t="s">
        <v>27</v>
      </c>
      <c r="B9" s="6" t="s">
        <v>28</v>
      </c>
      <c r="C9" s="8" t="s">
        <v>29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f t="shared" si="0"/>
        <v>0</v>
      </c>
      <c r="P9" s="7"/>
    </row>
    <row r="10" spans="1:16" ht="24.95" customHeight="1" x14ac:dyDescent="0.3">
      <c r="A10" s="6" t="s">
        <v>30</v>
      </c>
      <c r="B10" s="6" t="s">
        <v>31</v>
      </c>
      <c r="C10" s="8" t="s">
        <v>32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f t="shared" si="0"/>
        <v>0</v>
      </c>
      <c r="P10" s="7"/>
    </row>
    <row r="11" spans="1:16" ht="24.95" customHeight="1" x14ac:dyDescent="0.3">
      <c r="A11" s="6" t="s">
        <v>33</v>
      </c>
      <c r="B11" s="6" t="s">
        <v>34</v>
      </c>
      <c r="C11" s="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si="0"/>
        <v>0</v>
      </c>
      <c r="P11" s="7"/>
    </row>
    <row r="12" spans="1:16" ht="24.95" customHeight="1" x14ac:dyDescent="0.3">
      <c r="A12" s="6" t="s">
        <v>35</v>
      </c>
      <c r="B12" s="6" t="s">
        <v>36</v>
      </c>
      <c r="C12" s="8" t="s">
        <v>29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f t="shared" si="0"/>
        <v>0</v>
      </c>
      <c r="P12" s="7"/>
    </row>
    <row r="13" spans="1:16" ht="24.95" customHeight="1" x14ac:dyDescent="0.3">
      <c r="A13" s="6" t="s">
        <v>37</v>
      </c>
      <c r="B13" s="6" t="s">
        <v>38</v>
      </c>
      <c r="C13" s="8" t="s">
        <v>39</v>
      </c>
      <c r="D13" s="9"/>
      <c r="E13" s="9"/>
      <c r="F13" s="9"/>
      <c r="G13" s="9"/>
      <c r="H13" s="9"/>
      <c r="I13" s="9"/>
      <c r="J13" s="10"/>
      <c r="K13" s="9"/>
      <c r="L13" s="9"/>
      <c r="M13" s="9"/>
      <c r="N13" s="9"/>
      <c r="O13" s="9">
        <f t="shared" si="0"/>
        <v>0</v>
      </c>
      <c r="P13" s="7"/>
    </row>
    <row r="14" spans="1:16" ht="24.95" customHeight="1" x14ac:dyDescent="0.3">
      <c r="A14" s="6" t="s">
        <v>40</v>
      </c>
      <c r="B14" s="6" t="s">
        <v>41</v>
      </c>
      <c r="C14" s="8" t="s">
        <v>42</v>
      </c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>
        <f t="shared" si="0"/>
        <v>0</v>
      </c>
      <c r="P14" s="7"/>
    </row>
    <row r="15" spans="1:16" ht="24.95" customHeight="1" x14ac:dyDescent="0.3">
      <c r="A15" s="6" t="s">
        <v>43</v>
      </c>
      <c r="B15" s="7"/>
      <c r="C15" s="8" t="s">
        <v>44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f t="shared" si="0"/>
        <v>0</v>
      </c>
      <c r="P15" s="7"/>
    </row>
    <row r="16" spans="1:16" ht="24.95" customHeight="1" x14ac:dyDescent="0.3">
      <c r="A16" s="6" t="s">
        <v>45</v>
      </c>
      <c r="B16" s="6" t="s">
        <v>46</v>
      </c>
      <c r="C16" s="8" t="s">
        <v>42</v>
      </c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  <c r="O16" s="9">
        <f t="shared" si="0"/>
        <v>0</v>
      </c>
      <c r="P16" s="7"/>
    </row>
    <row r="17" spans="1:16" ht="24.95" customHeight="1" x14ac:dyDescent="0.3">
      <c r="A17" s="6" t="s">
        <v>47</v>
      </c>
      <c r="B17" s="6" t="s">
        <v>41</v>
      </c>
      <c r="C17" s="8" t="s">
        <v>42</v>
      </c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>
        <f t="shared" si="0"/>
        <v>0</v>
      </c>
      <c r="P17" s="7"/>
    </row>
    <row r="18" spans="1:16" ht="24.95" customHeight="1" x14ac:dyDescent="0.3">
      <c r="A18" s="6" t="s">
        <v>48</v>
      </c>
      <c r="B18" s="6" t="s">
        <v>49</v>
      </c>
      <c r="C18" s="8" t="s">
        <v>29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 t="shared" si="0"/>
        <v>0</v>
      </c>
      <c r="P18" s="6" t="s">
        <v>50</v>
      </c>
    </row>
    <row r="19" spans="1:16" ht="24.95" customHeight="1" x14ac:dyDescent="0.3">
      <c r="A19" s="6" t="s">
        <v>51</v>
      </c>
      <c r="B19" s="6" t="s">
        <v>52</v>
      </c>
      <c r="C19" s="8" t="s">
        <v>32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f t="shared" si="0"/>
        <v>0</v>
      </c>
      <c r="P19" s="6" t="s">
        <v>50</v>
      </c>
    </row>
    <row r="20" spans="1:16" ht="24.95" customHeight="1" x14ac:dyDescent="0.3">
      <c r="A20" s="6" t="s">
        <v>53</v>
      </c>
      <c r="B20" s="7"/>
      <c r="C20" s="8" t="s">
        <v>24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 t="shared" si="0"/>
        <v>0</v>
      </c>
      <c r="P20" s="6" t="s">
        <v>50</v>
      </c>
    </row>
    <row r="21" spans="1:16" ht="24.95" customHeight="1" x14ac:dyDescent="0.3">
      <c r="A21" s="6" t="s">
        <v>54</v>
      </c>
      <c r="B21" s="6" t="s">
        <v>55</v>
      </c>
      <c r="C21" s="8" t="s">
        <v>56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f>M21</f>
        <v>0</v>
      </c>
      <c r="P21" s="6" t="s">
        <v>57</v>
      </c>
    </row>
    <row r="22" spans="1:16" ht="24.95" customHeight="1" x14ac:dyDescent="0.3">
      <c r="A22" s="6" t="s">
        <v>58</v>
      </c>
      <c r="B22" s="6" t="s">
        <v>55</v>
      </c>
      <c r="C22" s="8" t="s">
        <v>56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>M22</f>
        <v>0</v>
      </c>
      <c r="P22" s="7"/>
    </row>
    <row r="23" spans="1:16" ht="24.95" customHeight="1" x14ac:dyDescent="0.3">
      <c r="A23" s="6" t="s">
        <v>59</v>
      </c>
      <c r="B23" s="6" t="s">
        <v>60</v>
      </c>
      <c r="C23" s="8" t="s">
        <v>56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f>M23</f>
        <v>0</v>
      </c>
      <c r="P23" s="6" t="s">
        <v>61</v>
      </c>
    </row>
    <row r="24" spans="1:16" ht="24.95" customHeight="1" x14ac:dyDescent="0.3">
      <c r="A24" s="6" t="s">
        <v>62</v>
      </c>
      <c r="B24" s="6" t="s">
        <v>60</v>
      </c>
      <c r="C24" s="8" t="s">
        <v>56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f>M24</f>
        <v>0</v>
      </c>
      <c r="P24" s="6" t="s">
        <v>61</v>
      </c>
    </row>
    <row r="25" spans="1:16" ht="24.95" customHeight="1" x14ac:dyDescent="0.3">
      <c r="A25" s="6" t="s">
        <v>63</v>
      </c>
      <c r="B25" s="6" t="s">
        <v>64</v>
      </c>
      <c r="C25" s="8" t="s">
        <v>65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f>MIN(D25,F25,H25,I25,K25,M25,N25)</f>
        <v>0</v>
      </c>
      <c r="P25" s="7"/>
    </row>
    <row r="26" spans="1:16" ht="24.95" customHeight="1" x14ac:dyDescent="0.3">
      <c r="A26" s="6" t="s">
        <v>66</v>
      </c>
      <c r="B26" s="7"/>
      <c r="C26" s="8" t="s">
        <v>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f>MIN(D26,F26,H26,I26,K26,M26,N26)</f>
        <v>0</v>
      </c>
      <c r="P26" s="7"/>
    </row>
    <row r="27" spans="1:16" ht="24.95" customHeight="1" x14ac:dyDescent="0.3">
      <c r="A27" s="6" t="s">
        <v>68</v>
      </c>
      <c r="B27" s="6" t="s">
        <v>69</v>
      </c>
      <c r="C27" s="8" t="s">
        <v>70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f>MIN(D27,F27,H27,I27,K27,M27,N27)</f>
        <v>0</v>
      </c>
      <c r="P27" s="7"/>
    </row>
    <row r="28" spans="1:16" ht="24.95" customHeight="1" x14ac:dyDescent="0.3">
      <c r="A28" s="6" t="s">
        <v>71</v>
      </c>
      <c r="B28" s="7"/>
      <c r="C28" s="8" t="s">
        <v>72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f>MIN(D28,F28,H28,I28,K28,M28,N28)</f>
        <v>0</v>
      </c>
      <c r="P28" s="7"/>
    </row>
    <row r="29" spans="1:16" ht="24.95" customHeight="1" x14ac:dyDescent="0.3">
      <c r="A29" s="7"/>
      <c r="B29" s="7"/>
      <c r="C29" s="1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</row>
  </sheetData>
  <mergeCells count="11">
    <mergeCell ref="K3:L3"/>
    <mergeCell ref="A1:P1"/>
    <mergeCell ref="A2:P2"/>
    <mergeCell ref="A3:A4"/>
    <mergeCell ref="B3:B4"/>
    <mergeCell ref="C3:C4"/>
    <mergeCell ref="O3:O4"/>
    <mergeCell ref="P3:P4"/>
    <mergeCell ref="D3:E3"/>
    <mergeCell ref="F3:G3"/>
    <mergeCell ref="I3:J3"/>
  </mergeCells>
  <phoneticPr fontId="1" type="noConversion"/>
  <conditionalFormatting sqref="A5:P29">
    <cfRule type="containsText" dxfId="1" priority="1" stopIfTrue="1" operator="containsText" text=".">
      <formula>NOT(ISERROR(SEARCH(".",A5)))</formula>
    </cfRule>
    <cfRule type="notContainsText" dxfId="0" priority="2" stopIfTrue="1" operator="notContains" text=".">
      <formula>ISERROR(SEARCH(".",A5))</formula>
    </cfRule>
  </conditionalFormatting>
  <pageMargins left="0.51181102362204722" right="0" top="0.39370078740157483" bottom="0.15748031496062992" header="0.31496062992125984" footer="0.15748031496062992"/>
  <pageSetup paperSize="9" scale="72" orientation="landscape" r:id="rId1"/>
  <rowBreaks count="1" manualBreakCount="1">
    <brk id="2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12</vt:i4>
      </vt:variant>
    </vt:vector>
  </HeadingPairs>
  <TitlesOfParts>
    <vt:vector size="19" baseType="lpstr">
      <vt:lpstr>원가계산서</vt:lpstr>
      <vt:lpstr>집계표</vt:lpstr>
      <vt:lpstr>내역서</vt:lpstr>
      <vt:lpstr>일위대가목록</vt:lpstr>
      <vt:lpstr>일위대가표</vt:lpstr>
      <vt:lpstr>단가대비표</vt:lpstr>
      <vt:lpstr>Sheet1</vt:lpstr>
      <vt:lpstr>내역서!Print_Area</vt:lpstr>
      <vt:lpstr>단가대비표!Print_Area</vt:lpstr>
      <vt:lpstr>원가계산서!Print_Area</vt:lpstr>
      <vt:lpstr>일위대가목록!Print_Area</vt:lpstr>
      <vt:lpstr>일위대가표!Print_Area</vt:lpstr>
      <vt:lpstr>집계표!Print_Area</vt:lpstr>
      <vt:lpstr>내역서!Print_Titles</vt:lpstr>
      <vt:lpstr>단가대비표!Print_Titles</vt:lpstr>
      <vt:lpstr>원가계산서!Print_Titles</vt:lpstr>
      <vt:lpstr>일위대가목록!Print_Titles</vt:lpstr>
      <vt:lpstr>일위대가표!Print_Titles</vt:lpstr>
      <vt:lpstr>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호진 김</dc:creator>
  <cp:lastModifiedBy>smart</cp:lastModifiedBy>
  <cp:lastPrinted>2024-05-29T13:00:35Z</cp:lastPrinted>
  <dcterms:created xsi:type="dcterms:W3CDTF">2024-05-29T12:23:43Z</dcterms:created>
  <dcterms:modified xsi:type="dcterms:W3CDTF">2024-06-19T09:33:55Z</dcterms:modified>
</cp:coreProperties>
</file>