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T\Desktop\준공자료\1.석면철거공사\"/>
    </mc:Choice>
  </mc:AlternateContent>
  <bookViews>
    <workbookView xWindow="0" yWindow="0" windowWidth="21570" windowHeight="10185" tabRatio="770"/>
  </bookViews>
  <sheets>
    <sheet name="원가계산서" sheetId="14" r:id="rId1"/>
    <sheet name="공종별집계표" sheetId="9" r:id="rId2"/>
    <sheet name="공종별내역서" sheetId="8" r:id="rId3"/>
    <sheet name="일위대가목록" sheetId="7" r:id="rId4"/>
    <sheet name="일위대가" sheetId="6" r:id="rId5"/>
    <sheet name="단가대비표" sheetId="3" r:id="rId6"/>
    <sheet name="수량산출서" sheetId="11" r:id="rId7"/>
    <sheet name="내부산출서" sheetId="12" r:id="rId8"/>
    <sheet name="가설산출서" sheetId="13" r:id="rId9"/>
    <sheet name=" 공사설정 " sheetId="2" state="hidden" r:id="rId10"/>
    <sheet name="Sheet1" sheetId="1" state="hidden" r:id="rId11"/>
  </sheets>
  <externalReferences>
    <externalReference r:id="rId12"/>
  </externalReferences>
  <definedNames>
    <definedName name="_xlnm.Print_Area" localSheetId="2">공종별내역서!$A$2:$M$76</definedName>
    <definedName name="_xlnm.Print_Area" localSheetId="1">공종별집계표!$A$1:$M$27</definedName>
    <definedName name="_xlnm.Print_Area" localSheetId="5">단가대비표!$A$1:$X$37</definedName>
    <definedName name="_xlnm.Print_Area" localSheetId="4">일위대가!$A$1:$M$95</definedName>
    <definedName name="_xlnm.Print_Area" localSheetId="3">일위대가목록!$A$1:$M$19</definedName>
    <definedName name="_xlnm.Print_Titles" localSheetId="8">가설산출서!$1:$2</definedName>
    <definedName name="_xlnm.Print_Titles" localSheetId="2">공종별내역서!$2:$4</definedName>
    <definedName name="_xlnm.Print_Titles" localSheetId="1">공종별집계표!$1:$4</definedName>
    <definedName name="_xlnm.Print_Titles" localSheetId="7">내부산출서!$1:$1</definedName>
    <definedName name="_xlnm.Print_Titles" localSheetId="5">단가대비표!$1:$4</definedName>
    <definedName name="_xlnm.Print_Titles" localSheetId="6">수량산출서!$1:$2</definedName>
    <definedName name="_xlnm.Print_Titles" localSheetId="0">원가계산서!$1:$3</definedName>
    <definedName name="_xlnm.Print_Titles" localSheetId="4">일위대가!$1:$3</definedName>
    <definedName name="_xlnm.Print_Titles" localSheetId="3">일위대가목록!$1:$3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4" l="1"/>
  <c r="E8" i="14"/>
  <c r="E15" i="14" s="1"/>
  <c r="E4" i="14"/>
  <c r="E7" i="14" s="1"/>
  <c r="E19" i="14" l="1"/>
  <c r="E20" i="14"/>
  <c r="E16" i="14"/>
  <c r="E9" i="14"/>
  <c r="E10" i="14" s="1"/>
  <c r="E14" i="14"/>
  <c r="E17" i="14" s="1"/>
  <c r="E13" i="14" l="1"/>
  <c r="E12" i="14"/>
  <c r="E18" i="14"/>
  <c r="I66" i="8"/>
  <c r="J66" i="8" s="1"/>
  <c r="G66" i="8"/>
  <c r="E66" i="8"/>
  <c r="I65" i="8"/>
  <c r="G65" i="8"/>
  <c r="H65" i="8" s="1"/>
  <c r="L65" i="8" s="1"/>
  <c r="E65" i="8"/>
  <c r="I64" i="8"/>
  <c r="G64" i="8"/>
  <c r="H64" i="8" s="1"/>
  <c r="E64" i="8"/>
  <c r="K64" i="8" s="1"/>
  <c r="I63" i="8"/>
  <c r="G63" i="8"/>
  <c r="E63" i="8"/>
  <c r="K63" i="8" s="1"/>
  <c r="I62" i="8"/>
  <c r="J62" i="8" s="1"/>
  <c r="G62" i="8"/>
  <c r="E62" i="8"/>
  <c r="I61" i="8"/>
  <c r="J61" i="8" s="1"/>
  <c r="G61" i="8"/>
  <c r="K61" i="8" s="1"/>
  <c r="E61" i="8"/>
  <c r="I60" i="8"/>
  <c r="G60" i="8"/>
  <c r="E60" i="8"/>
  <c r="K60" i="8" s="1"/>
  <c r="I59" i="8"/>
  <c r="G59" i="8"/>
  <c r="E59" i="8"/>
  <c r="F59" i="8" s="1"/>
  <c r="I58" i="8"/>
  <c r="J58" i="8" s="1"/>
  <c r="G58" i="8"/>
  <c r="E58" i="8"/>
  <c r="I57" i="8"/>
  <c r="J57" i="8" s="1"/>
  <c r="G57" i="8"/>
  <c r="K57" i="8" s="1"/>
  <c r="E57" i="8"/>
  <c r="I56" i="8"/>
  <c r="G56" i="8"/>
  <c r="H56" i="8" s="1"/>
  <c r="E56" i="8"/>
  <c r="K56" i="8" s="1"/>
  <c r="I55" i="8"/>
  <c r="G55" i="8"/>
  <c r="E55" i="8"/>
  <c r="I54" i="8"/>
  <c r="J54" i="8" s="1"/>
  <c r="G54" i="8"/>
  <c r="E54" i="8"/>
  <c r="I30" i="8"/>
  <c r="G30" i="8"/>
  <c r="H30" i="8" s="1"/>
  <c r="H52" i="8" s="1"/>
  <c r="G8" i="9" s="1"/>
  <c r="K8" i="9" s="1"/>
  <c r="E30" i="8"/>
  <c r="I6" i="8"/>
  <c r="G6" i="8"/>
  <c r="H6" i="8" s="1"/>
  <c r="H28" i="8" s="1"/>
  <c r="G7" i="9" s="1"/>
  <c r="H7" i="9" s="1"/>
  <c r="E6" i="8"/>
  <c r="K6" i="8" s="1"/>
  <c r="I94" i="6"/>
  <c r="G94" i="6"/>
  <c r="E94" i="6"/>
  <c r="I93" i="6"/>
  <c r="G93" i="6"/>
  <c r="E93" i="6"/>
  <c r="I89" i="6"/>
  <c r="G89" i="6"/>
  <c r="E89" i="6"/>
  <c r="I84" i="6"/>
  <c r="G84" i="6"/>
  <c r="E84" i="6"/>
  <c r="I83" i="6"/>
  <c r="G83" i="6"/>
  <c r="E83" i="6"/>
  <c r="I79" i="6"/>
  <c r="G79" i="6"/>
  <c r="E79" i="6"/>
  <c r="I75" i="6"/>
  <c r="G75" i="6"/>
  <c r="E75" i="6"/>
  <c r="I71" i="6"/>
  <c r="G71" i="6"/>
  <c r="E71" i="6"/>
  <c r="I70" i="6"/>
  <c r="G70" i="6"/>
  <c r="E70" i="6"/>
  <c r="I69" i="6"/>
  <c r="G69" i="6"/>
  <c r="E69" i="6"/>
  <c r="I68" i="6"/>
  <c r="G68" i="6"/>
  <c r="E68" i="6"/>
  <c r="I64" i="6"/>
  <c r="G64" i="6"/>
  <c r="E64" i="6"/>
  <c r="I63" i="6"/>
  <c r="G63" i="6"/>
  <c r="E63" i="6"/>
  <c r="I62" i="6"/>
  <c r="G62" i="6"/>
  <c r="E62" i="6"/>
  <c r="I58" i="6"/>
  <c r="G58" i="6"/>
  <c r="E58" i="6"/>
  <c r="I54" i="6"/>
  <c r="G54" i="6"/>
  <c r="E54" i="6"/>
  <c r="I53" i="6"/>
  <c r="G53" i="6"/>
  <c r="E53" i="6"/>
  <c r="I52" i="6"/>
  <c r="G52" i="6"/>
  <c r="E52" i="6"/>
  <c r="I51" i="6"/>
  <c r="G51" i="6"/>
  <c r="E51" i="6"/>
  <c r="I47" i="6"/>
  <c r="G47" i="6"/>
  <c r="E47" i="6"/>
  <c r="I46" i="6"/>
  <c r="G46" i="6"/>
  <c r="E46" i="6"/>
  <c r="I45" i="6"/>
  <c r="G45" i="6"/>
  <c r="E45" i="6"/>
  <c r="I44" i="6"/>
  <c r="G44" i="6"/>
  <c r="E44" i="6"/>
  <c r="I43" i="6"/>
  <c r="G43" i="6"/>
  <c r="E43" i="6"/>
  <c r="I42" i="6"/>
  <c r="G42" i="6"/>
  <c r="E42" i="6"/>
  <c r="I41" i="6"/>
  <c r="G41" i="6"/>
  <c r="E41" i="6"/>
  <c r="I37" i="6"/>
  <c r="G37" i="6"/>
  <c r="E37" i="6"/>
  <c r="I36" i="6"/>
  <c r="G36" i="6"/>
  <c r="E36" i="6"/>
  <c r="I31" i="6"/>
  <c r="G31" i="6"/>
  <c r="E31" i="6"/>
  <c r="I27" i="6"/>
  <c r="G27" i="6"/>
  <c r="E27" i="6"/>
  <c r="I26" i="6"/>
  <c r="G26" i="6"/>
  <c r="E26" i="6"/>
  <c r="I22" i="6"/>
  <c r="G22" i="6"/>
  <c r="E22" i="6"/>
  <c r="I21" i="6"/>
  <c r="G21" i="6"/>
  <c r="E21" i="6"/>
  <c r="I13" i="6"/>
  <c r="G13" i="6"/>
  <c r="E13" i="6"/>
  <c r="I12" i="6"/>
  <c r="G12" i="6"/>
  <c r="E12" i="6"/>
  <c r="I11" i="6"/>
  <c r="G11" i="6"/>
  <c r="E11" i="6"/>
  <c r="I10" i="6"/>
  <c r="G10" i="6"/>
  <c r="E10" i="6"/>
  <c r="I9" i="6"/>
  <c r="G9" i="6"/>
  <c r="E9" i="6"/>
  <c r="I8" i="6"/>
  <c r="G8" i="6"/>
  <c r="E8" i="6"/>
  <c r="I7" i="6"/>
  <c r="G7" i="6"/>
  <c r="E7" i="6"/>
  <c r="I6" i="6"/>
  <c r="G6" i="6"/>
  <c r="E6" i="6"/>
  <c r="I5" i="6"/>
  <c r="G5" i="6"/>
  <c r="E5" i="6"/>
  <c r="V33" i="3"/>
  <c r="V32" i="3"/>
  <c r="O31" i="3"/>
  <c r="O30" i="3"/>
  <c r="O29" i="3"/>
  <c r="O28" i="3"/>
  <c r="O27" i="3"/>
  <c r="O26" i="3"/>
  <c r="O25" i="3"/>
  <c r="O24" i="3"/>
  <c r="O23" i="3"/>
  <c r="O22" i="3"/>
  <c r="O21" i="3"/>
  <c r="V20" i="3"/>
  <c r="V19" i="3"/>
  <c r="V18" i="3"/>
  <c r="O17" i="3"/>
  <c r="O16" i="3"/>
  <c r="O15" i="3"/>
  <c r="O14" i="3"/>
  <c r="O13" i="3"/>
  <c r="O12" i="3"/>
  <c r="O11" i="3"/>
  <c r="O10" i="3"/>
  <c r="O9" i="3"/>
  <c r="O8" i="3"/>
  <c r="V7" i="3"/>
  <c r="V6" i="3"/>
  <c r="O5" i="3"/>
  <c r="F95" i="6"/>
  <c r="J95" i="6"/>
  <c r="G19" i="7" s="1"/>
  <c r="I14" i="6" s="1"/>
  <c r="J14" i="6" s="1"/>
  <c r="F94" i="6"/>
  <c r="H94" i="6"/>
  <c r="J94" i="6"/>
  <c r="K94" i="6"/>
  <c r="F93" i="6"/>
  <c r="H93" i="6"/>
  <c r="J93" i="6"/>
  <c r="L93" i="6" s="1"/>
  <c r="K93" i="6"/>
  <c r="F90" i="6"/>
  <c r="H90" i="6"/>
  <c r="F18" i="7" s="1"/>
  <c r="J90" i="6"/>
  <c r="G18" i="7" s="1"/>
  <c r="F89" i="6"/>
  <c r="H89" i="6"/>
  <c r="J89" i="6"/>
  <c r="K89" i="6"/>
  <c r="H85" i="6"/>
  <c r="J85" i="6"/>
  <c r="F84" i="6"/>
  <c r="H84" i="6"/>
  <c r="J84" i="6"/>
  <c r="K84" i="6"/>
  <c r="L84" i="6"/>
  <c r="F83" i="6"/>
  <c r="H83" i="6"/>
  <c r="E85" i="6" s="1"/>
  <c r="F85" i="6" s="1"/>
  <c r="L85" i="6" s="1"/>
  <c r="J83" i="6"/>
  <c r="J86" i="6" s="1"/>
  <c r="G17" i="7" s="1"/>
  <c r="K83" i="6"/>
  <c r="F80" i="6"/>
  <c r="H80" i="6"/>
  <c r="F16" i="7" s="1"/>
  <c r="J80" i="6"/>
  <c r="G16" i="7" s="1"/>
  <c r="F79" i="6"/>
  <c r="H79" i="6"/>
  <c r="J79" i="6"/>
  <c r="K79" i="6"/>
  <c r="L79" i="6"/>
  <c r="F76" i="6"/>
  <c r="H76" i="6"/>
  <c r="F15" i="7" s="1"/>
  <c r="J76" i="6"/>
  <c r="G15" i="7" s="1"/>
  <c r="F75" i="6"/>
  <c r="H75" i="6"/>
  <c r="J75" i="6"/>
  <c r="K75" i="6"/>
  <c r="L75" i="6"/>
  <c r="J72" i="6"/>
  <c r="G14" i="7" s="1"/>
  <c r="F71" i="6"/>
  <c r="H71" i="6"/>
  <c r="J71" i="6"/>
  <c r="L71" i="6" s="1"/>
  <c r="K71" i="6"/>
  <c r="F70" i="6"/>
  <c r="H70" i="6"/>
  <c r="J70" i="6"/>
  <c r="K70" i="6"/>
  <c r="F69" i="6"/>
  <c r="H69" i="6"/>
  <c r="J69" i="6"/>
  <c r="K69" i="6"/>
  <c r="L69" i="6"/>
  <c r="F68" i="6"/>
  <c r="H68" i="6"/>
  <c r="J68" i="6"/>
  <c r="K68" i="6"/>
  <c r="L68" i="6"/>
  <c r="F65" i="6"/>
  <c r="F64" i="6"/>
  <c r="H64" i="6"/>
  <c r="J64" i="6"/>
  <c r="K64" i="6"/>
  <c r="L64" i="6"/>
  <c r="F63" i="6"/>
  <c r="H63" i="6"/>
  <c r="J63" i="6"/>
  <c r="K63" i="6"/>
  <c r="L63" i="6"/>
  <c r="F62" i="6"/>
  <c r="H62" i="6"/>
  <c r="H65" i="6" s="1"/>
  <c r="F13" i="7" s="1"/>
  <c r="J62" i="6"/>
  <c r="J65" i="6" s="1"/>
  <c r="G13" i="7" s="1"/>
  <c r="K62" i="6"/>
  <c r="L62" i="6"/>
  <c r="H59" i="6"/>
  <c r="F12" i="7" s="1"/>
  <c r="J59" i="6"/>
  <c r="G12" i="7" s="1"/>
  <c r="F58" i="6"/>
  <c r="H58" i="6"/>
  <c r="J58" i="6"/>
  <c r="K58" i="6"/>
  <c r="F55" i="6"/>
  <c r="J55" i="6"/>
  <c r="G11" i="7" s="1"/>
  <c r="F54" i="6"/>
  <c r="H54" i="6"/>
  <c r="J54" i="6"/>
  <c r="K54" i="6"/>
  <c r="L54" i="6"/>
  <c r="F53" i="6"/>
  <c r="H53" i="6"/>
  <c r="H55" i="6" s="1"/>
  <c r="F11" i="7" s="1"/>
  <c r="J53" i="6"/>
  <c r="K53" i="6"/>
  <c r="L53" i="6"/>
  <c r="F52" i="6"/>
  <c r="H52" i="6"/>
  <c r="J52" i="6"/>
  <c r="K52" i="6"/>
  <c r="L52" i="6"/>
  <c r="F51" i="6"/>
  <c r="H51" i="6"/>
  <c r="J51" i="6"/>
  <c r="K51" i="6"/>
  <c r="L51" i="6"/>
  <c r="F47" i="6"/>
  <c r="H47" i="6"/>
  <c r="J47" i="6"/>
  <c r="K47" i="6"/>
  <c r="L47" i="6"/>
  <c r="F46" i="6"/>
  <c r="H46" i="6"/>
  <c r="J46" i="6"/>
  <c r="K46" i="6"/>
  <c r="F45" i="6"/>
  <c r="H45" i="6"/>
  <c r="J45" i="6"/>
  <c r="K45" i="6"/>
  <c r="F44" i="6"/>
  <c r="H44" i="6"/>
  <c r="L44" i="6" s="1"/>
  <c r="J44" i="6"/>
  <c r="K44" i="6"/>
  <c r="F43" i="6"/>
  <c r="H43" i="6"/>
  <c r="J43" i="6"/>
  <c r="K43" i="6"/>
  <c r="F42" i="6"/>
  <c r="H42" i="6"/>
  <c r="J42" i="6"/>
  <c r="K42" i="6"/>
  <c r="L42" i="6"/>
  <c r="F41" i="6"/>
  <c r="H41" i="6"/>
  <c r="J41" i="6"/>
  <c r="K41" i="6"/>
  <c r="F37" i="6"/>
  <c r="H37" i="6"/>
  <c r="J37" i="6"/>
  <c r="K37" i="6"/>
  <c r="L37" i="6"/>
  <c r="F36" i="6"/>
  <c r="F38" i="6" s="1"/>
  <c r="H36" i="6"/>
  <c r="H38" i="6" s="1"/>
  <c r="F9" i="7" s="1"/>
  <c r="J36" i="6"/>
  <c r="J38" i="6" s="1"/>
  <c r="G9" i="7" s="1"/>
  <c r="K36" i="6"/>
  <c r="L36" i="6"/>
  <c r="F33" i="6"/>
  <c r="J33" i="6"/>
  <c r="G8" i="7" s="1"/>
  <c r="F32" i="6"/>
  <c r="H32" i="6"/>
  <c r="I32" i="6"/>
  <c r="J32" i="6" s="1"/>
  <c r="L32" i="6" s="1"/>
  <c r="F31" i="6"/>
  <c r="H31" i="6"/>
  <c r="H33" i="6" s="1"/>
  <c r="F8" i="7" s="1"/>
  <c r="J31" i="6"/>
  <c r="K31" i="6"/>
  <c r="F28" i="6"/>
  <c r="H28" i="6"/>
  <c r="F7" i="7" s="1"/>
  <c r="F27" i="6"/>
  <c r="H27" i="6"/>
  <c r="J27" i="6"/>
  <c r="K27" i="6"/>
  <c r="F26" i="6"/>
  <c r="H26" i="6"/>
  <c r="J26" i="6"/>
  <c r="J28" i="6" s="1"/>
  <c r="G7" i="7" s="1"/>
  <c r="K26" i="6"/>
  <c r="L26" i="6"/>
  <c r="F23" i="6"/>
  <c r="F22" i="6"/>
  <c r="H22" i="6"/>
  <c r="J22" i="6"/>
  <c r="L22" i="6" s="1"/>
  <c r="K22" i="6"/>
  <c r="F21" i="6"/>
  <c r="H21" i="6"/>
  <c r="J21" i="6"/>
  <c r="J23" i="6" s="1"/>
  <c r="G6" i="7" s="1"/>
  <c r="K21" i="6"/>
  <c r="F13" i="6"/>
  <c r="H13" i="6"/>
  <c r="J13" i="6"/>
  <c r="K13" i="6"/>
  <c r="F12" i="6"/>
  <c r="H12" i="6"/>
  <c r="J12" i="6"/>
  <c r="L12" i="6" s="1"/>
  <c r="K12" i="6"/>
  <c r="F11" i="6"/>
  <c r="H11" i="6"/>
  <c r="J11" i="6"/>
  <c r="K11" i="6"/>
  <c r="F10" i="6"/>
  <c r="H10" i="6"/>
  <c r="J10" i="6"/>
  <c r="K10" i="6"/>
  <c r="L10" i="6"/>
  <c r="F9" i="6"/>
  <c r="H9" i="6"/>
  <c r="J9" i="6"/>
  <c r="L9" i="6" s="1"/>
  <c r="K9" i="6"/>
  <c r="F8" i="6"/>
  <c r="H8" i="6"/>
  <c r="J8" i="6"/>
  <c r="K8" i="6"/>
  <c r="L8" i="6"/>
  <c r="F7" i="6"/>
  <c r="H7" i="6"/>
  <c r="J7" i="6"/>
  <c r="K7" i="6"/>
  <c r="L7" i="6"/>
  <c r="F6" i="6"/>
  <c r="H6" i="6"/>
  <c r="J6" i="6"/>
  <c r="K6" i="6"/>
  <c r="L6" i="6"/>
  <c r="F5" i="6"/>
  <c r="H5" i="6"/>
  <c r="J5" i="6"/>
  <c r="K5" i="6"/>
  <c r="F66" i="8"/>
  <c r="H66" i="8"/>
  <c r="F65" i="8"/>
  <c r="J65" i="8"/>
  <c r="F64" i="8"/>
  <c r="J64" i="8"/>
  <c r="H63" i="8"/>
  <c r="J63" i="8"/>
  <c r="F62" i="8"/>
  <c r="H62" i="8"/>
  <c r="F61" i="8"/>
  <c r="H60" i="8"/>
  <c r="J60" i="8"/>
  <c r="H59" i="8"/>
  <c r="J59" i="8"/>
  <c r="K59" i="8"/>
  <c r="F58" i="8"/>
  <c r="H58" i="8"/>
  <c r="F57" i="8"/>
  <c r="H57" i="8"/>
  <c r="J56" i="8"/>
  <c r="F55" i="8"/>
  <c r="H55" i="8"/>
  <c r="J55" i="8"/>
  <c r="K55" i="8"/>
  <c r="F54" i="8"/>
  <c r="H54" i="8"/>
  <c r="F30" i="8"/>
  <c r="F52" i="8" s="1"/>
  <c r="E8" i="9" s="1"/>
  <c r="F8" i="9" s="1"/>
  <c r="J30" i="8"/>
  <c r="J52" i="8" s="1"/>
  <c r="I8" i="9" s="1"/>
  <c r="J8" i="9" s="1"/>
  <c r="F6" i="8"/>
  <c r="F28" i="8" s="1"/>
  <c r="E7" i="9" s="1"/>
  <c r="J6" i="8"/>
  <c r="J28" i="8" s="1"/>
  <c r="I7" i="9" s="1"/>
  <c r="J7" i="9" s="1"/>
  <c r="F63" i="8" l="1"/>
  <c r="H61" i="8"/>
  <c r="K30" i="8"/>
  <c r="F56" i="8"/>
  <c r="F76" i="8" s="1"/>
  <c r="E9" i="9" s="1"/>
  <c r="F9" i="9" s="1"/>
  <c r="F60" i="8"/>
  <c r="K65" i="8"/>
  <c r="K66" i="8"/>
  <c r="K54" i="8"/>
  <c r="K58" i="8"/>
  <c r="K62" i="8"/>
  <c r="L58" i="8"/>
  <c r="H8" i="9"/>
  <c r="L8" i="9" s="1"/>
  <c r="L66" i="8"/>
  <c r="L30" i="8"/>
  <c r="L52" i="8" s="1"/>
  <c r="E21" i="14"/>
  <c r="E22" i="14"/>
  <c r="L64" i="8"/>
  <c r="L63" i="8"/>
  <c r="L62" i="8"/>
  <c r="L61" i="8"/>
  <c r="L60" i="8"/>
  <c r="L59" i="8"/>
  <c r="L57" i="8"/>
  <c r="J76" i="8"/>
  <c r="I9" i="9" s="1"/>
  <c r="J9" i="9" s="1"/>
  <c r="I6" i="9" s="1"/>
  <c r="J6" i="9" s="1"/>
  <c r="I5" i="9" s="1"/>
  <c r="J5" i="9" s="1"/>
  <c r="H76" i="8"/>
  <c r="G9" i="9" s="1"/>
  <c r="H9" i="9" s="1"/>
  <c r="L55" i="8"/>
  <c r="L54" i="8"/>
  <c r="L6" i="8"/>
  <c r="L28" i="8" s="1"/>
  <c r="K7" i="9"/>
  <c r="F7" i="9"/>
  <c r="L94" i="6"/>
  <c r="H95" i="6"/>
  <c r="F19" i="7" s="1"/>
  <c r="G14" i="6" s="1"/>
  <c r="H14" i="6" s="1"/>
  <c r="L89" i="6"/>
  <c r="L90" i="6"/>
  <c r="H86" i="6"/>
  <c r="F17" i="7" s="1"/>
  <c r="L83" i="6"/>
  <c r="F86" i="6"/>
  <c r="L80" i="6"/>
  <c r="E16" i="7"/>
  <c r="H16" i="7" s="1"/>
  <c r="L76" i="6"/>
  <c r="H72" i="6"/>
  <c r="F14" i="7" s="1"/>
  <c r="L70" i="6"/>
  <c r="F72" i="6"/>
  <c r="L65" i="6"/>
  <c r="E13" i="7"/>
  <c r="H13" i="7" s="1"/>
  <c r="L58" i="6"/>
  <c r="F59" i="6"/>
  <c r="L59" i="6" s="1"/>
  <c r="L55" i="6"/>
  <c r="L46" i="6"/>
  <c r="J48" i="6"/>
  <c r="G10" i="7" s="1"/>
  <c r="L45" i="6"/>
  <c r="H48" i="6"/>
  <c r="F10" i="7" s="1"/>
  <c r="F48" i="6"/>
  <c r="L43" i="6"/>
  <c r="L41" i="6"/>
  <c r="L38" i="6"/>
  <c r="L31" i="6"/>
  <c r="L33" i="6"/>
  <c r="L27" i="6"/>
  <c r="L28" i="6"/>
  <c r="L21" i="6"/>
  <c r="H23" i="6"/>
  <c r="F6" i="7" s="1"/>
  <c r="L13" i="6"/>
  <c r="J15" i="6"/>
  <c r="G4" i="7" s="1"/>
  <c r="H15" i="6"/>
  <c r="F4" i="7" s="1"/>
  <c r="L11" i="6"/>
  <c r="L5" i="6"/>
  <c r="E19" i="7"/>
  <c r="E18" i="7"/>
  <c r="H18" i="7" s="1"/>
  <c r="K85" i="6"/>
  <c r="E15" i="7"/>
  <c r="H15" i="7" s="1"/>
  <c r="E11" i="7"/>
  <c r="H11" i="7" s="1"/>
  <c r="E9" i="7"/>
  <c r="H9" i="7" s="1"/>
  <c r="E8" i="7"/>
  <c r="H8" i="7" s="1"/>
  <c r="K32" i="6"/>
  <c r="E7" i="7"/>
  <c r="H7" i="7" s="1"/>
  <c r="E6" i="7"/>
  <c r="L7" i="9"/>
  <c r="L56" i="8" l="1"/>
  <c r="G6" i="9"/>
  <c r="H6" i="9" s="1"/>
  <c r="G5" i="9" s="1"/>
  <c r="H5" i="9" s="1"/>
  <c r="L76" i="8"/>
  <c r="E23" i="14"/>
  <c r="E24" i="14" s="1"/>
  <c r="E25" i="14" s="1"/>
  <c r="E6" i="9"/>
  <c r="F6" i="9" s="1"/>
  <c r="E5" i="9" s="1"/>
  <c r="F5" i="9" s="1"/>
  <c r="L9" i="9"/>
  <c r="J27" i="9"/>
  <c r="K9" i="9"/>
  <c r="H27" i="9"/>
  <c r="L95" i="6"/>
  <c r="H19" i="7"/>
  <c r="E14" i="6"/>
  <c r="L86" i="6"/>
  <c r="E17" i="7"/>
  <c r="H17" i="7" s="1"/>
  <c r="L72" i="6"/>
  <c r="E14" i="7"/>
  <c r="H14" i="7" s="1"/>
  <c r="E12" i="7"/>
  <c r="H12" i="7" s="1"/>
  <c r="L48" i="6"/>
  <c r="E10" i="7"/>
  <c r="H10" i="7" s="1"/>
  <c r="H6" i="7"/>
  <c r="L23" i="6"/>
  <c r="L6" i="9"/>
  <c r="K6" i="9" l="1"/>
  <c r="K5" i="9"/>
  <c r="E26" i="14"/>
  <c r="E27" i="14" s="1"/>
  <c r="E28" i="14" s="1"/>
  <c r="L5" i="9"/>
  <c r="L27" i="9" s="1"/>
  <c r="F27" i="9"/>
  <c r="F14" i="6"/>
  <c r="K14" i="6"/>
  <c r="L14" i="6" l="1"/>
  <c r="F15" i="6"/>
  <c r="E4" i="7" l="1"/>
  <c r="H4" i="7" s="1"/>
  <c r="L15" i="6"/>
</calcChain>
</file>

<file path=xl/sharedStrings.xml><?xml version="1.0" encoding="utf-8"?>
<sst xmlns="http://schemas.openxmlformats.org/spreadsheetml/2006/main" count="2521" uniqueCount="581">
  <si>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</si>
  <si>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</si>
  <si>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</si>
  <si>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</si>
  <si>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</si>
  <si>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</si>
  <si>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</si>
  <si>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</si>
  <si>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</si>
  <si>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</si>
  <si>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</si>
  <si>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</si>
  <si>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</si>
  <si>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</si>
  <si>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</si>
  <si>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</si>
  <si>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</si>
  <si>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</si>
  <si>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</si>
  <si>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</si>
  <si>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</si>
  <si>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</si>
  <si>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</si>
  <si>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</si>
  <si>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</si>
  <si>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</si>
  <si>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</si>
  <si>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</si>
  <si>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</si>
  <si>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</si>
  <si>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</si>
  <si>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</si>
  <si>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</si>
  <si>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</si>
  <si>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</si>
  <si>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</si>
  <si>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</si>
  <si>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</si>
  <si>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</si>
  <si>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</si>
  <si>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</si>
  <si>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</si>
  <si>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</si>
  <si>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</si>
  <si>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</si>
  <si>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</si>
  <si>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</si>
  <si>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</si>
  <si>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</si>
  <si>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>01  수안보하수처리장석면개선공사(지정폐기물철거)</t>
  </si>
  <si>
    <t/>
  </si>
  <si>
    <t>01</t>
  </si>
  <si>
    <t>0101  건축공사</t>
  </si>
  <si>
    <t>0101</t>
  </si>
  <si>
    <t>010101  가  설  공  사</t>
  </si>
  <si>
    <t>010101</t>
  </si>
  <si>
    <t>강관 조립말비계(이동식)설치 및 해체</t>
  </si>
  <si>
    <t>높이 2m, 3개월</t>
  </si>
  <si>
    <t>대</t>
  </si>
  <si>
    <t>호표 1</t>
  </si>
  <si>
    <t>5FBE843967D335C56D485A5D335430</t>
  </si>
  <si>
    <t>T</t>
  </si>
  <si>
    <t>F</t>
  </si>
  <si>
    <t>0101015FBE843967D335C56D485A5D335430</t>
  </si>
  <si>
    <t>[ 합           계 ]</t>
  </si>
  <si>
    <t>TOTAL</t>
  </si>
  <si>
    <t>010102  지붕 및 홈통공사</t>
  </si>
  <si>
    <t>010102</t>
  </si>
  <si>
    <t>목재몰딩설치</t>
  </si>
  <si>
    <t>M</t>
  </si>
  <si>
    <t>호표 2</t>
  </si>
  <si>
    <t>5FBE64E9478684276E3721571D34E5</t>
  </si>
  <si>
    <t>0101025FBE64E9478684276E3721571D34E5</t>
  </si>
  <si>
    <t>010103  철  거  공  사</t>
  </si>
  <si>
    <t>010103</t>
  </si>
  <si>
    <t>해체.제거</t>
  </si>
  <si>
    <t>석면텍스및밤라이트</t>
  </si>
  <si>
    <t>M2</t>
  </si>
  <si>
    <t>호표 3</t>
  </si>
  <si>
    <t>5FBF84A5E7EA9D656201F15D41E4D0</t>
  </si>
  <si>
    <t>0101035FBF84A5E7EA9D656201F15D41E4D0</t>
  </si>
  <si>
    <t>장비.공구손료</t>
  </si>
  <si>
    <t>호표 4</t>
  </si>
  <si>
    <t>5FBF84A5E7EA9D656201F15D41E4D1</t>
  </si>
  <si>
    <t>0101035FBF84A5E7EA9D656201F15D41E4D1</t>
  </si>
  <si>
    <t>습윤작업</t>
  </si>
  <si>
    <t>호표 5</t>
  </si>
  <si>
    <t>5FBF84A5E7EA9D656201F15D41E4D2</t>
  </si>
  <si>
    <t>0101035FBF84A5E7EA9D656201F15D41E4D2</t>
  </si>
  <si>
    <t>바닥,벽 비닐보양</t>
  </si>
  <si>
    <t>호표 6</t>
  </si>
  <si>
    <t>5FBF84A5E7EA9D656201F15D41E4D3</t>
  </si>
  <si>
    <t>0101035FBF84A5E7EA9D656201F15D41E4D3</t>
  </si>
  <si>
    <t>개인보호구 및 보호구 소모품</t>
  </si>
  <si>
    <t>호표 7</t>
  </si>
  <si>
    <t>5FBF84A5E7EA9D656201F15D41E4D4</t>
  </si>
  <si>
    <t>0101035FBF84A5E7EA9D656201F15D41E4D4</t>
  </si>
  <si>
    <t>소모자재</t>
  </si>
  <si>
    <t>호표 8</t>
  </si>
  <si>
    <t>5FBF84A5E7EA9D656201F15D41E4D6</t>
  </si>
  <si>
    <t>0101035FBF84A5E7EA9D656201F15D41E4D6</t>
  </si>
  <si>
    <t>석면분진청소</t>
  </si>
  <si>
    <t>호표 9</t>
  </si>
  <si>
    <t>5FBF84A5E7EA9D656201F15D41E4D8</t>
  </si>
  <si>
    <t>0101035FBF84A5E7EA9D656201F15D41E4D8</t>
  </si>
  <si>
    <t>위생설비설치</t>
  </si>
  <si>
    <t>호표 10</t>
  </si>
  <si>
    <t>5FBF84A5E7EA9D656201F15D41E4D9</t>
  </si>
  <si>
    <t>0101035FBF84A5E7EA9D656201F15D41E4D9</t>
  </si>
  <si>
    <t>작업완료후잔재물정밀청소</t>
  </si>
  <si>
    <t>창틀/ 문틀/ 에어콘/ 칠판/가전재품/가구/바닥/ 구조물 등</t>
  </si>
  <si>
    <t>호표 11</t>
  </si>
  <si>
    <t>5FBF84A5E7EA9D656201F15D41F4F6</t>
  </si>
  <si>
    <t>0101035FBF84A5E7EA9D656201F15D41F4F6</t>
  </si>
  <si>
    <t>목재몰딩철거</t>
  </si>
  <si>
    <t>천정</t>
  </si>
  <si>
    <t>호표 12</t>
  </si>
  <si>
    <t>5FBF84A5E777C35C667C7A50C3E4ED</t>
  </si>
  <si>
    <t>0101035FBF84A5E777C35C667C7A50C3E4ED</t>
  </si>
  <si>
    <t>AL몰딩 철거</t>
  </si>
  <si>
    <t>호표 13</t>
  </si>
  <si>
    <t>5FBF84A5E7EA9D2F6AA4065918444D</t>
  </si>
  <si>
    <t>0101035FBF84A5E7EA9D2F6AA4065918444D</t>
  </si>
  <si>
    <t>경량천장철골틀 해체</t>
  </si>
  <si>
    <t>호표 14</t>
  </si>
  <si>
    <t>5FBF84A5E777C35C67007A537B04F1</t>
  </si>
  <si>
    <t>0101035FBF84A5E777C35C67007A537B04F1</t>
  </si>
  <si>
    <t>커튼박스철거</t>
  </si>
  <si>
    <t>호표 15</t>
  </si>
  <si>
    <t>5FBF84A5E777C35C667C7A50C3D4C9</t>
  </si>
  <si>
    <t>0101035FBF84A5E777C35C667C7A50C3D4C9</t>
  </si>
  <si>
    <t>일 위 대 가 목 록</t>
  </si>
  <si>
    <t>코  드</t>
  </si>
  <si>
    <t>재 료 비</t>
  </si>
  <si>
    <t>노 무 비</t>
  </si>
  <si>
    <t>경    비</t>
  </si>
  <si>
    <t>합    계</t>
  </si>
  <si>
    <t>번  호</t>
  </si>
  <si>
    <t>비      고</t>
  </si>
  <si>
    <t>노임계수</t>
  </si>
  <si>
    <t>할증</t>
  </si>
  <si>
    <t>품셈개요</t>
  </si>
  <si>
    <t>장비일위</t>
  </si>
  <si>
    <t>일위대가</t>
  </si>
  <si>
    <t>할증적용</t>
  </si>
  <si>
    <t>할증저장</t>
  </si>
  <si>
    <t>할증율</t>
  </si>
  <si>
    <t>HAL1</t>
  </si>
  <si>
    <t>HAL2</t>
  </si>
  <si>
    <t>HAL3</t>
  </si>
  <si>
    <t>일위대가+자재</t>
  </si>
  <si>
    <t>할증체크</t>
  </si>
  <si>
    <t>강관 조립말비계(이동식)설치 및 해체  높이 2m, 3개월  대     ( 호표 1 )</t>
  </si>
  <si>
    <t>비계안정장치</t>
  </si>
  <si>
    <t>비계안정장치, 비계기본틀, 기둥, 1.2*1.7m</t>
  </si>
  <si>
    <t>개</t>
  </si>
  <si>
    <t>589D845E9724BC786A87C3502AF4F25E0B02AC</t>
  </si>
  <si>
    <t>5FBE843967D335C56D485A5D335430589D845E9724BC786A87C3502AF4F25E0B02AC</t>
  </si>
  <si>
    <t>비계안정장치, 가새, 1.2*1.9m</t>
  </si>
  <si>
    <t>589D845E9724BC786A87C3502AF4F25E0B02A2</t>
  </si>
  <si>
    <t>5FBE843967D335C56D485A5D335430589D845E9724BC786A87C3502AF4F25E0B02A2</t>
  </si>
  <si>
    <t>비계안정장치, 수평띠장, 1829mm</t>
  </si>
  <si>
    <t>589D845E9724BC786A87C3502AF4F25E0B0DB4</t>
  </si>
  <si>
    <t>5FBE843967D335C56D485A5D335430589D845E9724BC786A87C3502AF4F25E0B0DB4</t>
  </si>
  <si>
    <t>비계안정장치, 손잡이기둥</t>
  </si>
  <si>
    <t>589D845E9724BC786A87C3502AF4F25E0B0DB3</t>
  </si>
  <si>
    <t>5FBE843967D335C56D485A5D335430589D845E9724BC786A87C3502AF4F25E0B0DB3</t>
  </si>
  <si>
    <t>비계안정장치, 손잡이, 1229mm</t>
  </si>
  <si>
    <t>589D845E9724BC786A87C3502AF4F25E0B0DB5</t>
  </si>
  <si>
    <t>5FBE843967D335C56D485A5D335430589D845E9724BC786A87C3502AF4F25E0B0DB5</t>
  </si>
  <si>
    <t>비계안정장치, 손잡이, 1829mm</t>
  </si>
  <si>
    <t>589D845E9724BC786A87C3502AF4F25E0B0DB2</t>
  </si>
  <si>
    <t>5FBE843967D335C56D485A5D335430589D845E9724BC786A87C3502AF4F25E0B0DB2</t>
  </si>
  <si>
    <t>비계안정장치, 바퀴</t>
  </si>
  <si>
    <t>589D845E9724BC786A87C3502AF4F25E0B0DB0</t>
  </si>
  <si>
    <t>5FBE843967D335C56D485A5D335430589D845E9724BC786A87C3502AF4F25E0B0DB0</t>
  </si>
  <si>
    <t>비계안정장치, 쟈키</t>
  </si>
  <si>
    <t>589D845E9724BC786A87C3502AF4F25E0B0DB1</t>
  </si>
  <si>
    <t>5FBE843967D335C56D485A5D335430589D845E9724BC786A87C3502AF4F25E0B0DB1</t>
  </si>
  <si>
    <t>비계안정장치, 발판, 40*200*2000</t>
  </si>
  <si>
    <t>장</t>
  </si>
  <si>
    <t>589D845E9724BC786A87C3500E3413D702A056</t>
  </si>
  <si>
    <t>5FBE843967D335C56D485A5D335430589D845E9724BC786A87C3500E3413D702A056</t>
  </si>
  <si>
    <t>높이 2m, 노무비</t>
  </si>
  <si>
    <t>호표 16</t>
  </si>
  <si>
    <t>5FBE843967D335C56D485B5FADF4D1</t>
  </si>
  <si>
    <t>5FBE843967D335C56D485A5D3354305FBE843967D335C56D485B5FADF4D1</t>
  </si>
  <si>
    <t xml:space="preserve"> [ 합          계 ]</t>
  </si>
  <si>
    <t>목재몰딩설치    M     ( 호표 2 )</t>
  </si>
  <si>
    <t>해체.제거  석면텍스및밤라이트  M2     ( 호표 3 )</t>
  </si>
  <si>
    <t>석면해체공</t>
  </si>
  <si>
    <t>일반공사 직종</t>
  </si>
  <si>
    <t>인</t>
  </si>
  <si>
    <t>5F61747A2751FB7A6EAB165F4754EC61A6B315</t>
  </si>
  <si>
    <t>5FBF84A5E7EA9D656201F15D41E4D05F61747A2751FB7A6EAB165F4754EC61A6B315</t>
  </si>
  <si>
    <t>보통인부</t>
  </si>
  <si>
    <t>5F61747A2751FB7A6EAB165F4754EC61A6BA46</t>
  </si>
  <si>
    <t>5FBF84A5E7EA9D656201F15D41E4D05F61747A2751FB7A6EAB165F4754EC61A6BA46</t>
  </si>
  <si>
    <t>장비.공구손료  석면텍스및밤라이트  M2     ( 호표 4 )</t>
  </si>
  <si>
    <t>음압기</t>
  </si>
  <si>
    <t>1.5HP</t>
  </si>
  <si>
    <t>589D9467B7B7B7076422A85692C4ED7D908A7E</t>
  </si>
  <si>
    <t>5FBF84A5E7EA9D656201F15D41E4D1589D9467B7B7B7076422A85692C4ED7D908A7E</t>
  </si>
  <si>
    <t>전동공구</t>
  </si>
  <si>
    <t>589D9467B7B7B7076422A85692C4ED7D908A78</t>
  </si>
  <si>
    <t>5FBF84A5E7EA9D656201F15D41E4D1589D9467B7B7B7076422A85692C4ED7D908A78</t>
  </si>
  <si>
    <t>습윤작업  석면텍스및밤라이트  M2     ( 호표 5 )</t>
  </si>
  <si>
    <t>5FBF84A5E7EA9D656201F15D41E4D25F61747A2751FB7A6EAB165F4754EC61A6BA46</t>
  </si>
  <si>
    <t>분무기 손료</t>
  </si>
  <si>
    <t>인력품의 1.5%</t>
  </si>
  <si>
    <t>식</t>
  </si>
  <si>
    <t>5EA0648A57252790634C3C537014001</t>
  </si>
  <si>
    <t>5FBF84A5E7EA9D656201F15D41E4D25EA0648A57252790634C3C537014001</t>
  </si>
  <si>
    <t>바닥,벽 비닐보양  석면텍스및밤라이트  M2     ( 호표 6 )</t>
  </si>
  <si>
    <t>바닥보양비닐</t>
  </si>
  <si>
    <t>0.15mm</t>
  </si>
  <si>
    <t>m2</t>
  </si>
  <si>
    <t>589D9467B7B7B7076422A85692C4ED7D908B03</t>
  </si>
  <si>
    <t>5FBF84A5E7EA9D656201F15D41E4D3589D9467B7B7B7076422A85692C4ED7D908B03</t>
  </si>
  <si>
    <t>벽보양비닐</t>
  </si>
  <si>
    <t>0.08mm</t>
  </si>
  <si>
    <t>589D9467B7B7B7076422A85692C4ED7D908B05</t>
  </si>
  <si>
    <t>5FBF84A5E7EA9D656201F15D41E4D3589D9467B7B7B7076422A85692C4ED7D908B05</t>
  </si>
  <si>
    <t>개인보호구 및 보호구 소모품  석면텍스및밤라이트  M2     ( 호표 7 )</t>
  </si>
  <si>
    <t>반면마스크 손료</t>
  </si>
  <si>
    <t>3M-7502</t>
  </si>
  <si>
    <t>EA</t>
  </si>
  <si>
    <t>589D9467B7B7B7076422A85692C4ED7D908C2B</t>
  </si>
  <si>
    <t>5FBF84A5E7EA9D656201F15D41E4D4589D9467B7B7B7076422A85692C4ED7D908C2B</t>
  </si>
  <si>
    <t>안전장화 손료</t>
  </si>
  <si>
    <t>S-801</t>
  </si>
  <si>
    <t>족</t>
  </si>
  <si>
    <t>589D9467B7B7B7076422A85692C4ED7D908C28</t>
  </si>
  <si>
    <t>5FBF84A5E7EA9D656201F15D41E4D4589D9467B7B7B7076422A85692C4ED7D908C28</t>
  </si>
  <si>
    <t>고글(보안경) 손료</t>
  </si>
  <si>
    <t>3M-334AF</t>
  </si>
  <si>
    <t>589D9467B7B7B7076422A85692C4ED7D908C29</t>
  </si>
  <si>
    <t>5FBF84A5E7EA9D656201F15D41E4D4589D9467B7B7B7076422A85692C4ED7D908C29</t>
  </si>
  <si>
    <t>특급필터</t>
  </si>
  <si>
    <t>3M-2091</t>
  </si>
  <si>
    <t>조</t>
  </si>
  <si>
    <t>589D9467B7B7B7076422A85692C4ED7D908C2E</t>
  </si>
  <si>
    <t>5FBF84A5E7EA9D656201F15D41E4D4589D9467B7B7B7076422A85692C4ED7D908C2E</t>
  </si>
  <si>
    <t>불 침투 방진복</t>
  </si>
  <si>
    <t>EM-3300</t>
  </si>
  <si>
    <t>벌</t>
  </si>
  <si>
    <t>589D9467B7B7B7076422A85692C4ED7D908C2F</t>
  </si>
  <si>
    <t>5FBF84A5E7EA9D656201F15D41E4D4589D9467B7B7B7076422A85692C4ED7D908C2F</t>
  </si>
  <si>
    <t>불 침투 장갑</t>
  </si>
  <si>
    <t>라텍스(우진)</t>
  </si>
  <si>
    <t>컬레</t>
  </si>
  <si>
    <t>589D9467B7B7B7076422A85692C4ED7D908C2C</t>
  </si>
  <si>
    <t>5FBF84A5E7EA9D656201F15D41E4D4589D9467B7B7B7076422A85692C4ED7D908C2C</t>
  </si>
  <si>
    <t>면장갑</t>
  </si>
  <si>
    <t>겉 착용 용</t>
  </si>
  <si>
    <t>589D9467B7B7B7076422A85692C4ED7D908B04</t>
  </si>
  <si>
    <t>5FBF84A5E7EA9D656201F15D41E4D4589D9467B7B7B7076422A85692C4ED7D908B04</t>
  </si>
  <si>
    <t>소모자재  석면텍스및밤라이트  M2     ( 호표 8 )</t>
  </si>
  <si>
    <t>폐기용팩</t>
  </si>
  <si>
    <t>0.15mm 2겹,0.85m*1.3m</t>
  </si>
  <si>
    <t>매</t>
  </si>
  <si>
    <t>589D9467B7B7B7076422A85692C4ED7D908C23</t>
  </si>
  <si>
    <t>5FBF84A5E7EA9D656201F15D41E4D6589D9467B7B7B7076422A85692C4ED7D908C23</t>
  </si>
  <si>
    <t>스티커</t>
  </si>
  <si>
    <t>석면함유</t>
  </si>
  <si>
    <t>589D9467B7B7B7076422A85692C4ED7D908C2A</t>
  </si>
  <si>
    <t>5FBF84A5E7EA9D656201F15D41E4D6589D9467B7B7B7076422A85692C4ED7D908C2A</t>
  </si>
  <si>
    <t>포장비닐</t>
  </si>
  <si>
    <t>0.15mm 2겹(비 시험자재)</t>
  </si>
  <si>
    <t>589D9467B7B7B7076422A85692C4ED7D908B02</t>
  </si>
  <si>
    <t>5FBF84A5E7EA9D656201F15D41E4D6589D9467B7B7B7076422A85692C4ED7D908B02</t>
  </si>
  <si>
    <t>밀봉테이프</t>
  </si>
  <si>
    <t>0.08*50*50</t>
  </si>
  <si>
    <t>589D9467B7B7B7076422A85692C4ED7D908B01</t>
  </si>
  <si>
    <t>5FBF84A5E7EA9D656201F15D41E4D6589D9467B7B7B7076422A85692C4ED7D908B01</t>
  </si>
  <si>
    <t>석면분진청소  석면텍스및밤라이트  M2     ( 호표 9 )</t>
  </si>
  <si>
    <t>벽,바닥,작업대,제거표면,장비,공구등</t>
  </si>
  <si>
    <t>5FBF84A5E7EA9D656201F15D41E4D85F61747A2751FB7A6EAB165F4754EC61A6BA46</t>
  </si>
  <si>
    <t>위생설비설치  석면텍스및밤라이트  M2     ( 호표 10 )</t>
  </si>
  <si>
    <t>비닐시트</t>
  </si>
  <si>
    <t>0.15mm 두께</t>
  </si>
  <si>
    <t>㎡</t>
  </si>
  <si>
    <t>58B8440CC7AFD860612A095D2B0412B2F4D8FB</t>
  </si>
  <si>
    <t>5FBF84A5E7EA9D656201F15D41E4D958B8440CC7AFD860612A095D2B0412B2F4D8FB</t>
  </si>
  <si>
    <t>장비손료</t>
  </si>
  <si>
    <t>냉,온수기,배수여과장치,집수조</t>
  </si>
  <si>
    <t>58B8440CC7AFD860612A095D2B0412B2F4D8FD</t>
  </si>
  <si>
    <t>5FBF84A5E7EA9D656201F15D41E4D958B8440CC7AFD860612A095D2B0412B2F4D8FD</t>
  </si>
  <si>
    <t>위생설비 틀 손료</t>
  </si>
  <si>
    <t>3단 셋트</t>
  </si>
  <si>
    <t>58B8440CC7AFD860612A095D2B0412B2F4D8FC</t>
  </si>
  <si>
    <t>5FBF84A5E7EA9D656201F15D41E4D958B8440CC7AFD860612A095D2B0412B2F4D8FC</t>
  </si>
  <si>
    <t>작업완료후잔재물정밀청소  창틀/ 문틀/ 에어콘/ 칠판/가전재품/가구/바닥/ 구조물 등  M2     ( 호표 11 )</t>
  </si>
  <si>
    <t>5FBF84A5E7EA9D656201F15D41F4F6589D9467B7B7B7076422A85692C4ED7D908C2E</t>
  </si>
  <si>
    <t>보호의(일반)</t>
  </si>
  <si>
    <t>3M-1500</t>
  </si>
  <si>
    <t>589D9467B7B7B7076422A85692C4ED7D908C22</t>
  </si>
  <si>
    <t>5FBF84A5E7EA9D656201F15D41F4F6589D9467B7B7B7076422A85692C4ED7D908C22</t>
  </si>
  <si>
    <t>장갑</t>
  </si>
  <si>
    <t>니트럴</t>
  </si>
  <si>
    <t>켤레</t>
  </si>
  <si>
    <t>589D9467B7B7B7076422A85692C4ED7D908B00</t>
  </si>
  <si>
    <t>5FBF84A5E7EA9D656201F15D41F4F6589D9467B7B7B7076422A85692C4ED7D908B00</t>
  </si>
  <si>
    <t>5FBF84A5E7EA9D656201F15D41F4F65F61747A2751FB7A6EAB165F4754EC61A6BA46</t>
  </si>
  <si>
    <t>목재몰딩철거  천정  M     ( 호표 12 )</t>
  </si>
  <si>
    <t>5FBF84A5E777C35C667C7A50C3E4ED5F61747A2751FB7A6EAB165F4754EC61A6BA46</t>
  </si>
  <si>
    <t>AL몰딩 철거    M     ( 호표 13 )</t>
  </si>
  <si>
    <t>내장공</t>
  </si>
  <si>
    <t>5F61747A2751FB7A6EAB165F4754EC61A6B9BD</t>
  </si>
  <si>
    <t>5FBF84A5E7EA9D2F6AA4065918444D5F61747A2751FB7A6EAB165F4754EC61A6B9BD</t>
  </si>
  <si>
    <t>경량천장철골틀 해체    M2     ( 호표 14 )</t>
  </si>
  <si>
    <t>5FBF84A5E777C35C67007A537B04F15F61747A2751FB7A6EAB165F4754EC61A6B9BD</t>
  </si>
  <si>
    <t>5FBF84A5E777C35C67007A537B04F15F61747A2751FB7A6EAB165F4754EC61A6BA46</t>
  </si>
  <si>
    <t>공구손료</t>
  </si>
  <si>
    <t>인력품의 2%</t>
  </si>
  <si>
    <t>5FBF84A5E777C35C67007A537B04F15EA0648A57252790634C3C537014001</t>
  </si>
  <si>
    <t>커튼박스철거    M     ( 호표 15 )</t>
  </si>
  <si>
    <t>5FBF84A5E777C35C667C7A50C3D4C95F61747A2751FB7A6EAB165F4754EC61A6BA46</t>
  </si>
  <si>
    <t>강관 조립말비계(이동식)설치 및 해체  높이 2m, 노무비  대     ( 호표 16 )</t>
  </si>
  <si>
    <t>비계공</t>
  </si>
  <si>
    <t>5F61747A2751FB7A6EAB165F4754EC61A6BA42</t>
  </si>
  <si>
    <t>5FBE843967D335C56D485B5FADF4D15F61747A2751FB7A6EAB165F4754EC61A6BA42</t>
  </si>
  <si>
    <t>5FBE843967D335C56D485B5FADF4D15F61747A2751FB7A6EAB165F4754EC61A6BA46</t>
  </si>
  <si>
    <t>코드</t>
  </si>
  <si>
    <t>규격</t>
  </si>
  <si>
    <t>단 가 대 비 표</t>
  </si>
  <si>
    <t>조달청가격</t>
  </si>
  <si>
    <t>PAGE</t>
  </si>
  <si>
    <t>거래가격</t>
  </si>
  <si>
    <t>유통물가</t>
  </si>
  <si>
    <t>물가자료</t>
  </si>
  <si>
    <t>조사가격</t>
  </si>
  <si>
    <t>적용단가</t>
  </si>
  <si>
    <t>품목구분</t>
  </si>
  <si>
    <t>노임구분</t>
  </si>
  <si>
    <t>소수점처리</t>
  </si>
  <si>
    <t>자재 1</t>
  </si>
  <si>
    <t>자재 2</t>
  </si>
  <si>
    <t>자재 3</t>
  </si>
  <si>
    <t>167</t>
  </si>
  <si>
    <t>자재 4</t>
  </si>
  <si>
    <t>자재 5</t>
  </si>
  <si>
    <t>자재 6</t>
  </si>
  <si>
    <t>자재 7</t>
  </si>
  <si>
    <t>자재 8</t>
  </si>
  <si>
    <t>자재 9</t>
  </si>
  <si>
    <t>자재 10</t>
  </si>
  <si>
    <t>자재 11</t>
  </si>
  <si>
    <t>자재 12</t>
  </si>
  <si>
    <t>한국석면환경협</t>
  </si>
  <si>
    <t>자재 13</t>
  </si>
  <si>
    <t>자재 14</t>
  </si>
  <si>
    <t>자재 15</t>
  </si>
  <si>
    <t>자재 16</t>
  </si>
  <si>
    <t>자재 17</t>
  </si>
  <si>
    <t>자재 18</t>
  </si>
  <si>
    <t>자재 19</t>
  </si>
  <si>
    <t>자재 20</t>
  </si>
  <si>
    <t>자재 21</t>
  </si>
  <si>
    <t>자재 22</t>
  </si>
  <si>
    <t>자재 23</t>
  </si>
  <si>
    <t>자재 24</t>
  </si>
  <si>
    <t>자재 25</t>
  </si>
  <si>
    <t>자재 26</t>
  </si>
  <si>
    <t>자재 27</t>
  </si>
  <si>
    <t>자재 28</t>
  </si>
  <si>
    <t>자재 29</t>
  </si>
  <si>
    <t>노임 1</t>
  </si>
  <si>
    <t>B</t>
  </si>
  <si>
    <t>노임 2</t>
  </si>
  <si>
    <t>노임 3</t>
  </si>
  <si>
    <t>노임 4</t>
  </si>
  <si>
    <t>공 사 원 가 계 산 서</t>
  </si>
  <si>
    <t>비        목</t>
  </si>
  <si>
    <t>금      액</t>
  </si>
  <si>
    <t>구        성        비</t>
  </si>
  <si>
    <t>순   공   사   원   가</t>
  </si>
  <si>
    <t>재   료   비</t>
  </si>
  <si>
    <t>노   무   비</t>
  </si>
  <si>
    <t>경        비</t>
  </si>
  <si>
    <t>A1</t>
  </si>
  <si>
    <t>직  접  재  료  비</t>
  </si>
  <si>
    <t>A2</t>
  </si>
  <si>
    <t>간  접  재  료  비</t>
  </si>
  <si>
    <t>A3</t>
  </si>
  <si>
    <t>작업설, 부산물(△)</t>
  </si>
  <si>
    <t>AS</t>
  </si>
  <si>
    <t>[ 소          계 ]</t>
  </si>
  <si>
    <t>B1</t>
  </si>
  <si>
    <t>직  접  노  무  비</t>
  </si>
  <si>
    <t>B2</t>
  </si>
  <si>
    <t>간  접  노  무  비</t>
  </si>
  <si>
    <t>직접노무비 * 12.6%</t>
  </si>
  <si>
    <t>BS</t>
  </si>
  <si>
    <t>C2</t>
  </si>
  <si>
    <t>경              비</t>
  </si>
  <si>
    <t>C4</t>
  </si>
  <si>
    <t>산  재  보  험  료</t>
  </si>
  <si>
    <t>노무비 * 3.56%</t>
  </si>
  <si>
    <t>CA</t>
  </si>
  <si>
    <t>산업안전보건관리비</t>
  </si>
  <si>
    <t>(재료비+직노+관급자재비) * 2.93%</t>
  </si>
  <si>
    <t>CG</t>
  </si>
  <si>
    <t>기   타    경   비</t>
  </si>
  <si>
    <t>(재료비+노무비) * 5.2%</t>
  </si>
  <si>
    <t>CH</t>
  </si>
  <si>
    <t>환  경  보  전  비</t>
  </si>
  <si>
    <t>(재료비+직노+경비) * 0.3%</t>
  </si>
  <si>
    <t>CL</t>
  </si>
  <si>
    <t>건설기계대여금지급보증서발급수수료</t>
  </si>
  <si>
    <t>(재료비+직노+경비) * 0.68%</t>
  </si>
  <si>
    <t>CS</t>
  </si>
  <si>
    <t>S1</t>
  </si>
  <si>
    <t>계</t>
  </si>
  <si>
    <t>D1</t>
  </si>
  <si>
    <t>일  반  관  리  비</t>
  </si>
  <si>
    <t>계 * 6%</t>
  </si>
  <si>
    <t>D2</t>
  </si>
  <si>
    <t>이              윤</t>
  </si>
  <si>
    <t>(노무비+경비+일반관리비) * 15%</t>
  </si>
  <si>
    <t>D9</t>
  </si>
  <si>
    <t>공   급    가   액</t>
  </si>
  <si>
    <t>DB</t>
  </si>
  <si>
    <t>부  가  가  치  세</t>
  </si>
  <si>
    <t>공급가액 * 10%</t>
  </si>
  <si>
    <t>DH</t>
  </si>
  <si>
    <t>도      급      액</t>
  </si>
  <si>
    <t>S2</t>
  </si>
  <si>
    <t>총   공   사    비</t>
  </si>
  <si>
    <t>이 Sheet는 수정하지 마십시요</t>
  </si>
  <si>
    <t>공사구분</t>
  </si>
  <si>
    <t>A</t>
  </si>
  <si>
    <t>타이틀</t>
  </si>
  <si>
    <t>확정내역</t>
  </si>
  <si>
    <t>원내역</t>
  </si>
  <si>
    <t>자재단가적용</t>
  </si>
  <si>
    <t>경비단가적용</t>
  </si>
  <si>
    <t>품목코드형식</t>
  </si>
  <si>
    <t>XXXX-XXXX-XXXXXXXXX</t>
  </si>
  <si>
    <t>내역금액소수점처리</t>
  </si>
  <si>
    <t>C</t>
  </si>
  <si>
    <t>일위대가내역소수점처리</t>
  </si>
  <si>
    <t>단가명</t>
  </si>
  <si>
    <t>TTTTT</t>
  </si>
  <si>
    <t>환율</t>
  </si>
  <si>
    <t>시간당작업량</t>
  </si>
  <si>
    <t>R</t>
  </si>
  <si>
    <t>1회 사이클시간</t>
  </si>
  <si>
    <t>시간당 작업사이클</t>
  </si>
  <si>
    <t>일반변수</t>
  </si>
  <si>
    <t>시간당 노임산출 계수</t>
  </si>
  <si>
    <t>1/8*16/12*25/20</t>
  </si>
  <si>
    <t>재료비 할증 계수</t>
  </si>
  <si>
    <t>노무비 할증 계수</t>
  </si>
  <si>
    <t>경비 할증 계수</t>
  </si>
  <si>
    <t>내역,일위대가 품명,규격,단위 따로적용</t>
  </si>
  <si>
    <t>내역단가 소수점처리</t>
  </si>
  <si>
    <t>단가 순서</t>
  </si>
  <si>
    <t>공종구분명</t>
  </si>
  <si>
    <t>원가비목코드</t>
  </si>
  <si>
    <t>작 업 부 산 물</t>
  </si>
  <si>
    <t>운    반    비</t>
  </si>
  <si>
    <t>C1</t>
  </si>
  <si>
    <t>도급자관급자재비</t>
  </si>
  <si>
    <t>DJ</t>
  </si>
  <si>
    <t>사 급 자 재 비</t>
  </si>
  <si>
    <t>D3</t>
  </si>
  <si>
    <t>외    자    재</t>
  </si>
  <si>
    <t>관급자관급자재비</t>
  </si>
  <si>
    <t>DK</t>
  </si>
  <si>
    <t>건설폐기물처리비</t>
  </si>
  <si>
    <t>D4</t>
  </si>
  <si>
    <t>...</t>
  </si>
  <si>
    <t>....</t>
  </si>
  <si>
    <t>.....</t>
  </si>
  <si>
    <t>D</t>
  </si>
  <si>
    <t>E</t>
  </si>
  <si>
    <t>G</t>
  </si>
  <si>
    <t>H</t>
  </si>
  <si>
    <t>I</t>
  </si>
  <si>
    <t>J</t>
  </si>
  <si>
    <t>수안보하수처리장석면철거공사</t>
  </si>
  <si>
    <t>수안보하수처리장석면철거공사</t>
    <phoneticPr fontId="1" type="noConversion"/>
  </si>
  <si>
    <t>공 종 별 집 계 표</t>
    <phoneticPr fontId="1" type="noConversion"/>
  </si>
  <si>
    <t>수량산출서</t>
    <phoneticPr fontId="1" type="noConversion"/>
  </si>
  <si>
    <t>품명</t>
  </si>
  <si>
    <t>물량</t>
  </si>
  <si>
    <t>할증(%)</t>
  </si>
  <si>
    <t>물량(할증포함)</t>
  </si>
  <si>
    <t>창호물량</t>
  </si>
  <si>
    <t>내부물량</t>
  </si>
  <si>
    <t>가설물량</t>
  </si>
  <si>
    <t>비고</t>
  </si>
  <si>
    <t>가  설  공  사</t>
  </si>
  <si>
    <t>기  타  공  사</t>
  </si>
  <si>
    <t>석면건축자재 해체 - 내장재</t>
  </si>
  <si>
    <t>천정재,내벽체,간막이재</t>
  </si>
  <si>
    <t>골    재    비</t>
  </si>
  <si>
    <t>커텐박스 철거/ 석면</t>
  </si>
  <si>
    <t>혼합건설폐기물</t>
  </si>
  <si>
    <t>그 밖의 건설폐기물에 가연성 5% 이하 혼합</t>
  </si>
  <si>
    <t>TON</t>
  </si>
  <si>
    <t>석면폐기물처리비</t>
  </si>
  <si>
    <t>밤나이트</t>
  </si>
  <si>
    <t>석면폐기물</t>
  </si>
  <si>
    <t>석면텍스</t>
  </si>
  <si>
    <t>내 부 산 출 서</t>
  </si>
  <si>
    <t>도형</t>
  </si>
  <si>
    <t>부위</t>
  </si>
  <si>
    <t>산식</t>
  </si>
  <si>
    <t>실명 : 지하일층     개소 : 1</t>
  </si>
  <si>
    <t xml:space="preserve">A   ( 면  적    )                                                                                                       = 0.000             </t>
  </si>
  <si>
    <t xml:space="preserve">AA  ( A 증가분  )                                                                                                       = 0.000             </t>
  </si>
  <si>
    <t xml:space="preserve">AB  ( A 공제분  )                                                                                                       = 0.000             </t>
  </si>
  <si>
    <t xml:space="preserve">L   ( 둘  레    )                                                                                                       = 0.000             </t>
  </si>
  <si>
    <t xml:space="preserve">LA  ( L 추가    )                                                                                                       = 0.000             </t>
  </si>
  <si>
    <t xml:space="preserve">LB  ( L 공제    )                                                                                                       = 0.000             </t>
  </si>
  <si>
    <t xml:space="preserve">H   ( 마감높이  )                                                                                                       = 0.000             </t>
  </si>
  <si>
    <t xml:space="preserve">B   ( 걸레받이  )                                                                                                       = 0.000             </t>
  </si>
  <si>
    <t xml:space="preserve">H1  (높이1      )                                                                                                       = 0.000             </t>
  </si>
  <si>
    <t xml:space="preserve">         (                     )         *         =             개소:       </t>
  </si>
  <si>
    <t>【 비        고 】</t>
  </si>
  <si>
    <t xml:space="preserve"> ★ 석면텍스철거 ★</t>
  </si>
  <si>
    <t>214.31-12.62</t>
  </si>
  <si>
    <t>1.9*2.1&lt;밤나이트칸막이&gt;</t>
  </si>
  <si>
    <t>214.31</t>
  </si>
  <si>
    <t>16.8</t>
  </si>
  <si>
    <t xml:space="preserve"> ★ 지정폐기물처리비 ★</t>
  </si>
  <si>
    <t>3.99*6/1000&lt;밤나이트칸막이&gt;</t>
  </si>
  <si>
    <t>201.69*10/1000&lt;석면텍스&gt;</t>
  </si>
  <si>
    <t>실명 : 일층     개소 : 1</t>
  </si>
  <si>
    <t>115.2-8.01</t>
  </si>
  <si>
    <t>115.2</t>
  </si>
  <si>
    <t>14.2</t>
  </si>
  <si>
    <t>107.19*10/1000&lt;석면텍스&gt;</t>
  </si>
  <si>
    <t>36.7*0.1*0.09*580/1000&lt;목재몰딩&gt;</t>
  </si>
  <si>
    <t>실명 : 이층     개소 : 1</t>
  </si>
  <si>
    <t>263.91-15.6</t>
  </si>
  <si>
    <t>263.91</t>
  </si>
  <si>
    <t>28.6</t>
  </si>
  <si>
    <t>248.31*10/1000&lt;석면텍스&gt;</t>
  </si>
  <si>
    <t>127.41*15/1000&lt;단역재&gt;</t>
  </si>
  <si>
    <t>실명 : 지붕층     개소 : 1</t>
  </si>
  <si>
    <t>125.7-4.73</t>
  </si>
  <si>
    <t>125.7</t>
  </si>
  <si>
    <t>12.4</t>
  </si>
  <si>
    <t>120.97*10/1000&lt;석면텍스&gt;</t>
  </si>
  <si>
    <t>125.7*15/1000&lt;단역재&gt;</t>
  </si>
  <si>
    <t>층범위</t>
  </si>
  <si>
    <t>층갯수</t>
  </si>
  <si>
    <t>구분명 : 가설공사     개소 : 1</t>
  </si>
  <si>
    <t xml:space="preserve">A   (건축면적   ) &lt;가장 넓은 바닥층 면적&gt;                                                                               = 0.000             </t>
  </si>
  <si>
    <t xml:space="preserve">B   (연면적     )                                                                                                       = 0.000             </t>
  </si>
  <si>
    <t xml:space="preserve">D   (건물둘레   ) &lt;외벽+코너(90CM)&gt;                                                                                     = 0.000             </t>
  </si>
  <si>
    <t xml:space="preserve">E   (대지둘레   )                                                                                                       = 0.000             </t>
  </si>
  <si>
    <t xml:space="preserve">H   (건물높이   )                                                                                                       = 0.000             </t>
  </si>
  <si>
    <t xml:space="preserve">H1  (지상높이   ) &lt;옥탑포함&gt;                                                                                            = 0.000             </t>
  </si>
  <si>
    <t xml:space="preserve">H2  (지하높이   )                                                                                                       = 0.000             </t>
  </si>
  <si>
    <t xml:space="preserve">I   (층수       )                                                                                                       = 0.000             </t>
  </si>
  <si>
    <t xml:space="preserve">I1  (지상층     ) &lt;옥탑포함&gt;                                                                                            = 0.000             </t>
  </si>
  <si>
    <t xml:space="preserve">I2  (지하층     )                                                                                                       = 0.000             </t>
  </si>
  <si>
    <t xml:space="preserve">Z01 (품셈2-2    )          1000M2이하 3000M2이하 6000M2이하 6000M2초가                                                  = 0.000             </t>
  </si>
  <si>
    <t xml:space="preserve">Z02 (           ) 감리,감독  18         38         46          80                                                       = 0.000             </t>
  </si>
  <si>
    <t xml:space="preserve">Z03 (           ) 수급자     24         50         60          100                                                      = 0.000             </t>
  </si>
  <si>
    <t xml:space="preserve">Z04 (           ) 창고       70         100        130         180                                                      = 0.000             </t>
  </si>
  <si>
    <t>(214+115.2+263.91+125.7)/150</t>
  </si>
  <si>
    <t>금액 : 오천팔백사십삼만육천원(￦58,436,000)</t>
  </si>
  <si>
    <t>C5</t>
  </si>
  <si>
    <t>고  용  보  험  료</t>
  </si>
  <si>
    <t>노무비 * 1.01%</t>
  </si>
  <si>
    <t>C6</t>
  </si>
  <si>
    <t>국민  건강  보험료</t>
  </si>
  <si>
    <t>직접노무비 * 3.545%</t>
  </si>
  <si>
    <t>C7</t>
  </si>
  <si>
    <t>국민  연금  보험료</t>
  </si>
  <si>
    <t>직접노무비 * 4.5%</t>
  </si>
  <si>
    <t>CB</t>
  </si>
  <si>
    <t>노인장기요양보험료</t>
  </si>
  <si>
    <t>건강보험료 * 12.95%</t>
  </si>
  <si>
    <t>공 종 별 내 역 서</t>
    <phoneticPr fontId="1" type="noConversion"/>
  </si>
  <si>
    <t>가 설 산 출 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</si>
</sst>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#"/>
    <numFmt numFmtId="177" formatCode="#,##0.00#"/>
    <numFmt numFmtId="178" formatCode="#,##0.0"/>
    <numFmt numFmtId="179" formatCode="#,##0.00#;\-#,##0.00#;#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2"/>
      <color theme="1"/>
      <name val="돋움체"/>
      <family val="3"/>
      <charset val="129"/>
    </font>
    <font>
      <sz val="11"/>
      <color theme="1"/>
      <name val="돋움체"/>
      <family val="3"/>
      <charset val="129"/>
    </font>
    <font>
      <sz val="10"/>
      <color theme="1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0" fillId="0" borderId="4" xfId="0" quotePrefix="1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quotePrefix="1" applyFont="1" applyBorder="1" applyAlignment="1">
      <alignment vertical="center"/>
    </xf>
    <xf numFmtId="0" fontId="4" fillId="0" borderId="5" xfId="0" quotePrefix="1" applyFont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quotePrefix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77" fontId="3" fillId="0" borderId="7" xfId="0" applyNumberFormat="1" applyFont="1" applyBorder="1">
      <alignment vertical="center"/>
    </xf>
    <xf numFmtId="177" fontId="3" fillId="0" borderId="9" xfId="0" applyNumberFormat="1" applyFont="1" applyBorder="1" applyAlignment="1">
      <alignment vertical="center" wrapText="1"/>
    </xf>
    <xf numFmtId="177" fontId="3" fillId="0" borderId="10" xfId="0" applyNumberFormat="1" applyFont="1" applyBorder="1" applyAlignment="1">
      <alignment vertical="center" wrapText="1"/>
    </xf>
    <xf numFmtId="178" fontId="3" fillId="0" borderId="4" xfId="0" applyNumberFormat="1" applyFont="1" applyBorder="1" applyAlignment="1">
      <alignment vertical="center" wrapText="1"/>
    </xf>
    <xf numFmtId="178" fontId="3" fillId="0" borderId="7" xfId="0" applyNumberFormat="1" applyFont="1" applyBorder="1">
      <alignment vertical="center"/>
    </xf>
    <xf numFmtId="178" fontId="3" fillId="0" borderId="9" xfId="0" applyNumberFormat="1" applyFont="1" applyBorder="1" applyAlignment="1">
      <alignment vertical="center" wrapText="1"/>
    </xf>
    <xf numFmtId="178" fontId="3" fillId="0" borderId="10" xfId="0" applyNumberFormat="1" applyFont="1" applyBorder="1" applyAlignment="1">
      <alignment vertical="center" wrapText="1"/>
    </xf>
    <xf numFmtId="179" fontId="0" fillId="0" borderId="4" xfId="0" quotePrefix="1" applyNumberFormat="1" applyFont="1" applyBorder="1" applyAlignment="1">
      <alignment vertical="center" wrapText="1"/>
    </xf>
    <xf numFmtId="179" fontId="3" fillId="0" borderId="4" xfId="0" applyNumberFormat="1" applyFont="1" applyBorder="1" applyAlignment="1">
      <alignment vertical="center" wrapText="1"/>
    </xf>
    <xf numFmtId="179" fontId="0" fillId="0" borderId="0" xfId="0" applyNumberFormat="1" applyAlignment="1">
      <alignment vertical="center"/>
    </xf>
    <xf numFmtId="0" fontId="6" fillId="0" borderId="0" xfId="0" applyFont="1">
      <alignment vertical="center"/>
    </xf>
    <xf numFmtId="0" fontId="4" fillId="0" borderId="9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3" fillId="0" borderId="9" xfId="0" quotePrefix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right" vertical="center"/>
    </xf>
    <xf numFmtId="0" fontId="3" fillId="0" borderId="9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distributed" vertical="center" wrapText="1"/>
    </xf>
    <xf numFmtId="0" fontId="0" fillId="0" borderId="0" xfId="0" quotePrefix="1">
      <alignment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0" fontId="4" fillId="0" borderId="11" xfId="0" quotePrefix="1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9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688;&#50504;&#48372;&#54616;&#49688;&#52376;&#47532;&#51109;&#49437;&#47732;&#44060;&#49440;&#44277;&#49324;(&#51648;&#51221;&#54224;&#44592;&#47932;&#52384;&#4414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공종별집계표"/>
      <sheetName val="공종별내역서"/>
      <sheetName val="일위대가목록"/>
      <sheetName val="일위대가"/>
      <sheetName val="중기단가목록"/>
      <sheetName val="중기단가산출서"/>
      <sheetName val="단가대비표"/>
      <sheetName val=" 공사설정 "/>
      <sheetName val="Sheet1"/>
    </sheetNames>
    <sheetDataSet>
      <sheetData sheetId="0"/>
      <sheetData sheetId="1">
        <row r="5">
          <cell r="F5">
            <v>4403637</v>
          </cell>
          <cell r="H5">
            <v>28691439</v>
          </cell>
          <cell r="J5">
            <v>289592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topLeftCell="B1" zoomScaleNormal="100" workbookViewId="0">
      <selection activeCell="G30" sqref="G30"/>
    </sheetView>
  </sheetViews>
  <sheetFormatPr defaultRowHeight="16.5" x14ac:dyDescent="0.3"/>
  <cols>
    <col min="1" max="1" width="0" hidden="1" customWidth="1"/>
    <col min="2" max="3" width="4.625" customWidth="1"/>
    <col min="4" max="4" width="35.625" customWidth="1"/>
    <col min="5" max="5" width="25.625" customWidth="1"/>
    <col min="6" max="6" width="60.625" customWidth="1"/>
    <col min="7" max="7" width="30.625" customWidth="1"/>
  </cols>
  <sheetData>
    <row r="1" spans="1:7" ht="24" customHeight="1" x14ac:dyDescent="0.3">
      <c r="B1" s="46" t="s">
        <v>372</v>
      </c>
      <c r="C1" s="46"/>
      <c r="D1" s="46"/>
      <c r="E1" s="46"/>
      <c r="F1" s="46"/>
      <c r="G1" s="46"/>
    </row>
    <row r="2" spans="1:7" ht="21.95" customHeight="1" x14ac:dyDescent="0.3">
      <c r="B2" s="47" t="s">
        <v>482</v>
      </c>
      <c r="C2" s="47"/>
      <c r="D2" s="47"/>
      <c r="E2" s="47"/>
      <c r="F2" s="48" t="s">
        <v>566</v>
      </c>
      <c r="G2" s="48"/>
    </row>
    <row r="3" spans="1:7" ht="21.95" customHeight="1" x14ac:dyDescent="0.3">
      <c r="B3" s="49" t="s">
        <v>373</v>
      </c>
      <c r="C3" s="49"/>
      <c r="D3" s="49"/>
      <c r="E3" s="43" t="s">
        <v>374</v>
      </c>
      <c r="F3" s="43" t="s">
        <v>375</v>
      </c>
      <c r="G3" s="43" t="s">
        <v>138</v>
      </c>
    </row>
    <row r="4" spans="1:7" ht="21.95" customHeight="1" x14ac:dyDescent="0.3">
      <c r="A4" s="42" t="s">
        <v>380</v>
      </c>
      <c r="B4" s="50" t="s">
        <v>376</v>
      </c>
      <c r="C4" s="50" t="s">
        <v>377</v>
      </c>
      <c r="D4" s="43" t="s">
        <v>381</v>
      </c>
      <c r="E4" s="44">
        <f>TRUNC([1]공종별집계표!F5, 0)</f>
        <v>4403637</v>
      </c>
      <c r="F4" s="23" t="s">
        <v>50</v>
      </c>
      <c r="G4" s="23" t="s">
        <v>50</v>
      </c>
    </row>
    <row r="5" spans="1:7" ht="21.95" customHeight="1" x14ac:dyDescent="0.3">
      <c r="A5" s="42" t="s">
        <v>382</v>
      </c>
      <c r="B5" s="50"/>
      <c r="C5" s="50"/>
      <c r="D5" s="43" t="s">
        <v>383</v>
      </c>
      <c r="E5" s="44">
        <v>0</v>
      </c>
      <c r="F5" s="23" t="s">
        <v>50</v>
      </c>
      <c r="G5" s="23" t="s">
        <v>50</v>
      </c>
    </row>
    <row r="6" spans="1:7" ht="21.95" customHeight="1" x14ac:dyDescent="0.3">
      <c r="A6" s="42" t="s">
        <v>384</v>
      </c>
      <c r="B6" s="50"/>
      <c r="C6" s="50"/>
      <c r="D6" s="43" t="s">
        <v>385</v>
      </c>
      <c r="E6" s="44">
        <v>0</v>
      </c>
      <c r="F6" s="23" t="s">
        <v>50</v>
      </c>
      <c r="G6" s="23" t="s">
        <v>50</v>
      </c>
    </row>
    <row r="7" spans="1:7" ht="21.95" customHeight="1" x14ac:dyDescent="0.3">
      <c r="A7" s="42" t="s">
        <v>386</v>
      </c>
      <c r="B7" s="50"/>
      <c r="C7" s="50"/>
      <c r="D7" s="43" t="s">
        <v>387</v>
      </c>
      <c r="E7" s="44">
        <f>TRUNC(E4+E5-E6, 0)</f>
        <v>4403637</v>
      </c>
      <c r="F7" s="23" t="s">
        <v>50</v>
      </c>
      <c r="G7" s="23" t="s">
        <v>50</v>
      </c>
    </row>
    <row r="8" spans="1:7" ht="21.95" customHeight="1" x14ac:dyDescent="0.3">
      <c r="A8" s="42" t="s">
        <v>388</v>
      </c>
      <c r="B8" s="50"/>
      <c r="C8" s="50" t="s">
        <v>378</v>
      </c>
      <c r="D8" s="43" t="s">
        <v>389</v>
      </c>
      <c r="E8" s="44">
        <f>TRUNC([1]공종별집계표!H5, 0)</f>
        <v>28691439</v>
      </c>
      <c r="F8" s="23" t="s">
        <v>50</v>
      </c>
      <c r="G8" s="23" t="s">
        <v>50</v>
      </c>
    </row>
    <row r="9" spans="1:7" ht="21.95" customHeight="1" x14ac:dyDescent="0.3">
      <c r="A9" s="42" t="s">
        <v>390</v>
      </c>
      <c r="B9" s="50"/>
      <c r="C9" s="50"/>
      <c r="D9" s="43" t="s">
        <v>391</v>
      </c>
      <c r="E9" s="44">
        <f>TRUNC(E8*0.126, 0)</f>
        <v>3615121</v>
      </c>
      <c r="F9" s="23" t="s">
        <v>392</v>
      </c>
      <c r="G9" s="23" t="s">
        <v>50</v>
      </c>
    </row>
    <row r="10" spans="1:7" ht="21.95" customHeight="1" x14ac:dyDescent="0.3">
      <c r="A10" s="42" t="s">
        <v>393</v>
      </c>
      <c r="B10" s="50"/>
      <c r="C10" s="50"/>
      <c r="D10" s="43" t="s">
        <v>387</v>
      </c>
      <c r="E10" s="44">
        <f>TRUNC(E8+E9, 0)</f>
        <v>32306560</v>
      </c>
      <c r="F10" s="23" t="s">
        <v>50</v>
      </c>
      <c r="G10" s="23" t="s">
        <v>50</v>
      </c>
    </row>
    <row r="11" spans="1:7" ht="21.95" customHeight="1" x14ac:dyDescent="0.3">
      <c r="A11" s="42" t="s">
        <v>394</v>
      </c>
      <c r="B11" s="50"/>
      <c r="C11" s="50" t="s">
        <v>379</v>
      </c>
      <c r="D11" s="43" t="s">
        <v>395</v>
      </c>
      <c r="E11" s="44">
        <f>TRUNC([1]공종별집계표!J5, 0)</f>
        <v>289592</v>
      </c>
      <c r="F11" s="23" t="s">
        <v>50</v>
      </c>
      <c r="G11" s="23" t="s">
        <v>50</v>
      </c>
    </row>
    <row r="12" spans="1:7" ht="21.95" customHeight="1" x14ac:dyDescent="0.3">
      <c r="A12" s="42" t="s">
        <v>396</v>
      </c>
      <c r="B12" s="50"/>
      <c r="C12" s="50"/>
      <c r="D12" s="43" t="s">
        <v>397</v>
      </c>
      <c r="E12" s="44">
        <f>TRUNC(E10*0.0356, 0)</f>
        <v>1150113</v>
      </c>
      <c r="F12" s="23" t="s">
        <v>398</v>
      </c>
      <c r="G12" s="23" t="s">
        <v>50</v>
      </c>
    </row>
    <row r="13" spans="1:7" ht="21.95" customHeight="1" x14ac:dyDescent="0.3">
      <c r="A13" s="42" t="s">
        <v>567</v>
      </c>
      <c r="B13" s="50"/>
      <c r="C13" s="50"/>
      <c r="D13" s="43" t="s">
        <v>568</v>
      </c>
      <c r="E13" s="44">
        <f>TRUNC(E10*0.0101, 0)</f>
        <v>326296</v>
      </c>
      <c r="F13" s="23" t="s">
        <v>569</v>
      </c>
      <c r="G13" s="23" t="s">
        <v>50</v>
      </c>
    </row>
    <row r="14" spans="1:7" ht="21.95" customHeight="1" x14ac:dyDescent="0.3">
      <c r="A14" s="42" t="s">
        <v>570</v>
      </c>
      <c r="B14" s="50"/>
      <c r="C14" s="50"/>
      <c r="D14" s="43" t="s">
        <v>571</v>
      </c>
      <c r="E14" s="44">
        <f>TRUNC(E8*0.03545, 0)</f>
        <v>1017111</v>
      </c>
      <c r="F14" s="23" t="s">
        <v>572</v>
      </c>
      <c r="G14" s="23" t="s">
        <v>50</v>
      </c>
    </row>
    <row r="15" spans="1:7" ht="21.95" customHeight="1" x14ac:dyDescent="0.3">
      <c r="A15" s="42" t="s">
        <v>573</v>
      </c>
      <c r="B15" s="50"/>
      <c r="C15" s="50"/>
      <c r="D15" s="43" t="s">
        <v>574</v>
      </c>
      <c r="E15" s="44">
        <f>TRUNC(E8*0.045, 0)</f>
        <v>1291114</v>
      </c>
      <c r="F15" s="23" t="s">
        <v>575</v>
      </c>
      <c r="G15" s="23" t="s">
        <v>50</v>
      </c>
    </row>
    <row r="16" spans="1:7" ht="21.95" customHeight="1" x14ac:dyDescent="0.3">
      <c r="A16" s="42" t="s">
        <v>399</v>
      </c>
      <c r="B16" s="50"/>
      <c r="C16" s="50"/>
      <c r="D16" s="43" t="s">
        <v>400</v>
      </c>
      <c r="E16" s="44">
        <f>TRUNC((E7+E8+(0/1.1))*0.0293, 0)</f>
        <v>969685</v>
      </c>
      <c r="F16" s="23" t="s">
        <v>401</v>
      </c>
      <c r="G16" s="23" t="s">
        <v>50</v>
      </c>
    </row>
    <row r="17" spans="1:7" ht="21.95" customHeight="1" x14ac:dyDescent="0.3">
      <c r="A17" s="42" t="s">
        <v>576</v>
      </c>
      <c r="B17" s="50"/>
      <c r="C17" s="50"/>
      <c r="D17" s="43" t="s">
        <v>577</v>
      </c>
      <c r="E17" s="44">
        <f>TRUNC(E14*0.1295, 0)</f>
        <v>131715</v>
      </c>
      <c r="F17" s="23" t="s">
        <v>578</v>
      </c>
      <c r="G17" s="23" t="s">
        <v>50</v>
      </c>
    </row>
    <row r="18" spans="1:7" ht="21.95" customHeight="1" x14ac:dyDescent="0.3">
      <c r="A18" s="42" t="s">
        <v>402</v>
      </c>
      <c r="B18" s="50"/>
      <c r="C18" s="50"/>
      <c r="D18" s="43" t="s">
        <v>403</v>
      </c>
      <c r="E18" s="44">
        <f>TRUNC((E7+E10)*0.052, 0)</f>
        <v>1908930</v>
      </c>
      <c r="F18" s="23" t="s">
        <v>404</v>
      </c>
      <c r="G18" s="23" t="s">
        <v>50</v>
      </c>
    </row>
    <row r="19" spans="1:7" ht="21.95" customHeight="1" x14ac:dyDescent="0.3">
      <c r="A19" s="42" t="s">
        <v>405</v>
      </c>
      <c r="B19" s="50"/>
      <c r="C19" s="50"/>
      <c r="D19" s="43" t="s">
        <v>406</v>
      </c>
      <c r="E19" s="44">
        <f>TRUNC((E7+E8+E11)*0.003, 0)</f>
        <v>100154</v>
      </c>
      <c r="F19" s="23" t="s">
        <v>407</v>
      </c>
      <c r="G19" s="23" t="s">
        <v>50</v>
      </c>
    </row>
    <row r="20" spans="1:7" ht="21.95" customHeight="1" x14ac:dyDescent="0.3">
      <c r="A20" s="42" t="s">
        <v>408</v>
      </c>
      <c r="B20" s="50"/>
      <c r="C20" s="50"/>
      <c r="D20" s="43" t="s">
        <v>409</v>
      </c>
      <c r="E20" s="44">
        <f>TRUNC((E7+E8+E11)*0.0068, 0)</f>
        <v>227015</v>
      </c>
      <c r="F20" s="23" t="s">
        <v>410</v>
      </c>
      <c r="G20" s="23" t="s">
        <v>50</v>
      </c>
    </row>
    <row r="21" spans="1:7" ht="21.95" customHeight="1" x14ac:dyDescent="0.3">
      <c r="A21" s="42" t="s">
        <v>411</v>
      </c>
      <c r="B21" s="50"/>
      <c r="C21" s="50"/>
      <c r="D21" s="43" t="s">
        <v>387</v>
      </c>
      <c r="E21" s="44">
        <f>TRUNC(E11+E12+E13+E14+E15+E16+E17+E18+E19+E20, 0)</f>
        <v>7411725</v>
      </c>
      <c r="F21" s="23" t="s">
        <v>50</v>
      </c>
      <c r="G21" s="23" t="s">
        <v>50</v>
      </c>
    </row>
    <row r="22" spans="1:7" ht="21.95" customHeight="1" x14ac:dyDescent="0.3">
      <c r="A22" s="42" t="s">
        <v>412</v>
      </c>
      <c r="B22" s="49" t="s">
        <v>413</v>
      </c>
      <c r="C22" s="49"/>
      <c r="D22" s="49"/>
      <c r="E22" s="44">
        <f>TRUNC(E7+E10+E21, 0)</f>
        <v>44121922</v>
      </c>
      <c r="F22" s="23" t="s">
        <v>50</v>
      </c>
      <c r="G22" s="23" t="s">
        <v>50</v>
      </c>
    </row>
    <row r="23" spans="1:7" ht="21.95" customHeight="1" x14ac:dyDescent="0.3">
      <c r="A23" s="42" t="s">
        <v>414</v>
      </c>
      <c r="B23" s="49" t="s">
        <v>415</v>
      </c>
      <c r="C23" s="49"/>
      <c r="D23" s="49"/>
      <c r="E23" s="44">
        <f>TRUNC(E22*0.06, 0)</f>
        <v>2647315</v>
      </c>
      <c r="F23" s="23" t="s">
        <v>416</v>
      </c>
      <c r="G23" s="23" t="s">
        <v>50</v>
      </c>
    </row>
    <row r="24" spans="1:7" ht="21.95" customHeight="1" x14ac:dyDescent="0.3">
      <c r="A24" s="42" t="s">
        <v>417</v>
      </c>
      <c r="B24" s="49" t="s">
        <v>418</v>
      </c>
      <c r="C24" s="49"/>
      <c r="D24" s="49"/>
      <c r="E24" s="44">
        <f>TRUNC((E10+E21+E23)*0.15-440, 0)</f>
        <v>6354400</v>
      </c>
      <c r="F24" s="23" t="s">
        <v>419</v>
      </c>
      <c r="G24" s="23" t="s">
        <v>50</v>
      </c>
    </row>
    <row r="25" spans="1:7" ht="21.95" customHeight="1" x14ac:dyDescent="0.3">
      <c r="A25" s="42" t="s">
        <v>420</v>
      </c>
      <c r="B25" s="49" t="s">
        <v>421</v>
      </c>
      <c r="C25" s="49"/>
      <c r="D25" s="49"/>
      <c r="E25" s="44">
        <f>TRUNC(E22+E23+E24, 0)</f>
        <v>53123637</v>
      </c>
      <c r="F25" s="23" t="s">
        <v>50</v>
      </c>
      <c r="G25" s="23" t="s">
        <v>50</v>
      </c>
    </row>
    <row r="26" spans="1:7" ht="21.95" customHeight="1" x14ac:dyDescent="0.3">
      <c r="A26" s="42" t="s">
        <v>422</v>
      </c>
      <c r="B26" s="49" t="s">
        <v>423</v>
      </c>
      <c r="C26" s="49"/>
      <c r="D26" s="49"/>
      <c r="E26" s="44">
        <f>TRUNC(E25*0.1, 0)</f>
        <v>5312363</v>
      </c>
      <c r="F26" s="23" t="s">
        <v>424</v>
      </c>
      <c r="G26" s="23" t="s">
        <v>50</v>
      </c>
    </row>
    <row r="27" spans="1:7" ht="21.95" customHeight="1" x14ac:dyDescent="0.3">
      <c r="A27" s="42" t="s">
        <v>425</v>
      </c>
      <c r="B27" s="49" t="s">
        <v>426</v>
      </c>
      <c r="C27" s="49"/>
      <c r="D27" s="49"/>
      <c r="E27" s="44">
        <f>TRUNC(E25+E26, 0)</f>
        <v>58436000</v>
      </c>
      <c r="F27" s="23" t="s">
        <v>50</v>
      </c>
      <c r="G27" s="23" t="s">
        <v>50</v>
      </c>
    </row>
    <row r="28" spans="1:7" ht="21.95" customHeight="1" x14ac:dyDescent="0.3">
      <c r="A28" s="42" t="s">
        <v>427</v>
      </c>
      <c r="B28" s="49" t="s">
        <v>428</v>
      </c>
      <c r="C28" s="49"/>
      <c r="D28" s="49"/>
      <c r="E28" s="44">
        <f>TRUNC(E27+0, 0)</f>
        <v>58436000</v>
      </c>
      <c r="F28" s="23" t="s">
        <v>50</v>
      </c>
      <c r="G28" s="23" t="s">
        <v>50</v>
      </c>
    </row>
  </sheetData>
  <mergeCells count="15">
    <mergeCell ref="B28:D28"/>
    <mergeCell ref="B22:D22"/>
    <mergeCell ref="B23:D23"/>
    <mergeCell ref="B24:D24"/>
    <mergeCell ref="B25:D25"/>
    <mergeCell ref="B26:D26"/>
    <mergeCell ref="B27:D27"/>
    <mergeCell ref="B1:G1"/>
    <mergeCell ref="B2:E2"/>
    <mergeCell ref="F2:G2"/>
    <mergeCell ref="B3:D3"/>
    <mergeCell ref="B4:B21"/>
    <mergeCell ref="C4:C7"/>
    <mergeCell ref="C8:C10"/>
    <mergeCell ref="C11:C21"/>
  </mergeCells>
  <phoneticPr fontId="1" type="noConversion"/>
  <pageMargins left="0.78740157480314954" right="0" top="0.39370078740157477" bottom="0.39370078740157477" header="0" footer="0"/>
  <pageSetup paperSize="9" scale="7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defaultRowHeight="16.5" x14ac:dyDescent="0.3"/>
  <sheetData>
    <row r="1" spans="1:7" x14ac:dyDescent="0.3">
      <c r="A1" t="s">
        <v>429</v>
      </c>
    </row>
    <row r="2" spans="1:7" x14ac:dyDescent="0.3">
      <c r="A2" s="1" t="s">
        <v>430</v>
      </c>
      <c r="B2" t="s">
        <v>431</v>
      </c>
      <c r="C2" s="1" t="s">
        <v>432</v>
      </c>
    </row>
    <row r="3" spans="1:7" x14ac:dyDescent="0.3">
      <c r="A3" s="1" t="s">
        <v>433</v>
      </c>
      <c r="B3" t="s">
        <v>434</v>
      </c>
    </row>
    <row r="4" spans="1:7" x14ac:dyDescent="0.3">
      <c r="A4" s="1" t="s">
        <v>435</v>
      </c>
      <c r="B4">
        <v>5</v>
      </c>
    </row>
    <row r="5" spans="1:7" x14ac:dyDescent="0.3">
      <c r="A5" s="1" t="s">
        <v>436</v>
      </c>
      <c r="B5">
        <v>5</v>
      </c>
    </row>
    <row r="6" spans="1:7" x14ac:dyDescent="0.3">
      <c r="A6" s="1" t="s">
        <v>437</v>
      </c>
      <c r="B6" t="s">
        <v>438</v>
      </c>
    </row>
    <row r="7" spans="1:7" x14ac:dyDescent="0.3">
      <c r="A7" s="1" t="s">
        <v>439</v>
      </c>
      <c r="B7" t="s">
        <v>440</v>
      </c>
      <c r="C7" t="s">
        <v>61</v>
      </c>
    </row>
    <row r="8" spans="1:7" x14ac:dyDescent="0.3">
      <c r="A8" s="1" t="s">
        <v>441</v>
      </c>
      <c r="B8" t="s">
        <v>440</v>
      </c>
      <c r="C8">
        <v>2</v>
      </c>
    </row>
    <row r="9" spans="1:7" x14ac:dyDescent="0.3">
      <c r="A9" s="1" t="s">
        <v>442</v>
      </c>
      <c r="B9" t="s">
        <v>326</v>
      </c>
      <c r="C9" t="s">
        <v>328</v>
      </c>
      <c r="D9" t="s">
        <v>329</v>
      </c>
      <c r="E9" t="s">
        <v>330</v>
      </c>
      <c r="F9" t="s">
        <v>331</v>
      </c>
      <c r="G9" t="s">
        <v>443</v>
      </c>
    </row>
    <row r="10" spans="1:7" x14ac:dyDescent="0.3">
      <c r="A10" s="1" t="s">
        <v>444</v>
      </c>
      <c r="B10">
        <v>1289</v>
      </c>
      <c r="C10">
        <v>0</v>
      </c>
      <c r="D10">
        <v>0</v>
      </c>
    </row>
    <row r="11" spans="1:7" x14ac:dyDescent="0.3">
      <c r="A11" s="1" t="s">
        <v>445</v>
      </c>
      <c r="B11" t="s">
        <v>446</v>
      </c>
      <c r="C11">
        <v>4</v>
      </c>
    </row>
    <row r="12" spans="1:7" x14ac:dyDescent="0.3">
      <c r="A12" s="1" t="s">
        <v>447</v>
      </c>
      <c r="B12" t="s">
        <v>446</v>
      </c>
      <c r="C12">
        <v>4</v>
      </c>
    </row>
    <row r="13" spans="1:7" x14ac:dyDescent="0.3">
      <c r="A13" s="1" t="s">
        <v>448</v>
      </c>
      <c r="B13" t="s">
        <v>446</v>
      </c>
      <c r="C13">
        <v>3</v>
      </c>
    </row>
    <row r="14" spans="1:7" x14ac:dyDescent="0.3">
      <c r="A14" s="1" t="s">
        <v>449</v>
      </c>
      <c r="B14" t="s">
        <v>446</v>
      </c>
      <c r="C14">
        <v>5</v>
      </c>
    </row>
    <row r="15" spans="1:7" x14ac:dyDescent="0.3">
      <c r="A15" s="1" t="s">
        <v>450</v>
      </c>
      <c r="B15" t="s">
        <v>431</v>
      </c>
      <c r="C15" t="s">
        <v>451</v>
      </c>
      <c r="D15" t="s">
        <v>451</v>
      </c>
      <c r="E15" t="s">
        <v>451</v>
      </c>
      <c r="F15">
        <v>1</v>
      </c>
    </row>
    <row r="16" spans="1:7" x14ac:dyDescent="0.3">
      <c r="A16" s="1" t="s">
        <v>452</v>
      </c>
      <c r="B16">
        <v>1.1100000000000001</v>
      </c>
      <c r="C16">
        <v>1.1200000000000001</v>
      </c>
    </row>
    <row r="17" spans="1:13" x14ac:dyDescent="0.3">
      <c r="A17" s="1" t="s">
        <v>453</v>
      </c>
      <c r="B17">
        <v>1</v>
      </c>
      <c r="C17">
        <v>1.5</v>
      </c>
      <c r="D17">
        <v>1.1599999999999999</v>
      </c>
      <c r="E17">
        <v>1.6</v>
      </c>
      <c r="F17">
        <v>1.6</v>
      </c>
      <c r="G17">
        <v>1.6</v>
      </c>
      <c r="H17">
        <v>1.94</v>
      </c>
      <c r="I17">
        <v>1.94</v>
      </c>
      <c r="J17">
        <v>1.94</v>
      </c>
      <c r="K17">
        <v>1</v>
      </c>
      <c r="L17">
        <v>1</v>
      </c>
      <c r="M17">
        <v>1</v>
      </c>
    </row>
    <row r="18" spans="1:13" x14ac:dyDescent="0.3">
      <c r="A18" s="1" t="s">
        <v>454</v>
      </c>
      <c r="B18">
        <v>1.25</v>
      </c>
      <c r="C18">
        <v>1.071</v>
      </c>
    </row>
    <row r="19" spans="1:13" x14ac:dyDescent="0.3">
      <c r="A19" s="1" t="s">
        <v>455</v>
      </c>
    </row>
    <row r="20" spans="1:13" x14ac:dyDescent="0.3">
      <c r="A20" s="1" t="s">
        <v>456</v>
      </c>
      <c r="B20" s="1" t="s">
        <v>440</v>
      </c>
      <c r="C20">
        <v>1</v>
      </c>
    </row>
    <row r="21" spans="1:13" x14ac:dyDescent="0.3">
      <c r="A21" t="s">
        <v>323</v>
      </c>
      <c r="B21" t="s">
        <v>458</v>
      </c>
      <c r="C21" t="s">
        <v>459</v>
      </c>
    </row>
    <row r="22" spans="1:13" x14ac:dyDescent="0.3">
      <c r="A22">
        <v>1</v>
      </c>
      <c r="B22" s="1" t="s">
        <v>460</v>
      </c>
      <c r="C22" s="1" t="s">
        <v>384</v>
      </c>
    </row>
    <row r="23" spans="1:13" x14ac:dyDescent="0.3">
      <c r="A23">
        <v>2</v>
      </c>
      <c r="B23" s="1" t="s">
        <v>461</v>
      </c>
      <c r="C23" s="1" t="s">
        <v>462</v>
      </c>
    </row>
    <row r="24" spans="1:13" x14ac:dyDescent="0.3">
      <c r="A24">
        <v>3</v>
      </c>
      <c r="B24" s="1" t="s">
        <v>463</v>
      </c>
      <c r="C24" s="1" t="s">
        <v>464</v>
      </c>
    </row>
    <row r="25" spans="1:13" x14ac:dyDescent="0.3">
      <c r="A25">
        <v>4</v>
      </c>
      <c r="B25" s="1" t="s">
        <v>465</v>
      </c>
      <c r="C25" s="1" t="s">
        <v>466</v>
      </c>
    </row>
    <row r="26" spans="1:13" x14ac:dyDescent="0.3">
      <c r="A26">
        <v>5</v>
      </c>
      <c r="B26" s="1" t="s">
        <v>467</v>
      </c>
      <c r="C26" s="1" t="s">
        <v>50</v>
      </c>
    </row>
    <row r="27" spans="1:13" x14ac:dyDescent="0.3">
      <c r="A27">
        <v>6</v>
      </c>
      <c r="B27" s="1" t="s">
        <v>468</v>
      </c>
      <c r="C27" s="1" t="s">
        <v>469</v>
      </c>
    </row>
    <row r="28" spans="1:13" x14ac:dyDescent="0.3">
      <c r="A28">
        <v>7</v>
      </c>
      <c r="B28" s="1" t="s">
        <v>470</v>
      </c>
      <c r="C28" s="1" t="s">
        <v>471</v>
      </c>
    </row>
    <row r="29" spans="1:13" x14ac:dyDescent="0.3">
      <c r="A29">
        <v>8</v>
      </c>
      <c r="B29" s="1" t="s">
        <v>472</v>
      </c>
      <c r="C29" s="1" t="s">
        <v>50</v>
      </c>
    </row>
    <row r="30" spans="1:13" x14ac:dyDescent="0.3">
      <c r="A30">
        <v>9</v>
      </c>
      <c r="B30" s="1" t="s">
        <v>472</v>
      </c>
      <c r="C30" s="1" t="s">
        <v>50</v>
      </c>
    </row>
    <row r="31" spans="1:13" x14ac:dyDescent="0.3">
      <c r="A31" t="s">
        <v>431</v>
      </c>
      <c r="B31" s="1" t="s">
        <v>473</v>
      </c>
      <c r="C31" s="1" t="s">
        <v>50</v>
      </c>
    </row>
    <row r="32" spans="1:13" x14ac:dyDescent="0.3">
      <c r="A32" t="s">
        <v>368</v>
      </c>
      <c r="B32" s="1" t="s">
        <v>474</v>
      </c>
      <c r="C32" s="1" t="s">
        <v>50</v>
      </c>
    </row>
    <row r="33" spans="1:3" x14ac:dyDescent="0.3">
      <c r="A33" t="s">
        <v>440</v>
      </c>
      <c r="B33" s="1" t="s">
        <v>473</v>
      </c>
      <c r="C33" s="1" t="s">
        <v>50</v>
      </c>
    </row>
    <row r="34" spans="1:3" x14ac:dyDescent="0.3">
      <c r="A34" t="s">
        <v>475</v>
      </c>
      <c r="B34" s="1" t="s">
        <v>473</v>
      </c>
      <c r="C34" s="1" t="s">
        <v>50</v>
      </c>
    </row>
    <row r="35" spans="1:3" x14ac:dyDescent="0.3">
      <c r="A35" t="s">
        <v>476</v>
      </c>
      <c r="B35" s="1" t="s">
        <v>473</v>
      </c>
      <c r="C35" s="1" t="s">
        <v>50</v>
      </c>
    </row>
    <row r="36" spans="1:3" x14ac:dyDescent="0.3">
      <c r="A36" t="s">
        <v>62</v>
      </c>
      <c r="B36" s="1" t="s">
        <v>473</v>
      </c>
      <c r="C36" s="1" t="s">
        <v>50</v>
      </c>
    </row>
    <row r="37" spans="1:3" x14ac:dyDescent="0.3">
      <c r="A37" t="s">
        <v>477</v>
      </c>
      <c r="B37" s="1" t="s">
        <v>473</v>
      </c>
      <c r="C37" s="1" t="s">
        <v>50</v>
      </c>
    </row>
    <row r="38" spans="1:3" x14ac:dyDescent="0.3">
      <c r="A38" t="s">
        <v>478</v>
      </c>
      <c r="B38" s="1" t="s">
        <v>473</v>
      </c>
      <c r="C38" s="1" t="s">
        <v>50</v>
      </c>
    </row>
    <row r="39" spans="1:3" x14ac:dyDescent="0.3">
      <c r="A39" t="s">
        <v>479</v>
      </c>
      <c r="B39" s="1" t="s">
        <v>473</v>
      </c>
      <c r="C39" s="1" t="s">
        <v>50</v>
      </c>
    </row>
    <row r="40" spans="1:3" x14ac:dyDescent="0.3">
      <c r="A40" t="s">
        <v>480</v>
      </c>
      <c r="B40" s="1" t="s">
        <v>473</v>
      </c>
      <c r="C40" s="1" t="s">
        <v>50</v>
      </c>
    </row>
    <row r="43" spans="1:3" x14ac:dyDescent="0.3">
      <c r="A43" t="s">
        <v>457</v>
      </c>
      <c r="B43">
        <v>1234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view="pageBreakPreview" zoomScale="60" zoomScaleNormal="100" workbookViewId="0">
      <selection activeCell="A16" sqref="A16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4" t="s">
        <v>483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0" ht="30" customHeight="1" x14ac:dyDescent="0.3">
      <c r="A2" s="6" t="s">
        <v>481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20" ht="30" customHeight="1" x14ac:dyDescent="0.3">
      <c r="A3" s="52" t="s">
        <v>0</v>
      </c>
      <c r="B3" s="52" t="s">
        <v>1</v>
      </c>
      <c r="C3" s="52" t="s">
        <v>2</v>
      </c>
      <c r="D3" s="52" t="s">
        <v>3</v>
      </c>
      <c r="E3" s="52" t="s">
        <v>4</v>
      </c>
      <c r="F3" s="52"/>
      <c r="G3" s="52" t="s">
        <v>7</v>
      </c>
      <c r="H3" s="52"/>
      <c r="I3" s="52" t="s">
        <v>8</v>
      </c>
      <c r="J3" s="52"/>
      <c r="K3" s="52" t="s">
        <v>9</v>
      </c>
      <c r="L3" s="52"/>
      <c r="M3" s="52" t="s">
        <v>10</v>
      </c>
      <c r="N3" s="51" t="s">
        <v>11</v>
      </c>
      <c r="O3" s="51" t="s">
        <v>12</v>
      </c>
      <c r="P3" s="51" t="s">
        <v>13</v>
      </c>
      <c r="Q3" s="51" t="s">
        <v>14</v>
      </c>
      <c r="R3" s="51" t="s">
        <v>15</v>
      </c>
      <c r="S3" s="51" t="s">
        <v>16</v>
      </c>
      <c r="T3" s="51" t="s">
        <v>17</v>
      </c>
    </row>
    <row r="4" spans="1:20" ht="30" customHeight="1" x14ac:dyDescent="0.3">
      <c r="A4" s="53"/>
      <c r="B4" s="53"/>
      <c r="C4" s="53"/>
      <c r="D4" s="53"/>
      <c r="E4" s="12" t="s">
        <v>5</v>
      </c>
      <c r="F4" s="12" t="s">
        <v>6</v>
      </c>
      <c r="G4" s="12" t="s">
        <v>5</v>
      </c>
      <c r="H4" s="12" t="s">
        <v>6</v>
      </c>
      <c r="I4" s="12" t="s">
        <v>5</v>
      </c>
      <c r="J4" s="12" t="s">
        <v>6</v>
      </c>
      <c r="K4" s="12" t="s">
        <v>5</v>
      </c>
      <c r="L4" s="12" t="s">
        <v>6</v>
      </c>
      <c r="M4" s="53"/>
      <c r="N4" s="51"/>
      <c r="O4" s="51"/>
      <c r="P4" s="51"/>
      <c r="Q4" s="51"/>
      <c r="R4" s="51"/>
      <c r="S4" s="51"/>
      <c r="T4" s="51"/>
    </row>
    <row r="5" spans="1:20" ht="30" customHeight="1" x14ac:dyDescent="0.3">
      <c r="A5" s="13" t="s">
        <v>49</v>
      </c>
      <c r="B5" s="13" t="s">
        <v>50</v>
      </c>
      <c r="C5" s="13" t="s">
        <v>50</v>
      </c>
      <c r="D5" s="14">
        <v>1</v>
      </c>
      <c r="E5" s="15">
        <f>F6</f>
        <v>4403637</v>
      </c>
      <c r="F5" s="15">
        <f>E5*D5</f>
        <v>4403637</v>
      </c>
      <c r="G5" s="15">
        <f>H6</f>
        <v>28691439</v>
      </c>
      <c r="H5" s="15">
        <f>G5*D5</f>
        <v>28691439</v>
      </c>
      <c r="I5" s="15">
        <f>J6</f>
        <v>289592</v>
      </c>
      <c r="J5" s="15">
        <f>I5*D5</f>
        <v>289592</v>
      </c>
      <c r="K5" s="15">
        <f t="shared" ref="K5:L9" si="0">E5+G5+I5</f>
        <v>33384668</v>
      </c>
      <c r="L5" s="15">
        <f t="shared" si="0"/>
        <v>33384668</v>
      </c>
      <c r="M5" s="13" t="s">
        <v>50</v>
      </c>
      <c r="N5" s="2" t="s">
        <v>51</v>
      </c>
      <c r="O5" s="2" t="s">
        <v>50</v>
      </c>
      <c r="P5" s="2" t="s">
        <v>50</v>
      </c>
      <c r="Q5" s="2" t="s">
        <v>50</v>
      </c>
      <c r="R5" s="3">
        <v>1</v>
      </c>
      <c r="S5" s="2" t="s">
        <v>50</v>
      </c>
      <c r="T5" s="11"/>
    </row>
    <row r="6" spans="1:20" ht="30" customHeight="1" x14ac:dyDescent="0.3">
      <c r="A6" s="13" t="s">
        <v>52</v>
      </c>
      <c r="B6" s="13" t="s">
        <v>50</v>
      </c>
      <c r="C6" s="13" t="s">
        <v>50</v>
      </c>
      <c r="D6" s="14">
        <v>1</v>
      </c>
      <c r="E6" s="15">
        <f>F7+F8+F9</f>
        <v>4403637</v>
      </c>
      <c r="F6" s="15">
        <f>E6*D6</f>
        <v>4403637</v>
      </c>
      <c r="G6" s="15">
        <f>H7+H8+H9</f>
        <v>28691439</v>
      </c>
      <c r="H6" s="15">
        <f>G6*D6</f>
        <v>28691439</v>
      </c>
      <c r="I6" s="15">
        <f>J7+J8+J9</f>
        <v>289592</v>
      </c>
      <c r="J6" s="15">
        <f>I6*D6</f>
        <v>289592</v>
      </c>
      <c r="K6" s="15">
        <f t="shared" si="0"/>
        <v>33384668</v>
      </c>
      <c r="L6" s="15">
        <f t="shared" si="0"/>
        <v>33384668</v>
      </c>
      <c r="M6" s="13" t="s">
        <v>50</v>
      </c>
      <c r="N6" s="2" t="s">
        <v>53</v>
      </c>
      <c r="O6" s="2" t="s">
        <v>50</v>
      </c>
      <c r="P6" s="2" t="s">
        <v>51</v>
      </c>
      <c r="Q6" s="2" t="s">
        <v>50</v>
      </c>
      <c r="R6" s="3">
        <v>2</v>
      </c>
      <c r="S6" s="2" t="s">
        <v>50</v>
      </c>
      <c r="T6" s="11"/>
    </row>
    <row r="7" spans="1:20" ht="30" customHeight="1" x14ac:dyDescent="0.3">
      <c r="A7" s="13" t="s">
        <v>54</v>
      </c>
      <c r="B7" s="13" t="s">
        <v>50</v>
      </c>
      <c r="C7" s="13" t="s">
        <v>50</v>
      </c>
      <c r="D7" s="14">
        <v>1</v>
      </c>
      <c r="E7" s="15">
        <f>공종별내역서!F28</f>
        <v>156142</v>
      </c>
      <c r="F7" s="15">
        <f>E7*D7</f>
        <v>156142</v>
      </c>
      <c r="G7" s="15">
        <f>공종별내역서!H28</f>
        <v>447064</v>
      </c>
      <c r="H7" s="15">
        <f>G7*D7</f>
        <v>447064</v>
      </c>
      <c r="I7" s="15">
        <f>공종별내역서!J28</f>
        <v>0</v>
      </c>
      <c r="J7" s="15">
        <f>I7*D7</f>
        <v>0</v>
      </c>
      <c r="K7" s="15">
        <f t="shared" si="0"/>
        <v>603206</v>
      </c>
      <c r="L7" s="15">
        <f t="shared" si="0"/>
        <v>603206</v>
      </c>
      <c r="M7" s="13" t="s">
        <v>50</v>
      </c>
      <c r="N7" s="2" t="s">
        <v>55</v>
      </c>
      <c r="O7" s="2" t="s">
        <v>50</v>
      </c>
      <c r="P7" s="2" t="s">
        <v>53</v>
      </c>
      <c r="Q7" s="2" t="s">
        <v>50</v>
      </c>
      <c r="R7" s="3">
        <v>3</v>
      </c>
      <c r="S7" s="2" t="s">
        <v>50</v>
      </c>
      <c r="T7" s="11"/>
    </row>
    <row r="8" spans="1:20" ht="30" customHeight="1" x14ac:dyDescent="0.3">
      <c r="A8" s="13" t="s">
        <v>66</v>
      </c>
      <c r="B8" s="13" t="s">
        <v>50</v>
      </c>
      <c r="C8" s="13" t="s">
        <v>50</v>
      </c>
      <c r="D8" s="14">
        <v>1</v>
      </c>
      <c r="E8" s="15">
        <f>공종별내역서!F52</f>
        <v>0</v>
      </c>
      <c r="F8" s="15">
        <f>E8*D8</f>
        <v>0</v>
      </c>
      <c r="G8" s="15">
        <f>공종별내역서!H52</f>
        <v>0</v>
      </c>
      <c r="H8" s="15">
        <f>G8*D8</f>
        <v>0</v>
      </c>
      <c r="I8" s="15">
        <f>공종별내역서!J52</f>
        <v>0</v>
      </c>
      <c r="J8" s="15">
        <f>I8*D8</f>
        <v>0</v>
      </c>
      <c r="K8" s="15">
        <f t="shared" si="0"/>
        <v>0</v>
      </c>
      <c r="L8" s="15">
        <f t="shared" si="0"/>
        <v>0</v>
      </c>
      <c r="M8" s="13" t="s">
        <v>50</v>
      </c>
      <c r="N8" s="2" t="s">
        <v>67</v>
      </c>
      <c r="O8" s="2" t="s">
        <v>50</v>
      </c>
      <c r="P8" s="2" t="s">
        <v>53</v>
      </c>
      <c r="Q8" s="2" t="s">
        <v>50</v>
      </c>
      <c r="R8" s="3">
        <v>3</v>
      </c>
      <c r="S8" s="2" t="s">
        <v>50</v>
      </c>
      <c r="T8" s="11"/>
    </row>
    <row r="9" spans="1:20" ht="30" customHeight="1" x14ac:dyDescent="0.3">
      <c r="A9" s="13" t="s">
        <v>73</v>
      </c>
      <c r="B9" s="13" t="s">
        <v>50</v>
      </c>
      <c r="C9" s="13" t="s">
        <v>50</v>
      </c>
      <c r="D9" s="14">
        <v>1</v>
      </c>
      <c r="E9" s="15">
        <f>공종별내역서!F76</f>
        <v>4247495</v>
      </c>
      <c r="F9" s="15">
        <f>E9*D9</f>
        <v>4247495</v>
      </c>
      <c r="G9" s="15">
        <f>공종별내역서!H76</f>
        <v>28244375</v>
      </c>
      <c r="H9" s="15">
        <f>G9*D9</f>
        <v>28244375</v>
      </c>
      <c r="I9" s="15">
        <f>공종별내역서!J76</f>
        <v>289592</v>
      </c>
      <c r="J9" s="15">
        <f>I9*D9</f>
        <v>289592</v>
      </c>
      <c r="K9" s="15">
        <f t="shared" si="0"/>
        <v>32781462</v>
      </c>
      <c r="L9" s="15">
        <f t="shared" si="0"/>
        <v>32781462</v>
      </c>
      <c r="M9" s="13" t="s">
        <v>50</v>
      </c>
      <c r="N9" s="2" t="s">
        <v>74</v>
      </c>
      <c r="O9" s="2" t="s">
        <v>50</v>
      </c>
      <c r="P9" s="2" t="s">
        <v>53</v>
      </c>
      <c r="Q9" s="2" t="s">
        <v>50</v>
      </c>
      <c r="R9" s="3">
        <v>3</v>
      </c>
      <c r="S9" s="2" t="s">
        <v>50</v>
      </c>
      <c r="T9" s="11"/>
    </row>
    <row r="10" spans="1:20" ht="30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T10" s="10"/>
    </row>
    <row r="11" spans="1:20" ht="30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T11" s="10"/>
    </row>
    <row r="12" spans="1:20" ht="30" customHeigh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T12" s="10"/>
    </row>
    <row r="13" spans="1:20" ht="30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T13" s="10"/>
    </row>
    <row r="14" spans="1:20" ht="30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T14" s="10"/>
    </row>
    <row r="15" spans="1:20" ht="30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T15" s="10"/>
    </row>
    <row r="16" spans="1:20" ht="30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T16" s="10"/>
    </row>
    <row r="17" spans="1:20" ht="30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T17" s="10"/>
    </row>
    <row r="18" spans="1:20" ht="30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T18" s="10"/>
    </row>
    <row r="19" spans="1:20" ht="30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T19" s="10"/>
    </row>
    <row r="20" spans="1:20" ht="30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T20" s="10"/>
    </row>
    <row r="21" spans="1:20" ht="30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T21" s="10"/>
    </row>
    <row r="22" spans="1:20" ht="30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T22" s="10"/>
    </row>
    <row r="23" spans="1:20" ht="30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T23" s="10"/>
    </row>
    <row r="24" spans="1:20" ht="30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T24" s="10"/>
    </row>
    <row r="25" spans="1:20" ht="30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T25" s="10"/>
    </row>
    <row r="26" spans="1:20" ht="30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T26" s="10"/>
    </row>
    <row r="27" spans="1:20" ht="30" customHeight="1" x14ac:dyDescent="0.3">
      <c r="A27" s="13" t="s">
        <v>64</v>
      </c>
      <c r="B27" s="14"/>
      <c r="C27" s="14"/>
      <c r="D27" s="14"/>
      <c r="E27" s="14"/>
      <c r="F27" s="15">
        <f>F5</f>
        <v>4403637</v>
      </c>
      <c r="G27" s="14"/>
      <c r="H27" s="15">
        <f>H5</f>
        <v>28691439</v>
      </c>
      <c r="I27" s="14"/>
      <c r="J27" s="15">
        <f>J5</f>
        <v>289592</v>
      </c>
      <c r="K27" s="14"/>
      <c r="L27" s="15">
        <f>L5</f>
        <v>33384668</v>
      </c>
      <c r="M27" s="14"/>
      <c r="T27" s="10"/>
    </row>
  </sheetData>
  <mergeCells count="16">
    <mergeCell ref="G3:H3"/>
    <mergeCell ref="A3:A4"/>
    <mergeCell ref="B3:B4"/>
    <mergeCell ref="C3:C4"/>
    <mergeCell ref="D3:D4"/>
    <mergeCell ref="E3:F3"/>
    <mergeCell ref="Q3:Q4"/>
    <mergeCell ref="R3:R4"/>
    <mergeCell ref="S3:S4"/>
    <mergeCell ref="T3:T4"/>
    <mergeCell ref="I3:J3"/>
    <mergeCell ref="K3:L3"/>
    <mergeCell ref="M3:M4"/>
    <mergeCell ref="N3:N4"/>
    <mergeCell ref="O3:O4"/>
    <mergeCell ref="P3:P4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6"/>
  <sheetViews>
    <sheetView view="pageBreakPreview" topLeftCell="A56" zoomScale="60" zoomScaleNormal="100" workbookViewId="0">
      <selection activeCell="B16" sqref="B16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4" t="s">
        <v>579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48" ht="30" customHeight="1" x14ac:dyDescent="0.3">
      <c r="A2" s="6" t="s">
        <v>481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48" ht="30" customHeight="1" x14ac:dyDescent="0.3">
      <c r="A3" s="52" t="s">
        <v>0</v>
      </c>
      <c r="B3" s="52" t="s">
        <v>1</v>
      </c>
      <c r="C3" s="52" t="s">
        <v>2</v>
      </c>
      <c r="D3" s="52" t="s">
        <v>3</v>
      </c>
      <c r="E3" s="54" t="s">
        <v>4</v>
      </c>
      <c r="F3" s="55"/>
      <c r="G3" s="54" t="s">
        <v>7</v>
      </c>
      <c r="H3" s="55"/>
      <c r="I3" s="54" t="s">
        <v>8</v>
      </c>
      <c r="J3" s="55"/>
      <c r="K3" s="54" t="s">
        <v>9</v>
      </c>
      <c r="L3" s="55"/>
      <c r="M3" s="52" t="s">
        <v>10</v>
      </c>
      <c r="N3" s="51" t="s">
        <v>18</v>
      </c>
      <c r="O3" s="51" t="s">
        <v>12</v>
      </c>
      <c r="P3" s="51" t="s">
        <v>19</v>
      </c>
      <c r="Q3" s="51" t="s">
        <v>11</v>
      </c>
      <c r="R3" s="51" t="s">
        <v>20</v>
      </c>
      <c r="S3" s="51" t="s">
        <v>21</v>
      </c>
      <c r="T3" s="51" t="s">
        <v>22</v>
      </c>
      <c r="U3" s="51" t="s">
        <v>23</v>
      </c>
      <c r="V3" s="51" t="s">
        <v>24</v>
      </c>
      <c r="W3" s="51" t="s">
        <v>25</v>
      </c>
      <c r="X3" s="51" t="s">
        <v>26</v>
      </c>
      <c r="Y3" s="51" t="s">
        <v>27</v>
      </c>
      <c r="Z3" s="51" t="s">
        <v>28</v>
      </c>
      <c r="AA3" s="51" t="s">
        <v>29</v>
      </c>
      <c r="AB3" s="51" t="s">
        <v>30</v>
      </c>
      <c r="AC3" s="51" t="s">
        <v>31</v>
      </c>
      <c r="AD3" s="51" t="s">
        <v>32</v>
      </c>
      <c r="AE3" s="51" t="s">
        <v>33</v>
      </c>
      <c r="AF3" s="51" t="s">
        <v>34</v>
      </c>
      <c r="AG3" s="51" t="s">
        <v>35</v>
      </c>
      <c r="AH3" s="51" t="s">
        <v>36</v>
      </c>
      <c r="AI3" s="51" t="s">
        <v>37</v>
      </c>
      <c r="AJ3" s="51" t="s">
        <v>38</v>
      </c>
      <c r="AK3" s="51" t="s">
        <v>39</v>
      </c>
      <c r="AL3" s="51" t="s">
        <v>40</v>
      </c>
      <c r="AM3" s="51" t="s">
        <v>41</v>
      </c>
      <c r="AN3" s="51" t="s">
        <v>42</v>
      </c>
      <c r="AO3" s="51" t="s">
        <v>43</v>
      </c>
      <c r="AP3" s="51" t="s">
        <v>44</v>
      </c>
      <c r="AQ3" s="51" t="s">
        <v>45</v>
      </c>
      <c r="AR3" s="51" t="s">
        <v>46</v>
      </c>
      <c r="AS3" s="51" t="s">
        <v>14</v>
      </c>
      <c r="AT3" s="51" t="s">
        <v>15</v>
      </c>
      <c r="AU3" s="51" t="s">
        <v>47</v>
      </c>
      <c r="AV3" s="51" t="s">
        <v>48</v>
      </c>
    </row>
    <row r="4" spans="1:48" ht="30" customHeight="1" x14ac:dyDescent="0.3">
      <c r="A4" s="52"/>
      <c r="B4" s="52"/>
      <c r="C4" s="52"/>
      <c r="D4" s="52"/>
      <c r="E4" s="9" t="s">
        <v>5</v>
      </c>
      <c r="F4" s="9" t="s">
        <v>6</v>
      </c>
      <c r="G4" s="9" t="s">
        <v>5</v>
      </c>
      <c r="H4" s="9" t="s">
        <v>6</v>
      </c>
      <c r="I4" s="9" t="s">
        <v>5</v>
      </c>
      <c r="J4" s="9" t="s">
        <v>6</v>
      </c>
      <c r="K4" s="9" t="s">
        <v>5</v>
      </c>
      <c r="L4" s="9" t="s">
        <v>6</v>
      </c>
      <c r="M4" s="52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</row>
    <row r="5" spans="1:48" ht="30" customHeight="1" x14ac:dyDescent="0.3">
      <c r="A5" s="16" t="s">
        <v>54</v>
      </c>
      <c r="B5" s="16" t="s">
        <v>50</v>
      </c>
      <c r="C5" s="14"/>
      <c r="D5" s="14"/>
      <c r="E5" s="15"/>
      <c r="F5" s="15"/>
      <c r="G5" s="15"/>
      <c r="H5" s="15"/>
      <c r="I5" s="15"/>
      <c r="J5" s="15"/>
      <c r="K5" s="15"/>
      <c r="L5" s="15"/>
      <c r="M5" s="14"/>
      <c r="N5" s="3"/>
      <c r="O5" s="3"/>
      <c r="P5" s="3"/>
      <c r="Q5" s="2" t="s">
        <v>55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ht="30" customHeight="1" x14ac:dyDescent="0.3">
      <c r="A6" s="16" t="s">
        <v>56</v>
      </c>
      <c r="B6" s="16" t="s">
        <v>57</v>
      </c>
      <c r="C6" s="16" t="s">
        <v>58</v>
      </c>
      <c r="D6" s="14">
        <v>4.7919999999999998</v>
      </c>
      <c r="E6" s="15">
        <f>TRUNC(일위대가목록!E4,0)</f>
        <v>32584</v>
      </c>
      <c r="F6" s="15">
        <f>TRUNC(E6*D6, 0)</f>
        <v>156142</v>
      </c>
      <c r="G6" s="15">
        <f>TRUNC(일위대가목록!F4,0)</f>
        <v>93294</v>
      </c>
      <c r="H6" s="15">
        <f>TRUNC(G6*D6, 0)</f>
        <v>447064</v>
      </c>
      <c r="I6" s="15">
        <f>TRUNC(일위대가목록!G4,0)</f>
        <v>0</v>
      </c>
      <c r="J6" s="15">
        <f>TRUNC(I6*D6, 0)</f>
        <v>0</v>
      </c>
      <c r="K6" s="15">
        <f>TRUNC(E6+G6+I6, 0)</f>
        <v>125878</v>
      </c>
      <c r="L6" s="15">
        <f>TRUNC(F6+H6+J6, 0)</f>
        <v>603206</v>
      </c>
      <c r="M6" s="16" t="s">
        <v>59</v>
      </c>
      <c r="N6" s="2" t="s">
        <v>60</v>
      </c>
      <c r="O6" s="2" t="s">
        <v>50</v>
      </c>
      <c r="P6" s="2" t="s">
        <v>50</v>
      </c>
      <c r="Q6" s="2" t="s">
        <v>55</v>
      </c>
      <c r="R6" s="2" t="s">
        <v>61</v>
      </c>
      <c r="S6" s="2" t="s">
        <v>62</v>
      </c>
      <c r="T6" s="2" t="s">
        <v>62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" t="s">
        <v>50</v>
      </c>
      <c r="AS6" s="2" t="s">
        <v>50</v>
      </c>
      <c r="AT6" s="3"/>
      <c r="AU6" s="2" t="s">
        <v>63</v>
      </c>
      <c r="AV6" s="3">
        <v>4</v>
      </c>
    </row>
    <row r="7" spans="1:48" ht="30" customHeight="1" x14ac:dyDescent="0.3">
      <c r="A7" s="14"/>
      <c r="B7" s="14"/>
      <c r="C7" s="14"/>
      <c r="D7" s="14"/>
      <c r="E7" s="15"/>
      <c r="F7" s="15"/>
      <c r="G7" s="15"/>
      <c r="H7" s="15"/>
      <c r="I7" s="15"/>
      <c r="J7" s="15"/>
      <c r="K7" s="15"/>
      <c r="L7" s="15"/>
      <c r="M7" s="14"/>
    </row>
    <row r="8" spans="1:48" ht="30" customHeight="1" x14ac:dyDescent="0.3">
      <c r="A8" s="14"/>
      <c r="B8" s="14"/>
      <c r="C8" s="14"/>
      <c r="D8" s="14"/>
      <c r="E8" s="15"/>
      <c r="F8" s="15"/>
      <c r="G8" s="15"/>
      <c r="H8" s="15"/>
      <c r="I8" s="15"/>
      <c r="J8" s="15"/>
      <c r="K8" s="15"/>
      <c r="L8" s="15"/>
      <c r="M8" s="14"/>
    </row>
    <row r="9" spans="1:48" ht="30" customHeight="1" x14ac:dyDescent="0.3">
      <c r="A9" s="14"/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4"/>
    </row>
    <row r="10" spans="1:48" ht="30" customHeight="1" x14ac:dyDescent="0.3">
      <c r="A10" s="14"/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4"/>
    </row>
    <row r="11" spans="1:48" ht="30" customHeight="1" x14ac:dyDescent="0.3">
      <c r="A11" s="14"/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4"/>
    </row>
    <row r="12" spans="1:48" ht="30" customHeight="1" x14ac:dyDescent="0.3">
      <c r="A12" s="14"/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4"/>
    </row>
    <row r="13" spans="1:48" ht="30" customHeight="1" x14ac:dyDescent="0.3">
      <c r="A13" s="14"/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4"/>
    </row>
    <row r="14" spans="1:48" ht="30" customHeight="1" x14ac:dyDescent="0.3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4"/>
    </row>
    <row r="15" spans="1:48" ht="30" customHeight="1" x14ac:dyDescent="0.3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4"/>
    </row>
    <row r="16" spans="1:48" ht="30" customHeight="1" x14ac:dyDescent="0.3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4"/>
    </row>
    <row r="17" spans="1:48" ht="30" customHeight="1" x14ac:dyDescent="0.3">
      <c r="A17" s="14"/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4"/>
    </row>
    <row r="18" spans="1:48" ht="30" customHeight="1" x14ac:dyDescent="0.3">
      <c r="A18" s="14"/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4"/>
    </row>
    <row r="19" spans="1:48" ht="30" customHeight="1" x14ac:dyDescent="0.3">
      <c r="A19" s="14"/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4"/>
    </row>
    <row r="20" spans="1:48" ht="30" customHeight="1" x14ac:dyDescent="0.3">
      <c r="A20" s="14"/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4"/>
    </row>
    <row r="21" spans="1:48" ht="30" customHeight="1" x14ac:dyDescent="0.3">
      <c r="A21" s="14"/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4"/>
    </row>
    <row r="22" spans="1:48" ht="30" customHeight="1" x14ac:dyDescent="0.3">
      <c r="A22" s="14"/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4"/>
    </row>
    <row r="23" spans="1:48" ht="30" customHeight="1" x14ac:dyDescent="0.3">
      <c r="A23" s="14"/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4"/>
    </row>
    <row r="24" spans="1:48" ht="30" customHeight="1" x14ac:dyDescent="0.3">
      <c r="A24" s="14"/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4"/>
    </row>
    <row r="25" spans="1:48" ht="30" customHeight="1" x14ac:dyDescent="0.3">
      <c r="A25" s="14"/>
      <c r="B25" s="14"/>
      <c r="C25" s="14"/>
      <c r="D25" s="14"/>
      <c r="E25" s="15"/>
      <c r="F25" s="15"/>
      <c r="G25" s="15"/>
      <c r="H25" s="15"/>
      <c r="I25" s="15"/>
      <c r="J25" s="15"/>
      <c r="K25" s="15"/>
      <c r="L25" s="15"/>
      <c r="M25" s="14"/>
    </row>
    <row r="26" spans="1:48" ht="30" customHeight="1" x14ac:dyDescent="0.3">
      <c r="A26" s="14"/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4"/>
    </row>
    <row r="27" spans="1:48" ht="30" customHeight="1" x14ac:dyDescent="0.3">
      <c r="A27" s="14"/>
      <c r="B27" s="14"/>
      <c r="C27" s="14"/>
      <c r="D27" s="14"/>
      <c r="E27" s="15"/>
      <c r="F27" s="15"/>
      <c r="G27" s="15"/>
      <c r="H27" s="15"/>
      <c r="I27" s="15"/>
      <c r="J27" s="15"/>
      <c r="K27" s="15"/>
      <c r="L27" s="15"/>
      <c r="M27" s="14"/>
    </row>
    <row r="28" spans="1:48" ht="30" customHeight="1" x14ac:dyDescent="0.3">
      <c r="A28" s="16" t="s">
        <v>64</v>
      </c>
      <c r="B28" s="14"/>
      <c r="C28" s="14"/>
      <c r="D28" s="14"/>
      <c r="E28" s="15"/>
      <c r="F28" s="15">
        <f>SUMIF(AR6:AR27,"",F6:F27)</f>
        <v>156142</v>
      </c>
      <c r="G28" s="15"/>
      <c r="H28" s="15">
        <f>SUMIF(AR6:AR27,"",H6:H27)</f>
        <v>447064</v>
      </c>
      <c r="I28" s="15"/>
      <c r="J28" s="15">
        <f>SUMIF(AR6:AR27,"",J6:J27)</f>
        <v>0</v>
      </c>
      <c r="K28" s="15"/>
      <c r="L28" s="15">
        <f>SUMIF(AR6:AR27,"",L6:L27)</f>
        <v>603206</v>
      </c>
      <c r="M28" s="14"/>
      <c r="N28" t="s">
        <v>65</v>
      </c>
    </row>
    <row r="29" spans="1:48" ht="30" customHeight="1" x14ac:dyDescent="0.3">
      <c r="A29" s="16" t="s">
        <v>66</v>
      </c>
      <c r="B29" s="16" t="s">
        <v>50</v>
      </c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4"/>
      <c r="N29" s="3"/>
      <c r="O29" s="3"/>
      <c r="P29" s="3"/>
      <c r="Q29" s="2" t="s">
        <v>67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ht="30" customHeight="1" x14ac:dyDescent="0.3">
      <c r="A30" s="16" t="s">
        <v>68</v>
      </c>
      <c r="B30" s="16" t="s">
        <v>50</v>
      </c>
      <c r="C30" s="16" t="s">
        <v>69</v>
      </c>
      <c r="D30" s="14">
        <v>54</v>
      </c>
      <c r="E30" s="15">
        <f>TRUNC(일위대가목록!E5,0)</f>
        <v>0</v>
      </c>
      <c r="F30" s="15">
        <f>TRUNC(E30*D30, 0)</f>
        <v>0</v>
      </c>
      <c r="G30" s="15">
        <f>TRUNC(일위대가목록!F5,0)</f>
        <v>0</v>
      </c>
      <c r="H30" s="15">
        <f>TRUNC(G30*D30, 0)</f>
        <v>0</v>
      </c>
      <c r="I30" s="15">
        <f>TRUNC(일위대가목록!G5,0)</f>
        <v>0</v>
      </c>
      <c r="J30" s="15">
        <f>TRUNC(I30*D30, 0)</f>
        <v>0</v>
      </c>
      <c r="K30" s="15">
        <f>TRUNC(E30+G30+I30, 0)</f>
        <v>0</v>
      </c>
      <c r="L30" s="15">
        <f>TRUNC(F30+H30+J30, 0)</f>
        <v>0</v>
      </c>
      <c r="M30" s="16" t="s">
        <v>70</v>
      </c>
      <c r="N30" s="2" t="s">
        <v>71</v>
      </c>
      <c r="O30" s="2" t="s">
        <v>50</v>
      </c>
      <c r="P30" s="2" t="s">
        <v>50</v>
      </c>
      <c r="Q30" s="2" t="s">
        <v>67</v>
      </c>
      <c r="R30" s="2" t="s">
        <v>61</v>
      </c>
      <c r="S30" s="2" t="s">
        <v>62</v>
      </c>
      <c r="T30" s="2" t="s">
        <v>62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2" t="s">
        <v>50</v>
      </c>
      <c r="AS30" s="2" t="s">
        <v>50</v>
      </c>
      <c r="AT30" s="3"/>
      <c r="AU30" s="2" t="s">
        <v>72</v>
      </c>
      <c r="AV30" s="3">
        <v>11</v>
      </c>
    </row>
    <row r="31" spans="1:48" ht="30" customHeight="1" x14ac:dyDescent="0.3">
      <c r="A31" s="14"/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4"/>
    </row>
    <row r="32" spans="1:48" ht="30" customHeight="1" x14ac:dyDescent="0.3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4"/>
    </row>
    <row r="33" spans="1:13" ht="30" customHeight="1" x14ac:dyDescent="0.3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4"/>
    </row>
    <row r="34" spans="1:13" ht="30" customHeight="1" x14ac:dyDescent="0.3">
      <c r="A34" s="14"/>
      <c r="B34" s="1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4"/>
    </row>
    <row r="35" spans="1:13" ht="30" customHeight="1" x14ac:dyDescent="0.3">
      <c r="A35" s="14"/>
      <c r="B35" s="14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4"/>
    </row>
    <row r="36" spans="1:13" ht="30" customHeight="1" x14ac:dyDescent="0.3">
      <c r="A36" s="14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4"/>
    </row>
    <row r="37" spans="1:13" ht="30" customHeight="1" x14ac:dyDescent="0.3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4"/>
    </row>
    <row r="38" spans="1:13" ht="30" customHeight="1" x14ac:dyDescent="0.3">
      <c r="A38" s="14"/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4"/>
    </row>
    <row r="39" spans="1:13" ht="30" customHeight="1" x14ac:dyDescent="0.3">
      <c r="A39" s="14"/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4"/>
    </row>
    <row r="40" spans="1:13" ht="30" customHeight="1" x14ac:dyDescent="0.3">
      <c r="A40" s="14"/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4"/>
    </row>
    <row r="41" spans="1:13" ht="30" customHeight="1" x14ac:dyDescent="0.3">
      <c r="A41" s="14"/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4"/>
    </row>
    <row r="42" spans="1:13" ht="30" customHeight="1" x14ac:dyDescent="0.3">
      <c r="A42" s="14"/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4"/>
    </row>
    <row r="43" spans="1:13" ht="30" customHeight="1" x14ac:dyDescent="0.3">
      <c r="A43" s="14"/>
      <c r="B43" s="14"/>
      <c r="C43" s="14"/>
      <c r="D43" s="14"/>
      <c r="E43" s="15"/>
      <c r="F43" s="15"/>
      <c r="G43" s="15"/>
      <c r="H43" s="15"/>
      <c r="I43" s="15"/>
      <c r="J43" s="15"/>
      <c r="K43" s="15"/>
      <c r="L43" s="15"/>
      <c r="M43" s="14"/>
    </row>
    <row r="44" spans="1:13" ht="30" customHeight="1" x14ac:dyDescent="0.3">
      <c r="A44" s="14"/>
      <c r="B44" s="14"/>
      <c r="C44" s="14"/>
      <c r="D44" s="14"/>
      <c r="E44" s="15"/>
      <c r="F44" s="15"/>
      <c r="G44" s="15"/>
      <c r="H44" s="15"/>
      <c r="I44" s="15"/>
      <c r="J44" s="15"/>
      <c r="K44" s="15"/>
      <c r="L44" s="15"/>
      <c r="M44" s="14"/>
    </row>
    <row r="45" spans="1:13" ht="30" customHeight="1" x14ac:dyDescent="0.3">
      <c r="A45" s="14"/>
      <c r="B45" s="14"/>
      <c r="C45" s="14"/>
      <c r="D45" s="14"/>
      <c r="E45" s="15"/>
      <c r="F45" s="15"/>
      <c r="G45" s="15"/>
      <c r="H45" s="15"/>
      <c r="I45" s="15"/>
      <c r="J45" s="15"/>
      <c r="K45" s="15"/>
      <c r="L45" s="15"/>
      <c r="M45" s="14"/>
    </row>
    <row r="46" spans="1:13" ht="30" customHeight="1" x14ac:dyDescent="0.3">
      <c r="A46" s="14"/>
      <c r="B46" s="14"/>
      <c r="C46" s="14"/>
      <c r="D46" s="14"/>
      <c r="E46" s="15"/>
      <c r="F46" s="15"/>
      <c r="G46" s="15"/>
      <c r="H46" s="15"/>
      <c r="I46" s="15"/>
      <c r="J46" s="15"/>
      <c r="K46" s="15"/>
      <c r="L46" s="15"/>
      <c r="M46" s="14"/>
    </row>
    <row r="47" spans="1:13" ht="30" customHeight="1" x14ac:dyDescent="0.3">
      <c r="A47" s="14"/>
      <c r="B47" s="14"/>
      <c r="C47" s="14"/>
      <c r="D47" s="14"/>
      <c r="E47" s="15"/>
      <c r="F47" s="15"/>
      <c r="G47" s="15"/>
      <c r="H47" s="15"/>
      <c r="I47" s="15"/>
      <c r="J47" s="15"/>
      <c r="K47" s="15"/>
      <c r="L47" s="15"/>
      <c r="M47" s="14"/>
    </row>
    <row r="48" spans="1:13" ht="30" customHeight="1" x14ac:dyDescent="0.3">
      <c r="A48" s="14"/>
      <c r="B48" s="14"/>
      <c r="C48" s="14"/>
      <c r="D48" s="14"/>
      <c r="E48" s="15"/>
      <c r="F48" s="15"/>
      <c r="G48" s="15"/>
      <c r="H48" s="15"/>
      <c r="I48" s="15"/>
      <c r="J48" s="15"/>
      <c r="K48" s="15"/>
      <c r="L48" s="15"/>
      <c r="M48" s="14"/>
    </row>
    <row r="49" spans="1:48" ht="30" customHeight="1" x14ac:dyDescent="0.3">
      <c r="A49" s="14"/>
      <c r="B49" s="14"/>
      <c r="C49" s="14"/>
      <c r="D49" s="14"/>
      <c r="E49" s="15"/>
      <c r="F49" s="15"/>
      <c r="G49" s="15"/>
      <c r="H49" s="15"/>
      <c r="I49" s="15"/>
      <c r="J49" s="15"/>
      <c r="K49" s="15"/>
      <c r="L49" s="15"/>
      <c r="M49" s="14"/>
    </row>
    <row r="50" spans="1:48" ht="30" customHeight="1" x14ac:dyDescent="0.3">
      <c r="A50" s="14"/>
      <c r="B50" s="14"/>
      <c r="C50" s="14"/>
      <c r="D50" s="14"/>
      <c r="E50" s="15"/>
      <c r="F50" s="15"/>
      <c r="G50" s="15"/>
      <c r="H50" s="15"/>
      <c r="I50" s="15"/>
      <c r="J50" s="15"/>
      <c r="K50" s="15"/>
      <c r="L50" s="15"/>
      <c r="M50" s="14"/>
    </row>
    <row r="51" spans="1:48" ht="30" customHeight="1" x14ac:dyDescent="0.3">
      <c r="A51" s="14"/>
      <c r="B51" s="14"/>
      <c r="C51" s="14"/>
      <c r="D51" s="14"/>
      <c r="E51" s="15"/>
      <c r="F51" s="15"/>
      <c r="G51" s="15"/>
      <c r="H51" s="15"/>
      <c r="I51" s="15"/>
      <c r="J51" s="15"/>
      <c r="K51" s="15"/>
      <c r="L51" s="15"/>
      <c r="M51" s="14"/>
    </row>
    <row r="52" spans="1:48" ht="30" customHeight="1" x14ac:dyDescent="0.3">
      <c r="A52" s="16" t="s">
        <v>64</v>
      </c>
      <c r="B52" s="14"/>
      <c r="C52" s="14"/>
      <c r="D52" s="14"/>
      <c r="E52" s="15"/>
      <c r="F52" s="15">
        <f>SUMIF(AR30:AR51,"",F30:F51)</f>
        <v>0</v>
      </c>
      <c r="G52" s="15"/>
      <c r="H52" s="15">
        <f>SUMIF(AR30:AR51,"",H30:H51)</f>
        <v>0</v>
      </c>
      <c r="I52" s="15"/>
      <c r="J52" s="15">
        <f>SUMIF(AR30:AR51,"",J30:J51)</f>
        <v>0</v>
      </c>
      <c r="K52" s="15"/>
      <c r="L52" s="15">
        <f>SUMIF(AR30:AR51,"",L30:L51)</f>
        <v>0</v>
      </c>
      <c r="M52" s="14"/>
      <c r="N52" t="s">
        <v>65</v>
      </c>
    </row>
    <row r="53" spans="1:48" ht="30" customHeight="1" x14ac:dyDescent="0.3">
      <c r="A53" s="16" t="s">
        <v>73</v>
      </c>
      <c r="B53" s="16" t="s">
        <v>50</v>
      </c>
      <c r="C53" s="14"/>
      <c r="D53" s="14"/>
      <c r="E53" s="15"/>
      <c r="F53" s="15"/>
      <c r="G53" s="15"/>
      <c r="H53" s="15"/>
      <c r="I53" s="15"/>
      <c r="J53" s="15"/>
      <c r="K53" s="15"/>
      <c r="L53" s="15"/>
      <c r="M53" s="14"/>
      <c r="N53" s="3"/>
      <c r="O53" s="3"/>
      <c r="P53" s="3"/>
      <c r="Q53" s="2" t="s">
        <v>74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ht="30" customHeight="1" x14ac:dyDescent="0.3">
      <c r="A54" s="16" t="s">
        <v>75</v>
      </c>
      <c r="B54" s="16" t="s">
        <v>76</v>
      </c>
      <c r="C54" s="16" t="s">
        <v>77</v>
      </c>
      <c r="D54" s="14">
        <v>683</v>
      </c>
      <c r="E54" s="15">
        <f>TRUNC(일위대가목록!E6,0)</f>
        <v>0</v>
      </c>
      <c r="F54" s="15">
        <f t="shared" ref="F54:F66" si="0">TRUNC(E54*D54, 0)</f>
        <v>0</v>
      </c>
      <c r="G54" s="15">
        <f>TRUNC(일위대가목록!F6,0)</f>
        <v>26376</v>
      </c>
      <c r="H54" s="15">
        <f t="shared" ref="H54:H66" si="1">TRUNC(G54*D54, 0)</f>
        <v>18014808</v>
      </c>
      <c r="I54" s="15">
        <f>TRUNC(일위대가목록!G6,0)</f>
        <v>0</v>
      </c>
      <c r="J54" s="15">
        <f t="shared" ref="J54:J66" si="2">TRUNC(I54*D54, 0)</f>
        <v>0</v>
      </c>
      <c r="K54" s="15">
        <f t="shared" ref="K54:K66" si="3">TRUNC(E54+G54+I54, 0)</f>
        <v>26376</v>
      </c>
      <c r="L54" s="15">
        <f t="shared" ref="L54:L66" si="4">TRUNC(F54+H54+J54, 0)</f>
        <v>18014808</v>
      </c>
      <c r="M54" s="16" t="s">
        <v>78</v>
      </c>
      <c r="N54" s="2" t="s">
        <v>79</v>
      </c>
      <c r="O54" s="2" t="s">
        <v>50</v>
      </c>
      <c r="P54" s="2" t="s">
        <v>50</v>
      </c>
      <c r="Q54" s="2" t="s">
        <v>74</v>
      </c>
      <c r="R54" s="2" t="s">
        <v>61</v>
      </c>
      <c r="S54" s="2" t="s">
        <v>62</v>
      </c>
      <c r="T54" s="2" t="s">
        <v>62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2" t="s">
        <v>50</v>
      </c>
      <c r="AS54" s="2" t="s">
        <v>50</v>
      </c>
      <c r="AT54" s="3"/>
      <c r="AU54" s="2" t="s">
        <v>80</v>
      </c>
      <c r="AV54" s="3">
        <v>34</v>
      </c>
    </row>
    <row r="55" spans="1:48" ht="30" customHeight="1" x14ac:dyDescent="0.3">
      <c r="A55" s="16" t="s">
        <v>81</v>
      </c>
      <c r="B55" s="16" t="s">
        <v>76</v>
      </c>
      <c r="C55" s="16" t="s">
        <v>77</v>
      </c>
      <c r="D55" s="14">
        <v>683</v>
      </c>
      <c r="E55" s="15">
        <f>TRUNC(일위대가목록!E7,0)</f>
        <v>0</v>
      </c>
      <c r="F55" s="15">
        <f t="shared" si="0"/>
        <v>0</v>
      </c>
      <c r="G55" s="15">
        <f>TRUNC(일위대가목록!F7,0)</f>
        <v>0</v>
      </c>
      <c r="H55" s="15">
        <f t="shared" si="1"/>
        <v>0</v>
      </c>
      <c r="I55" s="15">
        <f>TRUNC(일위대가목록!G7,0)</f>
        <v>225</v>
      </c>
      <c r="J55" s="15">
        <f t="shared" si="2"/>
        <v>153675</v>
      </c>
      <c r="K55" s="15">
        <f t="shared" si="3"/>
        <v>225</v>
      </c>
      <c r="L55" s="15">
        <f t="shared" si="4"/>
        <v>153675</v>
      </c>
      <c r="M55" s="16" t="s">
        <v>82</v>
      </c>
      <c r="N55" s="2" t="s">
        <v>83</v>
      </c>
      <c r="O55" s="2" t="s">
        <v>50</v>
      </c>
      <c r="P55" s="2" t="s">
        <v>50</v>
      </c>
      <c r="Q55" s="2" t="s">
        <v>74</v>
      </c>
      <c r="R55" s="2" t="s">
        <v>61</v>
      </c>
      <c r="S55" s="2" t="s">
        <v>62</v>
      </c>
      <c r="T55" s="2" t="s">
        <v>62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2" t="s">
        <v>50</v>
      </c>
      <c r="AS55" s="2" t="s">
        <v>50</v>
      </c>
      <c r="AT55" s="3"/>
      <c r="AU55" s="2" t="s">
        <v>84</v>
      </c>
      <c r="AV55" s="3">
        <v>35</v>
      </c>
    </row>
    <row r="56" spans="1:48" ht="30" customHeight="1" x14ac:dyDescent="0.3">
      <c r="A56" s="16" t="s">
        <v>85</v>
      </c>
      <c r="B56" s="16" t="s">
        <v>76</v>
      </c>
      <c r="C56" s="16" t="s">
        <v>77</v>
      </c>
      <c r="D56" s="14">
        <v>683</v>
      </c>
      <c r="E56" s="15">
        <f>TRUNC(일위대가목록!E8,0)</f>
        <v>0</v>
      </c>
      <c r="F56" s="15">
        <f t="shared" si="0"/>
        <v>0</v>
      </c>
      <c r="G56" s="15">
        <f>TRUNC(일위대가목록!F8,0)</f>
        <v>1655</v>
      </c>
      <c r="H56" s="15">
        <f t="shared" si="1"/>
        <v>1130365</v>
      </c>
      <c r="I56" s="15">
        <f>TRUNC(일위대가목록!G8,0)</f>
        <v>24</v>
      </c>
      <c r="J56" s="15">
        <f t="shared" si="2"/>
        <v>16392</v>
      </c>
      <c r="K56" s="15">
        <f t="shared" si="3"/>
        <v>1679</v>
      </c>
      <c r="L56" s="15">
        <f t="shared" si="4"/>
        <v>1146757</v>
      </c>
      <c r="M56" s="16" t="s">
        <v>86</v>
      </c>
      <c r="N56" s="2" t="s">
        <v>87</v>
      </c>
      <c r="O56" s="2" t="s">
        <v>50</v>
      </c>
      <c r="P56" s="2" t="s">
        <v>50</v>
      </c>
      <c r="Q56" s="2" t="s">
        <v>74</v>
      </c>
      <c r="R56" s="2" t="s">
        <v>61</v>
      </c>
      <c r="S56" s="2" t="s">
        <v>62</v>
      </c>
      <c r="T56" s="2" t="s">
        <v>62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2" t="s">
        <v>50</v>
      </c>
      <c r="AS56" s="2" t="s">
        <v>50</v>
      </c>
      <c r="AT56" s="3"/>
      <c r="AU56" s="2" t="s">
        <v>88</v>
      </c>
      <c r="AV56" s="3">
        <v>36</v>
      </c>
    </row>
    <row r="57" spans="1:48" ht="30" customHeight="1" x14ac:dyDescent="0.3">
      <c r="A57" s="16" t="s">
        <v>89</v>
      </c>
      <c r="B57" s="16" t="s">
        <v>76</v>
      </c>
      <c r="C57" s="16" t="s">
        <v>77</v>
      </c>
      <c r="D57" s="14">
        <v>683</v>
      </c>
      <c r="E57" s="15">
        <f>TRUNC(일위대가목록!E9,0)</f>
        <v>852</v>
      </c>
      <c r="F57" s="15">
        <f t="shared" si="0"/>
        <v>581916</v>
      </c>
      <c r="G57" s="15">
        <f>TRUNC(일위대가목록!F9,0)</f>
        <v>0</v>
      </c>
      <c r="H57" s="15">
        <f t="shared" si="1"/>
        <v>0</v>
      </c>
      <c r="I57" s="15">
        <f>TRUNC(일위대가목록!G9,0)</f>
        <v>0</v>
      </c>
      <c r="J57" s="15">
        <f t="shared" si="2"/>
        <v>0</v>
      </c>
      <c r="K57" s="15">
        <f t="shared" si="3"/>
        <v>852</v>
      </c>
      <c r="L57" s="15">
        <f t="shared" si="4"/>
        <v>581916</v>
      </c>
      <c r="M57" s="16" t="s">
        <v>90</v>
      </c>
      <c r="N57" s="2" t="s">
        <v>91</v>
      </c>
      <c r="O57" s="2" t="s">
        <v>50</v>
      </c>
      <c r="P57" s="2" t="s">
        <v>50</v>
      </c>
      <c r="Q57" s="2" t="s">
        <v>74</v>
      </c>
      <c r="R57" s="2" t="s">
        <v>61</v>
      </c>
      <c r="S57" s="2" t="s">
        <v>62</v>
      </c>
      <c r="T57" s="2" t="s">
        <v>62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2" t="s">
        <v>50</v>
      </c>
      <c r="AS57" s="2" t="s">
        <v>50</v>
      </c>
      <c r="AT57" s="3"/>
      <c r="AU57" s="2" t="s">
        <v>92</v>
      </c>
      <c r="AV57" s="3">
        <v>37</v>
      </c>
    </row>
    <row r="58" spans="1:48" ht="30" customHeight="1" x14ac:dyDescent="0.3">
      <c r="A58" s="16" t="s">
        <v>93</v>
      </c>
      <c r="B58" s="16" t="s">
        <v>76</v>
      </c>
      <c r="C58" s="16" t="s">
        <v>77</v>
      </c>
      <c r="D58" s="14">
        <v>683</v>
      </c>
      <c r="E58" s="15">
        <f>TRUNC(일위대가목록!E10,0)</f>
        <v>2862</v>
      </c>
      <c r="F58" s="15">
        <f t="shared" si="0"/>
        <v>1954746</v>
      </c>
      <c r="G58" s="15">
        <f>TRUNC(일위대가목록!F10,0)</f>
        <v>0</v>
      </c>
      <c r="H58" s="15">
        <f t="shared" si="1"/>
        <v>0</v>
      </c>
      <c r="I58" s="15">
        <f>TRUNC(일위대가목록!G10,0)</f>
        <v>9</v>
      </c>
      <c r="J58" s="15">
        <f t="shared" si="2"/>
        <v>6147</v>
      </c>
      <c r="K58" s="15">
        <f t="shared" si="3"/>
        <v>2871</v>
      </c>
      <c r="L58" s="15">
        <f t="shared" si="4"/>
        <v>1960893</v>
      </c>
      <c r="M58" s="16" t="s">
        <v>94</v>
      </c>
      <c r="N58" s="2" t="s">
        <v>95</v>
      </c>
      <c r="O58" s="2" t="s">
        <v>50</v>
      </c>
      <c r="P58" s="2" t="s">
        <v>50</v>
      </c>
      <c r="Q58" s="2" t="s">
        <v>74</v>
      </c>
      <c r="R58" s="2" t="s">
        <v>61</v>
      </c>
      <c r="S58" s="2" t="s">
        <v>62</v>
      </c>
      <c r="T58" s="2" t="s">
        <v>62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2" t="s">
        <v>50</v>
      </c>
      <c r="AS58" s="2" t="s">
        <v>50</v>
      </c>
      <c r="AT58" s="3"/>
      <c r="AU58" s="2" t="s">
        <v>96</v>
      </c>
      <c r="AV58" s="3">
        <v>38</v>
      </c>
    </row>
    <row r="59" spans="1:48" ht="30" customHeight="1" x14ac:dyDescent="0.3">
      <c r="A59" s="16" t="s">
        <v>97</v>
      </c>
      <c r="B59" s="16" t="s">
        <v>76</v>
      </c>
      <c r="C59" s="16" t="s">
        <v>77</v>
      </c>
      <c r="D59" s="14">
        <v>683</v>
      </c>
      <c r="E59" s="15">
        <f>TRUNC(일위대가목록!E11,0)</f>
        <v>519</v>
      </c>
      <c r="F59" s="15">
        <f t="shared" si="0"/>
        <v>354477</v>
      </c>
      <c r="G59" s="15">
        <f>TRUNC(일위대가목록!F11,0)</f>
        <v>0</v>
      </c>
      <c r="H59" s="15">
        <f t="shared" si="1"/>
        <v>0</v>
      </c>
      <c r="I59" s="15">
        <f>TRUNC(일위대가목록!G11,0)</f>
        <v>0</v>
      </c>
      <c r="J59" s="15">
        <f t="shared" si="2"/>
        <v>0</v>
      </c>
      <c r="K59" s="15">
        <f t="shared" si="3"/>
        <v>519</v>
      </c>
      <c r="L59" s="15">
        <f t="shared" si="4"/>
        <v>354477</v>
      </c>
      <c r="M59" s="16" t="s">
        <v>98</v>
      </c>
      <c r="N59" s="2" t="s">
        <v>99</v>
      </c>
      <c r="O59" s="2" t="s">
        <v>50</v>
      </c>
      <c r="P59" s="2" t="s">
        <v>50</v>
      </c>
      <c r="Q59" s="2" t="s">
        <v>74</v>
      </c>
      <c r="R59" s="2" t="s">
        <v>61</v>
      </c>
      <c r="S59" s="2" t="s">
        <v>62</v>
      </c>
      <c r="T59" s="2" t="s">
        <v>62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2" t="s">
        <v>50</v>
      </c>
      <c r="AS59" s="2" t="s">
        <v>50</v>
      </c>
      <c r="AT59" s="3"/>
      <c r="AU59" s="2" t="s">
        <v>100</v>
      </c>
      <c r="AV59" s="3">
        <v>39</v>
      </c>
    </row>
    <row r="60" spans="1:48" ht="30" customHeight="1" x14ac:dyDescent="0.3">
      <c r="A60" s="16" t="s">
        <v>101</v>
      </c>
      <c r="B60" s="16" t="s">
        <v>76</v>
      </c>
      <c r="C60" s="16" t="s">
        <v>77</v>
      </c>
      <c r="D60" s="14">
        <v>683</v>
      </c>
      <c r="E60" s="15">
        <f>TRUNC(일위대가목록!E12,0)</f>
        <v>0</v>
      </c>
      <c r="F60" s="15">
        <f t="shared" si="0"/>
        <v>0</v>
      </c>
      <c r="G60" s="15">
        <f>TRUNC(일위대가목록!F12,0)</f>
        <v>2251</v>
      </c>
      <c r="H60" s="15">
        <f t="shared" si="1"/>
        <v>1537433</v>
      </c>
      <c r="I60" s="15">
        <f>TRUNC(일위대가목록!G12,0)</f>
        <v>0</v>
      </c>
      <c r="J60" s="15">
        <f t="shared" si="2"/>
        <v>0</v>
      </c>
      <c r="K60" s="15">
        <f t="shared" si="3"/>
        <v>2251</v>
      </c>
      <c r="L60" s="15">
        <f t="shared" si="4"/>
        <v>1537433</v>
      </c>
      <c r="M60" s="16" t="s">
        <v>102</v>
      </c>
      <c r="N60" s="2" t="s">
        <v>103</v>
      </c>
      <c r="O60" s="2" t="s">
        <v>50</v>
      </c>
      <c r="P60" s="2" t="s">
        <v>50</v>
      </c>
      <c r="Q60" s="2" t="s">
        <v>74</v>
      </c>
      <c r="R60" s="2" t="s">
        <v>61</v>
      </c>
      <c r="S60" s="2" t="s">
        <v>62</v>
      </c>
      <c r="T60" s="2" t="s">
        <v>62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2" t="s">
        <v>50</v>
      </c>
      <c r="AS60" s="2" t="s">
        <v>50</v>
      </c>
      <c r="AT60" s="3"/>
      <c r="AU60" s="2" t="s">
        <v>104</v>
      </c>
      <c r="AV60" s="3">
        <v>40</v>
      </c>
    </row>
    <row r="61" spans="1:48" ht="30" customHeight="1" x14ac:dyDescent="0.3">
      <c r="A61" s="16" t="s">
        <v>105</v>
      </c>
      <c r="B61" s="16" t="s">
        <v>76</v>
      </c>
      <c r="C61" s="16" t="s">
        <v>77</v>
      </c>
      <c r="D61" s="14">
        <v>683</v>
      </c>
      <c r="E61" s="15">
        <f>TRUNC(일위대가목록!E13,0)</f>
        <v>1596</v>
      </c>
      <c r="F61" s="15">
        <f t="shared" si="0"/>
        <v>1090068</v>
      </c>
      <c r="G61" s="15">
        <f>TRUNC(일위대가목록!F13,0)</f>
        <v>0</v>
      </c>
      <c r="H61" s="15">
        <f t="shared" si="1"/>
        <v>0</v>
      </c>
      <c r="I61" s="15">
        <f>TRUNC(일위대가목록!G13,0)</f>
        <v>166</v>
      </c>
      <c r="J61" s="15">
        <f t="shared" si="2"/>
        <v>113378</v>
      </c>
      <c r="K61" s="15">
        <f t="shared" si="3"/>
        <v>1762</v>
      </c>
      <c r="L61" s="15">
        <f t="shared" si="4"/>
        <v>1203446</v>
      </c>
      <c r="M61" s="16" t="s">
        <v>106</v>
      </c>
      <c r="N61" s="2" t="s">
        <v>107</v>
      </c>
      <c r="O61" s="2" t="s">
        <v>50</v>
      </c>
      <c r="P61" s="2" t="s">
        <v>50</v>
      </c>
      <c r="Q61" s="2" t="s">
        <v>74</v>
      </c>
      <c r="R61" s="2" t="s">
        <v>61</v>
      </c>
      <c r="S61" s="2" t="s">
        <v>62</v>
      </c>
      <c r="T61" s="2" t="s">
        <v>62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2" t="s">
        <v>50</v>
      </c>
      <c r="AS61" s="2" t="s">
        <v>50</v>
      </c>
      <c r="AT61" s="3"/>
      <c r="AU61" s="2" t="s">
        <v>108</v>
      </c>
      <c r="AV61" s="3">
        <v>41</v>
      </c>
    </row>
    <row r="62" spans="1:48" ht="30" customHeight="1" x14ac:dyDescent="0.3">
      <c r="A62" s="16" t="s">
        <v>109</v>
      </c>
      <c r="B62" s="16" t="s">
        <v>110</v>
      </c>
      <c r="C62" s="16" t="s">
        <v>77</v>
      </c>
      <c r="D62" s="14">
        <v>683</v>
      </c>
      <c r="E62" s="15">
        <f>TRUNC(일위대가목록!E14,0)</f>
        <v>256</v>
      </c>
      <c r="F62" s="15">
        <f t="shared" si="0"/>
        <v>174848</v>
      </c>
      <c r="G62" s="15">
        <f>TRUNC(일위대가목록!F14,0)</f>
        <v>2367</v>
      </c>
      <c r="H62" s="15">
        <f t="shared" si="1"/>
        <v>1616661</v>
      </c>
      <c r="I62" s="15">
        <f>TRUNC(일위대가목록!G14,0)</f>
        <v>0</v>
      </c>
      <c r="J62" s="15">
        <f t="shared" si="2"/>
        <v>0</v>
      </c>
      <c r="K62" s="15">
        <f t="shared" si="3"/>
        <v>2623</v>
      </c>
      <c r="L62" s="15">
        <f t="shared" si="4"/>
        <v>1791509</v>
      </c>
      <c r="M62" s="16" t="s">
        <v>111</v>
      </c>
      <c r="N62" s="2" t="s">
        <v>112</v>
      </c>
      <c r="O62" s="2" t="s">
        <v>50</v>
      </c>
      <c r="P62" s="2" t="s">
        <v>50</v>
      </c>
      <c r="Q62" s="2" t="s">
        <v>74</v>
      </c>
      <c r="R62" s="2" t="s">
        <v>61</v>
      </c>
      <c r="S62" s="2" t="s">
        <v>62</v>
      </c>
      <c r="T62" s="2" t="s">
        <v>62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2" t="s">
        <v>50</v>
      </c>
      <c r="AS62" s="2" t="s">
        <v>50</v>
      </c>
      <c r="AT62" s="3"/>
      <c r="AU62" s="2" t="s">
        <v>113</v>
      </c>
      <c r="AV62" s="3">
        <v>42</v>
      </c>
    </row>
    <row r="63" spans="1:48" ht="30" customHeight="1" x14ac:dyDescent="0.3">
      <c r="A63" s="16" t="s">
        <v>114</v>
      </c>
      <c r="B63" s="16" t="s">
        <v>115</v>
      </c>
      <c r="C63" s="16" t="s">
        <v>69</v>
      </c>
      <c r="D63" s="14">
        <v>37</v>
      </c>
      <c r="E63" s="15">
        <f>TRUNC(일위대가목록!E15,0)</f>
        <v>0</v>
      </c>
      <c r="F63" s="15">
        <f t="shared" si="0"/>
        <v>0</v>
      </c>
      <c r="G63" s="15">
        <f>TRUNC(일위대가목록!F15,0)</f>
        <v>1324</v>
      </c>
      <c r="H63" s="15">
        <f t="shared" si="1"/>
        <v>48988</v>
      </c>
      <c r="I63" s="15">
        <f>TRUNC(일위대가목록!G15,0)</f>
        <v>0</v>
      </c>
      <c r="J63" s="15">
        <f t="shared" si="2"/>
        <v>0</v>
      </c>
      <c r="K63" s="15">
        <f t="shared" si="3"/>
        <v>1324</v>
      </c>
      <c r="L63" s="15">
        <f t="shared" si="4"/>
        <v>48988</v>
      </c>
      <c r="M63" s="16" t="s">
        <v>116</v>
      </c>
      <c r="N63" s="2" t="s">
        <v>117</v>
      </c>
      <c r="O63" s="2" t="s">
        <v>50</v>
      </c>
      <c r="P63" s="2" t="s">
        <v>50</v>
      </c>
      <c r="Q63" s="2" t="s">
        <v>74</v>
      </c>
      <c r="R63" s="2" t="s">
        <v>61</v>
      </c>
      <c r="S63" s="2" t="s">
        <v>62</v>
      </c>
      <c r="T63" s="2" t="s">
        <v>62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2" t="s">
        <v>50</v>
      </c>
      <c r="AS63" s="2" t="s">
        <v>50</v>
      </c>
      <c r="AT63" s="3"/>
      <c r="AU63" s="2" t="s">
        <v>118</v>
      </c>
      <c r="AV63" s="3">
        <v>43</v>
      </c>
    </row>
    <row r="64" spans="1:48" ht="30" customHeight="1" x14ac:dyDescent="0.3">
      <c r="A64" s="16" t="s">
        <v>119</v>
      </c>
      <c r="B64" s="16" t="s">
        <v>50</v>
      </c>
      <c r="C64" s="16" t="s">
        <v>69</v>
      </c>
      <c r="D64" s="14">
        <v>440</v>
      </c>
      <c r="E64" s="15">
        <f>TRUNC(일위대가목록!E16,0)</f>
        <v>0</v>
      </c>
      <c r="F64" s="15">
        <f t="shared" si="0"/>
        <v>0</v>
      </c>
      <c r="G64" s="15">
        <f>TRUNC(일위대가목록!F16,0)</f>
        <v>2435</v>
      </c>
      <c r="H64" s="15">
        <f t="shared" si="1"/>
        <v>1071400</v>
      </c>
      <c r="I64" s="15">
        <f>TRUNC(일위대가목록!G16,0)</f>
        <v>0</v>
      </c>
      <c r="J64" s="15">
        <f t="shared" si="2"/>
        <v>0</v>
      </c>
      <c r="K64" s="15">
        <f t="shared" si="3"/>
        <v>2435</v>
      </c>
      <c r="L64" s="15">
        <f t="shared" si="4"/>
        <v>1071400</v>
      </c>
      <c r="M64" s="16" t="s">
        <v>120</v>
      </c>
      <c r="N64" s="2" t="s">
        <v>121</v>
      </c>
      <c r="O64" s="2" t="s">
        <v>50</v>
      </c>
      <c r="P64" s="2" t="s">
        <v>50</v>
      </c>
      <c r="Q64" s="2" t="s">
        <v>74</v>
      </c>
      <c r="R64" s="2" t="s">
        <v>61</v>
      </c>
      <c r="S64" s="2" t="s">
        <v>62</v>
      </c>
      <c r="T64" s="2" t="s">
        <v>62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2" t="s">
        <v>50</v>
      </c>
      <c r="AS64" s="2" t="s">
        <v>50</v>
      </c>
      <c r="AT64" s="3"/>
      <c r="AU64" s="2" t="s">
        <v>122</v>
      </c>
      <c r="AV64" s="3">
        <v>20</v>
      </c>
    </row>
    <row r="65" spans="1:48" ht="30" customHeight="1" x14ac:dyDescent="0.3">
      <c r="A65" s="16" t="s">
        <v>123</v>
      </c>
      <c r="B65" s="16" t="s">
        <v>50</v>
      </c>
      <c r="C65" s="16" t="s">
        <v>77</v>
      </c>
      <c r="D65" s="14">
        <v>720</v>
      </c>
      <c r="E65" s="15">
        <f>TRUNC(일위대가목록!E17,0)</f>
        <v>127</v>
      </c>
      <c r="F65" s="15">
        <f t="shared" si="0"/>
        <v>91440</v>
      </c>
      <c r="G65" s="15">
        <f>TRUNC(일위대가목록!F17,0)</f>
        <v>6370</v>
      </c>
      <c r="H65" s="15">
        <f t="shared" si="1"/>
        <v>4586400</v>
      </c>
      <c r="I65" s="15">
        <f>TRUNC(일위대가목록!G17,0)</f>
        <v>0</v>
      </c>
      <c r="J65" s="15">
        <f t="shared" si="2"/>
        <v>0</v>
      </c>
      <c r="K65" s="15">
        <f t="shared" si="3"/>
        <v>6497</v>
      </c>
      <c r="L65" s="15">
        <f t="shared" si="4"/>
        <v>4677840</v>
      </c>
      <c r="M65" s="16" t="s">
        <v>124</v>
      </c>
      <c r="N65" s="2" t="s">
        <v>125</v>
      </c>
      <c r="O65" s="2" t="s">
        <v>50</v>
      </c>
      <c r="P65" s="2" t="s">
        <v>50</v>
      </c>
      <c r="Q65" s="2" t="s">
        <v>74</v>
      </c>
      <c r="R65" s="2" t="s">
        <v>61</v>
      </c>
      <c r="S65" s="2" t="s">
        <v>62</v>
      </c>
      <c r="T65" s="2" t="s">
        <v>62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2" t="s">
        <v>50</v>
      </c>
      <c r="AS65" s="2" t="s">
        <v>50</v>
      </c>
      <c r="AT65" s="3"/>
      <c r="AU65" s="2" t="s">
        <v>126</v>
      </c>
      <c r="AV65" s="3">
        <v>22</v>
      </c>
    </row>
    <row r="66" spans="1:48" ht="30" customHeight="1" x14ac:dyDescent="0.3">
      <c r="A66" s="16" t="s">
        <v>127</v>
      </c>
      <c r="B66" s="16" t="s">
        <v>50</v>
      </c>
      <c r="C66" s="16" t="s">
        <v>69</v>
      </c>
      <c r="D66" s="14">
        <v>72</v>
      </c>
      <c r="E66" s="15">
        <f>TRUNC(일위대가목록!E18,0)</f>
        <v>0</v>
      </c>
      <c r="F66" s="15">
        <f t="shared" si="0"/>
        <v>0</v>
      </c>
      <c r="G66" s="15">
        <f>TRUNC(일위대가목록!F18,0)</f>
        <v>3310</v>
      </c>
      <c r="H66" s="15">
        <f t="shared" si="1"/>
        <v>238320</v>
      </c>
      <c r="I66" s="15">
        <f>TRUNC(일위대가목록!G18,0)</f>
        <v>0</v>
      </c>
      <c r="J66" s="15">
        <f t="shared" si="2"/>
        <v>0</v>
      </c>
      <c r="K66" s="15">
        <f t="shared" si="3"/>
        <v>3310</v>
      </c>
      <c r="L66" s="15">
        <f t="shared" si="4"/>
        <v>238320</v>
      </c>
      <c r="M66" s="16" t="s">
        <v>128</v>
      </c>
      <c r="N66" s="2" t="s">
        <v>129</v>
      </c>
      <c r="O66" s="2" t="s">
        <v>50</v>
      </c>
      <c r="P66" s="2" t="s">
        <v>50</v>
      </c>
      <c r="Q66" s="2" t="s">
        <v>74</v>
      </c>
      <c r="R66" s="2" t="s">
        <v>61</v>
      </c>
      <c r="S66" s="2" t="s">
        <v>62</v>
      </c>
      <c r="T66" s="2" t="s">
        <v>62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2" t="s">
        <v>50</v>
      </c>
      <c r="AS66" s="2" t="s">
        <v>50</v>
      </c>
      <c r="AT66" s="3"/>
      <c r="AU66" s="2" t="s">
        <v>130</v>
      </c>
      <c r="AV66" s="3">
        <v>45</v>
      </c>
    </row>
    <row r="67" spans="1:48" ht="30" customHeight="1" x14ac:dyDescent="0.3">
      <c r="A67" s="14"/>
      <c r="B67" s="14"/>
      <c r="C67" s="14"/>
      <c r="D67" s="14"/>
      <c r="E67" s="15"/>
      <c r="F67" s="15"/>
      <c r="G67" s="15"/>
      <c r="H67" s="15"/>
      <c r="I67" s="15"/>
      <c r="J67" s="15"/>
      <c r="K67" s="15"/>
      <c r="L67" s="15"/>
      <c r="M67" s="14"/>
    </row>
    <row r="68" spans="1:48" ht="30" customHeight="1" x14ac:dyDescent="0.3">
      <c r="A68" s="14"/>
      <c r="B68" s="14"/>
      <c r="C68" s="14"/>
      <c r="D68" s="14"/>
      <c r="E68" s="15"/>
      <c r="F68" s="15"/>
      <c r="G68" s="15"/>
      <c r="H68" s="15"/>
      <c r="I68" s="15"/>
      <c r="J68" s="15"/>
      <c r="K68" s="15"/>
      <c r="L68" s="15"/>
      <c r="M68" s="14"/>
    </row>
    <row r="69" spans="1:48" ht="30" customHeight="1" x14ac:dyDescent="0.3">
      <c r="A69" s="14"/>
      <c r="B69" s="14"/>
      <c r="C69" s="14"/>
      <c r="D69" s="14"/>
      <c r="E69" s="15"/>
      <c r="F69" s="15"/>
      <c r="G69" s="15"/>
      <c r="H69" s="15"/>
      <c r="I69" s="15"/>
      <c r="J69" s="15"/>
      <c r="K69" s="15"/>
      <c r="L69" s="15"/>
      <c r="M69" s="14"/>
    </row>
    <row r="70" spans="1:48" ht="30" customHeight="1" x14ac:dyDescent="0.3">
      <c r="A70" s="14"/>
      <c r="B70" s="14"/>
      <c r="C70" s="14"/>
      <c r="D70" s="14"/>
      <c r="E70" s="15"/>
      <c r="F70" s="15"/>
      <c r="G70" s="15"/>
      <c r="H70" s="15"/>
      <c r="I70" s="15"/>
      <c r="J70" s="15"/>
      <c r="K70" s="15"/>
      <c r="L70" s="15"/>
      <c r="M70" s="14"/>
    </row>
    <row r="71" spans="1:48" ht="30" customHeight="1" x14ac:dyDescent="0.3">
      <c r="A71" s="14"/>
      <c r="B71" s="14"/>
      <c r="C71" s="14"/>
      <c r="D71" s="14"/>
      <c r="E71" s="15"/>
      <c r="F71" s="15"/>
      <c r="G71" s="15"/>
      <c r="H71" s="15"/>
      <c r="I71" s="15"/>
      <c r="J71" s="15"/>
      <c r="K71" s="15"/>
      <c r="L71" s="15"/>
      <c r="M71" s="14"/>
    </row>
    <row r="72" spans="1:48" ht="30" customHeight="1" x14ac:dyDescent="0.3">
      <c r="A72" s="14"/>
      <c r="B72" s="14"/>
      <c r="C72" s="14"/>
      <c r="D72" s="14"/>
      <c r="E72" s="15"/>
      <c r="F72" s="15"/>
      <c r="G72" s="15"/>
      <c r="H72" s="15"/>
      <c r="I72" s="15"/>
      <c r="J72" s="15"/>
      <c r="K72" s="15"/>
      <c r="L72" s="15"/>
      <c r="M72" s="14"/>
    </row>
    <row r="73" spans="1:48" ht="30" customHeight="1" x14ac:dyDescent="0.3">
      <c r="A73" s="14"/>
      <c r="B73" s="14"/>
      <c r="C73" s="14"/>
      <c r="D73" s="14"/>
      <c r="E73" s="15"/>
      <c r="F73" s="15"/>
      <c r="G73" s="15"/>
      <c r="H73" s="15"/>
      <c r="I73" s="15"/>
      <c r="J73" s="15"/>
      <c r="K73" s="15"/>
      <c r="L73" s="15"/>
      <c r="M73" s="14"/>
    </row>
    <row r="74" spans="1:48" ht="30" customHeight="1" x14ac:dyDescent="0.3">
      <c r="A74" s="14"/>
      <c r="B74" s="14"/>
      <c r="C74" s="14"/>
      <c r="D74" s="14"/>
      <c r="E74" s="15"/>
      <c r="F74" s="15"/>
      <c r="G74" s="15"/>
      <c r="H74" s="15"/>
      <c r="I74" s="15"/>
      <c r="J74" s="15"/>
      <c r="K74" s="15"/>
      <c r="L74" s="15"/>
      <c r="M74" s="14"/>
    </row>
    <row r="75" spans="1:48" ht="30" customHeight="1" x14ac:dyDescent="0.3">
      <c r="A75" s="14"/>
      <c r="B75" s="14"/>
      <c r="C75" s="14"/>
      <c r="D75" s="14"/>
      <c r="E75" s="15"/>
      <c r="F75" s="15"/>
      <c r="G75" s="15"/>
      <c r="H75" s="15"/>
      <c r="I75" s="15"/>
      <c r="J75" s="15"/>
      <c r="K75" s="15"/>
      <c r="L75" s="15"/>
      <c r="M75" s="14"/>
    </row>
    <row r="76" spans="1:48" ht="30" customHeight="1" x14ac:dyDescent="0.3">
      <c r="A76" s="16" t="s">
        <v>64</v>
      </c>
      <c r="B76" s="14"/>
      <c r="C76" s="14"/>
      <c r="D76" s="14"/>
      <c r="E76" s="15"/>
      <c r="F76" s="15">
        <f>SUMIF(AR54:AR75,"",F54:F75)</f>
        <v>4247495</v>
      </c>
      <c r="G76" s="15"/>
      <c r="H76" s="15">
        <f>SUMIF(AR54:AR75,"",H54:H75)</f>
        <v>28244375</v>
      </c>
      <c r="I76" s="15"/>
      <c r="J76" s="15">
        <f>SUMIF(AR54:AR75,"",J54:J75)</f>
        <v>289592</v>
      </c>
      <c r="K76" s="15"/>
      <c r="L76" s="15">
        <f>SUMIF(AR54:AR75,"",L54:L75)</f>
        <v>32781462</v>
      </c>
      <c r="M76" s="14"/>
      <c r="N76" t="s">
        <v>65</v>
      </c>
    </row>
  </sheetData>
  <mergeCells count="44">
    <mergeCell ref="P3:P4"/>
    <mergeCell ref="A3:A4"/>
    <mergeCell ref="B3:B4"/>
    <mergeCell ref="C3:C4"/>
    <mergeCell ref="D3:D4"/>
    <mergeCell ref="E3:F3"/>
    <mergeCell ref="G3:H3"/>
    <mergeCell ref="I3:J3"/>
    <mergeCell ref="K3:L3"/>
    <mergeCell ref="M3:M4"/>
    <mergeCell ref="N3:N4"/>
    <mergeCell ref="O3:O4"/>
    <mergeCell ref="AB3:AB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N3:AN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U3:AU4"/>
    <mergeCell ref="AV3:AV4"/>
    <mergeCell ref="AO3:AO4"/>
    <mergeCell ref="AP3:AP4"/>
    <mergeCell ref="AQ3:AQ4"/>
    <mergeCell ref="AR3:AR4"/>
    <mergeCell ref="AS3:AS4"/>
    <mergeCell ref="AT3:AT4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3" manualBreakCount="3">
    <brk id="28" max="16383" man="1"/>
    <brk id="52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view="pageBreakPreview" topLeftCell="B1" zoomScale="60" zoomScaleNormal="100" workbookViewId="0">
      <selection activeCell="F36" sqref="F36"/>
    </sheetView>
  </sheetViews>
  <sheetFormatPr defaultRowHeight="16.5" x14ac:dyDescent="0.3"/>
  <cols>
    <col min="1" max="1" width="11.625" hidden="1" customWidth="1"/>
    <col min="2" max="3" width="30.625" customWidth="1"/>
    <col min="4" max="4" width="4.625" customWidth="1"/>
    <col min="5" max="8" width="13.625" customWidth="1"/>
    <col min="9" max="9" width="8.625" customWidth="1"/>
    <col min="10" max="10" width="12.625" customWidth="1"/>
    <col min="11" max="12" width="2.625" hidden="1" customWidth="1"/>
    <col min="13" max="13" width="20.625" hidden="1" customWidth="1"/>
    <col min="14" max="14" width="2.625" hidden="1" customWidth="1"/>
  </cols>
  <sheetData>
    <row r="1" spans="1:14" ht="30" customHeight="1" x14ac:dyDescent="0.3">
      <c r="A1" s="5"/>
      <c r="B1" s="4" t="s">
        <v>131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4" ht="30" customHeight="1" x14ac:dyDescent="0.3">
      <c r="A2" s="17"/>
      <c r="B2" s="18" t="s">
        <v>481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4" ht="30" customHeight="1" x14ac:dyDescent="0.3">
      <c r="A3" s="9" t="s">
        <v>132</v>
      </c>
      <c r="B3" s="9" t="s">
        <v>0</v>
      </c>
      <c r="C3" s="9" t="s">
        <v>1</v>
      </c>
      <c r="D3" s="9" t="s">
        <v>2</v>
      </c>
      <c r="E3" s="9" t="s">
        <v>133</v>
      </c>
      <c r="F3" s="9" t="s">
        <v>134</v>
      </c>
      <c r="G3" s="9" t="s">
        <v>135</v>
      </c>
      <c r="H3" s="9" t="s">
        <v>136</v>
      </c>
      <c r="I3" s="9" t="s">
        <v>137</v>
      </c>
      <c r="J3" s="9" t="s">
        <v>138</v>
      </c>
      <c r="K3" s="9" t="s">
        <v>139</v>
      </c>
      <c r="L3" s="9" t="s">
        <v>140</v>
      </c>
      <c r="M3" s="9" t="s">
        <v>141</v>
      </c>
      <c r="N3" s="1" t="s">
        <v>142</v>
      </c>
    </row>
    <row r="4" spans="1:14" ht="30" customHeight="1" x14ac:dyDescent="0.3">
      <c r="A4" s="16" t="s">
        <v>60</v>
      </c>
      <c r="B4" s="16" t="s">
        <v>56</v>
      </c>
      <c r="C4" s="16" t="s">
        <v>57</v>
      </c>
      <c r="D4" s="16" t="s">
        <v>58</v>
      </c>
      <c r="E4" s="29">
        <f>일위대가!F15</f>
        <v>32584</v>
      </c>
      <c r="F4" s="29">
        <f>일위대가!H15</f>
        <v>93294</v>
      </c>
      <c r="G4" s="29">
        <f>일위대가!J15</f>
        <v>0</v>
      </c>
      <c r="H4" s="29">
        <f>E4+F4+G4</f>
        <v>125878</v>
      </c>
      <c r="I4" s="16" t="s">
        <v>59</v>
      </c>
      <c r="J4" s="16" t="s">
        <v>50</v>
      </c>
      <c r="K4" s="16" t="s">
        <v>50</v>
      </c>
      <c r="L4" s="16" t="s">
        <v>50</v>
      </c>
      <c r="M4" s="16" t="s">
        <v>50</v>
      </c>
      <c r="N4" s="2" t="s">
        <v>50</v>
      </c>
    </row>
    <row r="5" spans="1:14" ht="30" customHeight="1" x14ac:dyDescent="0.3">
      <c r="A5" s="16" t="s">
        <v>71</v>
      </c>
      <c r="B5" s="16" t="s">
        <v>68</v>
      </c>
      <c r="C5" s="16" t="s">
        <v>50</v>
      </c>
      <c r="D5" s="16" t="s">
        <v>69</v>
      </c>
      <c r="E5" s="29">
        <v>0</v>
      </c>
      <c r="F5" s="29">
        <v>0</v>
      </c>
      <c r="G5" s="29">
        <v>0</v>
      </c>
      <c r="H5" s="29"/>
      <c r="I5" s="16" t="s">
        <v>70</v>
      </c>
      <c r="J5" s="16" t="s">
        <v>50</v>
      </c>
      <c r="K5" s="16" t="s">
        <v>50</v>
      </c>
      <c r="L5" s="16" t="s">
        <v>50</v>
      </c>
      <c r="M5" s="16" t="s">
        <v>50</v>
      </c>
      <c r="N5" s="2" t="s">
        <v>50</v>
      </c>
    </row>
    <row r="6" spans="1:14" ht="30" customHeight="1" x14ac:dyDescent="0.3">
      <c r="A6" s="16" t="s">
        <v>79</v>
      </c>
      <c r="B6" s="16" t="s">
        <v>75</v>
      </c>
      <c r="C6" s="16" t="s">
        <v>76</v>
      </c>
      <c r="D6" s="16" t="s">
        <v>77</v>
      </c>
      <c r="E6" s="29">
        <f>일위대가!F23</f>
        <v>0</v>
      </c>
      <c r="F6" s="29">
        <f>일위대가!H23</f>
        <v>26376</v>
      </c>
      <c r="G6" s="29">
        <f>일위대가!J23</f>
        <v>0</v>
      </c>
      <c r="H6" s="29">
        <f t="shared" ref="H6:H19" si="0">E6+F6+G6</f>
        <v>26376</v>
      </c>
      <c r="I6" s="16" t="s">
        <v>78</v>
      </c>
      <c r="J6" s="16" t="s">
        <v>50</v>
      </c>
      <c r="K6" s="16" t="s">
        <v>50</v>
      </c>
      <c r="L6" s="16" t="s">
        <v>50</v>
      </c>
      <c r="M6" s="16" t="s">
        <v>50</v>
      </c>
      <c r="N6" s="2" t="s">
        <v>50</v>
      </c>
    </row>
    <row r="7" spans="1:14" ht="30" customHeight="1" x14ac:dyDescent="0.3">
      <c r="A7" s="16" t="s">
        <v>83</v>
      </c>
      <c r="B7" s="16" t="s">
        <v>81</v>
      </c>
      <c r="C7" s="16" t="s">
        <v>76</v>
      </c>
      <c r="D7" s="16" t="s">
        <v>77</v>
      </c>
      <c r="E7" s="29">
        <f>일위대가!F28</f>
        <v>0</v>
      </c>
      <c r="F7" s="29">
        <f>일위대가!H28</f>
        <v>0</v>
      </c>
      <c r="G7" s="29">
        <f>일위대가!J28</f>
        <v>225</v>
      </c>
      <c r="H7" s="29">
        <f t="shared" si="0"/>
        <v>225</v>
      </c>
      <c r="I7" s="16" t="s">
        <v>82</v>
      </c>
      <c r="J7" s="16" t="s">
        <v>50</v>
      </c>
      <c r="K7" s="16" t="s">
        <v>50</v>
      </c>
      <c r="L7" s="16" t="s">
        <v>50</v>
      </c>
      <c r="M7" s="16" t="s">
        <v>50</v>
      </c>
      <c r="N7" s="2" t="s">
        <v>50</v>
      </c>
    </row>
    <row r="8" spans="1:14" ht="30" customHeight="1" x14ac:dyDescent="0.3">
      <c r="A8" s="16" t="s">
        <v>87</v>
      </c>
      <c r="B8" s="16" t="s">
        <v>85</v>
      </c>
      <c r="C8" s="16" t="s">
        <v>76</v>
      </c>
      <c r="D8" s="16" t="s">
        <v>77</v>
      </c>
      <c r="E8" s="29">
        <f>일위대가!F33</f>
        <v>0</v>
      </c>
      <c r="F8" s="29">
        <f>일위대가!H33</f>
        <v>1655</v>
      </c>
      <c r="G8" s="29">
        <f>일위대가!J33</f>
        <v>24</v>
      </c>
      <c r="H8" s="29">
        <f t="shared" si="0"/>
        <v>1679</v>
      </c>
      <c r="I8" s="16" t="s">
        <v>86</v>
      </c>
      <c r="J8" s="16" t="s">
        <v>50</v>
      </c>
      <c r="K8" s="16" t="s">
        <v>50</v>
      </c>
      <c r="L8" s="16" t="s">
        <v>50</v>
      </c>
      <c r="M8" s="16" t="s">
        <v>50</v>
      </c>
      <c r="N8" s="2" t="s">
        <v>50</v>
      </c>
    </row>
    <row r="9" spans="1:14" ht="30" customHeight="1" x14ac:dyDescent="0.3">
      <c r="A9" s="16" t="s">
        <v>91</v>
      </c>
      <c r="B9" s="16" t="s">
        <v>89</v>
      </c>
      <c r="C9" s="16" t="s">
        <v>76</v>
      </c>
      <c r="D9" s="16" t="s">
        <v>77</v>
      </c>
      <c r="E9" s="29">
        <f>일위대가!F38</f>
        <v>852</v>
      </c>
      <c r="F9" s="29">
        <f>일위대가!H38</f>
        <v>0</v>
      </c>
      <c r="G9" s="29">
        <f>일위대가!J38</f>
        <v>0</v>
      </c>
      <c r="H9" s="29">
        <f t="shared" si="0"/>
        <v>852</v>
      </c>
      <c r="I9" s="16" t="s">
        <v>90</v>
      </c>
      <c r="J9" s="16" t="s">
        <v>50</v>
      </c>
      <c r="K9" s="16" t="s">
        <v>50</v>
      </c>
      <c r="L9" s="16" t="s">
        <v>50</v>
      </c>
      <c r="M9" s="16" t="s">
        <v>50</v>
      </c>
      <c r="N9" s="2" t="s">
        <v>50</v>
      </c>
    </row>
    <row r="10" spans="1:14" ht="30" customHeight="1" x14ac:dyDescent="0.3">
      <c r="A10" s="16" t="s">
        <v>95</v>
      </c>
      <c r="B10" s="16" t="s">
        <v>93</v>
      </c>
      <c r="C10" s="16" t="s">
        <v>76</v>
      </c>
      <c r="D10" s="16" t="s">
        <v>77</v>
      </c>
      <c r="E10" s="29">
        <f>일위대가!F48</f>
        <v>2862</v>
      </c>
      <c r="F10" s="29">
        <f>일위대가!H48</f>
        <v>0</v>
      </c>
      <c r="G10" s="29">
        <f>일위대가!J48</f>
        <v>9</v>
      </c>
      <c r="H10" s="29">
        <f t="shared" si="0"/>
        <v>2871</v>
      </c>
      <c r="I10" s="16" t="s">
        <v>94</v>
      </c>
      <c r="J10" s="16" t="s">
        <v>50</v>
      </c>
      <c r="K10" s="16" t="s">
        <v>50</v>
      </c>
      <c r="L10" s="16" t="s">
        <v>50</v>
      </c>
      <c r="M10" s="16" t="s">
        <v>50</v>
      </c>
      <c r="N10" s="2" t="s">
        <v>50</v>
      </c>
    </row>
    <row r="11" spans="1:14" ht="30" customHeight="1" x14ac:dyDescent="0.3">
      <c r="A11" s="16" t="s">
        <v>99</v>
      </c>
      <c r="B11" s="16" t="s">
        <v>97</v>
      </c>
      <c r="C11" s="16" t="s">
        <v>76</v>
      </c>
      <c r="D11" s="16" t="s">
        <v>77</v>
      </c>
      <c r="E11" s="29">
        <f>일위대가!F55</f>
        <v>519</v>
      </c>
      <c r="F11" s="29">
        <f>일위대가!H55</f>
        <v>0</v>
      </c>
      <c r="G11" s="29">
        <f>일위대가!J55</f>
        <v>0</v>
      </c>
      <c r="H11" s="29">
        <f t="shared" si="0"/>
        <v>519</v>
      </c>
      <c r="I11" s="16" t="s">
        <v>98</v>
      </c>
      <c r="J11" s="16" t="s">
        <v>50</v>
      </c>
      <c r="K11" s="16" t="s">
        <v>50</v>
      </c>
      <c r="L11" s="16" t="s">
        <v>50</v>
      </c>
      <c r="M11" s="16" t="s">
        <v>50</v>
      </c>
      <c r="N11" s="2" t="s">
        <v>50</v>
      </c>
    </row>
    <row r="12" spans="1:14" ht="30" customHeight="1" x14ac:dyDescent="0.3">
      <c r="A12" s="16" t="s">
        <v>103</v>
      </c>
      <c r="B12" s="16" t="s">
        <v>101</v>
      </c>
      <c r="C12" s="16" t="s">
        <v>76</v>
      </c>
      <c r="D12" s="16" t="s">
        <v>77</v>
      </c>
      <c r="E12" s="29">
        <f>일위대가!F59</f>
        <v>0</v>
      </c>
      <c r="F12" s="29">
        <f>일위대가!H59</f>
        <v>2251</v>
      </c>
      <c r="G12" s="29">
        <f>일위대가!J59</f>
        <v>0</v>
      </c>
      <c r="H12" s="29">
        <f t="shared" si="0"/>
        <v>2251</v>
      </c>
      <c r="I12" s="16" t="s">
        <v>102</v>
      </c>
      <c r="J12" s="16" t="s">
        <v>50</v>
      </c>
      <c r="K12" s="16" t="s">
        <v>50</v>
      </c>
      <c r="L12" s="16" t="s">
        <v>50</v>
      </c>
      <c r="M12" s="16" t="s">
        <v>50</v>
      </c>
      <c r="N12" s="2" t="s">
        <v>50</v>
      </c>
    </row>
    <row r="13" spans="1:14" ht="30" customHeight="1" x14ac:dyDescent="0.3">
      <c r="A13" s="16" t="s">
        <v>107</v>
      </c>
      <c r="B13" s="16" t="s">
        <v>105</v>
      </c>
      <c r="C13" s="16" t="s">
        <v>76</v>
      </c>
      <c r="D13" s="16" t="s">
        <v>77</v>
      </c>
      <c r="E13" s="29">
        <f>일위대가!F65</f>
        <v>1596</v>
      </c>
      <c r="F13" s="29">
        <f>일위대가!H65</f>
        <v>0</v>
      </c>
      <c r="G13" s="29">
        <f>일위대가!J65</f>
        <v>166</v>
      </c>
      <c r="H13" s="29">
        <f t="shared" si="0"/>
        <v>1762</v>
      </c>
      <c r="I13" s="16" t="s">
        <v>106</v>
      </c>
      <c r="J13" s="16" t="s">
        <v>50</v>
      </c>
      <c r="K13" s="16" t="s">
        <v>50</v>
      </c>
      <c r="L13" s="16" t="s">
        <v>50</v>
      </c>
      <c r="M13" s="16" t="s">
        <v>50</v>
      </c>
      <c r="N13" s="2" t="s">
        <v>50</v>
      </c>
    </row>
    <row r="14" spans="1:14" ht="30" customHeight="1" x14ac:dyDescent="0.3">
      <c r="A14" s="16" t="s">
        <v>112</v>
      </c>
      <c r="B14" s="16" t="s">
        <v>109</v>
      </c>
      <c r="C14" s="16" t="s">
        <v>110</v>
      </c>
      <c r="D14" s="16" t="s">
        <v>77</v>
      </c>
      <c r="E14" s="29">
        <f>일위대가!F72</f>
        <v>256</v>
      </c>
      <c r="F14" s="29">
        <f>일위대가!H72</f>
        <v>2367</v>
      </c>
      <c r="G14" s="29">
        <f>일위대가!J72</f>
        <v>0</v>
      </c>
      <c r="H14" s="29">
        <f t="shared" si="0"/>
        <v>2623</v>
      </c>
      <c r="I14" s="16" t="s">
        <v>111</v>
      </c>
      <c r="J14" s="16" t="s">
        <v>50</v>
      </c>
      <c r="K14" s="16" t="s">
        <v>50</v>
      </c>
      <c r="L14" s="16" t="s">
        <v>50</v>
      </c>
      <c r="M14" s="16" t="s">
        <v>50</v>
      </c>
      <c r="N14" s="2" t="s">
        <v>50</v>
      </c>
    </row>
    <row r="15" spans="1:14" ht="30" customHeight="1" x14ac:dyDescent="0.3">
      <c r="A15" s="16" t="s">
        <v>117</v>
      </c>
      <c r="B15" s="16" t="s">
        <v>114</v>
      </c>
      <c r="C15" s="16" t="s">
        <v>115</v>
      </c>
      <c r="D15" s="16" t="s">
        <v>69</v>
      </c>
      <c r="E15" s="29">
        <f>일위대가!F76</f>
        <v>0</v>
      </c>
      <c r="F15" s="29">
        <f>일위대가!H76</f>
        <v>1324</v>
      </c>
      <c r="G15" s="29">
        <f>일위대가!J76</f>
        <v>0</v>
      </c>
      <c r="H15" s="29">
        <f t="shared" si="0"/>
        <v>1324</v>
      </c>
      <c r="I15" s="16" t="s">
        <v>116</v>
      </c>
      <c r="J15" s="16" t="s">
        <v>50</v>
      </c>
      <c r="K15" s="16" t="s">
        <v>50</v>
      </c>
      <c r="L15" s="16" t="s">
        <v>50</v>
      </c>
      <c r="M15" s="16" t="s">
        <v>50</v>
      </c>
      <c r="N15" s="2" t="s">
        <v>50</v>
      </c>
    </row>
    <row r="16" spans="1:14" ht="30" customHeight="1" x14ac:dyDescent="0.3">
      <c r="A16" s="16" t="s">
        <v>121</v>
      </c>
      <c r="B16" s="16" t="s">
        <v>119</v>
      </c>
      <c r="C16" s="16" t="s">
        <v>50</v>
      </c>
      <c r="D16" s="16" t="s">
        <v>69</v>
      </c>
      <c r="E16" s="29">
        <f>일위대가!F80</f>
        <v>0</v>
      </c>
      <c r="F16" s="29">
        <f>일위대가!H80</f>
        <v>2435</v>
      </c>
      <c r="G16" s="29">
        <f>일위대가!J80</f>
        <v>0</v>
      </c>
      <c r="H16" s="29">
        <f t="shared" si="0"/>
        <v>2435</v>
      </c>
      <c r="I16" s="16" t="s">
        <v>120</v>
      </c>
      <c r="J16" s="16" t="s">
        <v>50</v>
      </c>
      <c r="K16" s="16" t="s">
        <v>50</v>
      </c>
      <c r="L16" s="16" t="s">
        <v>50</v>
      </c>
      <c r="M16" s="16" t="s">
        <v>50</v>
      </c>
      <c r="N16" s="2" t="s">
        <v>50</v>
      </c>
    </row>
    <row r="17" spans="1:14" ht="30" customHeight="1" x14ac:dyDescent="0.3">
      <c r="A17" s="16" t="s">
        <v>125</v>
      </c>
      <c r="B17" s="16" t="s">
        <v>123</v>
      </c>
      <c r="C17" s="16" t="s">
        <v>50</v>
      </c>
      <c r="D17" s="16" t="s">
        <v>77</v>
      </c>
      <c r="E17" s="29">
        <f>일위대가!F86</f>
        <v>127</v>
      </c>
      <c r="F17" s="29">
        <f>일위대가!H86</f>
        <v>6370</v>
      </c>
      <c r="G17" s="29">
        <f>일위대가!J86</f>
        <v>0</v>
      </c>
      <c r="H17" s="29">
        <f t="shared" si="0"/>
        <v>6497</v>
      </c>
      <c r="I17" s="16" t="s">
        <v>124</v>
      </c>
      <c r="J17" s="16" t="s">
        <v>50</v>
      </c>
      <c r="K17" s="16" t="s">
        <v>50</v>
      </c>
      <c r="L17" s="16" t="s">
        <v>50</v>
      </c>
      <c r="M17" s="16" t="s">
        <v>50</v>
      </c>
      <c r="N17" s="2" t="s">
        <v>50</v>
      </c>
    </row>
    <row r="18" spans="1:14" ht="30" customHeight="1" x14ac:dyDescent="0.3">
      <c r="A18" s="16" t="s">
        <v>129</v>
      </c>
      <c r="B18" s="16" t="s">
        <v>127</v>
      </c>
      <c r="C18" s="16" t="s">
        <v>50</v>
      </c>
      <c r="D18" s="16" t="s">
        <v>69</v>
      </c>
      <c r="E18" s="29">
        <f>일위대가!F90</f>
        <v>0</v>
      </c>
      <c r="F18" s="29">
        <f>일위대가!H90</f>
        <v>3310</v>
      </c>
      <c r="G18" s="29">
        <f>일위대가!J90</f>
        <v>0</v>
      </c>
      <c r="H18" s="29">
        <f t="shared" si="0"/>
        <v>3310</v>
      </c>
      <c r="I18" s="16" t="s">
        <v>128</v>
      </c>
      <c r="J18" s="16" t="s">
        <v>50</v>
      </c>
      <c r="K18" s="16" t="s">
        <v>50</v>
      </c>
      <c r="L18" s="16" t="s">
        <v>50</v>
      </c>
      <c r="M18" s="16" t="s">
        <v>50</v>
      </c>
      <c r="N18" s="2" t="s">
        <v>50</v>
      </c>
    </row>
    <row r="19" spans="1:14" ht="30" customHeight="1" x14ac:dyDescent="0.3">
      <c r="A19" s="16" t="s">
        <v>185</v>
      </c>
      <c r="B19" s="16" t="s">
        <v>56</v>
      </c>
      <c r="C19" s="16" t="s">
        <v>183</v>
      </c>
      <c r="D19" s="16" t="s">
        <v>58</v>
      </c>
      <c r="E19" s="29">
        <f>일위대가!F95</f>
        <v>0</v>
      </c>
      <c r="F19" s="29">
        <f>일위대가!H95</f>
        <v>93294</v>
      </c>
      <c r="G19" s="29">
        <f>일위대가!J95</f>
        <v>0</v>
      </c>
      <c r="H19" s="29">
        <f t="shared" si="0"/>
        <v>93294</v>
      </c>
      <c r="I19" s="16" t="s">
        <v>184</v>
      </c>
      <c r="J19" s="16" t="s">
        <v>50</v>
      </c>
      <c r="K19" s="16" t="s">
        <v>50</v>
      </c>
      <c r="L19" s="16" t="s">
        <v>50</v>
      </c>
      <c r="M19" s="16" t="s">
        <v>50</v>
      </c>
      <c r="N19" s="2" t="s">
        <v>50</v>
      </c>
    </row>
  </sheetData>
  <phoneticPr fontId="1" type="noConversion"/>
  <pageMargins left="0.78740157480314954" right="0" top="0.39370078740157477" bottom="0.39370078740157477" header="0" footer="0"/>
  <pageSetup paperSize="9"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5"/>
  <sheetViews>
    <sheetView view="pageBreakPreview" topLeftCell="A66" zoomScale="60" zoomScaleNormal="100" workbookViewId="0">
      <selection activeCell="G18" sqref="G18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7" width="2.625" hidden="1" customWidth="1"/>
    <col min="48" max="48" width="1.625" hidden="1" customWidth="1"/>
    <col min="49" max="49" width="24.625" hidden="1" customWidth="1"/>
    <col min="50" max="51" width="2.625" hidden="1" customWidth="1"/>
    <col min="52" max="52" width="1.625" hidden="1" customWidth="1"/>
  </cols>
  <sheetData>
    <row r="1" spans="1:52" ht="30" customHeight="1" x14ac:dyDescent="0.3">
      <c r="A1" s="6" t="s">
        <v>481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52" ht="30" customHeight="1" x14ac:dyDescent="0.3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/>
      <c r="G2" s="52" t="s">
        <v>7</v>
      </c>
      <c r="H2" s="52"/>
      <c r="I2" s="52" t="s">
        <v>8</v>
      </c>
      <c r="J2" s="52"/>
      <c r="K2" s="52" t="s">
        <v>9</v>
      </c>
      <c r="L2" s="52"/>
      <c r="M2" s="52" t="s">
        <v>10</v>
      </c>
      <c r="N2" s="51" t="s">
        <v>143</v>
      </c>
      <c r="O2" s="51" t="s">
        <v>18</v>
      </c>
      <c r="P2" s="51" t="s">
        <v>20</v>
      </c>
      <c r="Q2" s="51" t="s">
        <v>21</v>
      </c>
      <c r="R2" s="51" t="s">
        <v>22</v>
      </c>
      <c r="S2" s="51" t="s">
        <v>23</v>
      </c>
      <c r="T2" s="51" t="s">
        <v>24</v>
      </c>
      <c r="U2" s="51" t="s">
        <v>25</v>
      </c>
      <c r="V2" s="51" t="s">
        <v>26</v>
      </c>
      <c r="W2" s="51" t="s">
        <v>27</v>
      </c>
      <c r="X2" s="51" t="s">
        <v>28</v>
      </c>
      <c r="Y2" s="51" t="s">
        <v>29</v>
      </c>
      <c r="Z2" s="51" t="s">
        <v>30</v>
      </c>
      <c r="AA2" s="51" t="s">
        <v>31</v>
      </c>
      <c r="AB2" s="51" t="s">
        <v>32</v>
      </c>
      <c r="AC2" s="51" t="s">
        <v>33</v>
      </c>
      <c r="AD2" s="51" t="s">
        <v>34</v>
      </c>
      <c r="AE2" s="51" t="s">
        <v>35</v>
      </c>
      <c r="AF2" s="51" t="s">
        <v>36</v>
      </c>
      <c r="AG2" s="51" t="s">
        <v>37</v>
      </c>
      <c r="AH2" s="51" t="s">
        <v>38</v>
      </c>
      <c r="AI2" s="51" t="s">
        <v>39</v>
      </c>
      <c r="AJ2" s="51" t="s">
        <v>40</v>
      </c>
      <c r="AK2" s="51" t="s">
        <v>41</v>
      </c>
      <c r="AL2" s="51" t="s">
        <v>42</v>
      </c>
      <c r="AM2" s="51" t="s">
        <v>43</v>
      </c>
      <c r="AN2" s="51" t="s">
        <v>44</v>
      </c>
      <c r="AO2" s="51" t="s">
        <v>45</v>
      </c>
      <c r="AP2" s="51" t="s">
        <v>144</v>
      </c>
      <c r="AQ2" s="51" t="s">
        <v>145</v>
      </c>
      <c r="AR2" s="51" t="s">
        <v>146</v>
      </c>
      <c r="AS2" s="51" t="s">
        <v>147</v>
      </c>
      <c r="AT2" s="51" t="s">
        <v>148</v>
      </c>
      <c r="AU2" s="51" t="s">
        <v>149</v>
      </c>
      <c r="AV2" s="51" t="s">
        <v>46</v>
      </c>
      <c r="AW2" s="51" t="s">
        <v>150</v>
      </c>
      <c r="AX2" s="1" t="s">
        <v>142</v>
      </c>
      <c r="AY2" s="1" t="s">
        <v>19</v>
      </c>
      <c r="AZ2" s="1" t="s">
        <v>151</v>
      </c>
    </row>
    <row r="3" spans="1:52" ht="30" customHeight="1" x14ac:dyDescent="0.3">
      <c r="A3" s="56"/>
      <c r="B3" s="56"/>
      <c r="C3" s="56"/>
      <c r="D3" s="56"/>
      <c r="E3" s="19" t="s">
        <v>5</v>
      </c>
      <c r="F3" s="19" t="s">
        <v>6</v>
      </c>
      <c r="G3" s="19" t="s">
        <v>5</v>
      </c>
      <c r="H3" s="19" t="s">
        <v>6</v>
      </c>
      <c r="I3" s="19" t="s">
        <v>5</v>
      </c>
      <c r="J3" s="19" t="s">
        <v>6</v>
      </c>
      <c r="K3" s="19" t="s">
        <v>5</v>
      </c>
      <c r="L3" s="19" t="s">
        <v>6</v>
      </c>
      <c r="M3" s="56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1:52" ht="30" customHeight="1" x14ac:dyDescent="0.3">
      <c r="A4" s="20" t="s">
        <v>152</v>
      </c>
      <c r="B4" s="21"/>
      <c r="C4" s="21"/>
      <c r="D4" s="21"/>
      <c r="E4" s="26"/>
      <c r="F4" s="30"/>
      <c r="G4" s="26"/>
      <c r="H4" s="30"/>
      <c r="I4" s="26"/>
      <c r="J4" s="30"/>
      <c r="K4" s="26"/>
      <c r="L4" s="30"/>
      <c r="M4" s="22"/>
      <c r="N4" s="1" t="s">
        <v>60</v>
      </c>
    </row>
    <row r="5" spans="1:52" ht="30" customHeight="1" x14ac:dyDescent="0.3">
      <c r="A5" s="23" t="s">
        <v>153</v>
      </c>
      <c r="B5" s="23" t="s">
        <v>154</v>
      </c>
      <c r="C5" s="23" t="s">
        <v>155</v>
      </c>
      <c r="D5" s="24">
        <v>0.12</v>
      </c>
      <c r="E5" s="27">
        <f>단가대비표!O8</f>
        <v>30000</v>
      </c>
      <c r="F5" s="31">
        <f t="shared" ref="F5:F14" si="0">TRUNC(E5*D5,1)</f>
        <v>3600</v>
      </c>
      <c r="G5" s="27">
        <f>단가대비표!P8</f>
        <v>0</v>
      </c>
      <c r="H5" s="31">
        <f t="shared" ref="H5:H14" si="1">TRUNC(G5*D5,1)</f>
        <v>0</v>
      </c>
      <c r="I5" s="27">
        <f>단가대비표!V8</f>
        <v>0</v>
      </c>
      <c r="J5" s="31">
        <f t="shared" ref="J5:J14" si="2">TRUNC(I5*D5,1)</f>
        <v>0</v>
      </c>
      <c r="K5" s="27">
        <f t="shared" ref="K5:K14" si="3">TRUNC(E5+G5+I5,1)</f>
        <v>30000</v>
      </c>
      <c r="L5" s="31">
        <f t="shared" ref="L5:L14" si="4">TRUNC(F5+H5+J5,1)</f>
        <v>3600</v>
      </c>
      <c r="M5" s="23" t="s">
        <v>50</v>
      </c>
      <c r="N5" s="2" t="s">
        <v>60</v>
      </c>
      <c r="O5" s="2" t="s">
        <v>156</v>
      </c>
      <c r="P5" s="2" t="s">
        <v>62</v>
      </c>
      <c r="Q5" s="2" t="s">
        <v>62</v>
      </c>
      <c r="R5" s="2" t="s">
        <v>61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2" t="s">
        <v>50</v>
      </c>
      <c r="AW5" s="2" t="s">
        <v>157</v>
      </c>
      <c r="AX5" s="2" t="s">
        <v>50</v>
      </c>
      <c r="AY5" s="2" t="s">
        <v>50</v>
      </c>
      <c r="AZ5" s="2" t="s">
        <v>50</v>
      </c>
    </row>
    <row r="6" spans="1:52" ht="30" customHeight="1" x14ac:dyDescent="0.3">
      <c r="A6" s="23" t="s">
        <v>153</v>
      </c>
      <c r="B6" s="23" t="s">
        <v>158</v>
      </c>
      <c r="C6" s="23" t="s">
        <v>155</v>
      </c>
      <c r="D6" s="24">
        <v>0.12</v>
      </c>
      <c r="E6" s="27">
        <f>단가대비표!O9</f>
        <v>9844</v>
      </c>
      <c r="F6" s="31">
        <f t="shared" si="0"/>
        <v>1181.2</v>
      </c>
      <c r="G6" s="27">
        <f>단가대비표!P9</f>
        <v>0</v>
      </c>
      <c r="H6" s="31">
        <f t="shared" si="1"/>
        <v>0</v>
      </c>
      <c r="I6" s="27">
        <f>단가대비표!V9</f>
        <v>0</v>
      </c>
      <c r="J6" s="31">
        <f t="shared" si="2"/>
        <v>0</v>
      </c>
      <c r="K6" s="27">
        <f t="shared" si="3"/>
        <v>9844</v>
      </c>
      <c r="L6" s="31">
        <f t="shared" si="4"/>
        <v>1181.2</v>
      </c>
      <c r="M6" s="23" t="s">
        <v>50</v>
      </c>
      <c r="N6" s="2" t="s">
        <v>60</v>
      </c>
      <c r="O6" s="2" t="s">
        <v>159</v>
      </c>
      <c r="P6" s="2" t="s">
        <v>62</v>
      </c>
      <c r="Q6" s="2" t="s">
        <v>62</v>
      </c>
      <c r="R6" s="2" t="s">
        <v>61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2" t="s">
        <v>50</v>
      </c>
      <c r="AW6" s="2" t="s">
        <v>160</v>
      </c>
      <c r="AX6" s="2" t="s">
        <v>50</v>
      </c>
      <c r="AY6" s="2" t="s">
        <v>50</v>
      </c>
      <c r="AZ6" s="2" t="s">
        <v>50</v>
      </c>
    </row>
    <row r="7" spans="1:52" ht="30" customHeight="1" x14ac:dyDescent="0.3">
      <c r="A7" s="23" t="s">
        <v>153</v>
      </c>
      <c r="B7" s="23" t="s">
        <v>161</v>
      </c>
      <c r="C7" s="23" t="s">
        <v>155</v>
      </c>
      <c r="D7" s="24">
        <v>0.24</v>
      </c>
      <c r="E7" s="27">
        <f>단가대비표!O10</f>
        <v>25000</v>
      </c>
      <c r="F7" s="31">
        <f t="shared" si="0"/>
        <v>6000</v>
      </c>
      <c r="G7" s="27">
        <f>단가대비표!P10</f>
        <v>0</v>
      </c>
      <c r="H7" s="31">
        <f t="shared" si="1"/>
        <v>0</v>
      </c>
      <c r="I7" s="27">
        <f>단가대비표!V10</f>
        <v>0</v>
      </c>
      <c r="J7" s="31">
        <f t="shared" si="2"/>
        <v>0</v>
      </c>
      <c r="K7" s="27">
        <f t="shared" si="3"/>
        <v>25000</v>
      </c>
      <c r="L7" s="31">
        <f t="shared" si="4"/>
        <v>6000</v>
      </c>
      <c r="M7" s="23" t="s">
        <v>50</v>
      </c>
      <c r="N7" s="2" t="s">
        <v>60</v>
      </c>
      <c r="O7" s="2" t="s">
        <v>162</v>
      </c>
      <c r="P7" s="2" t="s">
        <v>62</v>
      </c>
      <c r="Q7" s="2" t="s">
        <v>62</v>
      </c>
      <c r="R7" s="2" t="s">
        <v>61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2" t="s">
        <v>50</v>
      </c>
      <c r="AW7" s="2" t="s">
        <v>163</v>
      </c>
      <c r="AX7" s="2" t="s">
        <v>50</v>
      </c>
      <c r="AY7" s="2" t="s">
        <v>50</v>
      </c>
      <c r="AZ7" s="2" t="s">
        <v>50</v>
      </c>
    </row>
    <row r="8" spans="1:52" ht="30" customHeight="1" x14ac:dyDescent="0.3">
      <c r="A8" s="23" t="s">
        <v>153</v>
      </c>
      <c r="B8" s="23" t="s">
        <v>164</v>
      </c>
      <c r="C8" s="23" t="s">
        <v>155</v>
      </c>
      <c r="D8" s="24">
        <v>0.24</v>
      </c>
      <c r="E8" s="27">
        <f>단가대비표!O13</f>
        <v>25000</v>
      </c>
      <c r="F8" s="31">
        <f t="shared" si="0"/>
        <v>6000</v>
      </c>
      <c r="G8" s="27">
        <f>단가대비표!P13</f>
        <v>0</v>
      </c>
      <c r="H8" s="31">
        <f t="shared" si="1"/>
        <v>0</v>
      </c>
      <c r="I8" s="27">
        <f>단가대비표!V13</f>
        <v>0</v>
      </c>
      <c r="J8" s="31">
        <f t="shared" si="2"/>
        <v>0</v>
      </c>
      <c r="K8" s="27">
        <f t="shared" si="3"/>
        <v>25000</v>
      </c>
      <c r="L8" s="31">
        <f t="shared" si="4"/>
        <v>6000</v>
      </c>
      <c r="M8" s="23" t="s">
        <v>50</v>
      </c>
      <c r="N8" s="2" t="s">
        <v>60</v>
      </c>
      <c r="O8" s="2" t="s">
        <v>165</v>
      </c>
      <c r="P8" s="2" t="s">
        <v>62</v>
      </c>
      <c r="Q8" s="2" t="s">
        <v>62</v>
      </c>
      <c r="R8" s="2" t="s">
        <v>61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2" t="s">
        <v>50</v>
      </c>
      <c r="AW8" s="2" t="s">
        <v>166</v>
      </c>
      <c r="AX8" s="2" t="s">
        <v>50</v>
      </c>
      <c r="AY8" s="2" t="s">
        <v>50</v>
      </c>
      <c r="AZ8" s="2" t="s">
        <v>50</v>
      </c>
    </row>
    <row r="9" spans="1:52" ht="30" customHeight="1" x14ac:dyDescent="0.3">
      <c r="A9" s="23" t="s">
        <v>153</v>
      </c>
      <c r="B9" s="23" t="s">
        <v>167</v>
      </c>
      <c r="C9" s="23" t="s">
        <v>155</v>
      </c>
      <c r="D9" s="24">
        <v>0.12</v>
      </c>
      <c r="E9" s="27">
        <f>단가대비표!O11</f>
        <v>6000</v>
      </c>
      <c r="F9" s="31">
        <f t="shared" si="0"/>
        <v>720</v>
      </c>
      <c r="G9" s="27">
        <f>단가대비표!P11</f>
        <v>0</v>
      </c>
      <c r="H9" s="31">
        <f t="shared" si="1"/>
        <v>0</v>
      </c>
      <c r="I9" s="27">
        <f>단가대비표!V11</f>
        <v>0</v>
      </c>
      <c r="J9" s="31">
        <f t="shared" si="2"/>
        <v>0</v>
      </c>
      <c r="K9" s="27">
        <f t="shared" si="3"/>
        <v>6000</v>
      </c>
      <c r="L9" s="31">
        <f t="shared" si="4"/>
        <v>720</v>
      </c>
      <c r="M9" s="23" t="s">
        <v>50</v>
      </c>
      <c r="N9" s="2" t="s">
        <v>60</v>
      </c>
      <c r="O9" s="2" t="s">
        <v>168</v>
      </c>
      <c r="P9" s="2" t="s">
        <v>62</v>
      </c>
      <c r="Q9" s="2" t="s">
        <v>62</v>
      </c>
      <c r="R9" s="2" t="s">
        <v>61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2" t="s">
        <v>50</v>
      </c>
      <c r="AW9" s="2" t="s">
        <v>169</v>
      </c>
      <c r="AX9" s="2" t="s">
        <v>50</v>
      </c>
      <c r="AY9" s="2" t="s">
        <v>50</v>
      </c>
      <c r="AZ9" s="2" t="s">
        <v>50</v>
      </c>
    </row>
    <row r="10" spans="1:52" ht="30" customHeight="1" x14ac:dyDescent="0.3">
      <c r="A10" s="23" t="s">
        <v>153</v>
      </c>
      <c r="B10" s="23" t="s">
        <v>170</v>
      </c>
      <c r="C10" s="23" t="s">
        <v>155</v>
      </c>
      <c r="D10" s="24">
        <v>0.24</v>
      </c>
      <c r="E10" s="27">
        <f>단가대비표!O12</f>
        <v>8000</v>
      </c>
      <c r="F10" s="31">
        <f t="shared" si="0"/>
        <v>1920</v>
      </c>
      <c r="G10" s="27">
        <f>단가대비표!P12</f>
        <v>0</v>
      </c>
      <c r="H10" s="31">
        <f t="shared" si="1"/>
        <v>0</v>
      </c>
      <c r="I10" s="27">
        <f>단가대비표!V12</f>
        <v>0</v>
      </c>
      <c r="J10" s="31">
        <f t="shared" si="2"/>
        <v>0</v>
      </c>
      <c r="K10" s="27">
        <f t="shared" si="3"/>
        <v>8000</v>
      </c>
      <c r="L10" s="31">
        <f t="shared" si="4"/>
        <v>1920</v>
      </c>
      <c r="M10" s="23" t="s">
        <v>50</v>
      </c>
      <c r="N10" s="2" t="s">
        <v>60</v>
      </c>
      <c r="O10" s="2" t="s">
        <v>171</v>
      </c>
      <c r="P10" s="2" t="s">
        <v>62</v>
      </c>
      <c r="Q10" s="2" t="s">
        <v>62</v>
      </c>
      <c r="R10" s="2" t="s">
        <v>61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2" t="s">
        <v>50</v>
      </c>
      <c r="AW10" s="2" t="s">
        <v>172</v>
      </c>
      <c r="AX10" s="2" t="s">
        <v>50</v>
      </c>
      <c r="AY10" s="2" t="s">
        <v>50</v>
      </c>
      <c r="AZ10" s="2" t="s">
        <v>50</v>
      </c>
    </row>
    <row r="11" spans="1:52" ht="30" customHeight="1" x14ac:dyDescent="0.3">
      <c r="A11" s="23" t="s">
        <v>153</v>
      </c>
      <c r="B11" s="23" t="s">
        <v>173</v>
      </c>
      <c r="C11" s="23" t="s">
        <v>155</v>
      </c>
      <c r="D11" s="24">
        <v>0.36</v>
      </c>
      <c r="E11" s="27">
        <f>단가대비표!O14</f>
        <v>9500</v>
      </c>
      <c r="F11" s="31">
        <f t="shared" si="0"/>
        <v>3420</v>
      </c>
      <c r="G11" s="27">
        <f>단가대비표!P14</f>
        <v>0</v>
      </c>
      <c r="H11" s="31">
        <f t="shared" si="1"/>
        <v>0</v>
      </c>
      <c r="I11" s="27">
        <f>단가대비표!V14</f>
        <v>0</v>
      </c>
      <c r="J11" s="31">
        <f t="shared" si="2"/>
        <v>0</v>
      </c>
      <c r="K11" s="27">
        <f t="shared" si="3"/>
        <v>9500</v>
      </c>
      <c r="L11" s="31">
        <f t="shared" si="4"/>
        <v>3420</v>
      </c>
      <c r="M11" s="23" t="s">
        <v>50</v>
      </c>
      <c r="N11" s="2" t="s">
        <v>60</v>
      </c>
      <c r="O11" s="2" t="s">
        <v>174</v>
      </c>
      <c r="P11" s="2" t="s">
        <v>62</v>
      </c>
      <c r="Q11" s="2" t="s">
        <v>62</v>
      </c>
      <c r="R11" s="2" t="s">
        <v>61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2" t="s">
        <v>50</v>
      </c>
      <c r="AW11" s="2" t="s">
        <v>175</v>
      </c>
      <c r="AX11" s="2" t="s">
        <v>50</v>
      </c>
      <c r="AY11" s="2" t="s">
        <v>50</v>
      </c>
      <c r="AZ11" s="2" t="s">
        <v>50</v>
      </c>
    </row>
    <row r="12" spans="1:52" ht="30" customHeight="1" x14ac:dyDescent="0.3">
      <c r="A12" s="23" t="s">
        <v>153</v>
      </c>
      <c r="B12" s="23" t="s">
        <v>176</v>
      </c>
      <c r="C12" s="23" t="s">
        <v>155</v>
      </c>
      <c r="D12" s="24">
        <v>0.36</v>
      </c>
      <c r="E12" s="27">
        <f>단가대비표!O15</f>
        <v>11000</v>
      </c>
      <c r="F12" s="31">
        <f t="shared" si="0"/>
        <v>3960</v>
      </c>
      <c r="G12" s="27">
        <f>단가대비표!P15</f>
        <v>0</v>
      </c>
      <c r="H12" s="31">
        <f t="shared" si="1"/>
        <v>0</v>
      </c>
      <c r="I12" s="27">
        <f>단가대비표!V15</f>
        <v>0</v>
      </c>
      <c r="J12" s="31">
        <f t="shared" si="2"/>
        <v>0</v>
      </c>
      <c r="K12" s="27">
        <f t="shared" si="3"/>
        <v>11000</v>
      </c>
      <c r="L12" s="31">
        <f t="shared" si="4"/>
        <v>3960</v>
      </c>
      <c r="M12" s="23" t="s">
        <v>50</v>
      </c>
      <c r="N12" s="2" t="s">
        <v>60</v>
      </c>
      <c r="O12" s="2" t="s">
        <v>177</v>
      </c>
      <c r="P12" s="2" t="s">
        <v>62</v>
      </c>
      <c r="Q12" s="2" t="s">
        <v>62</v>
      </c>
      <c r="R12" s="2" t="s">
        <v>61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2" t="s">
        <v>50</v>
      </c>
      <c r="AW12" s="2" t="s">
        <v>178</v>
      </c>
      <c r="AX12" s="2" t="s">
        <v>50</v>
      </c>
      <c r="AY12" s="2" t="s">
        <v>50</v>
      </c>
      <c r="AZ12" s="2" t="s">
        <v>50</v>
      </c>
    </row>
    <row r="13" spans="1:52" ht="30" customHeight="1" x14ac:dyDescent="0.3">
      <c r="A13" s="23" t="s">
        <v>153</v>
      </c>
      <c r="B13" s="23" t="s">
        <v>179</v>
      </c>
      <c r="C13" s="23" t="s">
        <v>180</v>
      </c>
      <c r="D13" s="24">
        <v>0.63</v>
      </c>
      <c r="E13" s="27">
        <f>단가대비표!O16</f>
        <v>9180</v>
      </c>
      <c r="F13" s="31">
        <f t="shared" si="0"/>
        <v>5783.4</v>
      </c>
      <c r="G13" s="27">
        <f>단가대비표!P16</f>
        <v>0</v>
      </c>
      <c r="H13" s="31">
        <f t="shared" si="1"/>
        <v>0</v>
      </c>
      <c r="I13" s="27">
        <f>단가대비표!V16</f>
        <v>0</v>
      </c>
      <c r="J13" s="31">
        <f t="shared" si="2"/>
        <v>0</v>
      </c>
      <c r="K13" s="27">
        <f t="shared" si="3"/>
        <v>9180</v>
      </c>
      <c r="L13" s="31">
        <f t="shared" si="4"/>
        <v>5783.4</v>
      </c>
      <c r="M13" s="23" t="s">
        <v>50</v>
      </c>
      <c r="N13" s="2" t="s">
        <v>60</v>
      </c>
      <c r="O13" s="2" t="s">
        <v>181</v>
      </c>
      <c r="P13" s="2" t="s">
        <v>62</v>
      </c>
      <c r="Q13" s="2" t="s">
        <v>62</v>
      </c>
      <c r="R13" s="2" t="s">
        <v>61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2" t="s">
        <v>50</v>
      </c>
      <c r="AW13" s="2" t="s">
        <v>182</v>
      </c>
      <c r="AX13" s="2" t="s">
        <v>50</v>
      </c>
      <c r="AY13" s="2" t="s">
        <v>50</v>
      </c>
      <c r="AZ13" s="2" t="s">
        <v>50</v>
      </c>
    </row>
    <row r="14" spans="1:52" ht="30" customHeight="1" x14ac:dyDescent="0.3">
      <c r="A14" s="23" t="s">
        <v>56</v>
      </c>
      <c r="B14" s="23" t="s">
        <v>183</v>
      </c>
      <c r="C14" s="23" t="s">
        <v>58</v>
      </c>
      <c r="D14" s="24">
        <v>1</v>
      </c>
      <c r="E14" s="27">
        <f>일위대가목록!E19</f>
        <v>0</v>
      </c>
      <c r="F14" s="31">
        <f t="shared" si="0"/>
        <v>0</v>
      </c>
      <c r="G14" s="27">
        <f>일위대가목록!F19</f>
        <v>93294</v>
      </c>
      <c r="H14" s="31">
        <f t="shared" si="1"/>
        <v>93294</v>
      </c>
      <c r="I14" s="27">
        <f>일위대가목록!G19</f>
        <v>0</v>
      </c>
      <c r="J14" s="31">
        <f t="shared" si="2"/>
        <v>0</v>
      </c>
      <c r="K14" s="27">
        <f t="shared" si="3"/>
        <v>93294</v>
      </c>
      <c r="L14" s="31">
        <f t="shared" si="4"/>
        <v>93294</v>
      </c>
      <c r="M14" s="23" t="s">
        <v>184</v>
      </c>
      <c r="N14" s="2" t="s">
        <v>60</v>
      </c>
      <c r="O14" s="2" t="s">
        <v>185</v>
      </c>
      <c r="P14" s="2" t="s">
        <v>61</v>
      </c>
      <c r="Q14" s="2" t="s">
        <v>62</v>
      </c>
      <c r="R14" s="2" t="s">
        <v>62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2" t="s">
        <v>50</v>
      </c>
      <c r="AW14" s="2" t="s">
        <v>186</v>
      </c>
      <c r="AX14" s="2" t="s">
        <v>50</v>
      </c>
      <c r="AY14" s="2" t="s">
        <v>50</v>
      </c>
      <c r="AZ14" s="2" t="s">
        <v>50</v>
      </c>
    </row>
    <row r="15" spans="1:52" ht="30" customHeight="1" x14ac:dyDescent="0.3">
      <c r="A15" s="23" t="s">
        <v>187</v>
      </c>
      <c r="B15" s="23" t="s">
        <v>50</v>
      </c>
      <c r="C15" s="23" t="s">
        <v>50</v>
      </c>
      <c r="D15" s="24"/>
      <c r="E15" s="27"/>
      <c r="F15" s="31">
        <f>TRUNC(SUMIF(N5:N14, N4, F5:F14),0)</f>
        <v>32584</v>
      </c>
      <c r="G15" s="27"/>
      <c r="H15" s="31">
        <f>TRUNC(SUMIF(N5:N14, N4, H5:H14),0)</f>
        <v>93294</v>
      </c>
      <c r="I15" s="27"/>
      <c r="J15" s="31">
        <f>TRUNC(SUMIF(N5:N14, N4, J5:J14),0)</f>
        <v>0</v>
      </c>
      <c r="K15" s="27"/>
      <c r="L15" s="31">
        <f>F15+H15+J15</f>
        <v>125878</v>
      </c>
      <c r="M15" s="23" t="s">
        <v>50</v>
      </c>
      <c r="N15" s="2" t="s">
        <v>65</v>
      </c>
      <c r="O15" s="2" t="s">
        <v>65</v>
      </c>
      <c r="P15" s="2" t="s">
        <v>50</v>
      </c>
      <c r="Q15" s="2" t="s">
        <v>50</v>
      </c>
      <c r="R15" s="2" t="s">
        <v>50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2" t="s">
        <v>50</v>
      </c>
      <c r="AW15" s="2" t="s">
        <v>50</v>
      </c>
      <c r="AX15" s="2" t="s">
        <v>50</v>
      </c>
      <c r="AY15" s="2" t="s">
        <v>50</v>
      </c>
      <c r="AZ15" s="2" t="s">
        <v>50</v>
      </c>
    </row>
    <row r="16" spans="1:52" ht="30" customHeight="1" x14ac:dyDescent="0.3">
      <c r="A16" s="25"/>
      <c r="B16" s="25"/>
      <c r="C16" s="25"/>
      <c r="D16" s="25"/>
      <c r="E16" s="28"/>
      <c r="F16" s="32"/>
      <c r="G16" s="28"/>
      <c r="H16" s="32"/>
      <c r="I16" s="28"/>
      <c r="J16" s="32"/>
      <c r="K16" s="28"/>
      <c r="L16" s="32"/>
      <c r="M16" s="25"/>
    </row>
    <row r="17" spans="1:52" ht="30" customHeight="1" x14ac:dyDescent="0.3">
      <c r="A17" s="20" t="s">
        <v>188</v>
      </c>
      <c r="B17" s="21"/>
      <c r="C17" s="21"/>
      <c r="D17" s="21"/>
      <c r="E17" s="26"/>
      <c r="F17" s="30"/>
      <c r="G17" s="26"/>
      <c r="H17" s="30"/>
      <c r="I17" s="26"/>
      <c r="J17" s="30"/>
      <c r="K17" s="26"/>
      <c r="L17" s="30"/>
      <c r="M17" s="22"/>
      <c r="N17" s="1" t="s">
        <v>71</v>
      </c>
    </row>
    <row r="18" spans="1:52" ht="30" customHeight="1" x14ac:dyDescent="0.3">
      <c r="A18" s="23" t="s">
        <v>50</v>
      </c>
      <c r="B18" s="23" t="s">
        <v>50</v>
      </c>
      <c r="C18" s="23" t="s">
        <v>50</v>
      </c>
      <c r="D18" s="24"/>
      <c r="E18" s="27"/>
      <c r="F18" s="31"/>
      <c r="G18" s="27"/>
      <c r="H18" s="31"/>
      <c r="I18" s="27"/>
      <c r="J18" s="31"/>
      <c r="K18" s="27"/>
      <c r="L18" s="31"/>
      <c r="M18" s="23" t="s">
        <v>50</v>
      </c>
      <c r="N18" s="2" t="s">
        <v>50</v>
      </c>
      <c r="O18" s="2" t="s">
        <v>50</v>
      </c>
      <c r="P18" s="2" t="s">
        <v>50</v>
      </c>
      <c r="Q18" s="2" t="s">
        <v>50</v>
      </c>
      <c r="R18" s="2" t="s">
        <v>50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2" t="s">
        <v>50</v>
      </c>
      <c r="AW18" s="2" t="s">
        <v>50</v>
      </c>
      <c r="AX18" s="2" t="s">
        <v>50</v>
      </c>
      <c r="AY18" s="2" t="s">
        <v>50</v>
      </c>
      <c r="AZ18" s="2" t="s">
        <v>50</v>
      </c>
    </row>
    <row r="19" spans="1:52" ht="30" customHeight="1" x14ac:dyDescent="0.3">
      <c r="A19" s="25"/>
      <c r="B19" s="25"/>
      <c r="C19" s="25"/>
      <c r="D19" s="25"/>
      <c r="E19" s="28"/>
      <c r="F19" s="32"/>
      <c r="G19" s="28"/>
      <c r="H19" s="32"/>
      <c r="I19" s="28"/>
      <c r="J19" s="32"/>
      <c r="K19" s="28"/>
      <c r="L19" s="32"/>
      <c r="M19" s="25"/>
    </row>
    <row r="20" spans="1:52" ht="30" customHeight="1" x14ac:dyDescent="0.3">
      <c r="A20" s="20" t="s">
        <v>189</v>
      </c>
      <c r="B20" s="21"/>
      <c r="C20" s="21"/>
      <c r="D20" s="21"/>
      <c r="E20" s="26"/>
      <c r="F20" s="30"/>
      <c r="G20" s="26"/>
      <c r="H20" s="30"/>
      <c r="I20" s="26"/>
      <c r="J20" s="30"/>
      <c r="K20" s="26"/>
      <c r="L20" s="30"/>
      <c r="M20" s="22"/>
      <c r="N20" s="1" t="s">
        <v>79</v>
      </c>
    </row>
    <row r="21" spans="1:52" ht="30" customHeight="1" x14ac:dyDescent="0.3">
      <c r="A21" s="23" t="s">
        <v>190</v>
      </c>
      <c r="B21" s="23" t="s">
        <v>191</v>
      </c>
      <c r="C21" s="23" t="s">
        <v>192</v>
      </c>
      <c r="D21" s="24">
        <v>0.12</v>
      </c>
      <c r="E21" s="27">
        <f>단가대비표!O37</f>
        <v>0</v>
      </c>
      <c r="F21" s="31">
        <f>TRUNC(E21*D21,1)</f>
        <v>0</v>
      </c>
      <c r="G21" s="27">
        <f>단가대비표!P37</f>
        <v>196351</v>
      </c>
      <c r="H21" s="31">
        <f>TRUNC(G21*D21,1)</f>
        <v>23562.1</v>
      </c>
      <c r="I21" s="27">
        <f>단가대비표!V37</f>
        <v>0</v>
      </c>
      <c r="J21" s="31">
        <f>TRUNC(I21*D21,1)</f>
        <v>0</v>
      </c>
      <c r="K21" s="27">
        <f>TRUNC(E21+G21+I21,1)</f>
        <v>196351</v>
      </c>
      <c r="L21" s="31">
        <f>TRUNC(F21+H21+J21,1)</f>
        <v>23562.1</v>
      </c>
      <c r="M21" s="23" t="s">
        <v>50</v>
      </c>
      <c r="N21" s="2" t="s">
        <v>79</v>
      </c>
      <c r="O21" s="2" t="s">
        <v>193</v>
      </c>
      <c r="P21" s="2" t="s">
        <v>62</v>
      </c>
      <c r="Q21" s="2" t="s">
        <v>62</v>
      </c>
      <c r="R21" s="2" t="s">
        <v>61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2" t="s">
        <v>50</v>
      </c>
      <c r="AW21" s="2" t="s">
        <v>194</v>
      </c>
      <c r="AX21" s="2" t="s">
        <v>50</v>
      </c>
      <c r="AY21" s="2" t="s">
        <v>50</v>
      </c>
      <c r="AZ21" s="2" t="s">
        <v>50</v>
      </c>
    </row>
    <row r="22" spans="1:52" ht="30" customHeight="1" x14ac:dyDescent="0.3">
      <c r="A22" s="23" t="s">
        <v>195</v>
      </c>
      <c r="B22" s="23" t="s">
        <v>191</v>
      </c>
      <c r="C22" s="23" t="s">
        <v>192</v>
      </c>
      <c r="D22" s="24">
        <v>1.7000000000000001E-2</v>
      </c>
      <c r="E22" s="27">
        <f>단가대비표!O34</f>
        <v>0</v>
      </c>
      <c r="F22" s="31">
        <f>TRUNC(E22*D22,1)</f>
        <v>0</v>
      </c>
      <c r="G22" s="27">
        <f>단가대비표!P34</f>
        <v>165545</v>
      </c>
      <c r="H22" s="31">
        <f>TRUNC(G22*D22,1)</f>
        <v>2814.2</v>
      </c>
      <c r="I22" s="27">
        <f>단가대비표!V34</f>
        <v>0</v>
      </c>
      <c r="J22" s="31">
        <f>TRUNC(I22*D22,1)</f>
        <v>0</v>
      </c>
      <c r="K22" s="27">
        <f>TRUNC(E22+G22+I22,1)</f>
        <v>165545</v>
      </c>
      <c r="L22" s="31">
        <f>TRUNC(F22+H22+J22,1)</f>
        <v>2814.2</v>
      </c>
      <c r="M22" s="23" t="s">
        <v>50</v>
      </c>
      <c r="N22" s="2" t="s">
        <v>79</v>
      </c>
      <c r="O22" s="2" t="s">
        <v>196</v>
      </c>
      <c r="P22" s="2" t="s">
        <v>62</v>
      </c>
      <c r="Q22" s="2" t="s">
        <v>62</v>
      </c>
      <c r="R22" s="2" t="s">
        <v>61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2" t="s">
        <v>50</v>
      </c>
      <c r="AW22" s="2" t="s">
        <v>197</v>
      </c>
      <c r="AX22" s="2" t="s">
        <v>50</v>
      </c>
      <c r="AY22" s="2" t="s">
        <v>50</v>
      </c>
      <c r="AZ22" s="2" t="s">
        <v>50</v>
      </c>
    </row>
    <row r="23" spans="1:52" ht="30" customHeight="1" x14ac:dyDescent="0.3">
      <c r="A23" s="23" t="s">
        <v>187</v>
      </c>
      <c r="B23" s="23" t="s">
        <v>50</v>
      </c>
      <c r="C23" s="23" t="s">
        <v>50</v>
      </c>
      <c r="D23" s="24"/>
      <c r="E23" s="27"/>
      <c r="F23" s="31">
        <f>TRUNC(SUMIF(N21:N22, N20, F21:F22),0)</f>
        <v>0</v>
      </c>
      <c r="G23" s="27"/>
      <c r="H23" s="31">
        <f>TRUNC(SUMIF(N21:N22, N20, H21:H22),0)</f>
        <v>26376</v>
      </c>
      <c r="I23" s="27"/>
      <c r="J23" s="31">
        <f>TRUNC(SUMIF(N21:N22, N20, J21:J22),0)</f>
        <v>0</v>
      </c>
      <c r="K23" s="27"/>
      <c r="L23" s="31">
        <f>F23+H23+J23</f>
        <v>26376</v>
      </c>
      <c r="M23" s="23" t="s">
        <v>50</v>
      </c>
      <c r="N23" s="2" t="s">
        <v>65</v>
      </c>
      <c r="O23" s="2" t="s">
        <v>65</v>
      </c>
      <c r="P23" s="2" t="s">
        <v>50</v>
      </c>
      <c r="Q23" s="2" t="s">
        <v>50</v>
      </c>
      <c r="R23" s="2" t="s">
        <v>50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2" t="s">
        <v>50</v>
      </c>
      <c r="AW23" s="2" t="s">
        <v>50</v>
      </c>
      <c r="AX23" s="2" t="s">
        <v>50</v>
      </c>
      <c r="AY23" s="2" t="s">
        <v>50</v>
      </c>
      <c r="AZ23" s="2" t="s">
        <v>50</v>
      </c>
    </row>
    <row r="24" spans="1:52" ht="30" customHeight="1" x14ac:dyDescent="0.3">
      <c r="A24" s="25"/>
      <c r="B24" s="25"/>
      <c r="C24" s="25"/>
      <c r="D24" s="25"/>
      <c r="E24" s="28"/>
      <c r="F24" s="32"/>
      <c r="G24" s="28"/>
      <c r="H24" s="32"/>
      <c r="I24" s="28"/>
      <c r="J24" s="32"/>
      <c r="K24" s="28"/>
      <c r="L24" s="32"/>
      <c r="M24" s="25"/>
    </row>
    <row r="25" spans="1:52" ht="30" customHeight="1" x14ac:dyDescent="0.3">
      <c r="A25" s="20" t="s">
        <v>198</v>
      </c>
      <c r="B25" s="21"/>
      <c r="C25" s="21"/>
      <c r="D25" s="21"/>
      <c r="E25" s="26"/>
      <c r="F25" s="30"/>
      <c r="G25" s="26"/>
      <c r="H25" s="30"/>
      <c r="I25" s="26"/>
      <c r="J25" s="30"/>
      <c r="K25" s="26"/>
      <c r="L25" s="30"/>
      <c r="M25" s="22"/>
      <c r="N25" s="1" t="s">
        <v>83</v>
      </c>
    </row>
    <row r="26" spans="1:52" ht="30" customHeight="1" x14ac:dyDescent="0.3">
      <c r="A26" s="23" t="s">
        <v>199</v>
      </c>
      <c r="B26" s="23" t="s">
        <v>200</v>
      </c>
      <c r="C26" s="23" t="s">
        <v>58</v>
      </c>
      <c r="D26" s="24">
        <v>1.2E-4</v>
      </c>
      <c r="E26" s="27">
        <f>단가대비표!O32</f>
        <v>0</v>
      </c>
      <c r="F26" s="31">
        <f>TRUNC(E26*D26,1)</f>
        <v>0</v>
      </c>
      <c r="G26" s="27">
        <f>단가대비표!P32</f>
        <v>0</v>
      </c>
      <c r="H26" s="31">
        <f>TRUNC(G26*D26,1)</f>
        <v>0</v>
      </c>
      <c r="I26" s="27">
        <f>단가대비표!V32</f>
        <v>1800000</v>
      </c>
      <c r="J26" s="31">
        <f>TRUNC(I26*D26,1)</f>
        <v>216</v>
      </c>
      <c r="K26" s="27">
        <f>TRUNC(E26+G26+I26,1)</f>
        <v>1800000</v>
      </c>
      <c r="L26" s="31">
        <f>TRUNC(F26+H26+J26,1)</f>
        <v>216</v>
      </c>
      <c r="M26" s="23" t="s">
        <v>50</v>
      </c>
      <c r="N26" s="2" t="s">
        <v>83</v>
      </c>
      <c r="O26" s="2" t="s">
        <v>201</v>
      </c>
      <c r="P26" s="2" t="s">
        <v>62</v>
      </c>
      <c r="Q26" s="2" t="s">
        <v>62</v>
      </c>
      <c r="R26" s="2" t="s">
        <v>61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2" t="s">
        <v>50</v>
      </c>
      <c r="AW26" s="2" t="s">
        <v>202</v>
      </c>
      <c r="AX26" s="2" t="s">
        <v>50</v>
      </c>
      <c r="AY26" s="2" t="s">
        <v>50</v>
      </c>
      <c r="AZ26" s="2" t="s">
        <v>50</v>
      </c>
    </row>
    <row r="27" spans="1:52" ht="30" customHeight="1" x14ac:dyDescent="0.3">
      <c r="A27" s="23" t="s">
        <v>203</v>
      </c>
      <c r="B27" s="23" t="s">
        <v>50</v>
      </c>
      <c r="C27" s="23" t="s">
        <v>58</v>
      </c>
      <c r="D27" s="24">
        <v>1.2E-4</v>
      </c>
      <c r="E27" s="27">
        <f>단가대비표!O33</f>
        <v>0</v>
      </c>
      <c r="F27" s="31">
        <f>TRUNC(E27*D27,1)</f>
        <v>0</v>
      </c>
      <c r="G27" s="27">
        <f>단가대비표!P33</f>
        <v>0</v>
      </c>
      <c r="H27" s="31">
        <f>TRUNC(G27*D27,1)</f>
        <v>0</v>
      </c>
      <c r="I27" s="27">
        <f>단가대비표!V33</f>
        <v>80000</v>
      </c>
      <c r="J27" s="31">
        <f>TRUNC(I27*D27,1)</f>
        <v>9.6</v>
      </c>
      <c r="K27" s="27">
        <f>TRUNC(E27+G27+I27,1)</f>
        <v>80000</v>
      </c>
      <c r="L27" s="31">
        <f>TRUNC(F27+H27+J27,1)</f>
        <v>9.6</v>
      </c>
      <c r="M27" s="23" t="s">
        <v>50</v>
      </c>
      <c r="N27" s="2" t="s">
        <v>83</v>
      </c>
      <c r="O27" s="2" t="s">
        <v>204</v>
      </c>
      <c r="P27" s="2" t="s">
        <v>62</v>
      </c>
      <c r="Q27" s="2" t="s">
        <v>62</v>
      </c>
      <c r="R27" s="2" t="s">
        <v>61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2" t="s">
        <v>50</v>
      </c>
      <c r="AW27" s="2" t="s">
        <v>205</v>
      </c>
      <c r="AX27" s="2" t="s">
        <v>50</v>
      </c>
      <c r="AY27" s="2" t="s">
        <v>50</v>
      </c>
      <c r="AZ27" s="2" t="s">
        <v>50</v>
      </c>
    </row>
    <row r="28" spans="1:52" ht="30" customHeight="1" x14ac:dyDescent="0.3">
      <c r="A28" s="23" t="s">
        <v>187</v>
      </c>
      <c r="B28" s="23" t="s">
        <v>50</v>
      </c>
      <c r="C28" s="23" t="s">
        <v>50</v>
      </c>
      <c r="D28" s="24"/>
      <c r="E28" s="27"/>
      <c r="F28" s="31">
        <f>TRUNC(SUMIF(N26:N27, N25, F26:F27),0)</f>
        <v>0</v>
      </c>
      <c r="G28" s="27"/>
      <c r="H28" s="31">
        <f>TRUNC(SUMIF(N26:N27, N25, H26:H27),0)</f>
        <v>0</v>
      </c>
      <c r="I28" s="27"/>
      <c r="J28" s="31">
        <f>TRUNC(SUMIF(N26:N27, N25, J26:J27),0)</f>
        <v>225</v>
      </c>
      <c r="K28" s="27"/>
      <c r="L28" s="31">
        <f>F28+H28+J28</f>
        <v>225</v>
      </c>
      <c r="M28" s="23" t="s">
        <v>50</v>
      </c>
      <c r="N28" s="2" t="s">
        <v>65</v>
      </c>
      <c r="O28" s="2" t="s">
        <v>65</v>
      </c>
      <c r="P28" s="2" t="s">
        <v>50</v>
      </c>
      <c r="Q28" s="2" t="s">
        <v>50</v>
      </c>
      <c r="R28" s="2" t="s">
        <v>50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2" t="s">
        <v>50</v>
      </c>
      <c r="AW28" s="2" t="s">
        <v>50</v>
      </c>
      <c r="AX28" s="2" t="s">
        <v>50</v>
      </c>
      <c r="AY28" s="2" t="s">
        <v>50</v>
      </c>
      <c r="AZ28" s="2" t="s">
        <v>50</v>
      </c>
    </row>
    <row r="29" spans="1:52" ht="30" customHeight="1" x14ac:dyDescent="0.3">
      <c r="A29" s="25"/>
      <c r="B29" s="25"/>
      <c r="C29" s="25"/>
      <c r="D29" s="25"/>
      <c r="E29" s="28"/>
      <c r="F29" s="32"/>
      <c r="G29" s="28"/>
      <c r="H29" s="32"/>
      <c r="I29" s="28"/>
      <c r="J29" s="32"/>
      <c r="K29" s="28"/>
      <c r="L29" s="32"/>
      <c r="M29" s="25"/>
    </row>
    <row r="30" spans="1:52" ht="30" customHeight="1" x14ac:dyDescent="0.3">
      <c r="A30" s="20" t="s">
        <v>206</v>
      </c>
      <c r="B30" s="21"/>
      <c r="C30" s="21"/>
      <c r="D30" s="21"/>
      <c r="E30" s="26"/>
      <c r="F30" s="30"/>
      <c r="G30" s="26"/>
      <c r="H30" s="30"/>
      <c r="I30" s="26"/>
      <c r="J30" s="30"/>
      <c r="K30" s="26"/>
      <c r="L30" s="30"/>
      <c r="M30" s="22"/>
      <c r="N30" s="1" t="s">
        <v>87</v>
      </c>
    </row>
    <row r="31" spans="1:52" ht="30" customHeight="1" x14ac:dyDescent="0.3">
      <c r="A31" s="23" t="s">
        <v>195</v>
      </c>
      <c r="B31" s="23" t="s">
        <v>191</v>
      </c>
      <c r="C31" s="23" t="s">
        <v>192</v>
      </c>
      <c r="D31" s="24">
        <v>0.01</v>
      </c>
      <c r="E31" s="27">
        <f>단가대비표!O34</f>
        <v>0</v>
      </c>
      <c r="F31" s="31">
        <f>TRUNC(E31*D31,1)</f>
        <v>0</v>
      </c>
      <c r="G31" s="27">
        <f>단가대비표!P34</f>
        <v>165545</v>
      </c>
      <c r="H31" s="31">
        <f>TRUNC(G31*D31,1)</f>
        <v>1655.4</v>
      </c>
      <c r="I31" s="27">
        <f>단가대비표!V34</f>
        <v>0</v>
      </c>
      <c r="J31" s="31">
        <f>TRUNC(I31*D31,1)</f>
        <v>0</v>
      </c>
      <c r="K31" s="27">
        <f>TRUNC(E31+G31+I31,1)</f>
        <v>165545</v>
      </c>
      <c r="L31" s="31">
        <f>TRUNC(F31+H31+J31,1)</f>
        <v>1655.4</v>
      </c>
      <c r="M31" s="23" t="s">
        <v>50</v>
      </c>
      <c r="N31" s="2" t="s">
        <v>87</v>
      </c>
      <c r="O31" s="2" t="s">
        <v>196</v>
      </c>
      <c r="P31" s="2" t="s">
        <v>62</v>
      </c>
      <c r="Q31" s="2" t="s">
        <v>62</v>
      </c>
      <c r="R31" s="2" t="s">
        <v>61</v>
      </c>
      <c r="S31" s="3"/>
      <c r="T31" s="3"/>
      <c r="U31" s="3"/>
      <c r="V31" s="3">
        <v>1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2" t="s">
        <v>50</v>
      </c>
      <c r="AW31" s="2" t="s">
        <v>207</v>
      </c>
      <c r="AX31" s="2" t="s">
        <v>50</v>
      </c>
      <c r="AY31" s="2" t="s">
        <v>50</v>
      </c>
      <c r="AZ31" s="2" t="s">
        <v>50</v>
      </c>
    </row>
    <row r="32" spans="1:52" ht="30" customHeight="1" x14ac:dyDescent="0.3">
      <c r="A32" s="23" t="s">
        <v>208</v>
      </c>
      <c r="B32" s="23" t="s">
        <v>209</v>
      </c>
      <c r="C32" s="23" t="s">
        <v>210</v>
      </c>
      <c r="D32" s="24">
        <v>1</v>
      </c>
      <c r="E32" s="27">
        <v>0</v>
      </c>
      <c r="F32" s="31">
        <f>TRUNC(E32*D32,1)</f>
        <v>0</v>
      </c>
      <c r="G32" s="27">
        <v>0</v>
      </c>
      <c r="H32" s="31">
        <f>TRUNC(G32*D32,1)</f>
        <v>0</v>
      </c>
      <c r="I32" s="27">
        <f>TRUNC(SUMIF(V31:V32, RIGHTB(O32, 1), H31:H32)*U32, 2)</f>
        <v>24.83</v>
      </c>
      <c r="J32" s="31">
        <f>TRUNC(I32*D32,1)</f>
        <v>24.8</v>
      </c>
      <c r="K32" s="27">
        <f>TRUNC(E32+G32+I32,1)</f>
        <v>24.8</v>
      </c>
      <c r="L32" s="31">
        <f>TRUNC(F32+H32+J32,1)</f>
        <v>24.8</v>
      </c>
      <c r="M32" s="23" t="s">
        <v>50</v>
      </c>
      <c r="N32" s="2" t="s">
        <v>87</v>
      </c>
      <c r="O32" s="2" t="s">
        <v>211</v>
      </c>
      <c r="P32" s="2" t="s">
        <v>62</v>
      </c>
      <c r="Q32" s="2" t="s">
        <v>62</v>
      </c>
      <c r="R32" s="2" t="s">
        <v>62</v>
      </c>
      <c r="S32" s="3">
        <v>1</v>
      </c>
      <c r="T32" s="3">
        <v>2</v>
      </c>
      <c r="U32" s="3">
        <v>1.4999999999999999E-2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2" t="s">
        <v>50</v>
      </c>
      <c r="AW32" s="2" t="s">
        <v>212</v>
      </c>
      <c r="AX32" s="2" t="s">
        <v>50</v>
      </c>
      <c r="AY32" s="2" t="s">
        <v>50</v>
      </c>
      <c r="AZ32" s="2" t="s">
        <v>50</v>
      </c>
    </row>
    <row r="33" spans="1:52" ht="30" customHeight="1" x14ac:dyDescent="0.3">
      <c r="A33" s="23" t="s">
        <v>187</v>
      </c>
      <c r="B33" s="23" t="s">
        <v>50</v>
      </c>
      <c r="C33" s="23" t="s">
        <v>50</v>
      </c>
      <c r="D33" s="24"/>
      <c r="E33" s="27"/>
      <c r="F33" s="31">
        <f>TRUNC(SUMIF(N31:N32, N30, F31:F32),0)</f>
        <v>0</v>
      </c>
      <c r="G33" s="27"/>
      <c r="H33" s="31">
        <f>TRUNC(SUMIF(N31:N32, N30, H31:H32),0)</f>
        <v>1655</v>
      </c>
      <c r="I33" s="27"/>
      <c r="J33" s="31">
        <f>TRUNC(SUMIF(N31:N32, N30, J31:J32),0)</f>
        <v>24</v>
      </c>
      <c r="K33" s="27"/>
      <c r="L33" s="31">
        <f>F33+H33+J33</f>
        <v>1679</v>
      </c>
      <c r="M33" s="23" t="s">
        <v>50</v>
      </c>
      <c r="N33" s="2" t="s">
        <v>65</v>
      </c>
      <c r="O33" s="2" t="s">
        <v>65</v>
      </c>
      <c r="P33" s="2" t="s">
        <v>50</v>
      </c>
      <c r="Q33" s="2" t="s">
        <v>50</v>
      </c>
      <c r="R33" s="2" t="s">
        <v>50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2" t="s">
        <v>50</v>
      </c>
      <c r="AW33" s="2" t="s">
        <v>50</v>
      </c>
      <c r="AX33" s="2" t="s">
        <v>50</v>
      </c>
      <c r="AY33" s="2" t="s">
        <v>50</v>
      </c>
      <c r="AZ33" s="2" t="s">
        <v>50</v>
      </c>
    </row>
    <row r="34" spans="1:52" ht="30" customHeight="1" x14ac:dyDescent="0.3">
      <c r="A34" s="25"/>
      <c r="B34" s="25"/>
      <c r="C34" s="25"/>
      <c r="D34" s="25"/>
      <c r="E34" s="28"/>
      <c r="F34" s="32"/>
      <c r="G34" s="28"/>
      <c r="H34" s="32"/>
      <c r="I34" s="28"/>
      <c r="J34" s="32"/>
      <c r="K34" s="28"/>
      <c r="L34" s="32"/>
      <c r="M34" s="25"/>
    </row>
    <row r="35" spans="1:52" ht="30" customHeight="1" x14ac:dyDescent="0.3">
      <c r="A35" s="20" t="s">
        <v>213</v>
      </c>
      <c r="B35" s="21"/>
      <c r="C35" s="21"/>
      <c r="D35" s="21"/>
      <c r="E35" s="26"/>
      <c r="F35" s="30"/>
      <c r="G35" s="26"/>
      <c r="H35" s="30"/>
      <c r="I35" s="26"/>
      <c r="J35" s="30"/>
      <c r="K35" s="26"/>
      <c r="L35" s="30"/>
      <c r="M35" s="22"/>
      <c r="N35" s="1" t="s">
        <v>91</v>
      </c>
    </row>
    <row r="36" spans="1:52" ht="30" customHeight="1" x14ac:dyDescent="0.3">
      <c r="A36" s="23" t="s">
        <v>214</v>
      </c>
      <c r="B36" s="23" t="s">
        <v>215</v>
      </c>
      <c r="C36" s="23" t="s">
        <v>216</v>
      </c>
      <c r="D36" s="24">
        <v>7.4000000000000003E-3</v>
      </c>
      <c r="E36" s="27">
        <f>단가대비표!O26</f>
        <v>42000</v>
      </c>
      <c r="F36" s="31">
        <f>TRUNC(E36*D36,1)</f>
        <v>310.8</v>
      </c>
      <c r="G36" s="27">
        <f>단가대비표!P26</f>
        <v>0</v>
      </c>
      <c r="H36" s="31">
        <f>TRUNC(G36*D36,1)</f>
        <v>0</v>
      </c>
      <c r="I36" s="27">
        <f>단가대비표!V26</f>
        <v>0</v>
      </c>
      <c r="J36" s="31">
        <f>TRUNC(I36*D36,1)</f>
        <v>0</v>
      </c>
      <c r="K36" s="27">
        <f>TRUNC(E36+G36+I36,1)</f>
        <v>42000</v>
      </c>
      <c r="L36" s="31">
        <f>TRUNC(F36+H36+J36,1)</f>
        <v>310.8</v>
      </c>
      <c r="M36" s="23" t="s">
        <v>50</v>
      </c>
      <c r="N36" s="2" t="s">
        <v>91</v>
      </c>
      <c r="O36" s="2" t="s">
        <v>217</v>
      </c>
      <c r="P36" s="2" t="s">
        <v>62</v>
      </c>
      <c r="Q36" s="2" t="s">
        <v>62</v>
      </c>
      <c r="R36" s="2" t="s">
        <v>61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2" t="s">
        <v>50</v>
      </c>
      <c r="AW36" s="2" t="s">
        <v>218</v>
      </c>
      <c r="AX36" s="2" t="s">
        <v>50</v>
      </c>
      <c r="AY36" s="2" t="s">
        <v>50</v>
      </c>
      <c r="AZ36" s="2" t="s">
        <v>50</v>
      </c>
    </row>
    <row r="37" spans="1:52" ht="30" customHeight="1" x14ac:dyDescent="0.3">
      <c r="A37" s="23" t="s">
        <v>219</v>
      </c>
      <c r="B37" s="23" t="s">
        <v>220</v>
      </c>
      <c r="C37" s="23" t="s">
        <v>216</v>
      </c>
      <c r="D37" s="24">
        <v>1.29E-2</v>
      </c>
      <c r="E37" s="27">
        <f>단가대비표!O30</f>
        <v>42000</v>
      </c>
      <c r="F37" s="31">
        <f>TRUNC(E37*D37,1)</f>
        <v>541.79999999999995</v>
      </c>
      <c r="G37" s="27">
        <f>단가대비표!P30</f>
        <v>0</v>
      </c>
      <c r="H37" s="31">
        <f>TRUNC(G37*D37,1)</f>
        <v>0</v>
      </c>
      <c r="I37" s="27">
        <f>단가대비표!V30</f>
        <v>0</v>
      </c>
      <c r="J37" s="31">
        <f>TRUNC(I37*D37,1)</f>
        <v>0</v>
      </c>
      <c r="K37" s="27">
        <f>TRUNC(E37+G37+I37,1)</f>
        <v>42000</v>
      </c>
      <c r="L37" s="31">
        <f>TRUNC(F37+H37+J37,1)</f>
        <v>541.79999999999995</v>
      </c>
      <c r="M37" s="23" t="s">
        <v>50</v>
      </c>
      <c r="N37" s="2" t="s">
        <v>91</v>
      </c>
      <c r="O37" s="2" t="s">
        <v>221</v>
      </c>
      <c r="P37" s="2" t="s">
        <v>62</v>
      </c>
      <c r="Q37" s="2" t="s">
        <v>62</v>
      </c>
      <c r="R37" s="2" t="s">
        <v>61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2" t="s">
        <v>50</v>
      </c>
      <c r="AW37" s="2" t="s">
        <v>222</v>
      </c>
      <c r="AX37" s="2" t="s">
        <v>50</v>
      </c>
      <c r="AY37" s="2" t="s">
        <v>50</v>
      </c>
      <c r="AZ37" s="2" t="s">
        <v>50</v>
      </c>
    </row>
    <row r="38" spans="1:52" ht="30" customHeight="1" x14ac:dyDescent="0.3">
      <c r="A38" s="23" t="s">
        <v>187</v>
      </c>
      <c r="B38" s="23" t="s">
        <v>50</v>
      </c>
      <c r="C38" s="23" t="s">
        <v>50</v>
      </c>
      <c r="D38" s="24"/>
      <c r="E38" s="27"/>
      <c r="F38" s="31">
        <f>TRUNC(SUMIF(N36:N37, N35, F36:F37),0)</f>
        <v>852</v>
      </c>
      <c r="G38" s="27"/>
      <c r="H38" s="31">
        <f>TRUNC(SUMIF(N36:N37, N35, H36:H37),0)</f>
        <v>0</v>
      </c>
      <c r="I38" s="27"/>
      <c r="J38" s="31">
        <f>TRUNC(SUMIF(N36:N37, N35, J36:J37),0)</f>
        <v>0</v>
      </c>
      <c r="K38" s="27"/>
      <c r="L38" s="31">
        <f>F38+H38+J38</f>
        <v>852</v>
      </c>
      <c r="M38" s="23" t="s">
        <v>50</v>
      </c>
      <c r="N38" s="2" t="s">
        <v>65</v>
      </c>
      <c r="O38" s="2" t="s">
        <v>65</v>
      </c>
      <c r="P38" s="2" t="s">
        <v>50</v>
      </c>
      <c r="Q38" s="2" t="s">
        <v>50</v>
      </c>
      <c r="R38" s="2" t="s">
        <v>50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2" t="s">
        <v>50</v>
      </c>
      <c r="AW38" s="2" t="s">
        <v>50</v>
      </c>
      <c r="AX38" s="2" t="s">
        <v>50</v>
      </c>
      <c r="AY38" s="2" t="s">
        <v>50</v>
      </c>
      <c r="AZ38" s="2" t="s">
        <v>50</v>
      </c>
    </row>
    <row r="39" spans="1:52" ht="30" customHeight="1" x14ac:dyDescent="0.3">
      <c r="A39" s="25"/>
      <c r="B39" s="25"/>
      <c r="C39" s="25"/>
      <c r="D39" s="25"/>
      <c r="E39" s="28"/>
      <c r="F39" s="32"/>
      <c r="G39" s="28"/>
      <c r="H39" s="32"/>
      <c r="I39" s="28"/>
      <c r="J39" s="32"/>
      <c r="K39" s="28"/>
      <c r="L39" s="32"/>
      <c r="M39" s="25"/>
    </row>
    <row r="40" spans="1:52" ht="30" customHeight="1" x14ac:dyDescent="0.3">
      <c r="A40" s="20" t="s">
        <v>223</v>
      </c>
      <c r="B40" s="21"/>
      <c r="C40" s="21"/>
      <c r="D40" s="21"/>
      <c r="E40" s="26"/>
      <c r="F40" s="30"/>
      <c r="G40" s="26"/>
      <c r="H40" s="30"/>
      <c r="I40" s="26"/>
      <c r="J40" s="30"/>
      <c r="K40" s="26"/>
      <c r="L40" s="30"/>
      <c r="M40" s="22"/>
      <c r="N40" s="1" t="s">
        <v>95</v>
      </c>
    </row>
    <row r="41" spans="1:52" ht="30" customHeight="1" x14ac:dyDescent="0.3">
      <c r="A41" s="23" t="s">
        <v>224</v>
      </c>
      <c r="B41" s="23" t="s">
        <v>225</v>
      </c>
      <c r="C41" s="23" t="s">
        <v>226</v>
      </c>
      <c r="D41" s="24">
        <v>1E-4</v>
      </c>
      <c r="E41" s="27">
        <f>단가대비표!O18</f>
        <v>0</v>
      </c>
      <c r="F41" s="31">
        <f t="shared" ref="F41:F47" si="5">TRUNC(E41*D41,1)</f>
        <v>0</v>
      </c>
      <c r="G41" s="27">
        <f>단가대비표!P18</f>
        <v>0</v>
      </c>
      <c r="H41" s="31">
        <f t="shared" ref="H41:H47" si="6">TRUNC(G41*D41,1)</f>
        <v>0</v>
      </c>
      <c r="I41" s="27">
        <f>단가대비표!V18</f>
        <v>39000</v>
      </c>
      <c r="J41" s="31">
        <f t="shared" ref="J41:J47" si="7">TRUNC(I41*D41,1)</f>
        <v>3.9</v>
      </c>
      <c r="K41" s="27">
        <f t="shared" ref="K41:L47" si="8">TRUNC(E41+G41+I41,1)</f>
        <v>39000</v>
      </c>
      <c r="L41" s="31">
        <f t="shared" si="8"/>
        <v>3.9</v>
      </c>
      <c r="M41" s="23" t="s">
        <v>50</v>
      </c>
      <c r="N41" s="2" t="s">
        <v>95</v>
      </c>
      <c r="O41" s="2" t="s">
        <v>227</v>
      </c>
      <c r="P41" s="2" t="s">
        <v>62</v>
      </c>
      <c r="Q41" s="2" t="s">
        <v>62</v>
      </c>
      <c r="R41" s="2" t="s">
        <v>61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2" t="s">
        <v>50</v>
      </c>
      <c r="AW41" s="2" t="s">
        <v>228</v>
      </c>
      <c r="AX41" s="2" t="s">
        <v>50</v>
      </c>
      <c r="AY41" s="2" t="s">
        <v>50</v>
      </c>
      <c r="AZ41" s="2" t="s">
        <v>50</v>
      </c>
    </row>
    <row r="42" spans="1:52" ht="30" customHeight="1" x14ac:dyDescent="0.3">
      <c r="A42" s="23" t="s">
        <v>229</v>
      </c>
      <c r="B42" s="23" t="s">
        <v>230</v>
      </c>
      <c r="C42" s="23" t="s">
        <v>231</v>
      </c>
      <c r="D42" s="24">
        <v>1E-4</v>
      </c>
      <c r="E42" s="27">
        <f>단가대비표!O19</f>
        <v>0</v>
      </c>
      <c r="F42" s="31">
        <f t="shared" si="5"/>
        <v>0</v>
      </c>
      <c r="G42" s="27">
        <f>단가대비표!P19</f>
        <v>0</v>
      </c>
      <c r="H42" s="31">
        <f t="shared" si="6"/>
        <v>0</v>
      </c>
      <c r="I42" s="27">
        <f>단가대비표!V19</f>
        <v>49500</v>
      </c>
      <c r="J42" s="31">
        <f t="shared" si="7"/>
        <v>4.9000000000000004</v>
      </c>
      <c r="K42" s="27">
        <f t="shared" si="8"/>
        <v>49500</v>
      </c>
      <c r="L42" s="31">
        <f t="shared" si="8"/>
        <v>4.9000000000000004</v>
      </c>
      <c r="M42" s="23" t="s">
        <v>50</v>
      </c>
      <c r="N42" s="2" t="s">
        <v>95</v>
      </c>
      <c r="O42" s="2" t="s">
        <v>232</v>
      </c>
      <c r="P42" s="2" t="s">
        <v>62</v>
      </c>
      <c r="Q42" s="2" t="s">
        <v>62</v>
      </c>
      <c r="R42" s="2" t="s">
        <v>61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2" t="s">
        <v>50</v>
      </c>
      <c r="AW42" s="2" t="s">
        <v>233</v>
      </c>
      <c r="AX42" s="2" t="s">
        <v>50</v>
      </c>
      <c r="AY42" s="2" t="s">
        <v>50</v>
      </c>
      <c r="AZ42" s="2" t="s">
        <v>50</v>
      </c>
    </row>
    <row r="43" spans="1:52" ht="30" customHeight="1" x14ac:dyDescent="0.3">
      <c r="A43" s="23" t="s">
        <v>234</v>
      </c>
      <c r="B43" s="23" t="s">
        <v>235</v>
      </c>
      <c r="C43" s="23" t="s">
        <v>226</v>
      </c>
      <c r="D43" s="24">
        <v>1.4999999999999999E-4</v>
      </c>
      <c r="E43" s="27">
        <f>단가대비표!O20</f>
        <v>0</v>
      </c>
      <c r="F43" s="31">
        <f t="shared" si="5"/>
        <v>0</v>
      </c>
      <c r="G43" s="27">
        <f>단가대비표!P20</f>
        <v>0</v>
      </c>
      <c r="H43" s="31">
        <f t="shared" si="6"/>
        <v>0</v>
      </c>
      <c r="I43" s="27">
        <f>단가대비표!V20</f>
        <v>3500</v>
      </c>
      <c r="J43" s="31">
        <f t="shared" si="7"/>
        <v>0.5</v>
      </c>
      <c r="K43" s="27">
        <f t="shared" si="8"/>
        <v>3500</v>
      </c>
      <c r="L43" s="31">
        <f t="shared" si="8"/>
        <v>0.5</v>
      </c>
      <c r="M43" s="23" t="s">
        <v>50</v>
      </c>
      <c r="N43" s="2" t="s">
        <v>95</v>
      </c>
      <c r="O43" s="2" t="s">
        <v>236</v>
      </c>
      <c r="P43" s="2" t="s">
        <v>62</v>
      </c>
      <c r="Q43" s="2" t="s">
        <v>62</v>
      </c>
      <c r="R43" s="2" t="s">
        <v>61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2" t="s">
        <v>50</v>
      </c>
      <c r="AW43" s="2" t="s">
        <v>237</v>
      </c>
      <c r="AX43" s="2" t="s">
        <v>50</v>
      </c>
      <c r="AY43" s="2" t="s">
        <v>50</v>
      </c>
      <c r="AZ43" s="2" t="s">
        <v>50</v>
      </c>
    </row>
    <row r="44" spans="1:52" ht="30" customHeight="1" x14ac:dyDescent="0.3">
      <c r="A44" s="23" t="s">
        <v>238</v>
      </c>
      <c r="B44" s="23" t="s">
        <v>239</v>
      </c>
      <c r="C44" s="23" t="s">
        <v>240</v>
      </c>
      <c r="D44" s="24">
        <v>0.26</v>
      </c>
      <c r="E44" s="27">
        <f>단가대비표!O21</f>
        <v>4400</v>
      </c>
      <c r="F44" s="31">
        <f t="shared" si="5"/>
        <v>1144</v>
      </c>
      <c r="G44" s="27">
        <f>단가대비표!P21</f>
        <v>0</v>
      </c>
      <c r="H44" s="31">
        <f t="shared" si="6"/>
        <v>0</v>
      </c>
      <c r="I44" s="27">
        <f>단가대비표!V21</f>
        <v>0</v>
      </c>
      <c r="J44" s="31">
        <f t="shared" si="7"/>
        <v>0</v>
      </c>
      <c r="K44" s="27">
        <f t="shared" si="8"/>
        <v>4400</v>
      </c>
      <c r="L44" s="31">
        <f t="shared" si="8"/>
        <v>1144</v>
      </c>
      <c r="M44" s="23" t="s">
        <v>50</v>
      </c>
      <c r="N44" s="2" t="s">
        <v>95</v>
      </c>
      <c r="O44" s="2" t="s">
        <v>241</v>
      </c>
      <c r="P44" s="2" t="s">
        <v>62</v>
      </c>
      <c r="Q44" s="2" t="s">
        <v>62</v>
      </c>
      <c r="R44" s="2" t="s">
        <v>61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2" t="s">
        <v>50</v>
      </c>
      <c r="AW44" s="2" t="s">
        <v>242</v>
      </c>
      <c r="AX44" s="2" t="s">
        <v>50</v>
      </c>
      <c r="AY44" s="2" t="s">
        <v>50</v>
      </c>
      <c r="AZ44" s="2" t="s">
        <v>50</v>
      </c>
    </row>
    <row r="45" spans="1:52" ht="30" customHeight="1" x14ac:dyDescent="0.3">
      <c r="A45" s="23" t="s">
        <v>243</v>
      </c>
      <c r="B45" s="23" t="s">
        <v>244</v>
      </c>
      <c r="C45" s="23" t="s">
        <v>245</v>
      </c>
      <c r="D45" s="24">
        <v>0.26</v>
      </c>
      <c r="E45" s="27">
        <f>단가대비표!O22</f>
        <v>6000</v>
      </c>
      <c r="F45" s="31">
        <f t="shared" si="5"/>
        <v>1560</v>
      </c>
      <c r="G45" s="27">
        <f>단가대비표!P22</f>
        <v>0</v>
      </c>
      <c r="H45" s="31">
        <f t="shared" si="6"/>
        <v>0</v>
      </c>
      <c r="I45" s="27">
        <f>단가대비표!V22</f>
        <v>0</v>
      </c>
      <c r="J45" s="31">
        <f t="shared" si="7"/>
        <v>0</v>
      </c>
      <c r="K45" s="27">
        <f t="shared" si="8"/>
        <v>6000</v>
      </c>
      <c r="L45" s="31">
        <f t="shared" si="8"/>
        <v>1560</v>
      </c>
      <c r="M45" s="23" t="s">
        <v>50</v>
      </c>
      <c r="N45" s="2" t="s">
        <v>95</v>
      </c>
      <c r="O45" s="2" t="s">
        <v>246</v>
      </c>
      <c r="P45" s="2" t="s">
        <v>62</v>
      </c>
      <c r="Q45" s="2" t="s">
        <v>62</v>
      </c>
      <c r="R45" s="2" t="s">
        <v>61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2" t="s">
        <v>50</v>
      </c>
      <c r="AW45" s="2" t="s">
        <v>247</v>
      </c>
      <c r="AX45" s="2" t="s">
        <v>50</v>
      </c>
      <c r="AY45" s="2" t="s">
        <v>50</v>
      </c>
      <c r="AZ45" s="2" t="s">
        <v>50</v>
      </c>
    </row>
    <row r="46" spans="1:52" ht="30" customHeight="1" x14ac:dyDescent="0.3">
      <c r="A46" s="23" t="s">
        <v>248</v>
      </c>
      <c r="B46" s="23" t="s">
        <v>249</v>
      </c>
      <c r="C46" s="23" t="s">
        <v>250</v>
      </c>
      <c r="D46" s="24">
        <v>0.26</v>
      </c>
      <c r="E46" s="27">
        <f>단가대비표!O23</f>
        <v>276</v>
      </c>
      <c r="F46" s="31">
        <f t="shared" si="5"/>
        <v>71.7</v>
      </c>
      <c r="G46" s="27">
        <f>단가대비표!P23</f>
        <v>0</v>
      </c>
      <c r="H46" s="31">
        <f t="shared" si="6"/>
        <v>0</v>
      </c>
      <c r="I46" s="27">
        <f>단가대비표!V23</f>
        <v>0</v>
      </c>
      <c r="J46" s="31">
        <f t="shared" si="7"/>
        <v>0</v>
      </c>
      <c r="K46" s="27">
        <f t="shared" si="8"/>
        <v>276</v>
      </c>
      <c r="L46" s="31">
        <f t="shared" si="8"/>
        <v>71.7</v>
      </c>
      <c r="M46" s="23" t="s">
        <v>50</v>
      </c>
      <c r="N46" s="2" t="s">
        <v>95</v>
      </c>
      <c r="O46" s="2" t="s">
        <v>251</v>
      </c>
      <c r="P46" s="2" t="s">
        <v>62</v>
      </c>
      <c r="Q46" s="2" t="s">
        <v>62</v>
      </c>
      <c r="R46" s="2" t="s">
        <v>61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2" t="s">
        <v>50</v>
      </c>
      <c r="AW46" s="2" t="s">
        <v>252</v>
      </c>
      <c r="AX46" s="2" t="s">
        <v>50</v>
      </c>
      <c r="AY46" s="2" t="s">
        <v>50</v>
      </c>
      <c r="AZ46" s="2" t="s">
        <v>50</v>
      </c>
    </row>
    <row r="47" spans="1:52" ht="30" customHeight="1" x14ac:dyDescent="0.3">
      <c r="A47" s="23" t="s">
        <v>253</v>
      </c>
      <c r="B47" s="23" t="s">
        <v>254</v>
      </c>
      <c r="C47" s="23" t="s">
        <v>250</v>
      </c>
      <c r="D47" s="24">
        <v>0.26</v>
      </c>
      <c r="E47" s="27">
        <f>단가대비표!O31</f>
        <v>334</v>
      </c>
      <c r="F47" s="31">
        <f t="shared" si="5"/>
        <v>86.8</v>
      </c>
      <c r="G47" s="27">
        <f>단가대비표!P31</f>
        <v>0</v>
      </c>
      <c r="H47" s="31">
        <f t="shared" si="6"/>
        <v>0</v>
      </c>
      <c r="I47" s="27">
        <f>단가대비표!V31</f>
        <v>0</v>
      </c>
      <c r="J47" s="31">
        <f t="shared" si="7"/>
        <v>0</v>
      </c>
      <c r="K47" s="27">
        <f t="shared" si="8"/>
        <v>334</v>
      </c>
      <c r="L47" s="31">
        <f t="shared" si="8"/>
        <v>86.8</v>
      </c>
      <c r="M47" s="23" t="s">
        <v>50</v>
      </c>
      <c r="N47" s="2" t="s">
        <v>95</v>
      </c>
      <c r="O47" s="2" t="s">
        <v>255</v>
      </c>
      <c r="P47" s="2" t="s">
        <v>62</v>
      </c>
      <c r="Q47" s="2" t="s">
        <v>62</v>
      </c>
      <c r="R47" s="2" t="s">
        <v>61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2" t="s">
        <v>50</v>
      </c>
      <c r="AW47" s="2" t="s">
        <v>256</v>
      </c>
      <c r="AX47" s="2" t="s">
        <v>50</v>
      </c>
      <c r="AY47" s="2" t="s">
        <v>50</v>
      </c>
      <c r="AZ47" s="2" t="s">
        <v>50</v>
      </c>
    </row>
    <row r="48" spans="1:52" ht="30" customHeight="1" x14ac:dyDescent="0.3">
      <c r="A48" s="23" t="s">
        <v>187</v>
      </c>
      <c r="B48" s="23" t="s">
        <v>50</v>
      </c>
      <c r="C48" s="23" t="s">
        <v>50</v>
      </c>
      <c r="D48" s="24"/>
      <c r="E48" s="27"/>
      <c r="F48" s="31">
        <f>TRUNC(SUMIF(N41:N47, N40, F41:F47),0)</f>
        <v>2862</v>
      </c>
      <c r="G48" s="27"/>
      <c r="H48" s="31">
        <f>TRUNC(SUMIF(N41:N47, N40, H41:H47),0)</f>
        <v>0</v>
      </c>
      <c r="I48" s="27"/>
      <c r="J48" s="31">
        <f>TRUNC(SUMIF(N41:N47, N40, J41:J47),0)</f>
        <v>9</v>
      </c>
      <c r="K48" s="27"/>
      <c r="L48" s="31">
        <f>F48+H48+J48</f>
        <v>2871</v>
      </c>
      <c r="M48" s="23" t="s">
        <v>50</v>
      </c>
      <c r="N48" s="2" t="s">
        <v>65</v>
      </c>
      <c r="O48" s="2" t="s">
        <v>65</v>
      </c>
      <c r="P48" s="2" t="s">
        <v>50</v>
      </c>
      <c r="Q48" s="2" t="s">
        <v>50</v>
      </c>
      <c r="R48" s="2" t="s">
        <v>50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2" t="s">
        <v>50</v>
      </c>
      <c r="AW48" s="2" t="s">
        <v>50</v>
      </c>
      <c r="AX48" s="2" t="s">
        <v>50</v>
      </c>
      <c r="AY48" s="2" t="s">
        <v>50</v>
      </c>
      <c r="AZ48" s="2" t="s">
        <v>50</v>
      </c>
    </row>
    <row r="49" spans="1:52" ht="30" customHeight="1" x14ac:dyDescent="0.3">
      <c r="A49" s="25"/>
      <c r="B49" s="25"/>
      <c r="C49" s="25"/>
      <c r="D49" s="25"/>
      <c r="E49" s="28"/>
      <c r="F49" s="32"/>
      <c r="G49" s="28"/>
      <c r="H49" s="32"/>
      <c r="I49" s="28"/>
      <c r="J49" s="32"/>
      <c r="K49" s="28"/>
      <c r="L49" s="32"/>
      <c r="M49" s="25"/>
    </row>
    <row r="50" spans="1:52" ht="30" customHeight="1" x14ac:dyDescent="0.3">
      <c r="A50" s="20" t="s">
        <v>257</v>
      </c>
      <c r="B50" s="21"/>
      <c r="C50" s="21"/>
      <c r="D50" s="21"/>
      <c r="E50" s="26"/>
      <c r="F50" s="30"/>
      <c r="G50" s="26"/>
      <c r="H50" s="30"/>
      <c r="I50" s="26"/>
      <c r="J50" s="30"/>
      <c r="K50" s="26"/>
      <c r="L50" s="30"/>
      <c r="M50" s="22"/>
      <c r="N50" s="1" t="s">
        <v>99</v>
      </c>
    </row>
    <row r="51" spans="1:52" ht="30" customHeight="1" x14ac:dyDescent="0.3">
      <c r="A51" s="23" t="s">
        <v>258</v>
      </c>
      <c r="B51" s="23" t="s">
        <v>259</v>
      </c>
      <c r="C51" s="23" t="s">
        <v>260</v>
      </c>
      <c r="D51" s="24">
        <v>0.36</v>
      </c>
      <c r="E51" s="27">
        <f>단가대비표!O25</f>
        <v>620</v>
      </c>
      <c r="F51" s="31">
        <f>TRUNC(E51*D51,1)</f>
        <v>223.2</v>
      </c>
      <c r="G51" s="27">
        <f>단가대비표!P25</f>
        <v>0</v>
      </c>
      <c r="H51" s="31">
        <f>TRUNC(G51*D51,1)</f>
        <v>0</v>
      </c>
      <c r="I51" s="27">
        <f>단가대비표!V25</f>
        <v>0</v>
      </c>
      <c r="J51" s="31">
        <f>TRUNC(I51*D51,1)</f>
        <v>0</v>
      </c>
      <c r="K51" s="27">
        <f t="shared" ref="K51:L54" si="9">TRUNC(E51+G51+I51,1)</f>
        <v>620</v>
      </c>
      <c r="L51" s="31">
        <f t="shared" si="9"/>
        <v>223.2</v>
      </c>
      <c r="M51" s="23" t="s">
        <v>50</v>
      </c>
      <c r="N51" s="2" t="s">
        <v>99</v>
      </c>
      <c r="O51" s="2" t="s">
        <v>261</v>
      </c>
      <c r="P51" s="2" t="s">
        <v>62</v>
      </c>
      <c r="Q51" s="2" t="s">
        <v>62</v>
      </c>
      <c r="R51" s="2" t="s">
        <v>61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2" t="s">
        <v>50</v>
      </c>
      <c r="AW51" s="2" t="s">
        <v>262</v>
      </c>
      <c r="AX51" s="2" t="s">
        <v>50</v>
      </c>
      <c r="AY51" s="2" t="s">
        <v>50</v>
      </c>
      <c r="AZ51" s="2" t="s">
        <v>50</v>
      </c>
    </row>
    <row r="52" spans="1:52" ht="30" customHeight="1" x14ac:dyDescent="0.3">
      <c r="A52" s="23" t="s">
        <v>263</v>
      </c>
      <c r="B52" s="23" t="s">
        <v>264</v>
      </c>
      <c r="C52" s="23" t="s">
        <v>180</v>
      </c>
      <c r="D52" s="24">
        <v>0.6</v>
      </c>
      <c r="E52" s="27">
        <f>단가대비표!O17</f>
        <v>180</v>
      </c>
      <c r="F52" s="31">
        <f>TRUNC(E52*D52,1)</f>
        <v>108</v>
      </c>
      <c r="G52" s="27">
        <f>단가대비표!P17</f>
        <v>0</v>
      </c>
      <c r="H52" s="31">
        <f>TRUNC(G52*D52,1)</f>
        <v>0</v>
      </c>
      <c r="I52" s="27">
        <f>단가대비표!V17</f>
        <v>0</v>
      </c>
      <c r="J52" s="31">
        <f>TRUNC(I52*D52,1)</f>
        <v>0</v>
      </c>
      <c r="K52" s="27">
        <f t="shared" si="9"/>
        <v>180</v>
      </c>
      <c r="L52" s="31">
        <f t="shared" si="9"/>
        <v>108</v>
      </c>
      <c r="M52" s="23" t="s">
        <v>50</v>
      </c>
      <c r="N52" s="2" t="s">
        <v>99</v>
      </c>
      <c r="O52" s="2" t="s">
        <v>265</v>
      </c>
      <c r="P52" s="2" t="s">
        <v>62</v>
      </c>
      <c r="Q52" s="2" t="s">
        <v>62</v>
      </c>
      <c r="R52" s="2" t="s">
        <v>61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2" t="s">
        <v>50</v>
      </c>
      <c r="AW52" s="2" t="s">
        <v>266</v>
      </c>
      <c r="AX52" s="2" t="s">
        <v>50</v>
      </c>
      <c r="AY52" s="2" t="s">
        <v>50</v>
      </c>
      <c r="AZ52" s="2" t="s">
        <v>50</v>
      </c>
    </row>
    <row r="53" spans="1:52" ht="30" customHeight="1" x14ac:dyDescent="0.3">
      <c r="A53" s="23" t="s">
        <v>267</v>
      </c>
      <c r="B53" s="23" t="s">
        <v>268</v>
      </c>
      <c r="C53" s="23" t="s">
        <v>216</v>
      </c>
      <c r="D53" s="24">
        <v>4.0000000000000001E-3</v>
      </c>
      <c r="E53" s="27">
        <f>단가대비표!O27</f>
        <v>42000</v>
      </c>
      <c r="F53" s="31">
        <f>TRUNC(E53*D53,1)</f>
        <v>168</v>
      </c>
      <c r="G53" s="27">
        <f>단가대비표!P27</f>
        <v>0</v>
      </c>
      <c r="H53" s="31">
        <f>TRUNC(G53*D53,1)</f>
        <v>0</v>
      </c>
      <c r="I53" s="27">
        <f>단가대비표!V27</f>
        <v>0</v>
      </c>
      <c r="J53" s="31">
        <f>TRUNC(I53*D53,1)</f>
        <v>0</v>
      </c>
      <c r="K53" s="27">
        <f t="shared" si="9"/>
        <v>42000</v>
      </c>
      <c r="L53" s="31">
        <f t="shared" si="9"/>
        <v>168</v>
      </c>
      <c r="M53" s="23" t="s">
        <v>50</v>
      </c>
      <c r="N53" s="2" t="s">
        <v>99</v>
      </c>
      <c r="O53" s="2" t="s">
        <v>269</v>
      </c>
      <c r="P53" s="2" t="s">
        <v>62</v>
      </c>
      <c r="Q53" s="2" t="s">
        <v>62</v>
      </c>
      <c r="R53" s="2" t="s">
        <v>61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2" t="s">
        <v>50</v>
      </c>
      <c r="AW53" s="2" t="s">
        <v>270</v>
      </c>
      <c r="AX53" s="2" t="s">
        <v>50</v>
      </c>
      <c r="AY53" s="2" t="s">
        <v>50</v>
      </c>
      <c r="AZ53" s="2" t="s">
        <v>50</v>
      </c>
    </row>
    <row r="54" spans="1:52" ht="30" customHeight="1" x14ac:dyDescent="0.3">
      <c r="A54" s="23" t="s">
        <v>271</v>
      </c>
      <c r="B54" s="23" t="s">
        <v>272</v>
      </c>
      <c r="C54" s="23" t="s">
        <v>69</v>
      </c>
      <c r="D54" s="24">
        <v>1.7000000000000001E-2</v>
      </c>
      <c r="E54" s="27">
        <f>단가대비표!O28</f>
        <v>1180</v>
      </c>
      <c r="F54" s="31">
        <f>TRUNC(E54*D54,1)</f>
        <v>20</v>
      </c>
      <c r="G54" s="27">
        <f>단가대비표!P28</f>
        <v>0</v>
      </c>
      <c r="H54" s="31">
        <f>TRUNC(G54*D54,1)</f>
        <v>0</v>
      </c>
      <c r="I54" s="27">
        <f>단가대비표!V28</f>
        <v>0</v>
      </c>
      <c r="J54" s="31">
        <f>TRUNC(I54*D54,1)</f>
        <v>0</v>
      </c>
      <c r="K54" s="27">
        <f t="shared" si="9"/>
        <v>1180</v>
      </c>
      <c r="L54" s="31">
        <f t="shared" si="9"/>
        <v>20</v>
      </c>
      <c r="M54" s="23" t="s">
        <v>50</v>
      </c>
      <c r="N54" s="2" t="s">
        <v>99</v>
      </c>
      <c r="O54" s="2" t="s">
        <v>273</v>
      </c>
      <c r="P54" s="2" t="s">
        <v>62</v>
      </c>
      <c r="Q54" s="2" t="s">
        <v>62</v>
      </c>
      <c r="R54" s="2" t="s">
        <v>61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2" t="s">
        <v>50</v>
      </c>
      <c r="AW54" s="2" t="s">
        <v>274</v>
      </c>
      <c r="AX54" s="2" t="s">
        <v>50</v>
      </c>
      <c r="AY54" s="2" t="s">
        <v>50</v>
      </c>
      <c r="AZ54" s="2" t="s">
        <v>50</v>
      </c>
    </row>
    <row r="55" spans="1:52" ht="30" customHeight="1" x14ac:dyDescent="0.3">
      <c r="A55" s="23" t="s">
        <v>187</v>
      </c>
      <c r="B55" s="23" t="s">
        <v>50</v>
      </c>
      <c r="C55" s="23" t="s">
        <v>50</v>
      </c>
      <c r="D55" s="24"/>
      <c r="E55" s="27"/>
      <c r="F55" s="31">
        <f>TRUNC(SUMIF(N51:N54, N50, F51:F54),0)</f>
        <v>519</v>
      </c>
      <c r="G55" s="27"/>
      <c r="H55" s="31">
        <f>TRUNC(SUMIF(N51:N54, N50, H51:H54),0)</f>
        <v>0</v>
      </c>
      <c r="I55" s="27"/>
      <c r="J55" s="31">
        <f>TRUNC(SUMIF(N51:N54, N50, J51:J54),0)</f>
        <v>0</v>
      </c>
      <c r="K55" s="27"/>
      <c r="L55" s="31">
        <f>F55+H55+J55</f>
        <v>519</v>
      </c>
      <c r="M55" s="23" t="s">
        <v>50</v>
      </c>
      <c r="N55" s="2" t="s">
        <v>65</v>
      </c>
      <c r="O55" s="2" t="s">
        <v>65</v>
      </c>
      <c r="P55" s="2" t="s">
        <v>50</v>
      </c>
      <c r="Q55" s="2" t="s">
        <v>50</v>
      </c>
      <c r="R55" s="2" t="s">
        <v>50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2" t="s">
        <v>50</v>
      </c>
      <c r="AW55" s="2" t="s">
        <v>50</v>
      </c>
      <c r="AX55" s="2" t="s">
        <v>50</v>
      </c>
      <c r="AY55" s="2" t="s">
        <v>50</v>
      </c>
      <c r="AZ55" s="2" t="s">
        <v>50</v>
      </c>
    </row>
    <row r="56" spans="1:52" ht="30" customHeight="1" x14ac:dyDescent="0.3">
      <c r="A56" s="25"/>
      <c r="B56" s="25"/>
      <c r="C56" s="25"/>
      <c r="D56" s="25"/>
      <c r="E56" s="28"/>
      <c r="F56" s="32"/>
      <c r="G56" s="28"/>
      <c r="H56" s="32"/>
      <c r="I56" s="28"/>
      <c r="J56" s="32"/>
      <c r="K56" s="28"/>
      <c r="L56" s="32"/>
      <c r="M56" s="25"/>
    </row>
    <row r="57" spans="1:52" ht="30" customHeight="1" x14ac:dyDescent="0.3">
      <c r="A57" s="20" t="s">
        <v>275</v>
      </c>
      <c r="B57" s="21"/>
      <c r="C57" s="21"/>
      <c r="D57" s="21"/>
      <c r="E57" s="26"/>
      <c r="F57" s="30"/>
      <c r="G57" s="26"/>
      <c r="H57" s="30"/>
      <c r="I57" s="26"/>
      <c r="J57" s="30"/>
      <c r="K57" s="26"/>
      <c r="L57" s="30"/>
      <c r="M57" s="22"/>
      <c r="N57" s="1" t="s">
        <v>103</v>
      </c>
    </row>
    <row r="58" spans="1:52" ht="30" customHeight="1" x14ac:dyDescent="0.3">
      <c r="A58" s="23" t="s">
        <v>195</v>
      </c>
      <c r="B58" s="23" t="s">
        <v>191</v>
      </c>
      <c r="C58" s="23" t="s">
        <v>192</v>
      </c>
      <c r="D58" s="24">
        <v>1.3599999999999999E-2</v>
      </c>
      <c r="E58" s="27">
        <f>단가대비표!O34</f>
        <v>0</v>
      </c>
      <c r="F58" s="31">
        <f>TRUNC(E58*D58,1)</f>
        <v>0</v>
      </c>
      <c r="G58" s="27">
        <f>단가대비표!P34</f>
        <v>165545</v>
      </c>
      <c r="H58" s="31">
        <f>TRUNC(G58*D58,1)</f>
        <v>2251.4</v>
      </c>
      <c r="I58" s="27">
        <f>단가대비표!V34</f>
        <v>0</v>
      </c>
      <c r="J58" s="31">
        <f>TRUNC(I58*D58,1)</f>
        <v>0</v>
      </c>
      <c r="K58" s="27">
        <f>TRUNC(E58+G58+I58,1)</f>
        <v>165545</v>
      </c>
      <c r="L58" s="31">
        <f>TRUNC(F58+H58+J58,1)</f>
        <v>2251.4</v>
      </c>
      <c r="M58" s="23" t="s">
        <v>276</v>
      </c>
      <c r="N58" s="2" t="s">
        <v>103</v>
      </c>
      <c r="O58" s="2" t="s">
        <v>196</v>
      </c>
      <c r="P58" s="2" t="s">
        <v>62</v>
      </c>
      <c r="Q58" s="2" t="s">
        <v>62</v>
      </c>
      <c r="R58" s="2" t="s">
        <v>61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2" t="s">
        <v>50</v>
      </c>
      <c r="AW58" s="2" t="s">
        <v>277</v>
      </c>
      <c r="AX58" s="2" t="s">
        <v>50</v>
      </c>
      <c r="AY58" s="2" t="s">
        <v>50</v>
      </c>
      <c r="AZ58" s="2" t="s">
        <v>50</v>
      </c>
    </row>
    <row r="59" spans="1:52" ht="30" customHeight="1" x14ac:dyDescent="0.3">
      <c r="A59" s="23" t="s">
        <v>187</v>
      </c>
      <c r="B59" s="23" t="s">
        <v>50</v>
      </c>
      <c r="C59" s="23" t="s">
        <v>50</v>
      </c>
      <c r="D59" s="24"/>
      <c r="E59" s="27"/>
      <c r="F59" s="31">
        <f>TRUNC(SUMIF(N58:N58, N57, F58:F58),0)</f>
        <v>0</v>
      </c>
      <c r="G59" s="27"/>
      <c r="H59" s="31">
        <f>TRUNC(SUMIF(N58:N58, N57, H58:H58),0)</f>
        <v>2251</v>
      </c>
      <c r="I59" s="27"/>
      <c r="J59" s="31">
        <f>TRUNC(SUMIF(N58:N58, N57, J58:J58),0)</f>
        <v>0</v>
      </c>
      <c r="K59" s="27"/>
      <c r="L59" s="31">
        <f>F59+H59+J59</f>
        <v>2251</v>
      </c>
      <c r="M59" s="23" t="s">
        <v>50</v>
      </c>
      <c r="N59" s="2" t="s">
        <v>65</v>
      </c>
      <c r="O59" s="2" t="s">
        <v>65</v>
      </c>
      <c r="P59" s="2" t="s">
        <v>50</v>
      </c>
      <c r="Q59" s="2" t="s">
        <v>50</v>
      </c>
      <c r="R59" s="2" t="s">
        <v>50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2" t="s">
        <v>50</v>
      </c>
      <c r="AW59" s="2" t="s">
        <v>50</v>
      </c>
      <c r="AX59" s="2" t="s">
        <v>50</v>
      </c>
      <c r="AY59" s="2" t="s">
        <v>50</v>
      </c>
      <c r="AZ59" s="2" t="s">
        <v>50</v>
      </c>
    </row>
    <row r="60" spans="1:52" ht="30" customHeight="1" x14ac:dyDescent="0.3">
      <c r="A60" s="25"/>
      <c r="B60" s="25"/>
      <c r="C60" s="25"/>
      <c r="D60" s="25"/>
      <c r="E60" s="28"/>
      <c r="F60" s="32"/>
      <c r="G60" s="28"/>
      <c r="H60" s="32"/>
      <c r="I60" s="28"/>
      <c r="J60" s="32"/>
      <c r="K60" s="28"/>
      <c r="L60" s="32"/>
      <c r="M60" s="25"/>
    </row>
    <row r="61" spans="1:52" ht="30" customHeight="1" x14ac:dyDescent="0.3">
      <c r="A61" s="20" t="s">
        <v>278</v>
      </c>
      <c r="B61" s="21"/>
      <c r="C61" s="21"/>
      <c r="D61" s="21"/>
      <c r="E61" s="26"/>
      <c r="F61" s="30"/>
      <c r="G61" s="26"/>
      <c r="H61" s="30"/>
      <c r="I61" s="26"/>
      <c r="J61" s="30"/>
      <c r="K61" s="26"/>
      <c r="L61" s="30"/>
      <c r="M61" s="22"/>
      <c r="N61" s="1" t="s">
        <v>107</v>
      </c>
    </row>
    <row r="62" spans="1:52" ht="30" customHeight="1" x14ac:dyDescent="0.3">
      <c r="A62" s="23" t="s">
        <v>279</v>
      </c>
      <c r="B62" s="23" t="s">
        <v>280</v>
      </c>
      <c r="C62" s="23" t="s">
        <v>281</v>
      </c>
      <c r="D62" s="24">
        <v>3.7999999999999999E-2</v>
      </c>
      <c r="E62" s="27">
        <f>단가대비표!O5</f>
        <v>42000</v>
      </c>
      <c r="F62" s="31">
        <f>TRUNC(E62*D62,1)</f>
        <v>1596</v>
      </c>
      <c r="G62" s="27">
        <f>단가대비표!P5</f>
        <v>0</v>
      </c>
      <c r="H62" s="31">
        <f>TRUNC(G62*D62,1)</f>
        <v>0</v>
      </c>
      <c r="I62" s="27">
        <f>단가대비표!V5</f>
        <v>0</v>
      </c>
      <c r="J62" s="31">
        <f>TRUNC(I62*D62,1)</f>
        <v>0</v>
      </c>
      <c r="K62" s="27">
        <f t="shared" ref="K62:L64" si="10">TRUNC(E62+G62+I62,1)</f>
        <v>42000</v>
      </c>
      <c r="L62" s="31">
        <f t="shared" si="10"/>
        <v>1596</v>
      </c>
      <c r="M62" s="23" t="s">
        <v>50</v>
      </c>
      <c r="N62" s="2" t="s">
        <v>107</v>
      </c>
      <c r="O62" s="2" t="s">
        <v>282</v>
      </c>
      <c r="P62" s="2" t="s">
        <v>62</v>
      </c>
      <c r="Q62" s="2" t="s">
        <v>62</v>
      </c>
      <c r="R62" s="2" t="s">
        <v>61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2" t="s">
        <v>50</v>
      </c>
      <c r="AW62" s="2" t="s">
        <v>283</v>
      </c>
      <c r="AX62" s="2" t="s">
        <v>50</v>
      </c>
      <c r="AY62" s="2" t="s">
        <v>50</v>
      </c>
      <c r="AZ62" s="2" t="s">
        <v>50</v>
      </c>
    </row>
    <row r="63" spans="1:52" ht="30" customHeight="1" x14ac:dyDescent="0.3">
      <c r="A63" s="23" t="s">
        <v>284</v>
      </c>
      <c r="B63" s="23" t="s">
        <v>285</v>
      </c>
      <c r="C63" s="23" t="s">
        <v>58</v>
      </c>
      <c r="D63" s="24">
        <v>1E-4</v>
      </c>
      <c r="E63" s="27">
        <f>단가대비표!O6</f>
        <v>0</v>
      </c>
      <c r="F63" s="31">
        <f>TRUNC(E63*D63,1)</f>
        <v>0</v>
      </c>
      <c r="G63" s="27">
        <f>단가대비표!P6</f>
        <v>0</v>
      </c>
      <c r="H63" s="31">
        <f>TRUNC(G63*D63,1)</f>
        <v>0</v>
      </c>
      <c r="I63" s="27">
        <f>단가대비표!V6</f>
        <v>1226500</v>
      </c>
      <c r="J63" s="31">
        <f>TRUNC(I63*D63,1)</f>
        <v>122.6</v>
      </c>
      <c r="K63" s="27">
        <f t="shared" si="10"/>
        <v>1226500</v>
      </c>
      <c r="L63" s="31">
        <f t="shared" si="10"/>
        <v>122.6</v>
      </c>
      <c r="M63" s="23" t="s">
        <v>50</v>
      </c>
      <c r="N63" s="2" t="s">
        <v>107</v>
      </c>
      <c r="O63" s="2" t="s">
        <v>286</v>
      </c>
      <c r="P63" s="2" t="s">
        <v>62</v>
      </c>
      <c r="Q63" s="2" t="s">
        <v>62</v>
      </c>
      <c r="R63" s="2" t="s">
        <v>61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2" t="s">
        <v>50</v>
      </c>
      <c r="AW63" s="2" t="s">
        <v>287</v>
      </c>
      <c r="AX63" s="2" t="s">
        <v>50</v>
      </c>
      <c r="AY63" s="2" t="s">
        <v>50</v>
      </c>
      <c r="AZ63" s="2" t="s">
        <v>50</v>
      </c>
    </row>
    <row r="64" spans="1:52" ht="30" customHeight="1" x14ac:dyDescent="0.3">
      <c r="A64" s="23" t="s">
        <v>288</v>
      </c>
      <c r="B64" s="23" t="s">
        <v>289</v>
      </c>
      <c r="C64" s="23" t="s">
        <v>58</v>
      </c>
      <c r="D64" s="24">
        <v>1E-4</v>
      </c>
      <c r="E64" s="27">
        <f>단가대비표!O7</f>
        <v>0</v>
      </c>
      <c r="F64" s="31">
        <f>TRUNC(E64*D64,1)</f>
        <v>0</v>
      </c>
      <c r="G64" s="27">
        <f>단가대비표!P7</f>
        <v>0</v>
      </c>
      <c r="H64" s="31">
        <f>TRUNC(G64*D64,1)</f>
        <v>0</v>
      </c>
      <c r="I64" s="27">
        <f>단가대비표!V7</f>
        <v>441000</v>
      </c>
      <c r="J64" s="31">
        <f>TRUNC(I64*D64,1)</f>
        <v>44.1</v>
      </c>
      <c r="K64" s="27">
        <f t="shared" si="10"/>
        <v>441000</v>
      </c>
      <c r="L64" s="31">
        <f t="shared" si="10"/>
        <v>44.1</v>
      </c>
      <c r="M64" s="23" t="s">
        <v>50</v>
      </c>
      <c r="N64" s="2" t="s">
        <v>107</v>
      </c>
      <c r="O64" s="2" t="s">
        <v>290</v>
      </c>
      <c r="P64" s="2" t="s">
        <v>62</v>
      </c>
      <c r="Q64" s="2" t="s">
        <v>62</v>
      </c>
      <c r="R64" s="2" t="s">
        <v>61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2" t="s">
        <v>50</v>
      </c>
      <c r="AW64" s="2" t="s">
        <v>291</v>
      </c>
      <c r="AX64" s="2" t="s">
        <v>50</v>
      </c>
      <c r="AY64" s="2" t="s">
        <v>50</v>
      </c>
      <c r="AZ64" s="2" t="s">
        <v>50</v>
      </c>
    </row>
    <row r="65" spans="1:52" ht="30" customHeight="1" x14ac:dyDescent="0.3">
      <c r="A65" s="23" t="s">
        <v>187</v>
      </c>
      <c r="B65" s="23" t="s">
        <v>50</v>
      </c>
      <c r="C65" s="23" t="s">
        <v>50</v>
      </c>
      <c r="D65" s="24"/>
      <c r="E65" s="27"/>
      <c r="F65" s="31">
        <f>TRUNC(SUMIF(N62:N64, N61, F62:F64),0)</f>
        <v>1596</v>
      </c>
      <c r="G65" s="27"/>
      <c r="H65" s="31">
        <f>TRUNC(SUMIF(N62:N64, N61, H62:H64),0)</f>
        <v>0</v>
      </c>
      <c r="I65" s="27"/>
      <c r="J65" s="31">
        <f>TRUNC(SUMIF(N62:N64, N61, J62:J64),0)</f>
        <v>166</v>
      </c>
      <c r="K65" s="27"/>
      <c r="L65" s="31">
        <f>F65+H65+J65</f>
        <v>1762</v>
      </c>
      <c r="M65" s="23" t="s">
        <v>50</v>
      </c>
      <c r="N65" s="2" t="s">
        <v>65</v>
      </c>
      <c r="O65" s="2" t="s">
        <v>65</v>
      </c>
      <c r="P65" s="2" t="s">
        <v>50</v>
      </c>
      <c r="Q65" s="2" t="s">
        <v>50</v>
      </c>
      <c r="R65" s="2" t="s">
        <v>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2" t="s">
        <v>50</v>
      </c>
      <c r="AW65" s="2" t="s">
        <v>50</v>
      </c>
      <c r="AX65" s="2" t="s">
        <v>50</v>
      </c>
      <c r="AY65" s="2" t="s">
        <v>50</v>
      </c>
      <c r="AZ65" s="2" t="s">
        <v>50</v>
      </c>
    </row>
    <row r="66" spans="1:52" ht="30" customHeight="1" x14ac:dyDescent="0.3">
      <c r="A66" s="25"/>
      <c r="B66" s="25"/>
      <c r="C66" s="25"/>
      <c r="D66" s="25"/>
      <c r="E66" s="28"/>
      <c r="F66" s="32"/>
      <c r="G66" s="28"/>
      <c r="H66" s="32"/>
      <c r="I66" s="28"/>
      <c r="J66" s="32"/>
      <c r="K66" s="28"/>
      <c r="L66" s="32"/>
      <c r="M66" s="25"/>
    </row>
    <row r="67" spans="1:52" ht="30" customHeight="1" x14ac:dyDescent="0.3">
      <c r="A67" s="20" t="s">
        <v>292</v>
      </c>
      <c r="B67" s="21"/>
      <c r="C67" s="21"/>
      <c r="D67" s="21"/>
      <c r="E67" s="26"/>
      <c r="F67" s="30"/>
      <c r="G67" s="26"/>
      <c r="H67" s="30"/>
      <c r="I67" s="26"/>
      <c r="J67" s="30"/>
      <c r="K67" s="26"/>
      <c r="L67" s="30"/>
      <c r="M67" s="22"/>
      <c r="N67" s="1" t="s">
        <v>112</v>
      </c>
    </row>
    <row r="68" spans="1:52" ht="30" customHeight="1" x14ac:dyDescent="0.3">
      <c r="A68" s="23" t="s">
        <v>238</v>
      </c>
      <c r="B68" s="23" t="s">
        <v>239</v>
      </c>
      <c r="C68" s="23" t="s">
        <v>240</v>
      </c>
      <c r="D68" s="24">
        <v>2.8000000000000001E-2</v>
      </c>
      <c r="E68" s="27">
        <f>단가대비표!O21</f>
        <v>4400</v>
      </c>
      <c r="F68" s="31">
        <f>TRUNC(E68*D68,1)</f>
        <v>123.2</v>
      </c>
      <c r="G68" s="27">
        <f>단가대비표!P21</f>
        <v>0</v>
      </c>
      <c r="H68" s="31">
        <f>TRUNC(G68*D68,1)</f>
        <v>0</v>
      </c>
      <c r="I68" s="27">
        <f>단가대비표!V21</f>
        <v>0</v>
      </c>
      <c r="J68" s="31">
        <f>TRUNC(I68*D68,1)</f>
        <v>0</v>
      </c>
      <c r="K68" s="27">
        <f t="shared" ref="K68:L71" si="11">TRUNC(E68+G68+I68,1)</f>
        <v>4400</v>
      </c>
      <c r="L68" s="31">
        <f t="shared" si="11"/>
        <v>123.2</v>
      </c>
      <c r="M68" s="23" t="s">
        <v>50</v>
      </c>
      <c r="N68" s="2" t="s">
        <v>112</v>
      </c>
      <c r="O68" s="2" t="s">
        <v>241</v>
      </c>
      <c r="P68" s="2" t="s">
        <v>62</v>
      </c>
      <c r="Q68" s="2" t="s">
        <v>62</v>
      </c>
      <c r="R68" s="2" t="s">
        <v>61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2" t="s">
        <v>50</v>
      </c>
      <c r="AW68" s="2" t="s">
        <v>293</v>
      </c>
      <c r="AX68" s="2" t="s">
        <v>50</v>
      </c>
      <c r="AY68" s="2" t="s">
        <v>50</v>
      </c>
      <c r="AZ68" s="2" t="s">
        <v>50</v>
      </c>
    </row>
    <row r="69" spans="1:52" ht="30" customHeight="1" x14ac:dyDescent="0.3">
      <c r="A69" s="23" t="s">
        <v>294</v>
      </c>
      <c r="B69" s="23" t="s">
        <v>295</v>
      </c>
      <c r="C69" s="23" t="s">
        <v>245</v>
      </c>
      <c r="D69" s="24">
        <v>2.8000000000000001E-2</v>
      </c>
      <c r="E69" s="27">
        <f>단가대비표!O24</f>
        <v>4500</v>
      </c>
      <c r="F69" s="31">
        <f>TRUNC(E69*D69,1)</f>
        <v>126</v>
      </c>
      <c r="G69" s="27">
        <f>단가대비표!P24</f>
        <v>0</v>
      </c>
      <c r="H69" s="31">
        <f>TRUNC(G69*D69,1)</f>
        <v>0</v>
      </c>
      <c r="I69" s="27">
        <f>단가대비표!V24</f>
        <v>0</v>
      </c>
      <c r="J69" s="31">
        <f>TRUNC(I69*D69,1)</f>
        <v>0</v>
      </c>
      <c r="K69" s="27">
        <f t="shared" si="11"/>
        <v>4500</v>
      </c>
      <c r="L69" s="31">
        <f t="shared" si="11"/>
        <v>126</v>
      </c>
      <c r="M69" s="23" t="s">
        <v>50</v>
      </c>
      <c r="N69" s="2" t="s">
        <v>112</v>
      </c>
      <c r="O69" s="2" t="s">
        <v>296</v>
      </c>
      <c r="P69" s="2" t="s">
        <v>62</v>
      </c>
      <c r="Q69" s="2" t="s">
        <v>62</v>
      </c>
      <c r="R69" s="2" t="s">
        <v>61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2" t="s">
        <v>50</v>
      </c>
      <c r="AW69" s="2" t="s">
        <v>297</v>
      </c>
      <c r="AX69" s="2" t="s">
        <v>50</v>
      </c>
      <c r="AY69" s="2" t="s">
        <v>50</v>
      </c>
      <c r="AZ69" s="2" t="s">
        <v>50</v>
      </c>
    </row>
    <row r="70" spans="1:52" ht="30" customHeight="1" x14ac:dyDescent="0.3">
      <c r="A70" s="23" t="s">
        <v>298</v>
      </c>
      <c r="B70" s="23" t="s">
        <v>299</v>
      </c>
      <c r="C70" s="23" t="s">
        <v>300</v>
      </c>
      <c r="D70" s="24">
        <v>2.8000000000000001E-2</v>
      </c>
      <c r="E70" s="27">
        <f>단가대비표!O29</f>
        <v>260</v>
      </c>
      <c r="F70" s="31">
        <f>TRUNC(E70*D70,1)</f>
        <v>7.2</v>
      </c>
      <c r="G70" s="27">
        <f>단가대비표!P29</f>
        <v>0</v>
      </c>
      <c r="H70" s="31">
        <f>TRUNC(G70*D70,1)</f>
        <v>0</v>
      </c>
      <c r="I70" s="27">
        <f>단가대비표!V29</f>
        <v>0</v>
      </c>
      <c r="J70" s="31">
        <f>TRUNC(I70*D70,1)</f>
        <v>0</v>
      </c>
      <c r="K70" s="27">
        <f t="shared" si="11"/>
        <v>260</v>
      </c>
      <c r="L70" s="31">
        <f t="shared" si="11"/>
        <v>7.2</v>
      </c>
      <c r="M70" s="23" t="s">
        <v>50</v>
      </c>
      <c r="N70" s="2" t="s">
        <v>112</v>
      </c>
      <c r="O70" s="2" t="s">
        <v>301</v>
      </c>
      <c r="P70" s="2" t="s">
        <v>62</v>
      </c>
      <c r="Q70" s="2" t="s">
        <v>62</v>
      </c>
      <c r="R70" s="2" t="s">
        <v>61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2" t="s">
        <v>50</v>
      </c>
      <c r="AW70" s="2" t="s">
        <v>302</v>
      </c>
      <c r="AX70" s="2" t="s">
        <v>50</v>
      </c>
      <c r="AY70" s="2" t="s">
        <v>50</v>
      </c>
      <c r="AZ70" s="2" t="s">
        <v>50</v>
      </c>
    </row>
    <row r="71" spans="1:52" ht="30" customHeight="1" x14ac:dyDescent="0.3">
      <c r="A71" s="23" t="s">
        <v>195</v>
      </c>
      <c r="B71" s="23" t="s">
        <v>191</v>
      </c>
      <c r="C71" s="23" t="s">
        <v>192</v>
      </c>
      <c r="D71" s="24">
        <v>1.43E-2</v>
      </c>
      <c r="E71" s="27">
        <f>단가대비표!O34</f>
        <v>0</v>
      </c>
      <c r="F71" s="31">
        <f>TRUNC(E71*D71,1)</f>
        <v>0</v>
      </c>
      <c r="G71" s="27">
        <f>단가대비표!P34</f>
        <v>165545</v>
      </c>
      <c r="H71" s="31">
        <f>TRUNC(G71*D71,1)</f>
        <v>2367.1999999999998</v>
      </c>
      <c r="I71" s="27">
        <f>단가대비표!V34</f>
        <v>0</v>
      </c>
      <c r="J71" s="31">
        <f>TRUNC(I71*D71,1)</f>
        <v>0</v>
      </c>
      <c r="K71" s="27">
        <f t="shared" si="11"/>
        <v>165545</v>
      </c>
      <c r="L71" s="31">
        <f t="shared" si="11"/>
        <v>2367.1999999999998</v>
      </c>
      <c r="M71" s="23" t="s">
        <v>50</v>
      </c>
      <c r="N71" s="2" t="s">
        <v>112</v>
      </c>
      <c r="O71" s="2" t="s">
        <v>196</v>
      </c>
      <c r="P71" s="2" t="s">
        <v>62</v>
      </c>
      <c r="Q71" s="2" t="s">
        <v>62</v>
      </c>
      <c r="R71" s="2" t="s">
        <v>61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2" t="s">
        <v>50</v>
      </c>
      <c r="AW71" s="2" t="s">
        <v>303</v>
      </c>
      <c r="AX71" s="2" t="s">
        <v>50</v>
      </c>
      <c r="AY71" s="2" t="s">
        <v>50</v>
      </c>
      <c r="AZ71" s="2" t="s">
        <v>50</v>
      </c>
    </row>
    <row r="72" spans="1:52" ht="30" customHeight="1" x14ac:dyDescent="0.3">
      <c r="A72" s="23" t="s">
        <v>187</v>
      </c>
      <c r="B72" s="23" t="s">
        <v>50</v>
      </c>
      <c r="C72" s="23" t="s">
        <v>50</v>
      </c>
      <c r="D72" s="24"/>
      <c r="E72" s="27"/>
      <c r="F72" s="31">
        <f>TRUNC(SUMIF(N68:N71, N67, F68:F71),0)</f>
        <v>256</v>
      </c>
      <c r="G72" s="27"/>
      <c r="H72" s="31">
        <f>TRUNC(SUMIF(N68:N71, N67, H68:H71),0)</f>
        <v>2367</v>
      </c>
      <c r="I72" s="27"/>
      <c r="J72" s="31">
        <f>TRUNC(SUMIF(N68:N71, N67, J68:J71),0)</f>
        <v>0</v>
      </c>
      <c r="K72" s="27"/>
      <c r="L72" s="31">
        <f>F72+H72+J72</f>
        <v>2623</v>
      </c>
      <c r="M72" s="23" t="s">
        <v>50</v>
      </c>
      <c r="N72" s="2" t="s">
        <v>65</v>
      </c>
      <c r="O72" s="2" t="s">
        <v>65</v>
      </c>
      <c r="P72" s="2" t="s">
        <v>50</v>
      </c>
      <c r="Q72" s="2" t="s">
        <v>50</v>
      </c>
      <c r="R72" s="2" t="s">
        <v>50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2" t="s">
        <v>50</v>
      </c>
      <c r="AW72" s="2" t="s">
        <v>50</v>
      </c>
      <c r="AX72" s="2" t="s">
        <v>50</v>
      </c>
      <c r="AY72" s="2" t="s">
        <v>50</v>
      </c>
      <c r="AZ72" s="2" t="s">
        <v>50</v>
      </c>
    </row>
    <row r="73" spans="1:52" ht="30" customHeight="1" x14ac:dyDescent="0.3">
      <c r="A73" s="25"/>
      <c r="B73" s="25"/>
      <c r="C73" s="25"/>
      <c r="D73" s="25"/>
      <c r="E73" s="28"/>
      <c r="F73" s="32"/>
      <c r="G73" s="28"/>
      <c r="H73" s="32"/>
      <c r="I73" s="28"/>
      <c r="J73" s="32"/>
      <c r="K73" s="28"/>
      <c r="L73" s="32"/>
      <c r="M73" s="25"/>
    </row>
    <row r="74" spans="1:52" ht="30" customHeight="1" x14ac:dyDescent="0.3">
      <c r="A74" s="20" t="s">
        <v>304</v>
      </c>
      <c r="B74" s="21"/>
      <c r="C74" s="21"/>
      <c r="D74" s="21"/>
      <c r="E74" s="26"/>
      <c r="F74" s="30"/>
      <c r="G74" s="26"/>
      <c r="H74" s="30"/>
      <c r="I74" s="26"/>
      <c r="J74" s="30"/>
      <c r="K74" s="26"/>
      <c r="L74" s="30"/>
      <c r="M74" s="22"/>
      <c r="N74" s="1" t="s">
        <v>117</v>
      </c>
    </row>
    <row r="75" spans="1:52" ht="30" customHeight="1" x14ac:dyDescent="0.3">
      <c r="A75" s="23" t="s">
        <v>195</v>
      </c>
      <c r="B75" s="23" t="s">
        <v>191</v>
      </c>
      <c r="C75" s="23" t="s">
        <v>192</v>
      </c>
      <c r="D75" s="24">
        <v>8.0000000000000002E-3</v>
      </c>
      <c r="E75" s="27">
        <f>단가대비표!O34</f>
        <v>0</v>
      </c>
      <c r="F75" s="31">
        <f>TRUNC(E75*D75,1)</f>
        <v>0</v>
      </c>
      <c r="G75" s="27">
        <f>단가대비표!P34</f>
        <v>165545</v>
      </c>
      <c r="H75" s="31">
        <f>TRUNC(G75*D75,1)</f>
        <v>1324.3</v>
      </c>
      <c r="I75" s="27">
        <f>단가대비표!V34</f>
        <v>0</v>
      </c>
      <c r="J75" s="31">
        <f>TRUNC(I75*D75,1)</f>
        <v>0</v>
      </c>
      <c r="K75" s="27">
        <f>TRUNC(E75+G75+I75,1)</f>
        <v>165545</v>
      </c>
      <c r="L75" s="31">
        <f>TRUNC(F75+H75+J75,1)</f>
        <v>1324.3</v>
      </c>
      <c r="M75" s="23" t="s">
        <v>50</v>
      </c>
      <c r="N75" s="2" t="s">
        <v>117</v>
      </c>
      <c r="O75" s="2" t="s">
        <v>196</v>
      </c>
      <c r="P75" s="2" t="s">
        <v>62</v>
      </c>
      <c r="Q75" s="2" t="s">
        <v>62</v>
      </c>
      <c r="R75" s="2" t="s">
        <v>61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2" t="s">
        <v>50</v>
      </c>
      <c r="AW75" s="2" t="s">
        <v>305</v>
      </c>
      <c r="AX75" s="2" t="s">
        <v>50</v>
      </c>
      <c r="AY75" s="2" t="s">
        <v>50</v>
      </c>
      <c r="AZ75" s="2" t="s">
        <v>50</v>
      </c>
    </row>
    <row r="76" spans="1:52" ht="30" customHeight="1" x14ac:dyDescent="0.3">
      <c r="A76" s="23" t="s">
        <v>187</v>
      </c>
      <c r="B76" s="23" t="s">
        <v>50</v>
      </c>
      <c r="C76" s="23" t="s">
        <v>50</v>
      </c>
      <c r="D76" s="24"/>
      <c r="E76" s="27"/>
      <c r="F76" s="31">
        <f>TRUNC(SUMIF(N75:N75, N74, F75:F75),0)</f>
        <v>0</v>
      </c>
      <c r="G76" s="27"/>
      <c r="H76" s="31">
        <f>TRUNC(SUMIF(N75:N75, N74, H75:H75),0)</f>
        <v>1324</v>
      </c>
      <c r="I76" s="27"/>
      <c r="J76" s="31">
        <f>TRUNC(SUMIF(N75:N75, N74, J75:J75),0)</f>
        <v>0</v>
      </c>
      <c r="K76" s="27"/>
      <c r="L76" s="31">
        <f>F76+H76+J76</f>
        <v>1324</v>
      </c>
      <c r="M76" s="23" t="s">
        <v>50</v>
      </c>
      <c r="N76" s="2" t="s">
        <v>65</v>
      </c>
      <c r="O76" s="2" t="s">
        <v>65</v>
      </c>
      <c r="P76" s="2" t="s">
        <v>50</v>
      </c>
      <c r="Q76" s="2" t="s">
        <v>50</v>
      </c>
      <c r="R76" s="2" t="s">
        <v>50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2" t="s">
        <v>50</v>
      </c>
      <c r="AW76" s="2" t="s">
        <v>50</v>
      </c>
      <c r="AX76" s="2" t="s">
        <v>50</v>
      </c>
      <c r="AY76" s="2" t="s">
        <v>50</v>
      </c>
      <c r="AZ76" s="2" t="s">
        <v>50</v>
      </c>
    </row>
    <row r="77" spans="1:52" ht="30" customHeight="1" x14ac:dyDescent="0.3">
      <c r="A77" s="25"/>
      <c r="B77" s="25"/>
      <c r="C77" s="25"/>
      <c r="D77" s="25"/>
      <c r="E77" s="28"/>
      <c r="F77" s="32"/>
      <c r="G77" s="28"/>
      <c r="H77" s="32"/>
      <c r="I77" s="28"/>
      <c r="J77" s="32"/>
      <c r="K77" s="28"/>
      <c r="L77" s="32"/>
      <c r="M77" s="25"/>
    </row>
    <row r="78" spans="1:52" ht="30" customHeight="1" x14ac:dyDescent="0.3">
      <c r="A78" s="20" t="s">
        <v>306</v>
      </c>
      <c r="B78" s="21"/>
      <c r="C78" s="21"/>
      <c r="D78" s="21"/>
      <c r="E78" s="26"/>
      <c r="F78" s="30"/>
      <c r="G78" s="26"/>
      <c r="H78" s="30"/>
      <c r="I78" s="26"/>
      <c r="J78" s="30"/>
      <c r="K78" s="26"/>
      <c r="L78" s="30"/>
      <c r="M78" s="22"/>
      <c r="N78" s="1" t="s">
        <v>121</v>
      </c>
    </row>
    <row r="79" spans="1:52" ht="30" customHeight="1" x14ac:dyDescent="0.3">
      <c r="A79" s="23" t="s">
        <v>307</v>
      </c>
      <c r="B79" s="23" t="s">
        <v>191</v>
      </c>
      <c r="C79" s="23" t="s">
        <v>192</v>
      </c>
      <c r="D79" s="24">
        <v>0.01</v>
      </c>
      <c r="E79" s="27">
        <f>단가대비표!O36</f>
        <v>0</v>
      </c>
      <c r="F79" s="31">
        <f>TRUNC(E79*D79,1)</f>
        <v>0</v>
      </c>
      <c r="G79" s="27">
        <f>단가대비표!P36</f>
        <v>243538</v>
      </c>
      <c r="H79" s="31">
        <f>TRUNC(G79*D79,1)</f>
        <v>2435.3000000000002</v>
      </c>
      <c r="I79" s="27">
        <f>단가대비표!V36</f>
        <v>0</v>
      </c>
      <c r="J79" s="31">
        <f>TRUNC(I79*D79,1)</f>
        <v>0</v>
      </c>
      <c r="K79" s="27">
        <f>TRUNC(E79+G79+I79,1)</f>
        <v>243538</v>
      </c>
      <c r="L79" s="31">
        <f>TRUNC(F79+H79+J79,1)</f>
        <v>2435.3000000000002</v>
      </c>
      <c r="M79" s="23" t="s">
        <v>50</v>
      </c>
      <c r="N79" s="2" t="s">
        <v>121</v>
      </c>
      <c r="O79" s="2" t="s">
        <v>308</v>
      </c>
      <c r="P79" s="2" t="s">
        <v>62</v>
      </c>
      <c r="Q79" s="2" t="s">
        <v>62</v>
      </c>
      <c r="R79" s="2" t="s">
        <v>61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2" t="s">
        <v>50</v>
      </c>
      <c r="AW79" s="2" t="s">
        <v>309</v>
      </c>
      <c r="AX79" s="2" t="s">
        <v>50</v>
      </c>
      <c r="AY79" s="2" t="s">
        <v>50</v>
      </c>
      <c r="AZ79" s="2" t="s">
        <v>50</v>
      </c>
    </row>
    <row r="80" spans="1:52" ht="30" customHeight="1" x14ac:dyDescent="0.3">
      <c r="A80" s="23" t="s">
        <v>187</v>
      </c>
      <c r="B80" s="23" t="s">
        <v>50</v>
      </c>
      <c r="C80" s="23" t="s">
        <v>50</v>
      </c>
      <c r="D80" s="24"/>
      <c r="E80" s="27"/>
      <c r="F80" s="31">
        <f>TRUNC(SUMIF(N79:N79, N78, F79:F79),0)</f>
        <v>0</v>
      </c>
      <c r="G80" s="27"/>
      <c r="H80" s="31">
        <f>TRUNC(SUMIF(N79:N79, N78, H79:H79),0)</f>
        <v>2435</v>
      </c>
      <c r="I80" s="27"/>
      <c r="J80" s="31">
        <f>TRUNC(SUMIF(N79:N79, N78, J79:J79),0)</f>
        <v>0</v>
      </c>
      <c r="K80" s="27"/>
      <c r="L80" s="31">
        <f>F80+H80+J80</f>
        <v>2435</v>
      </c>
      <c r="M80" s="23" t="s">
        <v>50</v>
      </c>
      <c r="N80" s="2" t="s">
        <v>65</v>
      </c>
      <c r="O80" s="2" t="s">
        <v>65</v>
      </c>
      <c r="P80" s="2" t="s">
        <v>50</v>
      </c>
      <c r="Q80" s="2" t="s">
        <v>50</v>
      </c>
      <c r="R80" s="2" t="s">
        <v>50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2" t="s">
        <v>50</v>
      </c>
      <c r="AW80" s="2" t="s">
        <v>50</v>
      </c>
      <c r="AX80" s="2" t="s">
        <v>50</v>
      </c>
      <c r="AY80" s="2" t="s">
        <v>50</v>
      </c>
      <c r="AZ80" s="2" t="s">
        <v>50</v>
      </c>
    </row>
    <row r="81" spans="1:52" ht="30" customHeight="1" x14ac:dyDescent="0.3">
      <c r="A81" s="25"/>
      <c r="B81" s="25"/>
      <c r="C81" s="25"/>
      <c r="D81" s="25"/>
      <c r="E81" s="28"/>
      <c r="F81" s="32"/>
      <c r="G81" s="28"/>
      <c r="H81" s="32"/>
      <c r="I81" s="28"/>
      <c r="J81" s="32"/>
      <c r="K81" s="28"/>
      <c r="L81" s="32"/>
      <c r="M81" s="25"/>
    </row>
    <row r="82" spans="1:52" ht="30" customHeight="1" x14ac:dyDescent="0.3">
      <c r="A82" s="20" t="s">
        <v>310</v>
      </c>
      <c r="B82" s="21"/>
      <c r="C82" s="21"/>
      <c r="D82" s="21"/>
      <c r="E82" s="26"/>
      <c r="F82" s="30"/>
      <c r="G82" s="26"/>
      <c r="H82" s="30"/>
      <c r="I82" s="26"/>
      <c r="J82" s="30"/>
      <c r="K82" s="26"/>
      <c r="L82" s="30"/>
      <c r="M82" s="22"/>
      <c r="N82" s="1" t="s">
        <v>125</v>
      </c>
    </row>
    <row r="83" spans="1:52" ht="30" customHeight="1" x14ac:dyDescent="0.3">
      <c r="A83" s="23" t="s">
        <v>307</v>
      </c>
      <c r="B83" s="23" t="s">
        <v>191</v>
      </c>
      <c r="C83" s="23" t="s">
        <v>192</v>
      </c>
      <c r="D83" s="24">
        <v>1.7999999999999999E-2</v>
      </c>
      <c r="E83" s="27">
        <f>단가대비표!O36</f>
        <v>0</v>
      </c>
      <c r="F83" s="31">
        <f>TRUNC(E83*D83,1)</f>
        <v>0</v>
      </c>
      <c r="G83" s="27">
        <f>단가대비표!P36</f>
        <v>243538</v>
      </c>
      <c r="H83" s="31">
        <f>TRUNC(G83*D83,1)</f>
        <v>4383.6000000000004</v>
      </c>
      <c r="I83" s="27">
        <f>단가대비표!V36</f>
        <v>0</v>
      </c>
      <c r="J83" s="31">
        <f>TRUNC(I83*D83,1)</f>
        <v>0</v>
      </c>
      <c r="K83" s="27">
        <f t="shared" ref="K83:L85" si="12">TRUNC(E83+G83+I83,1)</f>
        <v>243538</v>
      </c>
      <c r="L83" s="31">
        <f t="shared" si="12"/>
        <v>4383.6000000000004</v>
      </c>
      <c r="M83" s="23" t="s">
        <v>50</v>
      </c>
      <c r="N83" s="2" t="s">
        <v>125</v>
      </c>
      <c r="O83" s="2" t="s">
        <v>308</v>
      </c>
      <c r="P83" s="2" t="s">
        <v>62</v>
      </c>
      <c r="Q83" s="2" t="s">
        <v>62</v>
      </c>
      <c r="R83" s="2" t="s">
        <v>61</v>
      </c>
      <c r="S83" s="3"/>
      <c r="T83" s="3"/>
      <c r="U83" s="3"/>
      <c r="V83" s="3">
        <v>1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2" t="s">
        <v>50</v>
      </c>
      <c r="AW83" s="2" t="s">
        <v>311</v>
      </c>
      <c r="AX83" s="2" t="s">
        <v>50</v>
      </c>
      <c r="AY83" s="2" t="s">
        <v>50</v>
      </c>
      <c r="AZ83" s="2" t="s">
        <v>50</v>
      </c>
    </row>
    <row r="84" spans="1:52" ht="30" customHeight="1" x14ac:dyDescent="0.3">
      <c r="A84" s="23" t="s">
        <v>195</v>
      </c>
      <c r="B84" s="23" t="s">
        <v>191</v>
      </c>
      <c r="C84" s="23" t="s">
        <v>192</v>
      </c>
      <c r="D84" s="24">
        <v>1.2E-2</v>
      </c>
      <c r="E84" s="27">
        <f>단가대비표!O34</f>
        <v>0</v>
      </c>
      <c r="F84" s="31">
        <f>TRUNC(E84*D84,1)</f>
        <v>0</v>
      </c>
      <c r="G84" s="27">
        <f>단가대비표!P34</f>
        <v>165545</v>
      </c>
      <c r="H84" s="31">
        <f>TRUNC(G84*D84,1)</f>
        <v>1986.5</v>
      </c>
      <c r="I84" s="27">
        <f>단가대비표!V34</f>
        <v>0</v>
      </c>
      <c r="J84" s="31">
        <f>TRUNC(I84*D84,1)</f>
        <v>0</v>
      </c>
      <c r="K84" s="27">
        <f t="shared" si="12"/>
        <v>165545</v>
      </c>
      <c r="L84" s="31">
        <f t="shared" si="12"/>
        <v>1986.5</v>
      </c>
      <c r="M84" s="23" t="s">
        <v>50</v>
      </c>
      <c r="N84" s="2" t="s">
        <v>125</v>
      </c>
      <c r="O84" s="2" t="s">
        <v>196</v>
      </c>
      <c r="P84" s="2" t="s">
        <v>62</v>
      </c>
      <c r="Q84" s="2" t="s">
        <v>62</v>
      </c>
      <c r="R84" s="2" t="s">
        <v>61</v>
      </c>
      <c r="S84" s="3"/>
      <c r="T84" s="3"/>
      <c r="U84" s="3"/>
      <c r="V84" s="3">
        <v>1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2" t="s">
        <v>50</v>
      </c>
      <c r="AW84" s="2" t="s">
        <v>312</v>
      </c>
      <c r="AX84" s="2" t="s">
        <v>50</v>
      </c>
      <c r="AY84" s="2" t="s">
        <v>50</v>
      </c>
      <c r="AZ84" s="2" t="s">
        <v>50</v>
      </c>
    </row>
    <row r="85" spans="1:52" ht="30" customHeight="1" x14ac:dyDescent="0.3">
      <c r="A85" s="23" t="s">
        <v>313</v>
      </c>
      <c r="B85" s="23" t="s">
        <v>314</v>
      </c>
      <c r="C85" s="23" t="s">
        <v>210</v>
      </c>
      <c r="D85" s="24">
        <v>1</v>
      </c>
      <c r="E85" s="27">
        <f>TRUNC(SUMIF(V83:V85, RIGHTB(O85, 1), H83:H85)*U85, 2)</f>
        <v>127.4</v>
      </c>
      <c r="F85" s="31">
        <f>TRUNC(E85*D85,1)</f>
        <v>127.4</v>
      </c>
      <c r="G85" s="27">
        <v>0</v>
      </c>
      <c r="H85" s="31">
        <f>TRUNC(G85*D85,1)</f>
        <v>0</v>
      </c>
      <c r="I85" s="27">
        <v>0</v>
      </c>
      <c r="J85" s="31">
        <f>TRUNC(I85*D85,1)</f>
        <v>0</v>
      </c>
      <c r="K85" s="27">
        <f t="shared" si="12"/>
        <v>127.4</v>
      </c>
      <c r="L85" s="31">
        <f t="shared" si="12"/>
        <v>127.4</v>
      </c>
      <c r="M85" s="23" t="s">
        <v>50</v>
      </c>
      <c r="N85" s="2" t="s">
        <v>125</v>
      </c>
      <c r="O85" s="2" t="s">
        <v>211</v>
      </c>
      <c r="P85" s="2" t="s">
        <v>62</v>
      </c>
      <c r="Q85" s="2" t="s">
        <v>62</v>
      </c>
      <c r="R85" s="2" t="s">
        <v>62</v>
      </c>
      <c r="S85" s="3">
        <v>1</v>
      </c>
      <c r="T85" s="3">
        <v>0</v>
      </c>
      <c r="U85" s="3">
        <v>0.02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2" t="s">
        <v>50</v>
      </c>
      <c r="AW85" s="2" t="s">
        <v>315</v>
      </c>
      <c r="AX85" s="2" t="s">
        <v>50</v>
      </c>
      <c r="AY85" s="2" t="s">
        <v>50</v>
      </c>
      <c r="AZ85" s="2" t="s">
        <v>50</v>
      </c>
    </row>
    <row r="86" spans="1:52" ht="30" customHeight="1" x14ac:dyDescent="0.3">
      <c r="A86" s="23" t="s">
        <v>187</v>
      </c>
      <c r="B86" s="23" t="s">
        <v>50</v>
      </c>
      <c r="C86" s="23" t="s">
        <v>50</v>
      </c>
      <c r="D86" s="24"/>
      <c r="E86" s="27"/>
      <c r="F86" s="31">
        <f>TRUNC(SUMIF(N83:N85, N82, F83:F85),0)</f>
        <v>127</v>
      </c>
      <c r="G86" s="27"/>
      <c r="H86" s="31">
        <f>TRUNC(SUMIF(N83:N85, N82, H83:H85),0)</f>
        <v>6370</v>
      </c>
      <c r="I86" s="27"/>
      <c r="J86" s="31">
        <f>TRUNC(SUMIF(N83:N85, N82, J83:J85),0)</f>
        <v>0</v>
      </c>
      <c r="K86" s="27"/>
      <c r="L86" s="31">
        <f>F86+H86+J86</f>
        <v>6497</v>
      </c>
      <c r="M86" s="23" t="s">
        <v>50</v>
      </c>
      <c r="N86" s="2" t="s">
        <v>65</v>
      </c>
      <c r="O86" s="2" t="s">
        <v>65</v>
      </c>
      <c r="P86" s="2" t="s">
        <v>50</v>
      </c>
      <c r="Q86" s="2" t="s">
        <v>50</v>
      </c>
      <c r="R86" s="2" t="s">
        <v>50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2" t="s">
        <v>50</v>
      </c>
      <c r="AW86" s="2" t="s">
        <v>50</v>
      </c>
      <c r="AX86" s="2" t="s">
        <v>50</v>
      </c>
      <c r="AY86" s="2" t="s">
        <v>50</v>
      </c>
      <c r="AZ86" s="2" t="s">
        <v>50</v>
      </c>
    </row>
    <row r="87" spans="1:52" ht="30" customHeight="1" x14ac:dyDescent="0.3">
      <c r="A87" s="25"/>
      <c r="B87" s="25"/>
      <c r="C87" s="25"/>
      <c r="D87" s="25"/>
      <c r="E87" s="28"/>
      <c r="F87" s="32"/>
      <c r="G87" s="28"/>
      <c r="H87" s="32"/>
      <c r="I87" s="28"/>
      <c r="J87" s="32"/>
      <c r="K87" s="28"/>
      <c r="L87" s="32"/>
      <c r="M87" s="25"/>
    </row>
    <row r="88" spans="1:52" ht="30" customHeight="1" x14ac:dyDescent="0.3">
      <c r="A88" s="20" t="s">
        <v>316</v>
      </c>
      <c r="B88" s="21"/>
      <c r="C88" s="21"/>
      <c r="D88" s="21"/>
      <c r="E88" s="26"/>
      <c r="F88" s="30"/>
      <c r="G88" s="26"/>
      <c r="H88" s="30"/>
      <c r="I88" s="26"/>
      <c r="J88" s="30"/>
      <c r="K88" s="26"/>
      <c r="L88" s="30"/>
      <c r="M88" s="22"/>
      <c r="N88" s="1" t="s">
        <v>129</v>
      </c>
    </row>
    <row r="89" spans="1:52" ht="30" customHeight="1" x14ac:dyDescent="0.3">
      <c r="A89" s="23" t="s">
        <v>195</v>
      </c>
      <c r="B89" s="23" t="s">
        <v>191</v>
      </c>
      <c r="C89" s="23" t="s">
        <v>192</v>
      </c>
      <c r="D89" s="24">
        <v>0.02</v>
      </c>
      <c r="E89" s="27">
        <f>단가대비표!O34</f>
        <v>0</v>
      </c>
      <c r="F89" s="31">
        <f>TRUNC(E89*D89,1)</f>
        <v>0</v>
      </c>
      <c r="G89" s="27">
        <f>단가대비표!P34</f>
        <v>165545</v>
      </c>
      <c r="H89" s="31">
        <f>TRUNC(G89*D89,1)</f>
        <v>3310.9</v>
      </c>
      <c r="I89" s="27">
        <f>단가대비표!V34</f>
        <v>0</v>
      </c>
      <c r="J89" s="31">
        <f>TRUNC(I89*D89,1)</f>
        <v>0</v>
      </c>
      <c r="K89" s="27">
        <f>TRUNC(E89+G89+I89,1)</f>
        <v>165545</v>
      </c>
      <c r="L89" s="31">
        <f>TRUNC(F89+H89+J89,1)</f>
        <v>3310.9</v>
      </c>
      <c r="M89" s="23" t="s">
        <v>50</v>
      </c>
      <c r="N89" s="2" t="s">
        <v>129</v>
      </c>
      <c r="O89" s="2" t="s">
        <v>196</v>
      </c>
      <c r="P89" s="2" t="s">
        <v>62</v>
      </c>
      <c r="Q89" s="2" t="s">
        <v>62</v>
      </c>
      <c r="R89" s="2" t="s">
        <v>61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2" t="s">
        <v>50</v>
      </c>
      <c r="AW89" s="2" t="s">
        <v>317</v>
      </c>
      <c r="AX89" s="2" t="s">
        <v>50</v>
      </c>
      <c r="AY89" s="2" t="s">
        <v>50</v>
      </c>
      <c r="AZ89" s="2" t="s">
        <v>50</v>
      </c>
    </row>
    <row r="90" spans="1:52" ht="30" customHeight="1" x14ac:dyDescent="0.3">
      <c r="A90" s="23" t="s">
        <v>187</v>
      </c>
      <c r="B90" s="23" t="s">
        <v>50</v>
      </c>
      <c r="C90" s="23" t="s">
        <v>50</v>
      </c>
      <c r="D90" s="24"/>
      <c r="E90" s="27"/>
      <c r="F90" s="31">
        <f>TRUNC(SUMIF(N89:N89, N88, F89:F89),0)</f>
        <v>0</v>
      </c>
      <c r="G90" s="27"/>
      <c r="H90" s="31">
        <f>TRUNC(SUMIF(N89:N89, N88, H89:H89),0)</f>
        <v>3310</v>
      </c>
      <c r="I90" s="27"/>
      <c r="J90" s="31">
        <f>TRUNC(SUMIF(N89:N89, N88, J89:J89),0)</f>
        <v>0</v>
      </c>
      <c r="K90" s="27"/>
      <c r="L90" s="31">
        <f>F90+H90+J90</f>
        <v>3310</v>
      </c>
      <c r="M90" s="23" t="s">
        <v>50</v>
      </c>
      <c r="N90" s="2" t="s">
        <v>65</v>
      </c>
      <c r="O90" s="2" t="s">
        <v>65</v>
      </c>
      <c r="P90" s="2" t="s">
        <v>50</v>
      </c>
      <c r="Q90" s="2" t="s">
        <v>50</v>
      </c>
      <c r="R90" s="2" t="s">
        <v>50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2" t="s">
        <v>50</v>
      </c>
      <c r="AW90" s="2" t="s">
        <v>50</v>
      </c>
      <c r="AX90" s="2" t="s">
        <v>50</v>
      </c>
      <c r="AY90" s="2" t="s">
        <v>50</v>
      </c>
      <c r="AZ90" s="2" t="s">
        <v>50</v>
      </c>
    </row>
    <row r="91" spans="1:52" ht="30" customHeight="1" x14ac:dyDescent="0.3">
      <c r="A91" s="25"/>
      <c r="B91" s="25"/>
      <c r="C91" s="25"/>
      <c r="D91" s="25"/>
      <c r="E91" s="28"/>
      <c r="F91" s="32"/>
      <c r="G91" s="28"/>
      <c r="H91" s="32"/>
      <c r="I91" s="28"/>
      <c r="J91" s="32"/>
      <c r="K91" s="28"/>
      <c r="L91" s="32"/>
      <c r="M91" s="25"/>
    </row>
    <row r="92" spans="1:52" ht="30" customHeight="1" x14ac:dyDescent="0.3">
      <c r="A92" s="20" t="s">
        <v>318</v>
      </c>
      <c r="B92" s="21"/>
      <c r="C92" s="21"/>
      <c r="D92" s="21"/>
      <c r="E92" s="26"/>
      <c r="F92" s="30"/>
      <c r="G92" s="26"/>
      <c r="H92" s="30"/>
      <c r="I92" s="26"/>
      <c r="J92" s="30"/>
      <c r="K92" s="26"/>
      <c r="L92" s="30"/>
      <c r="M92" s="22"/>
      <c r="N92" s="1" t="s">
        <v>185</v>
      </c>
    </row>
    <row r="93" spans="1:52" ht="30" customHeight="1" x14ac:dyDescent="0.3">
      <c r="A93" s="23" t="s">
        <v>319</v>
      </c>
      <c r="B93" s="23" t="s">
        <v>191</v>
      </c>
      <c r="C93" s="23" t="s">
        <v>192</v>
      </c>
      <c r="D93" s="24">
        <v>0.25</v>
      </c>
      <c r="E93" s="27">
        <f>단가대비표!O35</f>
        <v>0</v>
      </c>
      <c r="F93" s="31">
        <f>TRUNC(E93*D93,1)</f>
        <v>0</v>
      </c>
      <c r="G93" s="27">
        <f>단가대비표!P35</f>
        <v>280472</v>
      </c>
      <c r="H93" s="31">
        <f>TRUNC(G93*D93,1)</f>
        <v>70118</v>
      </c>
      <c r="I93" s="27">
        <f>단가대비표!V35</f>
        <v>0</v>
      </c>
      <c r="J93" s="31">
        <f>TRUNC(I93*D93,1)</f>
        <v>0</v>
      </c>
      <c r="K93" s="27">
        <f>TRUNC(E93+G93+I93,1)</f>
        <v>280472</v>
      </c>
      <c r="L93" s="31">
        <f>TRUNC(F93+H93+J93,1)</f>
        <v>70118</v>
      </c>
      <c r="M93" s="23" t="s">
        <v>50</v>
      </c>
      <c r="N93" s="2" t="s">
        <v>185</v>
      </c>
      <c r="O93" s="2" t="s">
        <v>320</v>
      </c>
      <c r="P93" s="2" t="s">
        <v>62</v>
      </c>
      <c r="Q93" s="2" t="s">
        <v>62</v>
      </c>
      <c r="R93" s="2" t="s">
        <v>61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2" t="s">
        <v>50</v>
      </c>
      <c r="AW93" s="2" t="s">
        <v>321</v>
      </c>
      <c r="AX93" s="2" t="s">
        <v>50</v>
      </c>
      <c r="AY93" s="2" t="s">
        <v>50</v>
      </c>
      <c r="AZ93" s="2" t="s">
        <v>50</v>
      </c>
    </row>
    <row r="94" spans="1:52" ht="30" customHeight="1" x14ac:dyDescent="0.3">
      <c r="A94" s="23" t="s">
        <v>195</v>
      </c>
      <c r="B94" s="23" t="s">
        <v>191</v>
      </c>
      <c r="C94" s="23" t="s">
        <v>192</v>
      </c>
      <c r="D94" s="24">
        <v>0.14000000000000001</v>
      </c>
      <c r="E94" s="27">
        <f>단가대비표!O34</f>
        <v>0</v>
      </c>
      <c r="F94" s="31">
        <f>TRUNC(E94*D94,1)</f>
        <v>0</v>
      </c>
      <c r="G94" s="27">
        <f>단가대비표!P34</f>
        <v>165545</v>
      </c>
      <c r="H94" s="31">
        <f>TRUNC(G94*D94,1)</f>
        <v>23176.3</v>
      </c>
      <c r="I94" s="27">
        <f>단가대비표!V34</f>
        <v>0</v>
      </c>
      <c r="J94" s="31">
        <f>TRUNC(I94*D94,1)</f>
        <v>0</v>
      </c>
      <c r="K94" s="27">
        <f>TRUNC(E94+G94+I94,1)</f>
        <v>165545</v>
      </c>
      <c r="L94" s="31">
        <f>TRUNC(F94+H94+J94,1)</f>
        <v>23176.3</v>
      </c>
      <c r="M94" s="23" t="s">
        <v>50</v>
      </c>
      <c r="N94" s="2" t="s">
        <v>185</v>
      </c>
      <c r="O94" s="2" t="s">
        <v>196</v>
      </c>
      <c r="P94" s="2" t="s">
        <v>62</v>
      </c>
      <c r="Q94" s="2" t="s">
        <v>62</v>
      </c>
      <c r="R94" s="2" t="s">
        <v>61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2" t="s">
        <v>50</v>
      </c>
      <c r="AW94" s="2" t="s">
        <v>322</v>
      </c>
      <c r="AX94" s="2" t="s">
        <v>50</v>
      </c>
      <c r="AY94" s="2" t="s">
        <v>50</v>
      </c>
      <c r="AZ94" s="2" t="s">
        <v>50</v>
      </c>
    </row>
    <row r="95" spans="1:52" ht="30" customHeight="1" x14ac:dyDescent="0.3">
      <c r="A95" s="23" t="s">
        <v>187</v>
      </c>
      <c r="B95" s="23" t="s">
        <v>50</v>
      </c>
      <c r="C95" s="23" t="s">
        <v>50</v>
      </c>
      <c r="D95" s="24"/>
      <c r="E95" s="27"/>
      <c r="F95" s="31">
        <f>TRUNC(SUMIF(N93:N94, N92, F93:F94),0)</f>
        <v>0</v>
      </c>
      <c r="G95" s="27"/>
      <c r="H95" s="31">
        <f>TRUNC(SUMIF(N93:N94, N92, H93:H94),0)</f>
        <v>93294</v>
      </c>
      <c r="I95" s="27"/>
      <c r="J95" s="31">
        <f>TRUNC(SUMIF(N93:N94, N92, J93:J94),0)</f>
        <v>0</v>
      </c>
      <c r="K95" s="27"/>
      <c r="L95" s="31">
        <f>F95+H95+J95</f>
        <v>93294</v>
      </c>
      <c r="M95" s="23" t="s">
        <v>50</v>
      </c>
      <c r="N95" s="2" t="s">
        <v>65</v>
      </c>
      <c r="O95" s="2" t="s">
        <v>65</v>
      </c>
      <c r="P95" s="2" t="s">
        <v>50</v>
      </c>
      <c r="Q95" s="2" t="s">
        <v>50</v>
      </c>
      <c r="R95" s="2" t="s">
        <v>50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2" t="s">
        <v>50</v>
      </c>
      <c r="AW95" s="2" t="s">
        <v>50</v>
      </c>
      <c r="AX95" s="2" t="s">
        <v>50</v>
      </c>
      <c r="AY95" s="2" t="s">
        <v>50</v>
      </c>
      <c r="AZ95" s="2" t="s">
        <v>50</v>
      </c>
    </row>
  </sheetData>
  <mergeCells count="45"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U2:AU3"/>
    <mergeCell ref="AV2:AV3"/>
    <mergeCell ref="AW2:AW3"/>
    <mergeCell ref="AO2:AO3"/>
    <mergeCell ref="AP2:AP3"/>
    <mergeCell ref="AQ2:AQ3"/>
    <mergeCell ref="AR2:AR3"/>
    <mergeCell ref="AS2:AS3"/>
    <mergeCell ref="AT2:AT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view="pageBreakPreview" topLeftCell="B21" zoomScale="60" zoomScaleNormal="100" workbookViewId="0">
      <selection activeCell="J11" sqref="J11"/>
    </sheetView>
  </sheetViews>
  <sheetFormatPr defaultRowHeight="16.5" x14ac:dyDescent="0.3"/>
  <cols>
    <col min="1" max="1" width="45.5" hidden="1" customWidth="1"/>
    <col min="2" max="2" width="17.25" bestFit="1" customWidth="1"/>
    <col min="3" max="3" width="38.875" bestFit="1" customWidth="1"/>
    <col min="4" max="4" width="5.5" bestFit="1" customWidth="1"/>
    <col min="5" max="5" width="11.25" bestFit="1" customWidth="1"/>
    <col min="6" max="6" width="6.625" bestFit="1" customWidth="1"/>
    <col min="7" max="7" width="9.25" bestFit="1" customWidth="1"/>
    <col min="8" max="8" width="6.625" bestFit="1" customWidth="1"/>
    <col min="9" max="9" width="9.25" bestFit="1" customWidth="1"/>
    <col min="10" max="10" width="6.625" bestFit="1" customWidth="1"/>
    <col min="11" max="11" width="9.25" bestFit="1" customWidth="1"/>
    <col min="12" max="12" width="6.625" bestFit="1" customWidth="1"/>
    <col min="13" max="13" width="9.25" bestFit="1" customWidth="1"/>
    <col min="14" max="14" width="15.125" bestFit="1" customWidth="1"/>
    <col min="15" max="15" width="9.25" bestFit="1" customWidth="1"/>
    <col min="16" max="16" width="10.25" bestFit="1" customWidth="1"/>
    <col min="17" max="17" width="11.25" bestFit="1" customWidth="1"/>
    <col min="18" max="20" width="9.25" bestFit="1" customWidth="1"/>
    <col min="21" max="22" width="11.75" bestFit="1" customWidth="1"/>
    <col min="23" max="23" width="7.875" bestFit="1" customWidth="1"/>
    <col min="24" max="24" width="6.75" bestFit="1" customWidth="1"/>
    <col min="25" max="26" width="9" hidden="1" customWidth="1"/>
    <col min="27" max="27" width="11" hidden="1" customWidth="1"/>
    <col min="28" max="28" width="9" hidden="1" customWidth="1"/>
  </cols>
  <sheetData>
    <row r="1" spans="1:28" ht="30" customHeight="1" x14ac:dyDescent="0.3">
      <c r="A1" s="57" t="s">
        <v>325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8" ht="30" customHeight="1" x14ac:dyDescent="0.3">
      <c r="A2" s="47" t="s">
        <v>482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8" ht="30" customHeight="1" x14ac:dyDescent="0.3">
      <c r="A3" s="52" t="s">
        <v>132</v>
      </c>
      <c r="B3" s="52" t="s">
        <v>0</v>
      </c>
      <c r="C3" s="52" t="s">
        <v>324</v>
      </c>
      <c r="D3" s="52" t="s">
        <v>2</v>
      </c>
      <c r="E3" s="52" t="s">
        <v>4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 t="s">
        <v>134</v>
      </c>
      <c r="Q3" s="52" t="s">
        <v>135</v>
      </c>
      <c r="R3" s="52"/>
      <c r="S3" s="52"/>
      <c r="T3" s="52"/>
      <c r="U3" s="52"/>
      <c r="V3" s="52"/>
      <c r="W3" s="52" t="s">
        <v>137</v>
      </c>
      <c r="X3" s="52" t="s">
        <v>10</v>
      </c>
      <c r="Y3" s="51" t="s">
        <v>333</v>
      </c>
      <c r="Z3" s="51" t="s">
        <v>334</v>
      </c>
      <c r="AA3" s="51" t="s">
        <v>335</v>
      </c>
      <c r="AB3" s="51" t="s">
        <v>46</v>
      </c>
    </row>
    <row r="4" spans="1:28" ht="30" customHeight="1" x14ac:dyDescent="0.3">
      <c r="A4" s="52"/>
      <c r="B4" s="52"/>
      <c r="C4" s="52"/>
      <c r="D4" s="52"/>
      <c r="E4" s="9" t="s">
        <v>326</v>
      </c>
      <c r="F4" s="9" t="s">
        <v>327</v>
      </c>
      <c r="G4" s="9" t="s">
        <v>328</v>
      </c>
      <c r="H4" s="9" t="s">
        <v>327</v>
      </c>
      <c r="I4" s="9" t="s">
        <v>329</v>
      </c>
      <c r="J4" s="9" t="s">
        <v>327</v>
      </c>
      <c r="K4" s="9" t="s">
        <v>330</v>
      </c>
      <c r="L4" s="9" t="s">
        <v>327</v>
      </c>
      <c r="M4" s="9" t="s">
        <v>331</v>
      </c>
      <c r="N4" s="9" t="s">
        <v>327</v>
      </c>
      <c r="O4" s="9" t="s">
        <v>332</v>
      </c>
      <c r="P4" s="52"/>
      <c r="Q4" s="9" t="s">
        <v>326</v>
      </c>
      <c r="R4" s="9" t="s">
        <v>328</v>
      </c>
      <c r="S4" s="9" t="s">
        <v>329</v>
      </c>
      <c r="T4" s="9" t="s">
        <v>330</v>
      </c>
      <c r="U4" s="9" t="s">
        <v>331</v>
      </c>
      <c r="V4" s="9" t="s">
        <v>332</v>
      </c>
      <c r="W4" s="52"/>
      <c r="X4" s="52"/>
      <c r="Y4" s="51"/>
      <c r="Z4" s="51"/>
      <c r="AA4" s="51"/>
      <c r="AB4" s="51"/>
    </row>
    <row r="5" spans="1:28" ht="46.5" customHeight="1" x14ac:dyDescent="0.3">
      <c r="A5" s="16" t="s">
        <v>282</v>
      </c>
      <c r="B5" s="16" t="s">
        <v>279</v>
      </c>
      <c r="C5" s="16" t="s">
        <v>280</v>
      </c>
      <c r="D5" s="33" t="s">
        <v>281</v>
      </c>
      <c r="E5" s="34">
        <v>42000</v>
      </c>
      <c r="F5" s="16" t="s">
        <v>50</v>
      </c>
      <c r="G5" s="34">
        <v>0</v>
      </c>
      <c r="H5" s="16" t="s">
        <v>50</v>
      </c>
      <c r="I5" s="34">
        <v>0</v>
      </c>
      <c r="J5" s="16" t="s">
        <v>50</v>
      </c>
      <c r="K5" s="34">
        <v>0</v>
      </c>
      <c r="L5" s="16" t="s">
        <v>50</v>
      </c>
      <c r="M5" s="34">
        <v>0</v>
      </c>
      <c r="N5" s="16" t="s">
        <v>50</v>
      </c>
      <c r="O5" s="34">
        <f>SMALL(E5:M5,COUNTIF(E5:M5,0)+1)</f>
        <v>42000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16" t="s">
        <v>336</v>
      </c>
      <c r="X5" s="16" t="s">
        <v>50</v>
      </c>
      <c r="Y5" s="2" t="s">
        <v>50</v>
      </c>
      <c r="Z5" s="2" t="s">
        <v>50</v>
      </c>
      <c r="AA5" s="35"/>
      <c r="AB5" s="2" t="s">
        <v>50</v>
      </c>
    </row>
    <row r="6" spans="1:28" ht="46.5" customHeight="1" x14ac:dyDescent="0.3">
      <c r="A6" s="16" t="s">
        <v>286</v>
      </c>
      <c r="B6" s="16" t="s">
        <v>284</v>
      </c>
      <c r="C6" s="16" t="s">
        <v>285</v>
      </c>
      <c r="D6" s="33" t="s">
        <v>58</v>
      </c>
      <c r="E6" s="34">
        <v>0</v>
      </c>
      <c r="F6" s="16" t="s">
        <v>50</v>
      </c>
      <c r="G6" s="34">
        <v>0</v>
      </c>
      <c r="H6" s="16" t="s">
        <v>50</v>
      </c>
      <c r="I6" s="34">
        <v>0</v>
      </c>
      <c r="J6" s="16" t="s">
        <v>50</v>
      </c>
      <c r="K6" s="34">
        <v>0</v>
      </c>
      <c r="L6" s="16" t="s">
        <v>50</v>
      </c>
      <c r="M6" s="34">
        <v>0</v>
      </c>
      <c r="N6" s="16" t="s">
        <v>50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1226500</v>
      </c>
      <c r="V6" s="34">
        <f>SMALL(Q6:U6,COUNTIF(Q6:U6,0)+1)</f>
        <v>1226500</v>
      </c>
      <c r="W6" s="16" t="s">
        <v>337</v>
      </c>
      <c r="X6" s="16" t="s">
        <v>50</v>
      </c>
      <c r="Y6" s="2" t="s">
        <v>50</v>
      </c>
      <c r="Z6" s="2" t="s">
        <v>50</v>
      </c>
      <c r="AA6" s="35"/>
      <c r="AB6" s="2" t="s">
        <v>50</v>
      </c>
    </row>
    <row r="7" spans="1:28" ht="46.5" customHeight="1" x14ac:dyDescent="0.3">
      <c r="A7" s="16" t="s">
        <v>290</v>
      </c>
      <c r="B7" s="16" t="s">
        <v>288</v>
      </c>
      <c r="C7" s="16" t="s">
        <v>289</v>
      </c>
      <c r="D7" s="33" t="s">
        <v>58</v>
      </c>
      <c r="E7" s="34">
        <v>0</v>
      </c>
      <c r="F7" s="16" t="s">
        <v>50</v>
      </c>
      <c r="G7" s="34">
        <v>0</v>
      </c>
      <c r="H7" s="16" t="s">
        <v>50</v>
      </c>
      <c r="I7" s="34">
        <v>0</v>
      </c>
      <c r="J7" s="16" t="s">
        <v>50</v>
      </c>
      <c r="K7" s="34">
        <v>0</v>
      </c>
      <c r="L7" s="16" t="s">
        <v>50</v>
      </c>
      <c r="M7" s="34">
        <v>0</v>
      </c>
      <c r="N7" s="16" t="s">
        <v>50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441000</v>
      </c>
      <c r="V7" s="34">
        <f>SMALL(Q7:U7,COUNTIF(Q7:U7,0)+1)</f>
        <v>441000</v>
      </c>
      <c r="W7" s="16" t="s">
        <v>338</v>
      </c>
      <c r="X7" s="16" t="s">
        <v>50</v>
      </c>
      <c r="Y7" s="2" t="s">
        <v>50</v>
      </c>
      <c r="Z7" s="2" t="s">
        <v>50</v>
      </c>
      <c r="AA7" s="35"/>
      <c r="AB7" s="2" t="s">
        <v>50</v>
      </c>
    </row>
    <row r="8" spans="1:28" ht="46.5" customHeight="1" x14ac:dyDescent="0.3">
      <c r="A8" s="16" t="s">
        <v>156</v>
      </c>
      <c r="B8" s="16" t="s">
        <v>153</v>
      </c>
      <c r="C8" s="16" t="s">
        <v>154</v>
      </c>
      <c r="D8" s="33" t="s">
        <v>155</v>
      </c>
      <c r="E8" s="34">
        <v>33471</v>
      </c>
      <c r="F8" s="16" t="s">
        <v>50</v>
      </c>
      <c r="G8" s="34">
        <v>30000</v>
      </c>
      <c r="H8" s="16" t="s">
        <v>339</v>
      </c>
      <c r="I8" s="34">
        <v>0</v>
      </c>
      <c r="J8" s="16" t="s">
        <v>50</v>
      </c>
      <c r="K8" s="34">
        <v>0</v>
      </c>
      <c r="L8" s="16" t="s">
        <v>50</v>
      </c>
      <c r="M8" s="34">
        <v>0</v>
      </c>
      <c r="N8" s="16" t="s">
        <v>50</v>
      </c>
      <c r="O8" s="34">
        <f t="shared" ref="O8:O17" si="0">SMALL(E8:M8,COUNTIF(E8:M8,0)+1)</f>
        <v>30000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16" t="s">
        <v>340</v>
      </c>
      <c r="X8" s="16" t="s">
        <v>50</v>
      </c>
      <c r="Y8" s="2" t="s">
        <v>50</v>
      </c>
      <c r="Z8" s="2" t="s">
        <v>50</v>
      </c>
      <c r="AA8" s="35"/>
      <c r="AB8" s="2" t="s">
        <v>50</v>
      </c>
    </row>
    <row r="9" spans="1:28" ht="46.5" customHeight="1" x14ac:dyDescent="0.3">
      <c r="A9" s="16" t="s">
        <v>159</v>
      </c>
      <c r="B9" s="16" t="s">
        <v>153</v>
      </c>
      <c r="C9" s="16" t="s">
        <v>158</v>
      </c>
      <c r="D9" s="33" t="s">
        <v>155</v>
      </c>
      <c r="E9" s="34">
        <v>9844</v>
      </c>
      <c r="F9" s="16" t="s">
        <v>50</v>
      </c>
      <c r="G9" s="34">
        <v>10000</v>
      </c>
      <c r="H9" s="16" t="s">
        <v>339</v>
      </c>
      <c r="I9" s="34">
        <v>0</v>
      </c>
      <c r="J9" s="16" t="s">
        <v>50</v>
      </c>
      <c r="K9" s="34">
        <v>0</v>
      </c>
      <c r="L9" s="16" t="s">
        <v>50</v>
      </c>
      <c r="M9" s="34">
        <v>0</v>
      </c>
      <c r="N9" s="16" t="s">
        <v>50</v>
      </c>
      <c r="O9" s="34">
        <f t="shared" si="0"/>
        <v>9844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16" t="s">
        <v>341</v>
      </c>
      <c r="X9" s="16" t="s">
        <v>50</v>
      </c>
      <c r="Y9" s="2" t="s">
        <v>50</v>
      </c>
      <c r="Z9" s="2" t="s">
        <v>50</v>
      </c>
      <c r="AA9" s="35"/>
      <c r="AB9" s="2" t="s">
        <v>50</v>
      </c>
    </row>
    <row r="10" spans="1:28" ht="46.5" customHeight="1" x14ac:dyDescent="0.3">
      <c r="A10" s="16" t="s">
        <v>162</v>
      </c>
      <c r="B10" s="16" t="s">
        <v>153</v>
      </c>
      <c r="C10" s="16" t="s">
        <v>161</v>
      </c>
      <c r="D10" s="33" t="s">
        <v>155</v>
      </c>
      <c r="E10" s="34">
        <v>0</v>
      </c>
      <c r="F10" s="16" t="s">
        <v>50</v>
      </c>
      <c r="G10" s="34">
        <v>25000</v>
      </c>
      <c r="H10" s="16" t="s">
        <v>339</v>
      </c>
      <c r="I10" s="34">
        <v>0</v>
      </c>
      <c r="J10" s="16" t="s">
        <v>50</v>
      </c>
      <c r="K10" s="34">
        <v>0</v>
      </c>
      <c r="L10" s="16" t="s">
        <v>50</v>
      </c>
      <c r="M10" s="34">
        <v>0</v>
      </c>
      <c r="N10" s="16" t="s">
        <v>50</v>
      </c>
      <c r="O10" s="34">
        <f t="shared" si="0"/>
        <v>25000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16" t="s">
        <v>342</v>
      </c>
      <c r="X10" s="16" t="s">
        <v>50</v>
      </c>
      <c r="Y10" s="2" t="s">
        <v>50</v>
      </c>
      <c r="Z10" s="2" t="s">
        <v>50</v>
      </c>
      <c r="AA10" s="35"/>
      <c r="AB10" s="2" t="s">
        <v>50</v>
      </c>
    </row>
    <row r="11" spans="1:28" ht="46.5" customHeight="1" x14ac:dyDescent="0.3">
      <c r="A11" s="16" t="s">
        <v>168</v>
      </c>
      <c r="B11" s="16" t="s">
        <v>153</v>
      </c>
      <c r="C11" s="16" t="s">
        <v>167</v>
      </c>
      <c r="D11" s="33" t="s">
        <v>155</v>
      </c>
      <c r="E11" s="34">
        <v>0</v>
      </c>
      <c r="F11" s="16" t="s">
        <v>50</v>
      </c>
      <c r="G11" s="34">
        <v>6000</v>
      </c>
      <c r="H11" s="16" t="s">
        <v>339</v>
      </c>
      <c r="I11" s="34">
        <v>0</v>
      </c>
      <c r="J11" s="16" t="s">
        <v>50</v>
      </c>
      <c r="K11" s="34">
        <v>0</v>
      </c>
      <c r="L11" s="16" t="s">
        <v>50</v>
      </c>
      <c r="M11" s="34">
        <v>0</v>
      </c>
      <c r="N11" s="16" t="s">
        <v>50</v>
      </c>
      <c r="O11" s="34">
        <f t="shared" si="0"/>
        <v>6000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16" t="s">
        <v>343</v>
      </c>
      <c r="X11" s="16" t="s">
        <v>50</v>
      </c>
      <c r="Y11" s="2" t="s">
        <v>50</v>
      </c>
      <c r="Z11" s="2" t="s">
        <v>50</v>
      </c>
      <c r="AA11" s="35"/>
      <c r="AB11" s="2" t="s">
        <v>50</v>
      </c>
    </row>
    <row r="12" spans="1:28" ht="46.5" customHeight="1" x14ac:dyDescent="0.3">
      <c r="A12" s="16" t="s">
        <v>171</v>
      </c>
      <c r="B12" s="16" t="s">
        <v>153</v>
      </c>
      <c r="C12" s="16" t="s">
        <v>170</v>
      </c>
      <c r="D12" s="33" t="s">
        <v>155</v>
      </c>
      <c r="E12" s="34">
        <v>0</v>
      </c>
      <c r="F12" s="16" t="s">
        <v>50</v>
      </c>
      <c r="G12" s="34">
        <v>8000</v>
      </c>
      <c r="H12" s="16" t="s">
        <v>339</v>
      </c>
      <c r="I12" s="34">
        <v>0</v>
      </c>
      <c r="J12" s="16" t="s">
        <v>50</v>
      </c>
      <c r="K12" s="34">
        <v>0</v>
      </c>
      <c r="L12" s="16" t="s">
        <v>50</v>
      </c>
      <c r="M12" s="34">
        <v>0</v>
      </c>
      <c r="N12" s="16" t="s">
        <v>50</v>
      </c>
      <c r="O12" s="34">
        <f t="shared" si="0"/>
        <v>8000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16" t="s">
        <v>344</v>
      </c>
      <c r="X12" s="16" t="s">
        <v>50</v>
      </c>
      <c r="Y12" s="2" t="s">
        <v>50</v>
      </c>
      <c r="Z12" s="2" t="s">
        <v>50</v>
      </c>
      <c r="AA12" s="35"/>
      <c r="AB12" s="2" t="s">
        <v>50</v>
      </c>
    </row>
    <row r="13" spans="1:28" ht="46.5" customHeight="1" x14ac:dyDescent="0.3">
      <c r="A13" s="16" t="s">
        <v>165</v>
      </c>
      <c r="B13" s="16" t="s">
        <v>153</v>
      </c>
      <c r="C13" s="16" t="s">
        <v>164</v>
      </c>
      <c r="D13" s="33" t="s">
        <v>155</v>
      </c>
      <c r="E13" s="34">
        <v>0</v>
      </c>
      <c r="F13" s="16" t="s">
        <v>50</v>
      </c>
      <c r="G13" s="34">
        <v>25000</v>
      </c>
      <c r="H13" s="16" t="s">
        <v>339</v>
      </c>
      <c r="I13" s="34">
        <v>0</v>
      </c>
      <c r="J13" s="16" t="s">
        <v>50</v>
      </c>
      <c r="K13" s="34">
        <v>0</v>
      </c>
      <c r="L13" s="16" t="s">
        <v>50</v>
      </c>
      <c r="M13" s="34">
        <v>0</v>
      </c>
      <c r="N13" s="16" t="s">
        <v>50</v>
      </c>
      <c r="O13" s="34">
        <f t="shared" si="0"/>
        <v>25000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16" t="s">
        <v>345</v>
      </c>
      <c r="X13" s="16" t="s">
        <v>50</v>
      </c>
      <c r="Y13" s="2" t="s">
        <v>50</v>
      </c>
      <c r="Z13" s="2" t="s">
        <v>50</v>
      </c>
      <c r="AA13" s="35"/>
      <c r="AB13" s="2" t="s">
        <v>50</v>
      </c>
    </row>
    <row r="14" spans="1:28" ht="46.5" customHeight="1" x14ac:dyDescent="0.3">
      <c r="A14" s="16" t="s">
        <v>174</v>
      </c>
      <c r="B14" s="16" t="s">
        <v>153</v>
      </c>
      <c r="C14" s="16" t="s">
        <v>173</v>
      </c>
      <c r="D14" s="33" t="s">
        <v>155</v>
      </c>
      <c r="E14" s="34">
        <v>0</v>
      </c>
      <c r="F14" s="16" t="s">
        <v>50</v>
      </c>
      <c r="G14" s="34">
        <v>9500</v>
      </c>
      <c r="H14" s="16" t="s">
        <v>339</v>
      </c>
      <c r="I14" s="34">
        <v>0</v>
      </c>
      <c r="J14" s="16" t="s">
        <v>50</v>
      </c>
      <c r="K14" s="34">
        <v>0</v>
      </c>
      <c r="L14" s="16" t="s">
        <v>50</v>
      </c>
      <c r="M14" s="34">
        <v>0</v>
      </c>
      <c r="N14" s="16" t="s">
        <v>50</v>
      </c>
      <c r="O14" s="34">
        <f t="shared" si="0"/>
        <v>9500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16" t="s">
        <v>346</v>
      </c>
      <c r="X14" s="16" t="s">
        <v>50</v>
      </c>
      <c r="Y14" s="2" t="s">
        <v>50</v>
      </c>
      <c r="Z14" s="2" t="s">
        <v>50</v>
      </c>
      <c r="AA14" s="35"/>
      <c r="AB14" s="2" t="s">
        <v>50</v>
      </c>
    </row>
    <row r="15" spans="1:28" ht="46.5" customHeight="1" x14ac:dyDescent="0.3">
      <c r="A15" s="16" t="s">
        <v>177</v>
      </c>
      <c r="B15" s="16" t="s">
        <v>153</v>
      </c>
      <c r="C15" s="16" t="s">
        <v>176</v>
      </c>
      <c r="D15" s="33" t="s">
        <v>155</v>
      </c>
      <c r="E15" s="34">
        <v>0</v>
      </c>
      <c r="F15" s="16" t="s">
        <v>50</v>
      </c>
      <c r="G15" s="34">
        <v>11000</v>
      </c>
      <c r="H15" s="16" t="s">
        <v>339</v>
      </c>
      <c r="I15" s="34">
        <v>0</v>
      </c>
      <c r="J15" s="16" t="s">
        <v>50</v>
      </c>
      <c r="K15" s="34">
        <v>0</v>
      </c>
      <c r="L15" s="16" t="s">
        <v>50</v>
      </c>
      <c r="M15" s="34">
        <v>0</v>
      </c>
      <c r="N15" s="16" t="s">
        <v>50</v>
      </c>
      <c r="O15" s="34">
        <f t="shared" si="0"/>
        <v>11000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16" t="s">
        <v>347</v>
      </c>
      <c r="X15" s="16" t="s">
        <v>50</v>
      </c>
      <c r="Y15" s="2" t="s">
        <v>50</v>
      </c>
      <c r="Z15" s="2" t="s">
        <v>50</v>
      </c>
      <c r="AA15" s="35"/>
      <c r="AB15" s="2" t="s">
        <v>50</v>
      </c>
    </row>
    <row r="16" spans="1:28" ht="46.5" customHeight="1" x14ac:dyDescent="0.3">
      <c r="A16" s="16" t="s">
        <v>181</v>
      </c>
      <c r="B16" s="16" t="s">
        <v>153</v>
      </c>
      <c r="C16" s="16" t="s">
        <v>179</v>
      </c>
      <c r="D16" s="33" t="s">
        <v>180</v>
      </c>
      <c r="E16" s="34">
        <v>0</v>
      </c>
      <c r="F16" s="16" t="s">
        <v>50</v>
      </c>
      <c r="G16" s="34">
        <v>9180</v>
      </c>
      <c r="H16" s="16" t="s">
        <v>339</v>
      </c>
      <c r="I16" s="34">
        <v>0</v>
      </c>
      <c r="J16" s="16" t="s">
        <v>50</v>
      </c>
      <c r="K16" s="34">
        <v>0</v>
      </c>
      <c r="L16" s="16" t="s">
        <v>50</v>
      </c>
      <c r="M16" s="34">
        <v>0</v>
      </c>
      <c r="N16" s="16" t="s">
        <v>50</v>
      </c>
      <c r="O16" s="34">
        <f t="shared" si="0"/>
        <v>9180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16" t="s">
        <v>348</v>
      </c>
      <c r="X16" s="16" t="s">
        <v>50</v>
      </c>
      <c r="Y16" s="2" t="s">
        <v>50</v>
      </c>
      <c r="Z16" s="2" t="s">
        <v>50</v>
      </c>
      <c r="AA16" s="35"/>
      <c r="AB16" s="2" t="s">
        <v>50</v>
      </c>
    </row>
    <row r="17" spans="1:28" ht="46.5" customHeight="1" x14ac:dyDescent="0.3">
      <c r="A17" s="16" t="s">
        <v>265</v>
      </c>
      <c r="B17" s="16" t="s">
        <v>263</v>
      </c>
      <c r="C17" s="16" t="s">
        <v>264</v>
      </c>
      <c r="D17" s="33" t="s">
        <v>180</v>
      </c>
      <c r="E17" s="34">
        <v>180</v>
      </c>
      <c r="F17" s="16" t="s">
        <v>50</v>
      </c>
      <c r="G17" s="34">
        <v>0</v>
      </c>
      <c r="H17" s="16" t="s">
        <v>50</v>
      </c>
      <c r="I17" s="34">
        <v>0</v>
      </c>
      <c r="J17" s="16" t="s">
        <v>50</v>
      </c>
      <c r="K17" s="34">
        <v>0</v>
      </c>
      <c r="L17" s="16" t="s">
        <v>50</v>
      </c>
      <c r="M17" s="34">
        <v>0</v>
      </c>
      <c r="N17" s="16" t="s">
        <v>349</v>
      </c>
      <c r="O17" s="34">
        <f t="shared" si="0"/>
        <v>180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16" t="s">
        <v>350</v>
      </c>
      <c r="X17" s="16" t="s">
        <v>50</v>
      </c>
      <c r="Y17" s="2" t="s">
        <v>50</v>
      </c>
      <c r="Z17" s="2" t="s">
        <v>50</v>
      </c>
      <c r="AA17" s="35"/>
      <c r="AB17" s="2" t="s">
        <v>50</v>
      </c>
    </row>
    <row r="18" spans="1:28" ht="46.5" customHeight="1" x14ac:dyDescent="0.3">
      <c r="A18" s="16" t="s">
        <v>227</v>
      </c>
      <c r="B18" s="16" t="s">
        <v>224</v>
      </c>
      <c r="C18" s="16" t="s">
        <v>225</v>
      </c>
      <c r="D18" s="33" t="s">
        <v>226</v>
      </c>
      <c r="E18" s="34">
        <v>0</v>
      </c>
      <c r="F18" s="16" t="s">
        <v>50</v>
      </c>
      <c r="G18" s="34">
        <v>0</v>
      </c>
      <c r="H18" s="16" t="s">
        <v>50</v>
      </c>
      <c r="I18" s="34">
        <v>0</v>
      </c>
      <c r="J18" s="16" t="s">
        <v>50</v>
      </c>
      <c r="K18" s="34">
        <v>0</v>
      </c>
      <c r="L18" s="16" t="s">
        <v>50</v>
      </c>
      <c r="M18" s="34">
        <v>0</v>
      </c>
      <c r="N18" s="16" t="s">
        <v>349</v>
      </c>
      <c r="O18" s="34">
        <v>0</v>
      </c>
      <c r="P18" s="34">
        <v>0</v>
      </c>
      <c r="Q18" s="34">
        <v>39000</v>
      </c>
      <c r="R18" s="34">
        <v>0</v>
      </c>
      <c r="S18" s="34">
        <v>0</v>
      </c>
      <c r="T18" s="34">
        <v>0</v>
      </c>
      <c r="U18" s="34">
        <v>0</v>
      </c>
      <c r="V18" s="34">
        <f>SMALL(Q18:U18,COUNTIF(Q18:U18,0)+1)</f>
        <v>39000</v>
      </c>
      <c r="W18" s="16" t="s">
        <v>351</v>
      </c>
      <c r="X18" s="16" t="s">
        <v>50</v>
      </c>
      <c r="Y18" s="2" t="s">
        <v>50</v>
      </c>
      <c r="Z18" s="2" t="s">
        <v>50</v>
      </c>
      <c r="AA18" s="35"/>
      <c r="AB18" s="2" t="s">
        <v>50</v>
      </c>
    </row>
    <row r="19" spans="1:28" ht="46.5" customHeight="1" x14ac:dyDescent="0.3">
      <c r="A19" s="16" t="s">
        <v>232</v>
      </c>
      <c r="B19" s="16" t="s">
        <v>229</v>
      </c>
      <c r="C19" s="16" t="s">
        <v>230</v>
      </c>
      <c r="D19" s="33" t="s">
        <v>231</v>
      </c>
      <c r="E19" s="34">
        <v>0</v>
      </c>
      <c r="F19" s="16" t="s">
        <v>50</v>
      </c>
      <c r="G19" s="34">
        <v>0</v>
      </c>
      <c r="H19" s="16" t="s">
        <v>50</v>
      </c>
      <c r="I19" s="34">
        <v>0</v>
      </c>
      <c r="J19" s="16" t="s">
        <v>50</v>
      </c>
      <c r="K19" s="34">
        <v>0</v>
      </c>
      <c r="L19" s="16" t="s">
        <v>50</v>
      </c>
      <c r="M19" s="34">
        <v>0</v>
      </c>
      <c r="N19" s="16" t="s">
        <v>349</v>
      </c>
      <c r="O19" s="34">
        <v>0</v>
      </c>
      <c r="P19" s="34">
        <v>0</v>
      </c>
      <c r="Q19" s="34">
        <v>49500</v>
      </c>
      <c r="R19" s="34">
        <v>0</v>
      </c>
      <c r="S19" s="34">
        <v>0</v>
      </c>
      <c r="T19" s="34">
        <v>0</v>
      </c>
      <c r="U19" s="34">
        <v>0</v>
      </c>
      <c r="V19" s="34">
        <f>SMALL(Q19:U19,COUNTIF(Q19:U19,0)+1)</f>
        <v>49500</v>
      </c>
      <c r="W19" s="16" t="s">
        <v>352</v>
      </c>
      <c r="X19" s="16" t="s">
        <v>50</v>
      </c>
      <c r="Y19" s="2" t="s">
        <v>50</v>
      </c>
      <c r="Z19" s="2" t="s">
        <v>50</v>
      </c>
      <c r="AA19" s="35"/>
      <c r="AB19" s="2" t="s">
        <v>50</v>
      </c>
    </row>
    <row r="20" spans="1:28" ht="46.5" customHeight="1" x14ac:dyDescent="0.3">
      <c r="A20" s="16" t="s">
        <v>236</v>
      </c>
      <c r="B20" s="16" t="s">
        <v>234</v>
      </c>
      <c r="C20" s="16" t="s">
        <v>235</v>
      </c>
      <c r="D20" s="33" t="s">
        <v>226</v>
      </c>
      <c r="E20" s="34">
        <v>0</v>
      </c>
      <c r="F20" s="16" t="s">
        <v>50</v>
      </c>
      <c r="G20" s="34">
        <v>0</v>
      </c>
      <c r="H20" s="16" t="s">
        <v>50</v>
      </c>
      <c r="I20" s="34">
        <v>0</v>
      </c>
      <c r="J20" s="16" t="s">
        <v>50</v>
      </c>
      <c r="K20" s="34">
        <v>0</v>
      </c>
      <c r="L20" s="16" t="s">
        <v>50</v>
      </c>
      <c r="M20" s="34">
        <v>0</v>
      </c>
      <c r="N20" s="16" t="s">
        <v>349</v>
      </c>
      <c r="O20" s="34">
        <v>0</v>
      </c>
      <c r="P20" s="34">
        <v>0</v>
      </c>
      <c r="Q20" s="34">
        <v>3500</v>
      </c>
      <c r="R20" s="34">
        <v>0</v>
      </c>
      <c r="S20" s="34">
        <v>0</v>
      </c>
      <c r="T20" s="34">
        <v>0</v>
      </c>
      <c r="U20" s="34">
        <v>0</v>
      </c>
      <c r="V20" s="34">
        <f>SMALL(Q20:U20,COUNTIF(Q20:U20,0)+1)</f>
        <v>3500</v>
      </c>
      <c r="W20" s="16" t="s">
        <v>353</v>
      </c>
      <c r="X20" s="16" t="s">
        <v>50</v>
      </c>
      <c r="Y20" s="2" t="s">
        <v>50</v>
      </c>
      <c r="Z20" s="2" t="s">
        <v>50</v>
      </c>
      <c r="AA20" s="35"/>
      <c r="AB20" s="2" t="s">
        <v>50</v>
      </c>
    </row>
    <row r="21" spans="1:28" ht="46.5" customHeight="1" x14ac:dyDescent="0.3">
      <c r="A21" s="16" t="s">
        <v>241</v>
      </c>
      <c r="B21" s="16" t="s">
        <v>238</v>
      </c>
      <c r="C21" s="16" t="s">
        <v>239</v>
      </c>
      <c r="D21" s="33" t="s">
        <v>240</v>
      </c>
      <c r="E21" s="34">
        <v>4400</v>
      </c>
      <c r="F21" s="16" t="s">
        <v>50</v>
      </c>
      <c r="G21" s="34">
        <v>0</v>
      </c>
      <c r="H21" s="16" t="s">
        <v>50</v>
      </c>
      <c r="I21" s="34">
        <v>0</v>
      </c>
      <c r="J21" s="16" t="s">
        <v>50</v>
      </c>
      <c r="K21" s="34">
        <v>0</v>
      </c>
      <c r="L21" s="16" t="s">
        <v>50</v>
      </c>
      <c r="M21" s="34">
        <v>0</v>
      </c>
      <c r="N21" s="16" t="s">
        <v>349</v>
      </c>
      <c r="O21" s="34">
        <f t="shared" ref="O21:O31" si="1">SMALL(E21:M21,COUNTIF(E21:M21,0)+1)</f>
        <v>4400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16" t="s">
        <v>354</v>
      </c>
      <c r="X21" s="16" t="s">
        <v>50</v>
      </c>
      <c r="Y21" s="2" t="s">
        <v>50</v>
      </c>
      <c r="Z21" s="2" t="s">
        <v>50</v>
      </c>
      <c r="AA21" s="35"/>
      <c r="AB21" s="2" t="s">
        <v>50</v>
      </c>
    </row>
    <row r="22" spans="1:28" ht="46.5" customHeight="1" x14ac:dyDescent="0.3">
      <c r="A22" s="16" t="s">
        <v>246</v>
      </c>
      <c r="B22" s="16" t="s">
        <v>243</v>
      </c>
      <c r="C22" s="16" t="s">
        <v>244</v>
      </c>
      <c r="D22" s="33" t="s">
        <v>245</v>
      </c>
      <c r="E22" s="34">
        <v>6000</v>
      </c>
      <c r="F22" s="16" t="s">
        <v>50</v>
      </c>
      <c r="G22" s="34">
        <v>0</v>
      </c>
      <c r="H22" s="16" t="s">
        <v>50</v>
      </c>
      <c r="I22" s="34">
        <v>0</v>
      </c>
      <c r="J22" s="16" t="s">
        <v>50</v>
      </c>
      <c r="K22" s="34">
        <v>0</v>
      </c>
      <c r="L22" s="16" t="s">
        <v>50</v>
      </c>
      <c r="M22" s="34">
        <v>0</v>
      </c>
      <c r="N22" s="16" t="s">
        <v>349</v>
      </c>
      <c r="O22" s="34">
        <f t="shared" si="1"/>
        <v>6000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16" t="s">
        <v>355</v>
      </c>
      <c r="X22" s="16" t="s">
        <v>50</v>
      </c>
      <c r="Y22" s="2" t="s">
        <v>50</v>
      </c>
      <c r="Z22" s="2" t="s">
        <v>50</v>
      </c>
      <c r="AA22" s="35"/>
      <c r="AB22" s="2" t="s">
        <v>50</v>
      </c>
    </row>
    <row r="23" spans="1:28" ht="46.5" customHeight="1" x14ac:dyDescent="0.3">
      <c r="A23" s="16" t="s">
        <v>251</v>
      </c>
      <c r="B23" s="16" t="s">
        <v>248</v>
      </c>
      <c r="C23" s="16" t="s">
        <v>249</v>
      </c>
      <c r="D23" s="33" t="s">
        <v>250</v>
      </c>
      <c r="E23" s="34">
        <v>276</v>
      </c>
      <c r="F23" s="16" t="s">
        <v>50</v>
      </c>
      <c r="G23" s="34">
        <v>0</v>
      </c>
      <c r="H23" s="16" t="s">
        <v>50</v>
      </c>
      <c r="I23" s="34">
        <v>0</v>
      </c>
      <c r="J23" s="16" t="s">
        <v>50</v>
      </c>
      <c r="K23" s="34">
        <v>0</v>
      </c>
      <c r="L23" s="16" t="s">
        <v>50</v>
      </c>
      <c r="M23" s="34">
        <v>0</v>
      </c>
      <c r="N23" s="16" t="s">
        <v>349</v>
      </c>
      <c r="O23" s="34">
        <f t="shared" si="1"/>
        <v>276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16" t="s">
        <v>356</v>
      </c>
      <c r="X23" s="16" t="s">
        <v>50</v>
      </c>
      <c r="Y23" s="2" t="s">
        <v>50</v>
      </c>
      <c r="Z23" s="2" t="s">
        <v>50</v>
      </c>
      <c r="AA23" s="35"/>
      <c r="AB23" s="2" t="s">
        <v>50</v>
      </c>
    </row>
    <row r="24" spans="1:28" ht="46.5" customHeight="1" x14ac:dyDescent="0.3">
      <c r="A24" s="16" t="s">
        <v>296</v>
      </c>
      <c r="B24" s="16" t="s">
        <v>294</v>
      </c>
      <c r="C24" s="16" t="s">
        <v>295</v>
      </c>
      <c r="D24" s="33" t="s">
        <v>245</v>
      </c>
      <c r="E24" s="34">
        <v>4500</v>
      </c>
      <c r="F24" s="16" t="s">
        <v>50</v>
      </c>
      <c r="G24" s="34">
        <v>0</v>
      </c>
      <c r="H24" s="16" t="s">
        <v>50</v>
      </c>
      <c r="I24" s="34">
        <v>0</v>
      </c>
      <c r="J24" s="16" t="s">
        <v>50</v>
      </c>
      <c r="K24" s="34">
        <v>0</v>
      </c>
      <c r="L24" s="16" t="s">
        <v>50</v>
      </c>
      <c r="M24" s="34">
        <v>0</v>
      </c>
      <c r="N24" s="16" t="s">
        <v>349</v>
      </c>
      <c r="O24" s="34">
        <f t="shared" si="1"/>
        <v>4500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16" t="s">
        <v>357</v>
      </c>
      <c r="X24" s="16" t="s">
        <v>50</v>
      </c>
      <c r="Y24" s="2" t="s">
        <v>50</v>
      </c>
      <c r="Z24" s="2" t="s">
        <v>50</v>
      </c>
      <c r="AA24" s="35"/>
      <c r="AB24" s="2" t="s">
        <v>50</v>
      </c>
    </row>
    <row r="25" spans="1:28" ht="46.5" customHeight="1" x14ac:dyDescent="0.3">
      <c r="A25" s="16" t="s">
        <v>261</v>
      </c>
      <c r="B25" s="16" t="s">
        <v>258</v>
      </c>
      <c r="C25" s="16" t="s">
        <v>259</v>
      </c>
      <c r="D25" s="33" t="s">
        <v>260</v>
      </c>
      <c r="E25" s="34">
        <v>620</v>
      </c>
      <c r="F25" s="16" t="s">
        <v>50</v>
      </c>
      <c r="G25" s="34">
        <v>0</v>
      </c>
      <c r="H25" s="16" t="s">
        <v>50</v>
      </c>
      <c r="I25" s="34">
        <v>0</v>
      </c>
      <c r="J25" s="16" t="s">
        <v>50</v>
      </c>
      <c r="K25" s="34">
        <v>0</v>
      </c>
      <c r="L25" s="16" t="s">
        <v>50</v>
      </c>
      <c r="M25" s="34">
        <v>0</v>
      </c>
      <c r="N25" s="16" t="s">
        <v>349</v>
      </c>
      <c r="O25" s="34">
        <f t="shared" si="1"/>
        <v>620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16" t="s">
        <v>358</v>
      </c>
      <c r="X25" s="16" t="s">
        <v>50</v>
      </c>
      <c r="Y25" s="2" t="s">
        <v>50</v>
      </c>
      <c r="Z25" s="2" t="s">
        <v>50</v>
      </c>
      <c r="AA25" s="35"/>
      <c r="AB25" s="2" t="s">
        <v>50</v>
      </c>
    </row>
    <row r="26" spans="1:28" ht="46.5" customHeight="1" x14ac:dyDescent="0.3">
      <c r="A26" s="16" t="s">
        <v>217</v>
      </c>
      <c r="B26" s="16" t="s">
        <v>214</v>
      </c>
      <c r="C26" s="16" t="s">
        <v>215</v>
      </c>
      <c r="D26" s="33" t="s">
        <v>216</v>
      </c>
      <c r="E26" s="34">
        <v>42000</v>
      </c>
      <c r="F26" s="16" t="s">
        <v>50</v>
      </c>
      <c r="G26" s="34">
        <v>0</v>
      </c>
      <c r="H26" s="16" t="s">
        <v>50</v>
      </c>
      <c r="I26" s="34">
        <v>0</v>
      </c>
      <c r="J26" s="16" t="s">
        <v>50</v>
      </c>
      <c r="K26" s="34">
        <v>0</v>
      </c>
      <c r="L26" s="16" t="s">
        <v>50</v>
      </c>
      <c r="M26" s="34">
        <v>0</v>
      </c>
      <c r="N26" s="16" t="s">
        <v>349</v>
      </c>
      <c r="O26" s="34">
        <f t="shared" si="1"/>
        <v>42000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16" t="s">
        <v>359</v>
      </c>
      <c r="X26" s="16" t="s">
        <v>50</v>
      </c>
      <c r="Y26" s="2" t="s">
        <v>50</v>
      </c>
      <c r="Z26" s="2" t="s">
        <v>50</v>
      </c>
      <c r="AA26" s="35"/>
      <c r="AB26" s="2" t="s">
        <v>50</v>
      </c>
    </row>
    <row r="27" spans="1:28" ht="46.5" customHeight="1" x14ac:dyDescent="0.3">
      <c r="A27" s="16" t="s">
        <v>269</v>
      </c>
      <c r="B27" s="16" t="s">
        <v>267</v>
      </c>
      <c r="C27" s="16" t="s">
        <v>268</v>
      </c>
      <c r="D27" s="33" t="s">
        <v>216</v>
      </c>
      <c r="E27" s="34">
        <v>42000</v>
      </c>
      <c r="F27" s="16" t="s">
        <v>50</v>
      </c>
      <c r="G27" s="34">
        <v>0</v>
      </c>
      <c r="H27" s="16" t="s">
        <v>50</v>
      </c>
      <c r="I27" s="34">
        <v>0</v>
      </c>
      <c r="J27" s="16" t="s">
        <v>50</v>
      </c>
      <c r="K27" s="34">
        <v>0</v>
      </c>
      <c r="L27" s="16" t="s">
        <v>50</v>
      </c>
      <c r="M27" s="34">
        <v>0</v>
      </c>
      <c r="N27" s="16" t="s">
        <v>349</v>
      </c>
      <c r="O27" s="34">
        <f t="shared" si="1"/>
        <v>42000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16" t="s">
        <v>360</v>
      </c>
      <c r="X27" s="16" t="s">
        <v>50</v>
      </c>
      <c r="Y27" s="2" t="s">
        <v>50</v>
      </c>
      <c r="Z27" s="2" t="s">
        <v>50</v>
      </c>
      <c r="AA27" s="35"/>
      <c r="AB27" s="2" t="s">
        <v>50</v>
      </c>
    </row>
    <row r="28" spans="1:28" ht="46.5" customHeight="1" x14ac:dyDescent="0.3">
      <c r="A28" s="16" t="s">
        <v>273</v>
      </c>
      <c r="B28" s="16" t="s">
        <v>271</v>
      </c>
      <c r="C28" s="16" t="s">
        <v>272</v>
      </c>
      <c r="D28" s="33" t="s">
        <v>69</v>
      </c>
      <c r="E28" s="34">
        <v>1180</v>
      </c>
      <c r="F28" s="16" t="s">
        <v>50</v>
      </c>
      <c r="G28" s="34">
        <v>0</v>
      </c>
      <c r="H28" s="16" t="s">
        <v>50</v>
      </c>
      <c r="I28" s="34">
        <v>0</v>
      </c>
      <c r="J28" s="16" t="s">
        <v>50</v>
      </c>
      <c r="K28" s="34">
        <v>0</v>
      </c>
      <c r="L28" s="16" t="s">
        <v>50</v>
      </c>
      <c r="M28" s="34">
        <v>0</v>
      </c>
      <c r="N28" s="16" t="s">
        <v>349</v>
      </c>
      <c r="O28" s="34">
        <f t="shared" si="1"/>
        <v>1180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16" t="s">
        <v>361</v>
      </c>
      <c r="X28" s="16" t="s">
        <v>50</v>
      </c>
      <c r="Y28" s="2" t="s">
        <v>50</v>
      </c>
      <c r="Z28" s="2" t="s">
        <v>50</v>
      </c>
      <c r="AA28" s="35"/>
      <c r="AB28" s="2" t="s">
        <v>50</v>
      </c>
    </row>
    <row r="29" spans="1:28" ht="46.5" customHeight="1" x14ac:dyDescent="0.3">
      <c r="A29" s="16" t="s">
        <v>301</v>
      </c>
      <c r="B29" s="16" t="s">
        <v>298</v>
      </c>
      <c r="C29" s="16" t="s">
        <v>299</v>
      </c>
      <c r="D29" s="33" t="s">
        <v>300</v>
      </c>
      <c r="E29" s="34">
        <v>260</v>
      </c>
      <c r="F29" s="16" t="s">
        <v>50</v>
      </c>
      <c r="G29" s="34">
        <v>0</v>
      </c>
      <c r="H29" s="16" t="s">
        <v>50</v>
      </c>
      <c r="I29" s="34">
        <v>0</v>
      </c>
      <c r="J29" s="16" t="s">
        <v>50</v>
      </c>
      <c r="K29" s="34">
        <v>0</v>
      </c>
      <c r="L29" s="16" t="s">
        <v>50</v>
      </c>
      <c r="M29" s="34">
        <v>0</v>
      </c>
      <c r="N29" s="16" t="s">
        <v>349</v>
      </c>
      <c r="O29" s="34">
        <f t="shared" si="1"/>
        <v>260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16" t="s">
        <v>362</v>
      </c>
      <c r="X29" s="16" t="s">
        <v>50</v>
      </c>
      <c r="Y29" s="2" t="s">
        <v>50</v>
      </c>
      <c r="Z29" s="2" t="s">
        <v>50</v>
      </c>
      <c r="AA29" s="35"/>
      <c r="AB29" s="2" t="s">
        <v>50</v>
      </c>
    </row>
    <row r="30" spans="1:28" ht="46.5" customHeight="1" x14ac:dyDescent="0.3">
      <c r="A30" s="16" t="s">
        <v>221</v>
      </c>
      <c r="B30" s="16" t="s">
        <v>219</v>
      </c>
      <c r="C30" s="16" t="s">
        <v>220</v>
      </c>
      <c r="D30" s="33" t="s">
        <v>216</v>
      </c>
      <c r="E30" s="34">
        <v>42000</v>
      </c>
      <c r="F30" s="16" t="s">
        <v>50</v>
      </c>
      <c r="G30" s="34">
        <v>0</v>
      </c>
      <c r="H30" s="16" t="s">
        <v>50</v>
      </c>
      <c r="I30" s="34">
        <v>0</v>
      </c>
      <c r="J30" s="16" t="s">
        <v>50</v>
      </c>
      <c r="K30" s="34">
        <v>0</v>
      </c>
      <c r="L30" s="16" t="s">
        <v>50</v>
      </c>
      <c r="M30" s="34">
        <v>0</v>
      </c>
      <c r="N30" s="16" t="s">
        <v>349</v>
      </c>
      <c r="O30" s="34">
        <f t="shared" si="1"/>
        <v>42000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16" t="s">
        <v>363</v>
      </c>
      <c r="X30" s="16" t="s">
        <v>50</v>
      </c>
      <c r="Y30" s="2" t="s">
        <v>50</v>
      </c>
      <c r="Z30" s="2" t="s">
        <v>50</v>
      </c>
      <c r="AA30" s="35"/>
      <c r="AB30" s="2" t="s">
        <v>50</v>
      </c>
    </row>
    <row r="31" spans="1:28" ht="46.5" customHeight="1" x14ac:dyDescent="0.3">
      <c r="A31" s="16" t="s">
        <v>255</v>
      </c>
      <c r="B31" s="16" t="s">
        <v>253</v>
      </c>
      <c r="C31" s="16" t="s">
        <v>254</v>
      </c>
      <c r="D31" s="33" t="s">
        <v>250</v>
      </c>
      <c r="E31" s="34">
        <v>334</v>
      </c>
      <c r="F31" s="16" t="s">
        <v>50</v>
      </c>
      <c r="G31" s="34">
        <v>0</v>
      </c>
      <c r="H31" s="16" t="s">
        <v>50</v>
      </c>
      <c r="I31" s="34">
        <v>0</v>
      </c>
      <c r="J31" s="16" t="s">
        <v>50</v>
      </c>
      <c r="K31" s="34">
        <v>0</v>
      </c>
      <c r="L31" s="16" t="s">
        <v>50</v>
      </c>
      <c r="M31" s="34">
        <v>0</v>
      </c>
      <c r="N31" s="16" t="s">
        <v>349</v>
      </c>
      <c r="O31" s="34">
        <f t="shared" si="1"/>
        <v>334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16" t="s">
        <v>364</v>
      </c>
      <c r="X31" s="16" t="s">
        <v>50</v>
      </c>
      <c r="Y31" s="2" t="s">
        <v>50</v>
      </c>
      <c r="Z31" s="2" t="s">
        <v>50</v>
      </c>
      <c r="AA31" s="35"/>
      <c r="AB31" s="2" t="s">
        <v>50</v>
      </c>
    </row>
    <row r="32" spans="1:28" ht="46.5" customHeight="1" x14ac:dyDescent="0.3">
      <c r="A32" s="16" t="s">
        <v>201</v>
      </c>
      <c r="B32" s="16" t="s">
        <v>199</v>
      </c>
      <c r="C32" s="16" t="s">
        <v>200</v>
      </c>
      <c r="D32" s="33" t="s">
        <v>58</v>
      </c>
      <c r="E32" s="34">
        <v>0</v>
      </c>
      <c r="F32" s="16" t="s">
        <v>50</v>
      </c>
      <c r="G32" s="34">
        <v>0</v>
      </c>
      <c r="H32" s="16" t="s">
        <v>50</v>
      </c>
      <c r="I32" s="34">
        <v>0</v>
      </c>
      <c r="J32" s="16" t="s">
        <v>50</v>
      </c>
      <c r="K32" s="34">
        <v>0</v>
      </c>
      <c r="L32" s="16" t="s">
        <v>50</v>
      </c>
      <c r="M32" s="34">
        <v>0</v>
      </c>
      <c r="N32" s="16" t="s">
        <v>349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1800000</v>
      </c>
      <c r="V32" s="34">
        <f>SMALL(Q32:U32,COUNTIF(Q32:U32,0)+1)</f>
        <v>1800000</v>
      </c>
      <c r="W32" s="16" t="s">
        <v>365</v>
      </c>
      <c r="X32" s="16" t="s">
        <v>50</v>
      </c>
      <c r="Y32" s="2" t="s">
        <v>50</v>
      </c>
      <c r="Z32" s="2" t="s">
        <v>50</v>
      </c>
      <c r="AA32" s="35"/>
      <c r="AB32" s="2" t="s">
        <v>50</v>
      </c>
    </row>
    <row r="33" spans="1:28" ht="46.5" customHeight="1" x14ac:dyDescent="0.3">
      <c r="A33" s="16" t="s">
        <v>204</v>
      </c>
      <c r="B33" s="16" t="s">
        <v>203</v>
      </c>
      <c r="C33" s="16" t="s">
        <v>50</v>
      </c>
      <c r="D33" s="33" t="s">
        <v>58</v>
      </c>
      <c r="E33" s="34">
        <v>0</v>
      </c>
      <c r="F33" s="16" t="s">
        <v>50</v>
      </c>
      <c r="G33" s="34">
        <v>0</v>
      </c>
      <c r="H33" s="16" t="s">
        <v>50</v>
      </c>
      <c r="I33" s="34">
        <v>0</v>
      </c>
      <c r="J33" s="16" t="s">
        <v>50</v>
      </c>
      <c r="K33" s="34">
        <v>0</v>
      </c>
      <c r="L33" s="16" t="s">
        <v>50</v>
      </c>
      <c r="M33" s="34">
        <v>0</v>
      </c>
      <c r="N33" s="16" t="s">
        <v>349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80000</v>
      </c>
      <c r="V33" s="34">
        <f>SMALL(Q33:U33,COUNTIF(Q33:U33,0)+1)</f>
        <v>80000</v>
      </c>
      <c r="W33" s="16" t="s">
        <v>366</v>
      </c>
      <c r="X33" s="16" t="s">
        <v>50</v>
      </c>
      <c r="Y33" s="2" t="s">
        <v>50</v>
      </c>
      <c r="Z33" s="2" t="s">
        <v>50</v>
      </c>
      <c r="AA33" s="35"/>
      <c r="AB33" s="2" t="s">
        <v>50</v>
      </c>
    </row>
    <row r="34" spans="1:28" ht="46.5" customHeight="1" x14ac:dyDescent="0.3">
      <c r="A34" s="16" t="s">
        <v>196</v>
      </c>
      <c r="B34" s="16" t="s">
        <v>195</v>
      </c>
      <c r="C34" s="16" t="s">
        <v>191</v>
      </c>
      <c r="D34" s="33" t="s">
        <v>192</v>
      </c>
      <c r="E34" s="34">
        <v>0</v>
      </c>
      <c r="F34" s="16" t="s">
        <v>50</v>
      </c>
      <c r="G34" s="34">
        <v>0</v>
      </c>
      <c r="H34" s="16" t="s">
        <v>50</v>
      </c>
      <c r="I34" s="34">
        <v>0</v>
      </c>
      <c r="J34" s="16" t="s">
        <v>50</v>
      </c>
      <c r="K34" s="34">
        <v>0</v>
      </c>
      <c r="L34" s="16" t="s">
        <v>50</v>
      </c>
      <c r="M34" s="34">
        <v>0</v>
      </c>
      <c r="N34" s="16" t="s">
        <v>50</v>
      </c>
      <c r="O34" s="34">
        <v>0</v>
      </c>
      <c r="P34" s="34">
        <v>165545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16" t="s">
        <v>367</v>
      </c>
      <c r="X34" s="16" t="s">
        <v>50</v>
      </c>
      <c r="Y34" s="2" t="s">
        <v>368</v>
      </c>
      <c r="Z34" s="2" t="s">
        <v>50</v>
      </c>
      <c r="AA34" s="35"/>
      <c r="AB34" s="2" t="s">
        <v>50</v>
      </c>
    </row>
    <row r="35" spans="1:28" ht="46.5" customHeight="1" x14ac:dyDescent="0.3">
      <c r="A35" s="16" t="s">
        <v>320</v>
      </c>
      <c r="B35" s="16" t="s">
        <v>319</v>
      </c>
      <c r="C35" s="16" t="s">
        <v>191</v>
      </c>
      <c r="D35" s="33" t="s">
        <v>192</v>
      </c>
      <c r="E35" s="34">
        <v>0</v>
      </c>
      <c r="F35" s="16" t="s">
        <v>50</v>
      </c>
      <c r="G35" s="34">
        <v>0</v>
      </c>
      <c r="H35" s="16" t="s">
        <v>50</v>
      </c>
      <c r="I35" s="34">
        <v>0</v>
      </c>
      <c r="J35" s="16" t="s">
        <v>50</v>
      </c>
      <c r="K35" s="34">
        <v>0</v>
      </c>
      <c r="L35" s="16" t="s">
        <v>50</v>
      </c>
      <c r="M35" s="34">
        <v>0</v>
      </c>
      <c r="N35" s="16" t="s">
        <v>50</v>
      </c>
      <c r="O35" s="34">
        <v>0</v>
      </c>
      <c r="P35" s="34">
        <v>280472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16" t="s">
        <v>369</v>
      </c>
      <c r="X35" s="16" t="s">
        <v>50</v>
      </c>
      <c r="Y35" s="2" t="s">
        <v>368</v>
      </c>
      <c r="Z35" s="2" t="s">
        <v>50</v>
      </c>
      <c r="AA35" s="35"/>
      <c r="AB35" s="2" t="s">
        <v>50</v>
      </c>
    </row>
    <row r="36" spans="1:28" ht="46.5" customHeight="1" x14ac:dyDescent="0.3">
      <c r="A36" s="16" t="s">
        <v>308</v>
      </c>
      <c r="B36" s="16" t="s">
        <v>307</v>
      </c>
      <c r="C36" s="16" t="s">
        <v>191</v>
      </c>
      <c r="D36" s="33" t="s">
        <v>192</v>
      </c>
      <c r="E36" s="34">
        <v>0</v>
      </c>
      <c r="F36" s="16" t="s">
        <v>50</v>
      </c>
      <c r="G36" s="34">
        <v>0</v>
      </c>
      <c r="H36" s="16" t="s">
        <v>50</v>
      </c>
      <c r="I36" s="34">
        <v>0</v>
      </c>
      <c r="J36" s="16" t="s">
        <v>50</v>
      </c>
      <c r="K36" s="34">
        <v>0</v>
      </c>
      <c r="L36" s="16" t="s">
        <v>50</v>
      </c>
      <c r="M36" s="34">
        <v>0</v>
      </c>
      <c r="N36" s="16" t="s">
        <v>50</v>
      </c>
      <c r="O36" s="34">
        <v>0</v>
      </c>
      <c r="P36" s="34">
        <v>243538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16" t="s">
        <v>370</v>
      </c>
      <c r="X36" s="16" t="s">
        <v>50</v>
      </c>
      <c r="Y36" s="2" t="s">
        <v>368</v>
      </c>
      <c r="Z36" s="2" t="s">
        <v>50</v>
      </c>
      <c r="AA36" s="35"/>
      <c r="AB36" s="2" t="s">
        <v>50</v>
      </c>
    </row>
    <row r="37" spans="1:28" ht="46.5" customHeight="1" x14ac:dyDescent="0.3">
      <c r="A37" s="16" t="s">
        <v>193</v>
      </c>
      <c r="B37" s="16" t="s">
        <v>190</v>
      </c>
      <c r="C37" s="16" t="s">
        <v>191</v>
      </c>
      <c r="D37" s="33" t="s">
        <v>192</v>
      </c>
      <c r="E37" s="34">
        <v>0</v>
      </c>
      <c r="F37" s="16" t="s">
        <v>50</v>
      </c>
      <c r="G37" s="34">
        <v>0</v>
      </c>
      <c r="H37" s="16" t="s">
        <v>50</v>
      </c>
      <c r="I37" s="34">
        <v>0</v>
      </c>
      <c r="J37" s="16" t="s">
        <v>50</v>
      </c>
      <c r="K37" s="34">
        <v>0</v>
      </c>
      <c r="L37" s="16" t="s">
        <v>50</v>
      </c>
      <c r="M37" s="34">
        <v>0</v>
      </c>
      <c r="N37" s="16" t="s">
        <v>50</v>
      </c>
      <c r="O37" s="34">
        <v>0</v>
      </c>
      <c r="P37" s="34">
        <v>196351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16" t="s">
        <v>371</v>
      </c>
      <c r="X37" s="16" t="s">
        <v>50</v>
      </c>
      <c r="Y37" s="2" t="s">
        <v>368</v>
      </c>
      <c r="Z37" s="2" t="s">
        <v>50</v>
      </c>
      <c r="AA37" s="35"/>
      <c r="AB37" s="2" t="s">
        <v>50</v>
      </c>
    </row>
  </sheetData>
  <mergeCells count="15">
    <mergeCell ref="Y3:Y4"/>
    <mergeCell ref="Z3:Z4"/>
    <mergeCell ref="AA3:AA4"/>
    <mergeCell ref="AB3:AB4"/>
    <mergeCell ref="A1:X1"/>
    <mergeCell ref="A2:X2"/>
    <mergeCell ref="A3:A4"/>
    <mergeCell ref="B3:B4"/>
    <mergeCell ref="C3:C4"/>
    <mergeCell ref="D3:D4"/>
    <mergeCell ref="E3:O3"/>
    <mergeCell ref="P3:P4"/>
    <mergeCell ref="Q3:V3"/>
    <mergeCell ref="W3:W4"/>
    <mergeCell ref="X3:X4"/>
  </mergeCells>
  <phoneticPr fontId="1" type="noConversion"/>
  <pageMargins left="0.78740157480314954" right="0" top="0.39370078740157477" bottom="0.39370078740157477" header="0" footer="0"/>
  <pageSetup paperSize="9" scale="50" fitToHeight="0" orientation="landscape" r:id="rId1"/>
  <rowBreaks count="1" manualBreakCount="1">
    <brk id="24" max="2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view="pageBreakPreview" zoomScale="60" zoomScaleNormal="100" workbookViewId="0">
      <selection activeCell="G33" sqref="G33"/>
    </sheetView>
  </sheetViews>
  <sheetFormatPr defaultRowHeight="16.5" x14ac:dyDescent="0.3"/>
  <cols>
    <col min="1" max="2" width="30.625" customWidth="1"/>
    <col min="3" max="3" width="6.625" customWidth="1"/>
    <col min="4" max="4" width="15.625" customWidth="1"/>
    <col min="5" max="5" width="8.625" customWidth="1"/>
    <col min="6" max="6" width="17.625" customWidth="1"/>
    <col min="7" max="9" width="15.625" customWidth="1"/>
    <col min="10" max="10" width="20.625" customWidth="1"/>
  </cols>
  <sheetData>
    <row r="1" spans="1:10" ht="30" customHeight="1" x14ac:dyDescent="0.3">
      <c r="A1" s="58" t="s">
        <v>484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0.100000000000001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20.100000000000001" customHeight="1" x14ac:dyDescent="0.3">
      <c r="A3" s="6" t="s">
        <v>481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30" customHeight="1" x14ac:dyDescent="0.3">
      <c r="A4" s="37" t="s">
        <v>485</v>
      </c>
      <c r="B4" s="37" t="s">
        <v>324</v>
      </c>
      <c r="C4" s="37" t="s">
        <v>2</v>
      </c>
      <c r="D4" s="37" t="s">
        <v>486</v>
      </c>
      <c r="E4" s="37" t="s">
        <v>487</v>
      </c>
      <c r="F4" s="37" t="s">
        <v>488</v>
      </c>
      <c r="G4" s="37" t="s">
        <v>489</v>
      </c>
      <c r="H4" s="37" t="s">
        <v>490</v>
      </c>
      <c r="I4" s="37" t="s">
        <v>491</v>
      </c>
      <c r="J4" s="37" t="s">
        <v>492</v>
      </c>
    </row>
    <row r="5" spans="1:10" ht="20.100000000000001" customHeight="1" x14ac:dyDescent="0.3">
      <c r="A5" s="38" t="s">
        <v>493</v>
      </c>
      <c r="B5" s="38" t="s">
        <v>50</v>
      </c>
      <c r="C5" s="38" t="s">
        <v>50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8" t="s">
        <v>50</v>
      </c>
    </row>
    <row r="6" spans="1:10" ht="20.100000000000001" customHeight="1" x14ac:dyDescent="0.3">
      <c r="A6" s="38" t="s">
        <v>56</v>
      </c>
      <c r="B6" s="38" t="s">
        <v>57</v>
      </c>
      <c r="C6" s="38" t="s">
        <v>58</v>
      </c>
      <c r="D6" s="39">
        <v>4.7919999999999998</v>
      </c>
      <c r="E6" s="39">
        <v>0</v>
      </c>
      <c r="F6" s="39">
        <v>4.7919999999999998</v>
      </c>
      <c r="G6" s="39">
        <v>0</v>
      </c>
      <c r="H6" s="39">
        <v>0</v>
      </c>
      <c r="I6" s="39">
        <v>4.7919999999999998</v>
      </c>
      <c r="J6" s="38" t="s">
        <v>50</v>
      </c>
    </row>
    <row r="7" spans="1:10" ht="20.100000000000001" customHeight="1" x14ac:dyDescent="0.3">
      <c r="A7" s="38" t="s">
        <v>494</v>
      </c>
      <c r="B7" s="38" t="s">
        <v>50</v>
      </c>
      <c r="C7" s="38" t="s">
        <v>50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8" t="s">
        <v>50</v>
      </c>
    </row>
    <row r="8" spans="1:10" ht="20.100000000000001" customHeight="1" x14ac:dyDescent="0.3">
      <c r="A8" s="38" t="s">
        <v>495</v>
      </c>
      <c r="B8" s="38" t="s">
        <v>496</v>
      </c>
      <c r="C8" s="38" t="s">
        <v>77</v>
      </c>
      <c r="D8" s="39">
        <v>682.15</v>
      </c>
      <c r="E8" s="39">
        <v>0</v>
      </c>
      <c r="F8" s="39">
        <v>682.15</v>
      </c>
      <c r="G8" s="39">
        <v>0</v>
      </c>
      <c r="H8" s="39">
        <v>682.15</v>
      </c>
      <c r="I8" s="39">
        <v>0</v>
      </c>
      <c r="J8" s="38" t="s">
        <v>50</v>
      </c>
    </row>
    <row r="9" spans="1:10" ht="20.100000000000001" customHeight="1" x14ac:dyDescent="0.3">
      <c r="A9" s="38" t="s">
        <v>123</v>
      </c>
      <c r="B9" s="38" t="s">
        <v>50</v>
      </c>
      <c r="C9" s="38" t="s">
        <v>77</v>
      </c>
      <c r="D9" s="39">
        <v>719.12</v>
      </c>
      <c r="E9" s="39">
        <v>0</v>
      </c>
      <c r="F9" s="39">
        <v>719.12</v>
      </c>
      <c r="G9" s="39">
        <v>0</v>
      </c>
      <c r="H9" s="39">
        <v>719.12</v>
      </c>
      <c r="I9" s="39">
        <v>0</v>
      </c>
      <c r="J9" s="38" t="s">
        <v>50</v>
      </c>
    </row>
    <row r="10" spans="1:10" ht="20.100000000000001" customHeight="1" x14ac:dyDescent="0.3">
      <c r="A10" s="38" t="s">
        <v>497</v>
      </c>
      <c r="B10" s="38" t="s">
        <v>50</v>
      </c>
      <c r="C10" s="38" t="s">
        <v>50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8" t="s">
        <v>50</v>
      </c>
    </row>
    <row r="11" spans="1:10" ht="20.100000000000001" customHeight="1" x14ac:dyDescent="0.3">
      <c r="A11" s="38" t="s">
        <v>498</v>
      </c>
      <c r="B11" s="38" t="s">
        <v>50</v>
      </c>
      <c r="C11" s="38" t="s">
        <v>69</v>
      </c>
      <c r="D11" s="39">
        <v>72</v>
      </c>
      <c r="E11" s="39">
        <v>0</v>
      </c>
      <c r="F11" s="39">
        <v>72</v>
      </c>
      <c r="G11" s="39">
        <v>0</v>
      </c>
      <c r="H11" s="39">
        <v>72</v>
      </c>
      <c r="I11" s="39">
        <v>0</v>
      </c>
      <c r="J11" s="38" t="s">
        <v>50</v>
      </c>
    </row>
    <row r="12" spans="1:10" ht="20.100000000000001" customHeight="1" x14ac:dyDescent="0.3">
      <c r="A12" s="38" t="s">
        <v>470</v>
      </c>
      <c r="B12" s="38" t="s">
        <v>50</v>
      </c>
      <c r="C12" s="38" t="s">
        <v>50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8" t="s">
        <v>50</v>
      </c>
    </row>
    <row r="13" spans="1:10" ht="20.100000000000001" customHeight="1" x14ac:dyDescent="0.3">
      <c r="A13" s="38" t="s">
        <v>499</v>
      </c>
      <c r="B13" s="38" t="s">
        <v>500</v>
      </c>
      <c r="C13" s="38" t="s">
        <v>501</v>
      </c>
      <c r="D13" s="39">
        <v>3.9870000000000001</v>
      </c>
      <c r="E13" s="39">
        <v>0</v>
      </c>
      <c r="F13" s="39">
        <v>3.9870000000000001</v>
      </c>
      <c r="G13" s="39">
        <v>0</v>
      </c>
      <c r="H13" s="39">
        <v>3.9870000000000001</v>
      </c>
      <c r="I13" s="39">
        <v>0</v>
      </c>
      <c r="J13" s="38" t="s">
        <v>50</v>
      </c>
    </row>
    <row r="14" spans="1:10" ht="20.100000000000001" customHeight="1" x14ac:dyDescent="0.3">
      <c r="A14" s="38" t="s">
        <v>502</v>
      </c>
      <c r="B14" s="38" t="s">
        <v>503</v>
      </c>
      <c r="C14" s="38" t="s">
        <v>501</v>
      </c>
      <c r="D14" s="39">
        <v>2.3E-2</v>
      </c>
      <c r="E14" s="39">
        <v>0</v>
      </c>
      <c r="F14" s="39">
        <v>2.3E-2</v>
      </c>
      <c r="G14" s="39">
        <v>0</v>
      </c>
      <c r="H14" s="39">
        <v>2.3E-2</v>
      </c>
      <c r="I14" s="39">
        <v>0</v>
      </c>
      <c r="J14" s="38" t="s">
        <v>50</v>
      </c>
    </row>
    <row r="15" spans="1:10" ht="20.100000000000001" customHeight="1" x14ac:dyDescent="0.3">
      <c r="A15" s="38" t="s">
        <v>460</v>
      </c>
      <c r="B15" s="38" t="s">
        <v>50</v>
      </c>
      <c r="C15" s="38" t="s">
        <v>50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8" t="s">
        <v>50</v>
      </c>
    </row>
    <row r="16" spans="1:10" ht="20.100000000000001" customHeight="1" x14ac:dyDescent="0.3">
      <c r="A16" s="38" t="s">
        <v>504</v>
      </c>
      <c r="B16" s="38" t="s">
        <v>505</v>
      </c>
      <c r="C16" s="38" t="s">
        <v>501</v>
      </c>
      <c r="D16" s="39">
        <v>6.7789999999999999</v>
      </c>
      <c r="E16" s="39">
        <v>0</v>
      </c>
      <c r="F16" s="39">
        <v>6.7789999999999999</v>
      </c>
      <c r="G16" s="39">
        <v>0</v>
      </c>
      <c r="H16" s="39">
        <v>6.7789999999999999</v>
      </c>
      <c r="I16" s="39">
        <v>0</v>
      </c>
      <c r="J16" s="38" t="s">
        <v>50</v>
      </c>
    </row>
    <row r="17" spans="1:10" ht="20.100000000000001" customHeight="1" x14ac:dyDescent="0.3">
      <c r="A17" s="38" t="s">
        <v>50</v>
      </c>
      <c r="B17" s="38" t="s">
        <v>50</v>
      </c>
      <c r="C17" s="38" t="s">
        <v>50</v>
      </c>
      <c r="D17" s="39"/>
      <c r="E17" s="39"/>
      <c r="F17" s="39"/>
      <c r="G17" s="39"/>
      <c r="H17" s="39"/>
      <c r="I17" s="39"/>
      <c r="J17" s="38" t="s">
        <v>50</v>
      </c>
    </row>
  </sheetData>
  <mergeCells count="1">
    <mergeCell ref="A1:J1"/>
  </mergeCells>
  <phoneticPr fontId="1" type="noConversion"/>
  <pageMargins left="0.78740157480314954" right="0" top="0.39370078740157477" bottom="0.39370078740157477" header="0" footer="0"/>
  <pageSetup paperSize="9" scale="71" fitToHeight="0" orientation="landscape" r:id="rId1"/>
  <rowBreaks count="1" manualBreakCount="1">
    <brk id="1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view="pageBreakPreview" topLeftCell="A61" zoomScale="60" zoomScaleNormal="100" workbookViewId="0">
      <selection activeCell="A14" sqref="A14:G14"/>
    </sheetView>
  </sheetViews>
  <sheetFormatPr defaultRowHeight="16.5" x14ac:dyDescent="0.3"/>
  <cols>
    <col min="1" max="1" width="31.625" customWidth="1"/>
    <col min="2" max="2" width="8.625" customWidth="1"/>
    <col min="3" max="4" width="30.625" customWidth="1"/>
    <col min="5" max="5" width="6.625" customWidth="1"/>
    <col min="6" max="6" width="60.625" customWidth="1"/>
    <col min="7" max="7" width="8.625" customWidth="1"/>
  </cols>
  <sheetData>
    <row r="1" spans="1:7" ht="30" customHeight="1" x14ac:dyDescent="0.3">
      <c r="A1" s="58" t="s">
        <v>506</v>
      </c>
      <c r="B1" s="58"/>
      <c r="C1" s="58"/>
      <c r="D1" s="58"/>
      <c r="E1" s="58"/>
      <c r="F1" s="58"/>
      <c r="G1" s="58"/>
    </row>
    <row r="2" spans="1:7" ht="30" customHeight="1" x14ac:dyDescent="0.3">
      <c r="A2" s="6" t="s">
        <v>481</v>
      </c>
      <c r="B2" s="41"/>
      <c r="C2" s="41"/>
      <c r="D2" s="41"/>
      <c r="E2" s="41"/>
      <c r="F2" s="41"/>
      <c r="G2" s="41"/>
    </row>
    <row r="3" spans="1:7" ht="33" customHeight="1" x14ac:dyDescent="0.3">
      <c r="A3" s="37" t="s">
        <v>507</v>
      </c>
      <c r="B3" s="37" t="s">
        <v>508</v>
      </c>
      <c r="C3" s="37" t="s">
        <v>485</v>
      </c>
      <c r="D3" s="37" t="s">
        <v>324</v>
      </c>
      <c r="E3" s="37" t="s">
        <v>2</v>
      </c>
      <c r="F3" s="37" t="s">
        <v>509</v>
      </c>
      <c r="G3" s="37" t="s">
        <v>486</v>
      </c>
    </row>
    <row r="4" spans="1:7" ht="30" customHeight="1" x14ac:dyDescent="0.3">
      <c r="A4" s="59" t="s">
        <v>510</v>
      </c>
      <c r="B4" s="59"/>
      <c r="C4" s="59"/>
      <c r="D4" s="59"/>
      <c r="E4" s="59"/>
      <c r="F4" s="59"/>
      <c r="G4" s="59"/>
    </row>
    <row r="5" spans="1:7" ht="30" customHeight="1" x14ac:dyDescent="0.3">
      <c r="A5" s="59" t="s">
        <v>511</v>
      </c>
      <c r="B5" s="59"/>
      <c r="C5" s="59"/>
      <c r="D5" s="59"/>
      <c r="E5" s="59"/>
      <c r="F5" s="59"/>
      <c r="G5" s="59"/>
    </row>
    <row r="6" spans="1:7" ht="30" customHeight="1" x14ac:dyDescent="0.3">
      <c r="A6" s="59" t="s">
        <v>512</v>
      </c>
      <c r="B6" s="59"/>
      <c r="C6" s="59"/>
      <c r="D6" s="59"/>
      <c r="E6" s="59"/>
      <c r="F6" s="59"/>
      <c r="G6" s="59"/>
    </row>
    <row r="7" spans="1:7" ht="30" customHeight="1" x14ac:dyDescent="0.3">
      <c r="A7" s="59" t="s">
        <v>513</v>
      </c>
      <c r="B7" s="59"/>
      <c r="C7" s="59"/>
      <c r="D7" s="59"/>
      <c r="E7" s="59"/>
      <c r="F7" s="59"/>
      <c r="G7" s="59"/>
    </row>
    <row r="8" spans="1:7" ht="30" customHeight="1" x14ac:dyDescent="0.3">
      <c r="A8" s="59" t="s">
        <v>514</v>
      </c>
      <c r="B8" s="59"/>
      <c r="C8" s="59"/>
      <c r="D8" s="59"/>
      <c r="E8" s="59"/>
      <c r="F8" s="59"/>
      <c r="G8" s="59"/>
    </row>
    <row r="9" spans="1:7" ht="30" customHeight="1" x14ac:dyDescent="0.3">
      <c r="A9" s="59" t="s">
        <v>515</v>
      </c>
      <c r="B9" s="59"/>
      <c r="C9" s="59"/>
      <c r="D9" s="59"/>
      <c r="E9" s="59"/>
      <c r="F9" s="59"/>
      <c r="G9" s="59"/>
    </row>
    <row r="10" spans="1:7" ht="30" customHeight="1" x14ac:dyDescent="0.3">
      <c r="A10" s="59" t="s">
        <v>516</v>
      </c>
      <c r="B10" s="59"/>
      <c r="C10" s="59"/>
      <c r="D10" s="59"/>
      <c r="E10" s="59"/>
      <c r="F10" s="59"/>
      <c r="G10" s="59"/>
    </row>
    <row r="11" spans="1:7" ht="30" customHeight="1" x14ac:dyDescent="0.3">
      <c r="A11" s="59" t="s">
        <v>517</v>
      </c>
      <c r="B11" s="59"/>
      <c r="C11" s="59"/>
      <c r="D11" s="59"/>
      <c r="E11" s="59"/>
      <c r="F11" s="59"/>
      <c r="G11" s="59"/>
    </row>
    <row r="12" spans="1:7" ht="30" customHeight="1" x14ac:dyDescent="0.3">
      <c r="A12" s="59" t="s">
        <v>518</v>
      </c>
      <c r="B12" s="59"/>
      <c r="C12" s="59"/>
      <c r="D12" s="59"/>
      <c r="E12" s="59"/>
      <c r="F12" s="59"/>
      <c r="G12" s="59"/>
    </row>
    <row r="13" spans="1:7" ht="30" customHeight="1" x14ac:dyDescent="0.3">
      <c r="A13" s="59" t="s">
        <v>519</v>
      </c>
      <c r="B13" s="59"/>
      <c r="C13" s="59"/>
      <c r="D13" s="59"/>
      <c r="E13" s="59"/>
      <c r="F13" s="59"/>
      <c r="G13" s="59"/>
    </row>
    <row r="14" spans="1:7" ht="30" customHeight="1" x14ac:dyDescent="0.3">
      <c r="A14" s="59" t="s">
        <v>520</v>
      </c>
      <c r="B14" s="59"/>
      <c r="C14" s="59"/>
      <c r="D14" s="59"/>
      <c r="E14" s="59"/>
      <c r="F14" s="59"/>
      <c r="G14" s="59"/>
    </row>
    <row r="15" spans="1:7" ht="30" customHeight="1" x14ac:dyDescent="0.3">
      <c r="A15" s="38" t="s">
        <v>50</v>
      </c>
      <c r="B15" s="38" t="s">
        <v>50</v>
      </c>
      <c r="C15" s="38" t="s">
        <v>521</v>
      </c>
      <c r="D15" s="38" t="s">
        <v>50</v>
      </c>
      <c r="E15" s="38" t="s">
        <v>50</v>
      </c>
      <c r="F15" s="38" t="s">
        <v>522</v>
      </c>
      <c r="G15" s="39">
        <v>0</v>
      </c>
    </row>
    <row r="16" spans="1:7" ht="30" customHeight="1" x14ac:dyDescent="0.3">
      <c r="A16" s="38" t="s">
        <v>50</v>
      </c>
      <c r="B16" s="38" t="s">
        <v>50</v>
      </c>
      <c r="C16" s="38" t="s">
        <v>495</v>
      </c>
      <c r="D16" s="38" t="s">
        <v>496</v>
      </c>
      <c r="E16" s="38" t="s">
        <v>77</v>
      </c>
      <c r="F16" s="38" t="s">
        <v>523</v>
      </c>
      <c r="G16" s="39">
        <v>201.69</v>
      </c>
    </row>
    <row r="17" spans="1:7" ht="30" customHeight="1" x14ac:dyDescent="0.3">
      <c r="A17" s="38" t="s">
        <v>50</v>
      </c>
      <c r="B17" s="38" t="s">
        <v>50</v>
      </c>
      <c r="C17" s="38" t="s">
        <v>495</v>
      </c>
      <c r="D17" s="38" t="s">
        <v>496</v>
      </c>
      <c r="E17" s="38" t="s">
        <v>77</v>
      </c>
      <c r="F17" s="38" t="s">
        <v>524</v>
      </c>
      <c r="G17" s="39">
        <v>3.99</v>
      </c>
    </row>
    <row r="18" spans="1:7" ht="30" customHeight="1" x14ac:dyDescent="0.3">
      <c r="A18" s="38" t="s">
        <v>50</v>
      </c>
      <c r="B18" s="38" t="s">
        <v>50</v>
      </c>
      <c r="C18" s="38" t="s">
        <v>123</v>
      </c>
      <c r="D18" s="38" t="s">
        <v>50</v>
      </c>
      <c r="E18" s="38" t="s">
        <v>77</v>
      </c>
      <c r="F18" s="38" t="s">
        <v>525</v>
      </c>
      <c r="G18" s="39">
        <v>214.31</v>
      </c>
    </row>
    <row r="19" spans="1:7" ht="30" customHeight="1" x14ac:dyDescent="0.3">
      <c r="A19" s="38" t="s">
        <v>50</v>
      </c>
      <c r="B19" s="38" t="s">
        <v>50</v>
      </c>
      <c r="C19" s="38" t="s">
        <v>498</v>
      </c>
      <c r="D19" s="38" t="s">
        <v>50</v>
      </c>
      <c r="E19" s="38" t="s">
        <v>69</v>
      </c>
      <c r="F19" s="38" t="s">
        <v>526</v>
      </c>
      <c r="G19" s="39">
        <v>16.8</v>
      </c>
    </row>
    <row r="20" spans="1:7" ht="30" customHeight="1" x14ac:dyDescent="0.3">
      <c r="A20" s="38" t="s">
        <v>50</v>
      </c>
      <c r="B20" s="38" t="s">
        <v>50</v>
      </c>
      <c r="C20" s="38" t="s">
        <v>521</v>
      </c>
      <c r="D20" s="38" t="s">
        <v>50</v>
      </c>
      <c r="E20" s="38" t="s">
        <v>50</v>
      </c>
      <c r="F20" s="38" t="s">
        <v>527</v>
      </c>
      <c r="G20" s="39">
        <v>0</v>
      </c>
    </row>
    <row r="21" spans="1:7" ht="30" customHeight="1" x14ac:dyDescent="0.3">
      <c r="A21" s="38" t="s">
        <v>50</v>
      </c>
      <c r="B21" s="38" t="s">
        <v>50</v>
      </c>
      <c r="C21" s="38" t="s">
        <v>502</v>
      </c>
      <c r="D21" s="38" t="s">
        <v>503</v>
      </c>
      <c r="E21" s="38" t="s">
        <v>501</v>
      </c>
      <c r="F21" s="38" t="s">
        <v>528</v>
      </c>
      <c r="G21" s="39">
        <v>2.3E-2</v>
      </c>
    </row>
    <row r="22" spans="1:7" ht="30" customHeight="1" x14ac:dyDescent="0.3">
      <c r="A22" s="38" t="s">
        <v>50</v>
      </c>
      <c r="B22" s="38" t="s">
        <v>50</v>
      </c>
      <c r="C22" s="38" t="s">
        <v>504</v>
      </c>
      <c r="D22" s="38" t="s">
        <v>505</v>
      </c>
      <c r="E22" s="38" t="s">
        <v>501</v>
      </c>
      <c r="F22" s="38" t="s">
        <v>529</v>
      </c>
      <c r="G22" s="39">
        <v>2.016</v>
      </c>
    </row>
    <row r="23" spans="1:7" ht="30" customHeight="1" x14ac:dyDescent="0.3">
      <c r="A23" s="38" t="s">
        <v>50</v>
      </c>
      <c r="B23" s="38" t="s">
        <v>50</v>
      </c>
      <c r="C23" s="38" t="s">
        <v>50</v>
      </c>
      <c r="D23" s="38" t="s">
        <v>50</v>
      </c>
      <c r="E23" s="38" t="s">
        <v>50</v>
      </c>
      <c r="F23" s="38" t="s">
        <v>50</v>
      </c>
      <c r="G23" s="39"/>
    </row>
    <row r="24" spans="1:7" ht="30" customHeight="1" x14ac:dyDescent="0.3">
      <c r="A24" s="39"/>
      <c r="B24" s="39"/>
      <c r="C24" s="39"/>
      <c r="D24" s="39"/>
      <c r="E24" s="39"/>
      <c r="F24" s="39"/>
      <c r="G24" s="39"/>
    </row>
    <row r="25" spans="1:7" ht="30" customHeight="1" x14ac:dyDescent="0.3">
      <c r="A25" s="59" t="s">
        <v>530</v>
      </c>
      <c r="B25" s="59"/>
      <c r="C25" s="59"/>
      <c r="D25" s="59"/>
      <c r="E25" s="59"/>
      <c r="F25" s="59"/>
      <c r="G25" s="59"/>
    </row>
    <row r="26" spans="1:7" ht="30" customHeight="1" x14ac:dyDescent="0.3">
      <c r="A26" s="59" t="s">
        <v>511</v>
      </c>
      <c r="B26" s="59"/>
      <c r="C26" s="59"/>
      <c r="D26" s="59"/>
      <c r="E26" s="59"/>
      <c r="F26" s="59"/>
      <c r="G26" s="59"/>
    </row>
    <row r="27" spans="1:7" ht="30" customHeight="1" x14ac:dyDescent="0.3">
      <c r="A27" s="59" t="s">
        <v>512</v>
      </c>
      <c r="B27" s="59"/>
      <c r="C27" s="59"/>
      <c r="D27" s="59"/>
      <c r="E27" s="59"/>
      <c r="F27" s="59"/>
      <c r="G27" s="59"/>
    </row>
    <row r="28" spans="1:7" ht="30" customHeight="1" x14ac:dyDescent="0.3">
      <c r="A28" s="59" t="s">
        <v>513</v>
      </c>
      <c r="B28" s="59"/>
      <c r="C28" s="59"/>
      <c r="D28" s="59"/>
      <c r="E28" s="59"/>
      <c r="F28" s="59"/>
      <c r="G28" s="59"/>
    </row>
    <row r="29" spans="1:7" ht="30" customHeight="1" x14ac:dyDescent="0.3">
      <c r="A29" s="59" t="s">
        <v>514</v>
      </c>
      <c r="B29" s="59"/>
      <c r="C29" s="59"/>
      <c r="D29" s="59"/>
      <c r="E29" s="59"/>
      <c r="F29" s="59"/>
      <c r="G29" s="59"/>
    </row>
    <row r="30" spans="1:7" ht="30" customHeight="1" x14ac:dyDescent="0.3">
      <c r="A30" s="59" t="s">
        <v>515</v>
      </c>
      <c r="B30" s="59"/>
      <c r="C30" s="59"/>
      <c r="D30" s="59"/>
      <c r="E30" s="59"/>
      <c r="F30" s="59"/>
      <c r="G30" s="59"/>
    </row>
    <row r="31" spans="1:7" ht="30" customHeight="1" x14ac:dyDescent="0.3">
      <c r="A31" s="59" t="s">
        <v>516</v>
      </c>
      <c r="B31" s="59"/>
      <c r="C31" s="59"/>
      <c r="D31" s="59"/>
      <c r="E31" s="59"/>
      <c r="F31" s="59"/>
      <c r="G31" s="59"/>
    </row>
    <row r="32" spans="1:7" ht="30" customHeight="1" x14ac:dyDescent="0.3">
      <c r="A32" s="59" t="s">
        <v>517</v>
      </c>
      <c r="B32" s="59"/>
      <c r="C32" s="59"/>
      <c r="D32" s="59"/>
      <c r="E32" s="59"/>
      <c r="F32" s="59"/>
      <c r="G32" s="59"/>
    </row>
    <row r="33" spans="1:7" ht="30" customHeight="1" x14ac:dyDescent="0.3">
      <c r="A33" s="59" t="s">
        <v>518</v>
      </c>
      <c r="B33" s="59"/>
      <c r="C33" s="59"/>
      <c r="D33" s="59"/>
      <c r="E33" s="59"/>
      <c r="F33" s="59"/>
      <c r="G33" s="59"/>
    </row>
    <row r="34" spans="1:7" ht="30" customHeight="1" x14ac:dyDescent="0.3">
      <c r="A34" s="59" t="s">
        <v>519</v>
      </c>
      <c r="B34" s="59"/>
      <c r="C34" s="59"/>
      <c r="D34" s="59"/>
      <c r="E34" s="59"/>
      <c r="F34" s="59"/>
      <c r="G34" s="59"/>
    </row>
    <row r="35" spans="1:7" ht="30" customHeight="1" x14ac:dyDescent="0.3">
      <c r="A35" s="59" t="s">
        <v>520</v>
      </c>
      <c r="B35" s="59"/>
      <c r="C35" s="59"/>
      <c r="D35" s="59"/>
      <c r="E35" s="59"/>
      <c r="F35" s="59"/>
      <c r="G35" s="59"/>
    </row>
    <row r="36" spans="1:7" ht="30" customHeight="1" x14ac:dyDescent="0.3">
      <c r="A36" s="38" t="s">
        <v>50</v>
      </c>
      <c r="B36" s="38" t="s">
        <v>50</v>
      </c>
      <c r="C36" s="38" t="s">
        <v>521</v>
      </c>
      <c r="D36" s="38" t="s">
        <v>50</v>
      </c>
      <c r="E36" s="38" t="s">
        <v>50</v>
      </c>
      <c r="F36" s="38" t="s">
        <v>522</v>
      </c>
      <c r="G36" s="39">
        <v>0</v>
      </c>
    </row>
    <row r="37" spans="1:7" ht="30" customHeight="1" x14ac:dyDescent="0.3">
      <c r="A37" s="38" t="s">
        <v>50</v>
      </c>
      <c r="B37" s="38" t="s">
        <v>50</v>
      </c>
      <c r="C37" s="38" t="s">
        <v>495</v>
      </c>
      <c r="D37" s="38" t="s">
        <v>496</v>
      </c>
      <c r="E37" s="38" t="s">
        <v>77</v>
      </c>
      <c r="F37" s="38" t="s">
        <v>531</v>
      </c>
      <c r="G37" s="39">
        <v>107.19</v>
      </c>
    </row>
    <row r="38" spans="1:7" ht="30" customHeight="1" x14ac:dyDescent="0.3">
      <c r="A38" s="38" t="s">
        <v>50</v>
      </c>
      <c r="B38" s="38" t="s">
        <v>50</v>
      </c>
      <c r="C38" s="38" t="s">
        <v>123</v>
      </c>
      <c r="D38" s="38" t="s">
        <v>50</v>
      </c>
      <c r="E38" s="38" t="s">
        <v>77</v>
      </c>
      <c r="F38" s="38" t="s">
        <v>532</v>
      </c>
      <c r="G38" s="39">
        <v>115.2</v>
      </c>
    </row>
    <row r="39" spans="1:7" ht="30" customHeight="1" x14ac:dyDescent="0.3">
      <c r="A39" s="38" t="s">
        <v>50</v>
      </c>
      <c r="B39" s="38" t="s">
        <v>50</v>
      </c>
      <c r="C39" s="38" t="s">
        <v>498</v>
      </c>
      <c r="D39" s="38" t="s">
        <v>50</v>
      </c>
      <c r="E39" s="38" t="s">
        <v>69</v>
      </c>
      <c r="F39" s="38" t="s">
        <v>533</v>
      </c>
      <c r="G39" s="39">
        <v>14.2</v>
      </c>
    </row>
    <row r="40" spans="1:7" ht="30" customHeight="1" x14ac:dyDescent="0.3">
      <c r="A40" s="38" t="s">
        <v>50</v>
      </c>
      <c r="B40" s="38" t="s">
        <v>50</v>
      </c>
      <c r="C40" s="38" t="s">
        <v>521</v>
      </c>
      <c r="D40" s="38" t="s">
        <v>50</v>
      </c>
      <c r="E40" s="38" t="s">
        <v>50</v>
      </c>
      <c r="F40" s="38" t="s">
        <v>527</v>
      </c>
      <c r="G40" s="39">
        <v>0</v>
      </c>
    </row>
    <row r="41" spans="1:7" ht="30" customHeight="1" x14ac:dyDescent="0.3">
      <c r="A41" s="38" t="s">
        <v>50</v>
      </c>
      <c r="B41" s="38" t="s">
        <v>50</v>
      </c>
      <c r="C41" s="38" t="s">
        <v>504</v>
      </c>
      <c r="D41" s="38" t="s">
        <v>505</v>
      </c>
      <c r="E41" s="38" t="s">
        <v>501</v>
      </c>
      <c r="F41" s="38" t="s">
        <v>534</v>
      </c>
      <c r="G41" s="39">
        <v>1.071</v>
      </c>
    </row>
    <row r="42" spans="1:7" ht="30" customHeight="1" x14ac:dyDescent="0.3">
      <c r="A42" s="38" t="s">
        <v>50</v>
      </c>
      <c r="B42" s="38" t="s">
        <v>50</v>
      </c>
      <c r="C42" s="38" t="s">
        <v>499</v>
      </c>
      <c r="D42" s="38" t="s">
        <v>500</v>
      </c>
      <c r="E42" s="38" t="s">
        <v>501</v>
      </c>
      <c r="F42" s="38" t="s">
        <v>535</v>
      </c>
      <c r="G42" s="39">
        <v>0.191</v>
      </c>
    </row>
    <row r="43" spans="1:7" ht="30" customHeight="1" x14ac:dyDescent="0.3">
      <c r="A43" s="38" t="s">
        <v>50</v>
      </c>
      <c r="B43" s="38" t="s">
        <v>50</v>
      </c>
      <c r="C43" s="38" t="s">
        <v>50</v>
      </c>
      <c r="D43" s="38" t="s">
        <v>50</v>
      </c>
      <c r="E43" s="38" t="s">
        <v>50</v>
      </c>
      <c r="F43" s="38" t="s">
        <v>50</v>
      </c>
      <c r="G43" s="39"/>
    </row>
    <row r="44" spans="1:7" ht="30" customHeight="1" x14ac:dyDescent="0.3">
      <c r="A44" s="39"/>
      <c r="B44" s="39"/>
      <c r="C44" s="39"/>
      <c r="D44" s="39"/>
      <c r="E44" s="39"/>
      <c r="F44" s="39"/>
      <c r="G44" s="39"/>
    </row>
    <row r="45" spans="1:7" ht="30" customHeight="1" x14ac:dyDescent="0.3">
      <c r="A45" s="39"/>
      <c r="B45" s="39"/>
      <c r="C45" s="39"/>
      <c r="D45" s="39"/>
      <c r="E45" s="39"/>
      <c r="F45" s="39"/>
      <c r="G45" s="39"/>
    </row>
    <row r="46" spans="1:7" ht="30" customHeight="1" x14ac:dyDescent="0.3">
      <c r="A46" s="59" t="s">
        <v>536</v>
      </c>
      <c r="B46" s="59"/>
      <c r="C46" s="59"/>
      <c r="D46" s="59"/>
      <c r="E46" s="59"/>
      <c r="F46" s="59"/>
      <c r="G46" s="59"/>
    </row>
    <row r="47" spans="1:7" ht="30" customHeight="1" x14ac:dyDescent="0.3">
      <c r="A47" s="59" t="s">
        <v>511</v>
      </c>
      <c r="B47" s="59"/>
      <c r="C47" s="59"/>
      <c r="D47" s="59"/>
      <c r="E47" s="59"/>
      <c r="F47" s="59"/>
      <c r="G47" s="59"/>
    </row>
    <row r="48" spans="1:7" ht="30" customHeight="1" x14ac:dyDescent="0.3">
      <c r="A48" s="59" t="s">
        <v>512</v>
      </c>
      <c r="B48" s="59"/>
      <c r="C48" s="59"/>
      <c r="D48" s="59"/>
      <c r="E48" s="59"/>
      <c r="F48" s="59"/>
      <c r="G48" s="59"/>
    </row>
    <row r="49" spans="1:7" ht="30" customHeight="1" x14ac:dyDescent="0.3">
      <c r="A49" s="59" t="s">
        <v>513</v>
      </c>
      <c r="B49" s="59"/>
      <c r="C49" s="59"/>
      <c r="D49" s="59"/>
      <c r="E49" s="59"/>
      <c r="F49" s="59"/>
      <c r="G49" s="59"/>
    </row>
    <row r="50" spans="1:7" ht="30" customHeight="1" x14ac:dyDescent="0.3">
      <c r="A50" s="59" t="s">
        <v>514</v>
      </c>
      <c r="B50" s="59"/>
      <c r="C50" s="59"/>
      <c r="D50" s="59"/>
      <c r="E50" s="59"/>
      <c r="F50" s="59"/>
      <c r="G50" s="59"/>
    </row>
    <row r="51" spans="1:7" ht="30" customHeight="1" x14ac:dyDescent="0.3">
      <c r="A51" s="59" t="s">
        <v>515</v>
      </c>
      <c r="B51" s="59"/>
      <c r="C51" s="59"/>
      <c r="D51" s="59"/>
      <c r="E51" s="59"/>
      <c r="F51" s="59"/>
      <c r="G51" s="59"/>
    </row>
    <row r="52" spans="1:7" ht="30" customHeight="1" x14ac:dyDescent="0.3">
      <c r="A52" s="59" t="s">
        <v>516</v>
      </c>
      <c r="B52" s="59"/>
      <c r="C52" s="59"/>
      <c r="D52" s="59"/>
      <c r="E52" s="59"/>
      <c r="F52" s="59"/>
      <c r="G52" s="59"/>
    </row>
    <row r="53" spans="1:7" ht="30" customHeight="1" x14ac:dyDescent="0.3">
      <c r="A53" s="59" t="s">
        <v>517</v>
      </c>
      <c r="B53" s="59"/>
      <c r="C53" s="59"/>
      <c r="D53" s="59"/>
      <c r="E53" s="59"/>
      <c r="F53" s="59"/>
      <c r="G53" s="59"/>
    </row>
    <row r="54" spans="1:7" ht="30" customHeight="1" x14ac:dyDescent="0.3">
      <c r="A54" s="59" t="s">
        <v>518</v>
      </c>
      <c r="B54" s="59"/>
      <c r="C54" s="59"/>
      <c r="D54" s="59"/>
      <c r="E54" s="59"/>
      <c r="F54" s="59"/>
      <c r="G54" s="59"/>
    </row>
    <row r="55" spans="1:7" ht="30" customHeight="1" x14ac:dyDescent="0.3">
      <c r="A55" s="59" t="s">
        <v>519</v>
      </c>
      <c r="B55" s="59"/>
      <c r="C55" s="59"/>
      <c r="D55" s="59"/>
      <c r="E55" s="59"/>
      <c r="F55" s="59"/>
      <c r="G55" s="59"/>
    </row>
    <row r="56" spans="1:7" ht="30" customHeight="1" x14ac:dyDescent="0.3">
      <c r="A56" s="59" t="s">
        <v>520</v>
      </c>
      <c r="B56" s="59"/>
      <c r="C56" s="59"/>
      <c r="D56" s="59"/>
      <c r="E56" s="59"/>
      <c r="F56" s="59"/>
      <c r="G56" s="59"/>
    </row>
    <row r="57" spans="1:7" ht="30" customHeight="1" x14ac:dyDescent="0.3">
      <c r="A57" s="38" t="s">
        <v>50</v>
      </c>
      <c r="B57" s="38" t="s">
        <v>50</v>
      </c>
      <c r="C57" s="38" t="s">
        <v>521</v>
      </c>
      <c r="D57" s="38" t="s">
        <v>50</v>
      </c>
      <c r="E57" s="38" t="s">
        <v>50</v>
      </c>
      <c r="F57" s="38" t="s">
        <v>522</v>
      </c>
      <c r="G57" s="39">
        <v>0</v>
      </c>
    </row>
    <row r="58" spans="1:7" ht="30" customHeight="1" x14ac:dyDescent="0.3">
      <c r="A58" s="38" t="s">
        <v>50</v>
      </c>
      <c r="B58" s="38" t="s">
        <v>50</v>
      </c>
      <c r="C58" s="38" t="s">
        <v>495</v>
      </c>
      <c r="D58" s="38" t="s">
        <v>496</v>
      </c>
      <c r="E58" s="38" t="s">
        <v>77</v>
      </c>
      <c r="F58" s="38" t="s">
        <v>537</v>
      </c>
      <c r="G58" s="39">
        <v>248.31</v>
      </c>
    </row>
    <row r="59" spans="1:7" ht="30" customHeight="1" x14ac:dyDescent="0.3">
      <c r="A59" s="38" t="s">
        <v>50</v>
      </c>
      <c r="B59" s="38" t="s">
        <v>50</v>
      </c>
      <c r="C59" s="38" t="s">
        <v>123</v>
      </c>
      <c r="D59" s="38" t="s">
        <v>50</v>
      </c>
      <c r="E59" s="38" t="s">
        <v>77</v>
      </c>
      <c r="F59" s="38" t="s">
        <v>538</v>
      </c>
      <c r="G59" s="39">
        <v>263.91000000000003</v>
      </c>
    </row>
    <row r="60" spans="1:7" ht="30" customHeight="1" x14ac:dyDescent="0.3">
      <c r="A60" s="38" t="s">
        <v>50</v>
      </c>
      <c r="B60" s="38" t="s">
        <v>50</v>
      </c>
      <c r="C60" s="38" t="s">
        <v>498</v>
      </c>
      <c r="D60" s="38" t="s">
        <v>50</v>
      </c>
      <c r="E60" s="38" t="s">
        <v>69</v>
      </c>
      <c r="F60" s="38" t="s">
        <v>539</v>
      </c>
      <c r="G60" s="39">
        <v>28.6</v>
      </c>
    </row>
    <row r="61" spans="1:7" ht="30" customHeight="1" x14ac:dyDescent="0.3">
      <c r="A61" s="38" t="s">
        <v>50</v>
      </c>
      <c r="B61" s="38" t="s">
        <v>50</v>
      </c>
      <c r="C61" s="38" t="s">
        <v>521</v>
      </c>
      <c r="D61" s="38" t="s">
        <v>50</v>
      </c>
      <c r="E61" s="38" t="s">
        <v>50</v>
      </c>
      <c r="F61" s="38" t="s">
        <v>527</v>
      </c>
      <c r="G61" s="39">
        <v>0</v>
      </c>
    </row>
    <row r="62" spans="1:7" ht="30" customHeight="1" x14ac:dyDescent="0.3">
      <c r="A62" s="38" t="s">
        <v>50</v>
      </c>
      <c r="B62" s="38" t="s">
        <v>50</v>
      </c>
      <c r="C62" s="38" t="s">
        <v>504</v>
      </c>
      <c r="D62" s="38" t="s">
        <v>505</v>
      </c>
      <c r="E62" s="38" t="s">
        <v>501</v>
      </c>
      <c r="F62" s="38" t="s">
        <v>540</v>
      </c>
      <c r="G62" s="39">
        <v>2.4830000000000001</v>
      </c>
    </row>
    <row r="63" spans="1:7" ht="30" customHeight="1" x14ac:dyDescent="0.3">
      <c r="A63" s="38" t="s">
        <v>50</v>
      </c>
      <c r="B63" s="38" t="s">
        <v>50</v>
      </c>
      <c r="C63" s="38" t="s">
        <v>499</v>
      </c>
      <c r="D63" s="38" t="s">
        <v>500</v>
      </c>
      <c r="E63" s="38" t="s">
        <v>501</v>
      </c>
      <c r="F63" s="38" t="s">
        <v>541</v>
      </c>
      <c r="G63" s="39">
        <v>1.911</v>
      </c>
    </row>
    <row r="64" spans="1:7" ht="30" customHeight="1" x14ac:dyDescent="0.3">
      <c r="A64" s="38" t="s">
        <v>50</v>
      </c>
      <c r="B64" s="38" t="s">
        <v>50</v>
      </c>
      <c r="C64" s="38" t="s">
        <v>50</v>
      </c>
      <c r="D64" s="38" t="s">
        <v>50</v>
      </c>
      <c r="E64" s="38" t="s">
        <v>50</v>
      </c>
      <c r="F64" s="38" t="s">
        <v>50</v>
      </c>
      <c r="G64" s="39"/>
    </row>
    <row r="65" spans="1:7" ht="30" customHeight="1" x14ac:dyDescent="0.3">
      <c r="A65" s="39"/>
      <c r="B65" s="39"/>
      <c r="C65" s="39"/>
      <c r="D65" s="39"/>
      <c r="E65" s="39"/>
      <c r="F65" s="39"/>
      <c r="G65" s="39"/>
    </row>
    <row r="66" spans="1:7" ht="30" customHeight="1" x14ac:dyDescent="0.3">
      <c r="A66" s="39"/>
      <c r="B66" s="39"/>
      <c r="C66" s="39"/>
      <c r="D66" s="39"/>
      <c r="E66" s="39"/>
      <c r="F66" s="39"/>
      <c r="G66" s="39"/>
    </row>
    <row r="67" spans="1:7" ht="30" customHeight="1" x14ac:dyDescent="0.3">
      <c r="A67" s="59" t="s">
        <v>542</v>
      </c>
      <c r="B67" s="59"/>
      <c r="C67" s="59"/>
      <c r="D67" s="59"/>
      <c r="E67" s="59"/>
      <c r="F67" s="59"/>
      <c r="G67" s="59"/>
    </row>
    <row r="68" spans="1:7" ht="30" customHeight="1" x14ac:dyDescent="0.3">
      <c r="A68" s="59" t="s">
        <v>511</v>
      </c>
      <c r="B68" s="59"/>
      <c r="C68" s="59"/>
      <c r="D68" s="59"/>
      <c r="E68" s="59"/>
      <c r="F68" s="59"/>
      <c r="G68" s="59"/>
    </row>
    <row r="69" spans="1:7" ht="30" customHeight="1" x14ac:dyDescent="0.3">
      <c r="A69" s="59" t="s">
        <v>512</v>
      </c>
      <c r="B69" s="59"/>
      <c r="C69" s="59"/>
      <c r="D69" s="59"/>
      <c r="E69" s="59"/>
      <c r="F69" s="59"/>
      <c r="G69" s="59"/>
    </row>
    <row r="70" spans="1:7" ht="30" customHeight="1" x14ac:dyDescent="0.3">
      <c r="A70" s="59" t="s">
        <v>513</v>
      </c>
      <c r="B70" s="59"/>
      <c r="C70" s="59"/>
      <c r="D70" s="59"/>
      <c r="E70" s="59"/>
      <c r="F70" s="59"/>
      <c r="G70" s="59"/>
    </row>
    <row r="71" spans="1:7" ht="30" customHeight="1" x14ac:dyDescent="0.3">
      <c r="A71" s="59" t="s">
        <v>514</v>
      </c>
      <c r="B71" s="59"/>
      <c r="C71" s="59"/>
      <c r="D71" s="59"/>
      <c r="E71" s="59"/>
      <c r="F71" s="59"/>
      <c r="G71" s="59"/>
    </row>
    <row r="72" spans="1:7" ht="30" customHeight="1" x14ac:dyDescent="0.3">
      <c r="A72" s="59" t="s">
        <v>515</v>
      </c>
      <c r="B72" s="59"/>
      <c r="C72" s="59"/>
      <c r="D72" s="59"/>
      <c r="E72" s="59"/>
      <c r="F72" s="59"/>
      <c r="G72" s="59"/>
    </row>
    <row r="73" spans="1:7" ht="30" customHeight="1" x14ac:dyDescent="0.3">
      <c r="A73" s="59" t="s">
        <v>516</v>
      </c>
      <c r="B73" s="59"/>
      <c r="C73" s="59"/>
      <c r="D73" s="59"/>
      <c r="E73" s="59"/>
      <c r="F73" s="59"/>
      <c r="G73" s="59"/>
    </row>
    <row r="74" spans="1:7" ht="30" customHeight="1" x14ac:dyDescent="0.3">
      <c r="A74" s="59" t="s">
        <v>517</v>
      </c>
      <c r="B74" s="59"/>
      <c r="C74" s="59"/>
      <c r="D74" s="59"/>
      <c r="E74" s="59"/>
      <c r="F74" s="59"/>
      <c r="G74" s="59"/>
    </row>
    <row r="75" spans="1:7" ht="30" customHeight="1" x14ac:dyDescent="0.3">
      <c r="A75" s="59" t="s">
        <v>518</v>
      </c>
      <c r="B75" s="59"/>
      <c r="C75" s="59"/>
      <c r="D75" s="59"/>
      <c r="E75" s="59"/>
      <c r="F75" s="59"/>
      <c r="G75" s="59"/>
    </row>
    <row r="76" spans="1:7" ht="30" customHeight="1" x14ac:dyDescent="0.3">
      <c r="A76" s="59" t="s">
        <v>519</v>
      </c>
      <c r="B76" s="59"/>
      <c r="C76" s="59"/>
      <c r="D76" s="59"/>
      <c r="E76" s="59"/>
      <c r="F76" s="59"/>
      <c r="G76" s="59"/>
    </row>
    <row r="77" spans="1:7" ht="30" customHeight="1" x14ac:dyDescent="0.3">
      <c r="A77" s="59" t="s">
        <v>520</v>
      </c>
      <c r="B77" s="59"/>
      <c r="C77" s="59"/>
      <c r="D77" s="59"/>
      <c r="E77" s="59"/>
      <c r="F77" s="59"/>
      <c r="G77" s="59"/>
    </row>
    <row r="78" spans="1:7" ht="30" customHeight="1" x14ac:dyDescent="0.3">
      <c r="A78" s="38" t="s">
        <v>50</v>
      </c>
      <c r="B78" s="38" t="s">
        <v>50</v>
      </c>
      <c r="C78" s="38" t="s">
        <v>521</v>
      </c>
      <c r="D78" s="38" t="s">
        <v>50</v>
      </c>
      <c r="E78" s="38" t="s">
        <v>50</v>
      </c>
      <c r="F78" s="38" t="s">
        <v>522</v>
      </c>
      <c r="G78" s="39">
        <v>0</v>
      </c>
    </row>
    <row r="79" spans="1:7" ht="30" customHeight="1" x14ac:dyDescent="0.3">
      <c r="A79" s="38" t="s">
        <v>50</v>
      </c>
      <c r="B79" s="38" t="s">
        <v>50</v>
      </c>
      <c r="C79" s="38" t="s">
        <v>495</v>
      </c>
      <c r="D79" s="38" t="s">
        <v>496</v>
      </c>
      <c r="E79" s="38" t="s">
        <v>77</v>
      </c>
      <c r="F79" s="38" t="s">
        <v>543</v>
      </c>
      <c r="G79" s="39">
        <v>120.97</v>
      </c>
    </row>
    <row r="80" spans="1:7" ht="30" customHeight="1" x14ac:dyDescent="0.3">
      <c r="A80" s="38" t="s">
        <v>50</v>
      </c>
      <c r="B80" s="38" t="s">
        <v>50</v>
      </c>
      <c r="C80" s="38" t="s">
        <v>123</v>
      </c>
      <c r="D80" s="38" t="s">
        <v>50</v>
      </c>
      <c r="E80" s="38" t="s">
        <v>77</v>
      </c>
      <c r="F80" s="38" t="s">
        <v>544</v>
      </c>
      <c r="G80" s="39">
        <v>125.7</v>
      </c>
    </row>
    <row r="81" spans="1:7" ht="30" customHeight="1" x14ac:dyDescent="0.3">
      <c r="A81" s="38" t="s">
        <v>50</v>
      </c>
      <c r="B81" s="38" t="s">
        <v>50</v>
      </c>
      <c r="C81" s="38" t="s">
        <v>498</v>
      </c>
      <c r="D81" s="38" t="s">
        <v>50</v>
      </c>
      <c r="E81" s="38" t="s">
        <v>69</v>
      </c>
      <c r="F81" s="38" t="s">
        <v>545</v>
      </c>
      <c r="G81" s="39">
        <v>12.4</v>
      </c>
    </row>
    <row r="82" spans="1:7" ht="30" customHeight="1" x14ac:dyDescent="0.3">
      <c r="A82" s="38" t="s">
        <v>50</v>
      </c>
      <c r="B82" s="38" t="s">
        <v>50</v>
      </c>
      <c r="C82" s="38" t="s">
        <v>521</v>
      </c>
      <c r="D82" s="38" t="s">
        <v>50</v>
      </c>
      <c r="E82" s="38" t="s">
        <v>50</v>
      </c>
      <c r="F82" s="38" t="s">
        <v>527</v>
      </c>
      <c r="G82" s="39">
        <v>0</v>
      </c>
    </row>
    <row r="83" spans="1:7" ht="30" customHeight="1" x14ac:dyDescent="0.3">
      <c r="A83" s="38" t="s">
        <v>50</v>
      </c>
      <c r="B83" s="38" t="s">
        <v>50</v>
      </c>
      <c r="C83" s="38" t="s">
        <v>504</v>
      </c>
      <c r="D83" s="38" t="s">
        <v>505</v>
      </c>
      <c r="E83" s="38" t="s">
        <v>501</v>
      </c>
      <c r="F83" s="38" t="s">
        <v>546</v>
      </c>
      <c r="G83" s="39">
        <v>1.2090000000000001</v>
      </c>
    </row>
    <row r="84" spans="1:7" ht="30" customHeight="1" x14ac:dyDescent="0.3">
      <c r="A84" s="38" t="s">
        <v>50</v>
      </c>
      <c r="B84" s="38" t="s">
        <v>50</v>
      </c>
      <c r="C84" s="38" t="s">
        <v>499</v>
      </c>
      <c r="D84" s="38" t="s">
        <v>500</v>
      </c>
      <c r="E84" s="38" t="s">
        <v>501</v>
      </c>
      <c r="F84" s="38" t="s">
        <v>547</v>
      </c>
      <c r="G84" s="39">
        <v>1.885</v>
      </c>
    </row>
    <row r="85" spans="1:7" ht="30" customHeight="1" x14ac:dyDescent="0.3">
      <c r="A85" s="38" t="s">
        <v>50</v>
      </c>
      <c r="B85" s="38" t="s">
        <v>50</v>
      </c>
      <c r="C85" s="38" t="s">
        <v>50</v>
      </c>
      <c r="D85" s="38" t="s">
        <v>50</v>
      </c>
      <c r="E85" s="38" t="s">
        <v>50</v>
      </c>
      <c r="F85" s="38" t="s">
        <v>50</v>
      </c>
      <c r="G85" s="39"/>
    </row>
    <row r="86" spans="1:7" ht="30" customHeight="1" x14ac:dyDescent="0.3">
      <c r="A86" s="39"/>
      <c r="B86" s="39"/>
      <c r="C86" s="39"/>
      <c r="D86" s="39"/>
      <c r="E86" s="39"/>
      <c r="F86" s="39"/>
      <c r="G86" s="39"/>
    </row>
    <row r="87" spans="1:7" ht="30" customHeight="1" x14ac:dyDescent="0.3">
      <c r="A87" s="39"/>
      <c r="B87" s="39"/>
      <c r="C87" s="39"/>
      <c r="D87" s="39"/>
      <c r="E87" s="39"/>
      <c r="F87" s="39"/>
      <c r="G87" s="39"/>
    </row>
  </sheetData>
  <mergeCells count="45">
    <mergeCell ref="A75:G75"/>
    <mergeCell ref="A76:G76"/>
    <mergeCell ref="A77:G77"/>
    <mergeCell ref="A69:G69"/>
    <mergeCell ref="A70:G70"/>
    <mergeCell ref="A71:G71"/>
    <mergeCell ref="A72:G72"/>
    <mergeCell ref="A73:G73"/>
    <mergeCell ref="A74:G74"/>
    <mergeCell ref="A68:G68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67:G67"/>
    <mergeCell ref="A46:G46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14:G14"/>
    <mergeCell ref="A1:G1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</mergeCells>
  <phoneticPr fontId="1" type="noConversion"/>
  <pageMargins left="0.78740157480314954" right="0" top="0.39370078740157477" bottom="0.39370078740157477" header="0" footer="0"/>
  <pageSetup paperSize="9" scale="71" fitToHeight="0" orientation="landscape" r:id="rId1"/>
  <rowBreaks count="1" manualBreakCount="1">
    <brk id="8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view="pageBreakPreview" zoomScale="60" zoomScaleNormal="100" workbookViewId="0">
      <selection activeCell="U12" sqref="U12"/>
    </sheetView>
  </sheetViews>
  <sheetFormatPr defaultRowHeight="16.5" x14ac:dyDescent="0.3"/>
  <cols>
    <col min="1" max="1" width="15.625" customWidth="1"/>
    <col min="2" max="2" width="10.625" customWidth="1"/>
    <col min="3" max="4" width="30.625" customWidth="1"/>
    <col min="5" max="5" width="6.625" customWidth="1"/>
    <col min="6" max="6" width="50.625" customWidth="1"/>
    <col min="7" max="7" width="7.625" customWidth="1"/>
    <col min="8" max="8" width="8.625" customWidth="1"/>
  </cols>
  <sheetData>
    <row r="1" spans="1:8" ht="30" customHeight="1" x14ac:dyDescent="0.3">
      <c r="A1" s="58" t="s">
        <v>580</v>
      </c>
      <c r="B1" s="58"/>
      <c r="C1" s="58"/>
      <c r="D1" s="58"/>
      <c r="E1" s="58"/>
      <c r="F1" s="58"/>
      <c r="G1" s="58"/>
    </row>
    <row r="2" spans="1:8" ht="30" customHeight="1" x14ac:dyDescent="0.3">
      <c r="A2" s="6" t="s">
        <v>481</v>
      </c>
      <c r="B2" s="45"/>
      <c r="C2" s="45"/>
      <c r="D2" s="45"/>
      <c r="E2" s="45"/>
      <c r="F2" s="45"/>
      <c r="G2" s="45"/>
    </row>
    <row r="3" spans="1:8" ht="30" customHeight="1" x14ac:dyDescent="0.3">
      <c r="A3" s="37" t="s">
        <v>508</v>
      </c>
      <c r="B3" s="37" t="s">
        <v>548</v>
      </c>
      <c r="C3" s="37" t="s">
        <v>485</v>
      </c>
      <c r="D3" s="37" t="s">
        <v>324</v>
      </c>
      <c r="E3" s="37" t="s">
        <v>2</v>
      </c>
      <c r="F3" s="37" t="s">
        <v>509</v>
      </c>
      <c r="G3" s="37" t="s">
        <v>549</v>
      </c>
      <c r="H3" s="37" t="s">
        <v>486</v>
      </c>
    </row>
    <row r="4" spans="1:8" ht="20.100000000000001" customHeight="1" x14ac:dyDescent="0.3">
      <c r="A4" s="59" t="s">
        <v>550</v>
      </c>
      <c r="B4" s="59"/>
      <c r="C4" s="59"/>
      <c r="D4" s="59"/>
      <c r="E4" s="59"/>
      <c r="F4" s="59"/>
      <c r="G4" s="59"/>
      <c r="H4" s="59"/>
    </row>
    <row r="5" spans="1:8" ht="20.100000000000001" customHeight="1" x14ac:dyDescent="0.3">
      <c r="A5" s="59" t="s">
        <v>551</v>
      </c>
      <c r="B5" s="59"/>
      <c r="C5" s="59"/>
      <c r="D5" s="59"/>
      <c r="E5" s="59"/>
      <c r="F5" s="59"/>
      <c r="G5" s="59"/>
      <c r="H5" s="59"/>
    </row>
    <row r="6" spans="1:8" ht="20.100000000000001" customHeight="1" x14ac:dyDescent="0.3">
      <c r="A6" s="59" t="s">
        <v>552</v>
      </c>
      <c r="B6" s="59"/>
      <c r="C6" s="59"/>
      <c r="D6" s="59"/>
      <c r="E6" s="59"/>
      <c r="F6" s="59"/>
      <c r="G6" s="59"/>
      <c r="H6" s="59"/>
    </row>
    <row r="7" spans="1:8" ht="20.100000000000001" customHeight="1" x14ac:dyDescent="0.3">
      <c r="A7" s="59" t="s">
        <v>553</v>
      </c>
      <c r="B7" s="59"/>
      <c r="C7" s="59"/>
      <c r="D7" s="59"/>
      <c r="E7" s="59"/>
      <c r="F7" s="59"/>
      <c r="G7" s="59"/>
      <c r="H7" s="59"/>
    </row>
    <row r="8" spans="1:8" ht="20.100000000000001" customHeight="1" x14ac:dyDescent="0.3">
      <c r="A8" s="59" t="s">
        <v>554</v>
      </c>
      <c r="B8" s="59"/>
      <c r="C8" s="59"/>
      <c r="D8" s="59"/>
      <c r="E8" s="59"/>
      <c r="F8" s="59"/>
      <c r="G8" s="59"/>
      <c r="H8" s="59"/>
    </row>
    <row r="9" spans="1:8" ht="20.100000000000001" customHeight="1" x14ac:dyDescent="0.3">
      <c r="A9" s="59" t="s">
        <v>555</v>
      </c>
      <c r="B9" s="59"/>
      <c r="C9" s="59"/>
      <c r="D9" s="59"/>
      <c r="E9" s="59"/>
      <c r="F9" s="59"/>
      <c r="G9" s="59"/>
      <c r="H9" s="59"/>
    </row>
    <row r="10" spans="1:8" ht="20.100000000000001" customHeight="1" x14ac:dyDescent="0.3">
      <c r="A10" s="59" t="s">
        <v>556</v>
      </c>
      <c r="B10" s="59"/>
      <c r="C10" s="59"/>
      <c r="D10" s="59"/>
      <c r="E10" s="59"/>
      <c r="F10" s="59"/>
      <c r="G10" s="59"/>
      <c r="H10" s="59"/>
    </row>
    <row r="11" spans="1:8" ht="20.100000000000001" customHeight="1" x14ac:dyDescent="0.3">
      <c r="A11" s="59" t="s">
        <v>557</v>
      </c>
      <c r="B11" s="59"/>
      <c r="C11" s="59"/>
      <c r="D11" s="59"/>
      <c r="E11" s="59"/>
      <c r="F11" s="59"/>
      <c r="G11" s="59"/>
      <c r="H11" s="59"/>
    </row>
    <row r="12" spans="1:8" ht="20.100000000000001" customHeight="1" x14ac:dyDescent="0.3">
      <c r="A12" s="59" t="s">
        <v>558</v>
      </c>
      <c r="B12" s="59"/>
      <c r="C12" s="59"/>
      <c r="D12" s="59"/>
      <c r="E12" s="59"/>
      <c r="F12" s="59"/>
      <c r="G12" s="59"/>
      <c r="H12" s="59"/>
    </row>
    <row r="13" spans="1:8" ht="20.100000000000001" customHeight="1" x14ac:dyDescent="0.3">
      <c r="A13" s="59" t="s">
        <v>559</v>
      </c>
      <c r="B13" s="59"/>
      <c r="C13" s="59"/>
      <c r="D13" s="59"/>
      <c r="E13" s="59"/>
      <c r="F13" s="59"/>
      <c r="G13" s="59"/>
      <c r="H13" s="59"/>
    </row>
    <row r="14" spans="1:8" ht="20.100000000000001" customHeight="1" x14ac:dyDescent="0.3">
      <c r="A14" s="59" t="s">
        <v>560</v>
      </c>
      <c r="B14" s="59"/>
      <c r="C14" s="59"/>
      <c r="D14" s="59"/>
      <c r="E14" s="59"/>
      <c r="F14" s="59"/>
      <c r="G14" s="59"/>
      <c r="H14" s="59"/>
    </row>
    <row r="15" spans="1:8" ht="20.100000000000001" customHeight="1" x14ac:dyDescent="0.3">
      <c r="A15" s="59" t="s">
        <v>561</v>
      </c>
      <c r="B15" s="59"/>
      <c r="C15" s="59"/>
      <c r="D15" s="59"/>
      <c r="E15" s="59"/>
      <c r="F15" s="59"/>
      <c r="G15" s="59"/>
      <c r="H15" s="59"/>
    </row>
    <row r="16" spans="1:8" ht="20.100000000000001" customHeight="1" x14ac:dyDescent="0.3">
      <c r="A16" s="59" t="s">
        <v>562</v>
      </c>
      <c r="B16" s="59"/>
      <c r="C16" s="59"/>
      <c r="D16" s="59"/>
      <c r="E16" s="59"/>
      <c r="F16" s="59"/>
      <c r="G16" s="59"/>
      <c r="H16" s="59"/>
    </row>
    <row r="17" spans="1:8" ht="20.100000000000001" customHeight="1" x14ac:dyDescent="0.3">
      <c r="A17" s="59" t="s">
        <v>563</v>
      </c>
      <c r="B17" s="59"/>
      <c r="C17" s="59"/>
      <c r="D17" s="59"/>
      <c r="E17" s="59"/>
      <c r="F17" s="59"/>
      <c r="G17" s="59"/>
      <c r="H17" s="59"/>
    </row>
    <row r="18" spans="1:8" ht="20.100000000000001" customHeight="1" x14ac:dyDescent="0.3">
      <c r="A18" s="59" t="s">
        <v>564</v>
      </c>
      <c r="B18" s="59"/>
      <c r="C18" s="59"/>
      <c r="D18" s="59"/>
      <c r="E18" s="59"/>
      <c r="F18" s="59"/>
      <c r="G18" s="59"/>
      <c r="H18" s="59"/>
    </row>
    <row r="19" spans="1:8" ht="20.100000000000001" customHeight="1" x14ac:dyDescent="0.3">
      <c r="A19" s="38" t="s">
        <v>50</v>
      </c>
      <c r="B19" s="38" t="s">
        <v>50</v>
      </c>
      <c r="C19" s="38" t="s">
        <v>56</v>
      </c>
      <c r="D19" s="38" t="s">
        <v>57</v>
      </c>
      <c r="E19" s="38" t="s">
        <v>58</v>
      </c>
      <c r="F19" s="38" t="s">
        <v>565</v>
      </c>
      <c r="G19" s="40"/>
      <c r="H19" s="40">
        <v>4.7919999999999998</v>
      </c>
    </row>
    <row r="20" spans="1:8" ht="20.100000000000001" customHeight="1" x14ac:dyDescent="0.3">
      <c r="A20" s="38" t="s">
        <v>50</v>
      </c>
      <c r="B20" s="38" t="s">
        <v>50</v>
      </c>
      <c r="C20" s="38" t="s">
        <v>50</v>
      </c>
      <c r="D20" s="38" t="s">
        <v>50</v>
      </c>
      <c r="E20" s="38" t="s">
        <v>50</v>
      </c>
      <c r="F20" s="38" t="s">
        <v>50</v>
      </c>
      <c r="G20" s="40"/>
      <c r="H20" s="40"/>
    </row>
  </sheetData>
  <mergeCells count="16">
    <mergeCell ref="A8:H8"/>
    <mergeCell ref="A4:H4"/>
    <mergeCell ref="A5:H5"/>
    <mergeCell ref="A6:H6"/>
    <mergeCell ref="A7:H7"/>
    <mergeCell ref="A1:G1"/>
    <mergeCell ref="A15:H15"/>
    <mergeCell ref="A16:H16"/>
    <mergeCell ref="A17:H17"/>
    <mergeCell ref="A18:H18"/>
    <mergeCell ref="A9:H9"/>
    <mergeCell ref="A10:H10"/>
    <mergeCell ref="A11:H11"/>
    <mergeCell ref="A12:H12"/>
    <mergeCell ref="A13:H13"/>
    <mergeCell ref="A14:H14"/>
  </mergeCells>
  <phoneticPr fontId="1" type="noConversion"/>
  <pageMargins left="0.78740157480314954" right="0" top="0.39370078740157477" bottom="0.39370078740157477" header="0" footer="0"/>
  <pageSetup paperSize="9" scale="78" fitToHeight="0" orientation="landscape" r:id="rId1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14</vt:i4>
      </vt:variant>
    </vt:vector>
  </HeadingPairs>
  <TitlesOfParts>
    <vt:vector size="25" baseType="lpstr">
      <vt:lpstr>원가계산서</vt:lpstr>
      <vt:lpstr>공종별집계표</vt:lpstr>
      <vt:lpstr>공종별내역서</vt:lpstr>
      <vt:lpstr>일위대가목록</vt:lpstr>
      <vt:lpstr>일위대가</vt:lpstr>
      <vt:lpstr>단가대비표</vt:lpstr>
      <vt:lpstr>수량산출서</vt:lpstr>
      <vt:lpstr>내부산출서</vt:lpstr>
      <vt:lpstr>가설산출서</vt:lpstr>
      <vt:lpstr> 공사설정 </vt:lpstr>
      <vt:lpstr>Sheet1</vt:lpstr>
      <vt:lpstr>공종별내역서!Print_Area</vt:lpstr>
      <vt:lpstr>공종별집계표!Print_Area</vt:lpstr>
      <vt:lpstr>단가대비표!Print_Area</vt:lpstr>
      <vt:lpstr>일위대가!Print_Area</vt:lpstr>
      <vt:lpstr>일위대가목록!Print_Area</vt:lpstr>
      <vt:lpstr>가설산출서!Print_Titles</vt:lpstr>
      <vt:lpstr>공종별내역서!Print_Titles</vt:lpstr>
      <vt:lpstr>공종별집계표!Print_Titles</vt:lpstr>
      <vt:lpstr>내부산출서!Print_Titles</vt:lpstr>
      <vt:lpstr>단가대비표!Print_Titles</vt:lpstr>
      <vt:lpstr>수량산출서!Print_Titles</vt:lpstr>
      <vt:lpstr>원가계산서!Print_Titles</vt:lpstr>
      <vt:lpstr>일위대가!Print_Titles</vt:lpstr>
      <vt:lpstr>일위대가목록!Print_Titles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JT</cp:lastModifiedBy>
  <dcterms:created xsi:type="dcterms:W3CDTF">2024-05-02T00:29:56Z</dcterms:created>
  <dcterms:modified xsi:type="dcterms:W3CDTF">2024-06-18T05:35:37Z</dcterms:modified>
</cp:coreProperties>
</file>