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기존컴\D드라이브\240712 재무과 시작\재무과 계약팀\01_계약공고\주민복지과\곡성군 사회복지회관 리모델링 공사(건축,전기,소방,통신, 석면해체)\석면해체\"/>
    </mc:Choice>
  </mc:AlternateContent>
  <xr:revisionPtr revIDLastSave="0" documentId="13_ncr:1_{CC74FC8C-6C31-41FD-932E-D73F74DC65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원가계산서" sheetId="4" r:id="rId1"/>
    <sheet name="집계표" sheetId="3" r:id="rId2"/>
    <sheet name="내역서" sheetId="2" r:id="rId3"/>
  </sheets>
  <definedNames>
    <definedName name="_xlnm.Print_Area" localSheetId="2">내역서!$A$1:$M$52</definedName>
    <definedName name="_xlnm.Print_Area" localSheetId="0">원가계산서!$A$1:$F$34</definedName>
    <definedName name="_xlnm.Print_Area" localSheetId="1">집계표!$A$1:$M$28</definedName>
    <definedName name="_xlnm.Print_Titles" localSheetId="2">내역서!$1:$4</definedName>
    <definedName name="_xlnm.Print_Titles" localSheetId="0">원가계산서!$1:$4</definedName>
    <definedName name="_xlnm.Print_Titles" localSheetId="1">집계표!$1:$4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2" l="1"/>
  <c r="R9" i="2"/>
  <c r="R12" i="2"/>
  <c r="R15" i="2"/>
  <c r="R17" i="2"/>
  <c r="F28" i="2"/>
  <c r="H28" i="2"/>
  <c r="D32" i="4"/>
  <c r="D29" i="4"/>
  <c r="D28" i="4"/>
  <c r="D23" i="4"/>
  <c r="D22" i="4"/>
  <c r="D21" i="4"/>
  <c r="D20" i="4"/>
  <c r="D19" i="4"/>
  <c r="D14" i="4"/>
  <c r="D13" i="4"/>
  <c r="D10" i="4"/>
  <c r="AR28" i="3"/>
  <c r="AS28" i="3"/>
  <c r="F52" i="2"/>
  <c r="H52" i="2"/>
  <c r="AL52" i="2"/>
  <c r="AL6" i="3" s="1"/>
  <c r="AM52" i="2"/>
  <c r="AM6" i="3" s="1"/>
  <c r="AN52" i="2"/>
  <c r="AN6" i="3" s="1"/>
  <c r="AQ52" i="2"/>
  <c r="AQ6" i="3" s="1"/>
  <c r="AR52" i="2"/>
  <c r="AS52" i="2"/>
  <c r="J52" i="2"/>
  <c r="O30" i="2"/>
  <c r="R30" i="2"/>
  <c r="R52" i="2" s="1"/>
  <c r="R6" i="3" s="1"/>
  <c r="S30" i="2"/>
  <c r="S52" i="2" s="1"/>
  <c r="S6" i="3" s="1"/>
  <c r="T30" i="2"/>
  <c r="T52" i="2" s="1"/>
  <c r="T6" i="3" s="1"/>
  <c r="U30" i="2"/>
  <c r="U52" i="2" s="1"/>
  <c r="U6" i="3" s="1"/>
  <c r="V30" i="2"/>
  <c r="V52" i="2" s="1"/>
  <c r="V6" i="3" s="1"/>
  <c r="W30" i="2"/>
  <c r="W52" i="2" s="1"/>
  <c r="W6" i="3" s="1"/>
  <c r="Y30" i="2"/>
  <c r="Y52" i="2" s="1"/>
  <c r="Y6" i="3" s="1"/>
  <c r="Z30" i="2"/>
  <c r="Z52" i="2" s="1"/>
  <c r="Z6" i="3" s="1"/>
  <c r="AA30" i="2"/>
  <c r="AA52" i="2" s="1"/>
  <c r="AA6" i="3" s="1"/>
  <c r="AB30" i="2"/>
  <c r="AB52" i="2" s="1"/>
  <c r="AB6" i="3" s="1"/>
  <c r="AC30" i="2"/>
  <c r="AC52" i="2" s="1"/>
  <c r="AC6" i="3" s="1"/>
  <c r="AD30" i="2"/>
  <c r="AD52" i="2" s="1"/>
  <c r="AD6" i="3" s="1"/>
  <c r="AE30" i="2"/>
  <c r="AE52" i="2" s="1"/>
  <c r="AE6" i="3" s="1"/>
  <c r="AF30" i="2"/>
  <c r="AF52" i="2" s="1"/>
  <c r="AF6" i="3" s="1"/>
  <c r="AG30" i="2"/>
  <c r="AG52" i="2" s="1"/>
  <c r="AG6" i="3" s="1"/>
  <c r="AH30" i="2"/>
  <c r="AH52" i="2" s="1"/>
  <c r="AH6" i="3" s="1"/>
  <c r="AI30" i="2"/>
  <c r="AI52" i="2" s="1"/>
  <c r="AI6" i="3" s="1"/>
  <c r="AJ30" i="2"/>
  <c r="AJ52" i="2" s="1"/>
  <c r="AJ6" i="3" s="1"/>
  <c r="AK30" i="2"/>
  <c r="AK52" i="2" s="1"/>
  <c r="AK6" i="3" s="1"/>
  <c r="AL30" i="2"/>
  <c r="AM30" i="2"/>
  <c r="AN30" i="2"/>
  <c r="AO30" i="2"/>
  <c r="AO52" i="2" s="1"/>
  <c r="AO6" i="3" s="1"/>
  <c r="AP30" i="2"/>
  <c r="AP52" i="2" s="1"/>
  <c r="AP6" i="3" s="1"/>
  <c r="AQ28" i="2"/>
  <c r="AQ5" i="3" s="1"/>
  <c r="AR28" i="2"/>
  <c r="AS28" i="2"/>
  <c r="O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R16" i="2"/>
  <c r="O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O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R14" i="2"/>
  <c r="O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R13" i="2"/>
  <c r="O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O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R11" i="2"/>
  <c r="O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R10" i="2"/>
  <c r="O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O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O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O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R6" i="2"/>
  <c r="O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L28" i="2" l="1"/>
  <c r="R8" i="2"/>
  <c r="AQ28" i="3"/>
  <c r="L52" i="2"/>
  <c r="X30" i="2"/>
  <c r="X52" i="2" s="1"/>
  <c r="X6" i="3" s="1"/>
  <c r="I12" i="4"/>
  <c r="AM28" i="2"/>
  <c r="AM5" i="3" s="1"/>
  <c r="AM28" i="3" s="1"/>
  <c r="AI28" i="2"/>
  <c r="AI5" i="3" s="1"/>
  <c r="AI28" i="3" s="1"/>
  <c r="AE28" i="2"/>
  <c r="AE5" i="3" s="1"/>
  <c r="AE28" i="3" s="1"/>
  <c r="I24" i="4" s="1"/>
  <c r="AA28" i="2"/>
  <c r="AA5" i="3" s="1"/>
  <c r="AA28" i="3" s="1"/>
  <c r="W28" i="2"/>
  <c r="W5" i="3" s="1"/>
  <c r="W28" i="3" s="1"/>
  <c r="S28" i="2"/>
  <c r="S5" i="3" s="1"/>
  <c r="S28" i="3" s="1"/>
  <c r="T28" i="2"/>
  <c r="T5" i="3" s="1"/>
  <c r="T28" i="3" s="1"/>
  <c r="I7" i="4" s="1"/>
  <c r="AN28" i="2"/>
  <c r="AN5" i="3" s="1"/>
  <c r="AN28" i="3" s="1"/>
  <c r="AJ28" i="2"/>
  <c r="AJ5" i="3" s="1"/>
  <c r="AJ28" i="3" s="1"/>
  <c r="AF28" i="2"/>
  <c r="AF5" i="3" s="1"/>
  <c r="AF28" i="3" s="1"/>
  <c r="I25" i="4" s="1"/>
  <c r="AB28" i="2"/>
  <c r="AB5" i="3" s="1"/>
  <c r="AB28" i="3" s="1"/>
  <c r="X28" i="2"/>
  <c r="X5" i="3" s="1"/>
  <c r="AO28" i="2"/>
  <c r="AO5" i="3" s="1"/>
  <c r="AO28" i="3" s="1"/>
  <c r="AK28" i="2"/>
  <c r="AK5" i="3" s="1"/>
  <c r="AK28" i="3" s="1"/>
  <c r="AG28" i="2"/>
  <c r="AG5" i="3" s="1"/>
  <c r="AG28" i="3" s="1"/>
  <c r="AC28" i="2"/>
  <c r="AC5" i="3" s="1"/>
  <c r="AC28" i="3" s="1"/>
  <c r="Y28" i="2"/>
  <c r="Y5" i="3" s="1"/>
  <c r="Y28" i="3" s="1"/>
  <c r="U28" i="2"/>
  <c r="U5" i="3" s="1"/>
  <c r="U28" i="3" s="1"/>
  <c r="AP28" i="2"/>
  <c r="AP5" i="3" s="1"/>
  <c r="AP28" i="3" s="1"/>
  <c r="AL28" i="2"/>
  <c r="AL5" i="3" s="1"/>
  <c r="AL28" i="3" s="1"/>
  <c r="AH28" i="2"/>
  <c r="AH5" i="3" s="1"/>
  <c r="AH28" i="3" s="1"/>
  <c r="AD28" i="2"/>
  <c r="AD5" i="3" s="1"/>
  <c r="AD28" i="3" s="1"/>
  <c r="Z28" i="2"/>
  <c r="Z5" i="3" s="1"/>
  <c r="Z28" i="3" s="1"/>
  <c r="V28" i="2"/>
  <c r="V5" i="3" s="1"/>
  <c r="V28" i="3" s="1"/>
  <c r="R28" i="2"/>
  <c r="R5" i="3" s="1"/>
  <c r="R28" i="3" s="1"/>
  <c r="X28" i="3" l="1"/>
  <c r="I30" i="4" s="1"/>
  <c r="I9" i="4"/>
  <c r="I18" i="4"/>
  <c r="I10" i="4"/>
  <c r="I16" i="4"/>
  <c r="I15" i="4" l="1"/>
  <c r="I17" i="4"/>
  <c r="I11" i="4" l="1"/>
  <c r="I14" i="4"/>
  <c r="I13" i="4" l="1"/>
  <c r="I5" i="4"/>
  <c r="I6" i="4"/>
  <c r="I8" i="4" l="1"/>
  <c r="I23" i="4"/>
  <c r="I21" i="4"/>
  <c r="I22" i="4"/>
  <c r="I20" i="4"/>
  <c r="I19" i="4" l="1"/>
  <c r="I26" i="4" l="1"/>
  <c r="I28" i="4"/>
  <c r="I27" i="4"/>
  <c r="I29" i="4" l="1"/>
  <c r="I31" i="4" s="1"/>
  <c r="I32" i="4" l="1"/>
  <c r="I33" i="4" s="1"/>
  <c r="I34" i="4" l="1"/>
</calcChain>
</file>

<file path=xl/sharedStrings.xml><?xml version="1.0" encoding="utf-8"?>
<sst xmlns="http://schemas.openxmlformats.org/spreadsheetml/2006/main" count="280" uniqueCount="148">
  <si>
    <t>내       역       서</t>
  </si>
  <si>
    <t>공사명 : 곡성군 사회복지회관 리모델링공사 - 석면해체제거</t>
  </si>
  <si>
    <t>품      명</t>
  </si>
  <si>
    <t>규      격</t>
  </si>
  <si>
    <t>단위</t>
  </si>
  <si>
    <t>수  량</t>
  </si>
  <si>
    <t>재  료  비</t>
  </si>
  <si>
    <t>노  무  비</t>
  </si>
  <si>
    <t>경      비</t>
  </si>
  <si>
    <t>합      계</t>
  </si>
  <si>
    <t>비고</t>
  </si>
  <si>
    <t>단  가</t>
  </si>
  <si>
    <t>금   액</t>
  </si>
  <si>
    <t>손료요율</t>
  </si>
  <si>
    <t>손료구분</t>
  </si>
  <si>
    <t>적용구분</t>
  </si>
  <si>
    <t>합계구분</t>
  </si>
  <si>
    <t>기계경비</t>
  </si>
  <si>
    <t>운반비</t>
  </si>
  <si>
    <t>작업부산물</t>
  </si>
  <si>
    <t>관급</t>
  </si>
  <si>
    <t>외주비</t>
  </si>
  <si>
    <t>장비비</t>
  </si>
  <si>
    <t>폐기물처리비</t>
  </si>
  <si>
    <t>가설비</t>
  </si>
  <si>
    <t>잡비제외분</t>
  </si>
  <si>
    <t>사급자재대</t>
  </si>
  <si>
    <t>관급자재대</t>
  </si>
  <si>
    <t>사용자항목1</t>
  </si>
  <si>
    <t>사용자항목2</t>
  </si>
  <si>
    <t>안전관리비</t>
  </si>
  <si>
    <t>품질관리비</t>
  </si>
  <si>
    <t>사용자항목5</t>
  </si>
  <si>
    <t>사용자항목6</t>
  </si>
  <si>
    <t>사용자항목7</t>
  </si>
  <si>
    <t>사용자항목8</t>
  </si>
  <si>
    <t>사용자항목9</t>
  </si>
  <si>
    <t>사용자항목10</t>
  </si>
  <si>
    <t>사용자항목11</t>
  </si>
  <si>
    <t>사용자항목12</t>
  </si>
  <si>
    <t>사용자항목13</t>
  </si>
  <si>
    <t>사용자항목14</t>
  </si>
  <si>
    <t>간접재료비</t>
  </si>
  <si>
    <t>품목구분</t>
  </si>
  <si>
    <t>조달코드</t>
  </si>
  <si>
    <t>01. 석면해체</t>
  </si>
  <si>
    <t>작업현장 정리</t>
  </si>
  <si>
    <t>집기이동 및 정리</t>
  </si>
  <si>
    <t>인</t>
  </si>
  <si>
    <t>이동식 강관 말비계</t>
  </si>
  <si>
    <t>3개월, 1단(2m, 발판유)</t>
  </si>
  <si>
    <t>대</t>
  </si>
  <si>
    <t>석면 텍스 해체 -내장재</t>
  </si>
  <si>
    <t>천장재, 내벽체, 칸막이재</t>
  </si>
  <si>
    <t>㎡</t>
  </si>
  <si>
    <t>음압기</t>
  </si>
  <si>
    <t>음압기, 음압기록장치</t>
  </si>
  <si>
    <t>습윤작업(물)</t>
  </si>
  <si>
    <t>자재제거 전중후 보양 바닥,벽,엠바/장비/도고/작업대/포장표면 청소</t>
  </si>
  <si>
    <t>작업장 비닐 보양</t>
  </si>
  <si>
    <t>바닥(0.15mm*2겹), 벽(0.15mm*2겹)</t>
  </si>
  <si>
    <t>개인보호구 및 소모품</t>
  </si>
  <si>
    <t>마스크, 안전화, 고글, 방진복 등</t>
  </si>
  <si>
    <t>석면분진 청소비</t>
  </si>
  <si>
    <t>보양바닥, 벽, 작업대, 천장틀 표면 및 상부, 포장표면, 장비공구 표면 등</t>
  </si>
  <si>
    <t>위생설비시설(탈의,샤워,갱의실)</t>
  </si>
  <si>
    <t>소모자재</t>
  </si>
  <si>
    <t>폐기용비닐팩, 스티커, 포장비닐 등</t>
  </si>
  <si>
    <t>경량철골천장틀 철거(몰딩포함)</t>
  </si>
  <si>
    <t>해체재 재사용 안 함</t>
  </si>
  <si>
    <t>혼합건설폐기물상차비</t>
  </si>
  <si>
    <t>천장틀, 중간처리 대상, 15ton덤프트럭</t>
  </si>
  <si>
    <t>ton</t>
  </si>
  <si>
    <t>합  계</t>
  </si>
  <si>
    <t>02. 폐기물처리(석면제외)</t>
  </si>
  <si>
    <t>혼합건설폐기물</t>
  </si>
  <si>
    <t>불연성 건설폐기물에 가연성 5% 이하 혼합</t>
  </si>
  <si>
    <t>집      계      표</t>
  </si>
  <si>
    <t>수 량</t>
  </si>
  <si>
    <t>금    액</t>
  </si>
  <si>
    <t/>
  </si>
  <si>
    <t>식</t>
  </si>
  <si>
    <t>공 사 원 가 계 산 서</t>
  </si>
  <si>
    <t xml:space="preserve">                                        구  분
  비   목</t>
  </si>
  <si>
    <t>구    성   비</t>
  </si>
  <si>
    <t>금      액</t>
  </si>
  <si>
    <t>비    고</t>
  </si>
  <si>
    <t>직   접   재  료  비</t>
  </si>
  <si>
    <t>A1</t>
  </si>
  <si>
    <t>간   접   재  료  비</t>
  </si>
  <si>
    <t>A2</t>
  </si>
  <si>
    <t>작업설.부산물 등(△)</t>
  </si>
  <si>
    <t>A3</t>
  </si>
  <si>
    <t>소                계</t>
  </si>
  <si>
    <t>A</t>
  </si>
  <si>
    <t>직   접   노  무  비</t>
  </si>
  <si>
    <t>B1</t>
  </si>
  <si>
    <t>간   접   노  무  비</t>
  </si>
  <si>
    <t>B2</t>
  </si>
  <si>
    <t>B</t>
  </si>
  <si>
    <t>기    계    경    비</t>
  </si>
  <si>
    <t>C4</t>
  </si>
  <si>
    <t>산  재  보   험   료</t>
  </si>
  <si>
    <t>C10</t>
  </si>
  <si>
    <t>고  용  보   험   료</t>
  </si>
  <si>
    <t>C11</t>
  </si>
  <si>
    <t>건  강  보   험   료</t>
  </si>
  <si>
    <t>C12</t>
  </si>
  <si>
    <t>연  금  보   험   료</t>
  </si>
  <si>
    <t>C13</t>
  </si>
  <si>
    <t>노인 장기 요양보험료</t>
  </si>
  <si>
    <t>C14</t>
  </si>
  <si>
    <t>퇴 직 공 제 부 금 비</t>
  </si>
  <si>
    <t>C15</t>
  </si>
  <si>
    <t>산업 안전 보건관리비</t>
  </si>
  <si>
    <t>C16</t>
  </si>
  <si>
    <t>기    타    경    비</t>
  </si>
  <si>
    <t>C20</t>
  </si>
  <si>
    <t>환  경  보   전   비</t>
  </si>
  <si>
    <t>C25</t>
  </si>
  <si>
    <t>건설하도급보증수수료</t>
  </si>
  <si>
    <t>C30</t>
  </si>
  <si>
    <t>건설기계대여보증수수료</t>
  </si>
  <si>
    <t>C32</t>
  </si>
  <si>
    <t>안  전  관   리   비</t>
  </si>
  <si>
    <t>C17</t>
  </si>
  <si>
    <t>품  질  관   리   비</t>
  </si>
  <si>
    <t>C18</t>
  </si>
  <si>
    <t>C</t>
  </si>
  <si>
    <t xml:space="preserve">         계</t>
  </si>
  <si>
    <t>X</t>
  </si>
  <si>
    <t>일  반   관   리  비</t>
  </si>
  <si>
    <t>D</t>
  </si>
  <si>
    <t>이                윤</t>
  </si>
  <si>
    <t>E</t>
  </si>
  <si>
    <t>폐  기  물  처 리 비</t>
  </si>
  <si>
    <t>L</t>
  </si>
  <si>
    <t>총       원       가</t>
  </si>
  <si>
    <t>F</t>
  </si>
  <si>
    <t>부   가   가  치  세</t>
  </si>
  <si>
    <t>H</t>
  </si>
  <si>
    <t>도    급    금    액</t>
  </si>
  <si>
    <t>Y</t>
  </si>
  <si>
    <t>총   공   사  금  액</t>
  </si>
  <si>
    <t>재료비</t>
  </si>
  <si>
    <t>노무비</t>
  </si>
  <si>
    <t>경  비</t>
  </si>
  <si>
    <t>순  공  사  원  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</si>
</sst>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체"/>
      <family val="3"/>
      <charset val="129"/>
    </font>
    <font>
      <sz val="11"/>
      <color theme="1"/>
      <name val="맑은 고딕"/>
      <family val="3"/>
      <charset val="129"/>
    </font>
    <font>
      <b/>
      <u/>
      <sz val="16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quotePrefix="1">
      <alignment vertic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 shrinkToFit="1"/>
    </xf>
    <xf numFmtId="0" fontId="2" fillId="0" borderId="1" xfId="0" quotePrefix="1" applyFont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right" vertical="center" wrapText="1" shrinkToFit="1"/>
    </xf>
    <xf numFmtId="0" fontId="2" fillId="0" borderId="1" xfId="0" applyFont="1" applyBorder="1" applyAlignment="1">
      <alignment horizontal="left" vertical="center" wrapText="1" shrinkToFit="1"/>
    </xf>
    <xf numFmtId="0" fontId="2" fillId="0" borderId="1" xfId="0" applyFont="1" applyBorder="1" applyAlignment="1">
      <alignment horizontal="center" vertical="center" wrapText="1" shrinkToFit="1"/>
    </xf>
    <xf numFmtId="0" fontId="7" fillId="0" borderId="1" xfId="0" quotePrefix="1" applyFont="1" applyBorder="1" applyAlignment="1">
      <alignment horizontal="center" vertical="center" wrapText="1" shrinkToFit="1"/>
    </xf>
    <xf numFmtId="0" fontId="7" fillId="0" borderId="1" xfId="0" applyFont="1" applyBorder="1" applyAlignment="1">
      <alignment horizontal="left" vertical="center" wrapText="1" shrinkToFit="1"/>
    </xf>
    <xf numFmtId="0" fontId="7" fillId="0" borderId="1" xfId="0" applyFont="1" applyBorder="1" applyAlignment="1">
      <alignment horizontal="center" vertical="center" wrapText="1" shrinkToFit="1"/>
    </xf>
    <xf numFmtId="0" fontId="7" fillId="0" borderId="1" xfId="0" applyFont="1" applyBorder="1" applyAlignment="1">
      <alignment horizontal="right" vertical="center" wrapText="1" shrinkToFit="1"/>
    </xf>
    <xf numFmtId="0" fontId="2" fillId="0" borderId="1" xfId="0" applyFont="1" applyBorder="1" applyAlignment="1">
      <alignment horizontal="right" vertical="center" shrinkToFit="1"/>
    </xf>
    <xf numFmtId="0" fontId="7" fillId="0" borderId="1" xfId="0" applyFont="1" applyBorder="1" applyAlignment="1">
      <alignment horizontal="right" vertical="center" shrinkToFit="1"/>
    </xf>
    <xf numFmtId="0" fontId="2" fillId="0" borderId="1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1" xfId="0" quotePrefix="1" applyFont="1" applyBorder="1" applyAlignment="1">
      <alignment horizontal="center" vertical="center" wrapText="1" shrinkToFit="1"/>
    </xf>
    <xf numFmtId="0" fontId="7" fillId="0" borderId="11" xfId="0" quotePrefix="1" applyFont="1" applyBorder="1" applyAlignment="1">
      <alignment horizontal="left" vertical="center" wrapText="1" shrinkToFit="1"/>
    </xf>
    <xf numFmtId="0" fontId="7" fillId="0" borderId="12" xfId="0" quotePrefix="1" applyFont="1" applyBorder="1" applyAlignment="1">
      <alignment horizontal="center" vertical="center" wrapText="1" shrinkToFit="1"/>
    </xf>
    <xf numFmtId="0" fontId="7" fillId="0" borderId="12" xfId="0" quotePrefix="1" applyFont="1" applyBorder="1" applyAlignment="1">
      <alignment horizontal="left" vertical="center" wrapText="1" shrinkToFit="1"/>
    </xf>
    <xf numFmtId="0" fontId="7" fillId="0" borderId="13" xfId="0" quotePrefix="1" applyFont="1" applyBorder="1" applyAlignment="1">
      <alignment horizontal="center" vertical="center" wrapText="1" shrinkToFit="1"/>
    </xf>
    <xf numFmtId="0" fontId="7" fillId="0" borderId="13" xfId="0" quotePrefix="1" applyFont="1" applyBorder="1" applyAlignment="1">
      <alignment horizontal="left" vertical="center" wrapText="1" shrinkToFit="1"/>
    </xf>
    <xf numFmtId="0" fontId="7" fillId="0" borderId="1" xfId="0" quotePrefix="1" applyFont="1" applyBorder="1" applyAlignment="1">
      <alignment horizontal="left" vertical="center" wrapText="1" shrinkToFit="1"/>
    </xf>
    <xf numFmtId="0" fontId="7" fillId="0" borderId="13" xfId="0" applyFont="1" applyBorder="1" applyAlignment="1">
      <alignment horizontal="left" vertical="center" wrapText="1" shrinkToFit="1"/>
    </xf>
    <xf numFmtId="0" fontId="7" fillId="0" borderId="12" xfId="0" applyFont="1" applyBorder="1" applyAlignment="1">
      <alignment horizontal="left" vertical="center" wrapText="1" shrinkToFit="1"/>
    </xf>
    <xf numFmtId="0" fontId="7" fillId="0" borderId="11" xfId="0" applyFont="1" applyBorder="1" applyAlignment="1">
      <alignment horizontal="right" vertical="center" shrinkToFit="1"/>
    </xf>
    <xf numFmtId="0" fontId="7" fillId="0" borderId="12" xfId="0" applyFont="1" applyBorder="1" applyAlignment="1">
      <alignment horizontal="right" vertical="center" shrinkToFit="1"/>
    </xf>
    <xf numFmtId="0" fontId="7" fillId="0" borderId="13" xfId="0" applyFont="1" applyBorder="1" applyAlignment="1">
      <alignment horizontal="right" vertical="center" shrinkToFit="1"/>
    </xf>
    <xf numFmtId="0" fontId="2" fillId="0" borderId="11" xfId="0" quotePrefix="1" applyFont="1" applyBorder="1" applyAlignment="1">
      <alignment horizontal="center" vertical="center" textRotation="255" wrapText="1" shrinkToFit="1"/>
    </xf>
    <xf numFmtId="0" fontId="2" fillId="0" borderId="13" xfId="0" applyFont="1" applyBorder="1" applyAlignment="1">
      <alignment horizontal="center" vertical="center" textRotation="255" wrapText="1" shrinkToFit="1"/>
    </xf>
    <xf numFmtId="0" fontId="2" fillId="0" borderId="1" xfId="0" applyFont="1" applyBorder="1" applyAlignment="1">
      <alignment horizontal="center" vertical="center" textRotation="255" wrapText="1" shrinkToFit="1"/>
    </xf>
    <xf numFmtId="0" fontId="2" fillId="0" borderId="12" xfId="0" applyFont="1" applyBorder="1" applyAlignment="1">
      <alignment horizontal="center" vertical="center" textRotation="255" wrapText="1" shrinkToFit="1"/>
    </xf>
    <xf numFmtId="0" fontId="2" fillId="0" borderId="11" xfId="0" applyFont="1" applyBorder="1" applyAlignment="1">
      <alignment horizontal="center" vertical="center" textRotation="255" wrapText="1" shrinkToFit="1"/>
    </xf>
    <xf numFmtId="0" fontId="2" fillId="0" borderId="1" xfId="0" quotePrefix="1" applyFont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 wrapText="1" shrinkToFit="1"/>
    </xf>
    <xf numFmtId="0" fontId="4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5" fillId="0" borderId="0" xfId="0" applyFont="1">
      <alignment vertical="center"/>
    </xf>
    <xf numFmtId="0" fontId="6" fillId="0" borderId="10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3" xfId="0" quotePrefix="1" applyFont="1" applyBorder="1" applyAlignment="1">
      <alignment horizontal="left" vertical="center" wrapText="1" shrinkToFit="1"/>
    </xf>
    <xf numFmtId="0" fontId="2" fillId="0" borderId="4" xfId="0" quotePrefix="1" applyFont="1" applyBorder="1" applyAlignment="1">
      <alignment horizontal="left" vertical="center" wrapText="1" shrinkToFit="1"/>
    </xf>
    <xf numFmtId="0" fontId="2" fillId="0" borderId="4" xfId="0" quotePrefix="1" applyFont="1" applyBorder="1" applyAlignment="1">
      <alignment horizontal="left" vertical="center" shrinkToFit="1"/>
    </xf>
    <xf numFmtId="0" fontId="2" fillId="0" borderId="5" xfId="0" quotePrefix="1" applyFont="1" applyBorder="1" applyAlignment="1">
      <alignment horizontal="left" vertical="center" wrapText="1" shrinkToFit="1"/>
    </xf>
    <xf numFmtId="0" fontId="2" fillId="0" borderId="1" xfId="0" quotePrefix="1" applyFont="1" applyBorder="1" applyAlignment="1">
      <alignment horizontal="left" vertical="center" wrapText="1" shrinkToFit="1"/>
    </xf>
    <xf numFmtId="0" fontId="2" fillId="0" borderId="1" xfId="0" applyFont="1" applyBorder="1" applyAlignment="1">
      <alignment horizontal="left" vertical="center" wrapText="1" shrinkToFit="1"/>
    </xf>
    <xf numFmtId="0" fontId="2" fillId="0" borderId="1" xfId="0" applyFont="1" applyBorder="1" applyAlignment="1">
      <alignment horizontal="left" vertical="center" shrinkToFit="1"/>
    </xf>
    <xf numFmtId="0" fontId="7" fillId="2" borderId="1" xfId="0" applyFont="1" applyFill="1" applyBorder="1" applyAlignment="1">
      <alignment horizontal="right" vertical="center" shrinkToFit="1"/>
    </xf>
  </cellXfs>
  <cellStyles count="1">
    <cellStyle name="표준" xfId="0" builtinId="0"/>
  </cellStyles>
  <dxfs count="6">
    <dxf>
      <numFmt numFmtId="176" formatCode="#,###"/>
    </dxf>
    <dxf>
      <numFmt numFmtId="177" formatCode="#,##0.0#####"/>
    </dxf>
    <dxf>
      <numFmt numFmtId="176" formatCode="#,###"/>
    </dxf>
    <dxf>
      <numFmt numFmtId="177" formatCode="#,##0.0#####"/>
    </dxf>
    <dxf>
      <numFmt numFmtId="176" formatCode="#,###"/>
    </dxf>
    <dxf>
      <numFmt numFmtId="177" formatCode="#,##0.0#####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34"/>
  <sheetViews>
    <sheetView tabSelected="1" view="pageBreakPreview" zoomScaleNormal="100" zoomScaleSheetLayoutView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5" sqref="C5"/>
    </sheetView>
  </sheetViews>
  <sheetFormatPr defaultRowHeight="16.5" x14ac:dyDescent="0.3"/>
  <cols>
    <col min="1" max="2" width="4.75" customWidth="1"/>
    <col min="3" max="3" width="39.75" style="2" customWidth="1"/>
    <col min="4" max="4" width="67.75" style="1" customWidth="1"/>
    <col min="5" max="5" width="27.75" style="3" customWidth="1"/>
    <col min="6" max="6" width="33.75" style="1" customWidth="1"/>
    <col min="7" max="11" width="0" hidden="1" customWidth="1"/>
  </cols>
  <sheetData>
    <row r="1" spans="1:9" ht="22.15" customHeight="1" x14ac:dyDescent="0.3">
      <c r="A1" s="38" t="s">
        <v>82</v>
      </c>
      <c r="B1" s="38"/>
      <c r="C1" s="38"/>
      <c r="D1" s="38"/>
      <c r="E1" s="38"/>
      <c r="F1" s="38"/>
    </row>
    <row r="2" spans="1:9" ht="22.15" customHeight="1" x14ac:dyDescent="0.3">
      <c r="A2" s="39" t="s">
        <v>1</v>
      </c>
      <c r="B2" s="40"/>
      <c r="C2" s="40"/>
      <c r="D2" s="40"/>
      <c r="E2" s="40"/>
      <c r="F2" s="40"/>
    </row>
    <row r="3" spans="1:9" ht="22.15" customHeight="1" x14ac:dyDescent="0.3">
      <c r="A3" s="41" t="s">
        <v>83</v>
      </c>
      <c r="B3" s="42"/>
      <c r="C3" s="43"/>
      <c r="D3" s="47" t="s">
        <v>84</v>
      </c>
      <c r="E3" s="47" t="s">
        <v>85</v>
      </c>
      <c r="F3" s="47" t="s">
        <v>86</v>
      </c>
    </row>
    <row r="4" spans="1:9" ht="22.15" customHeight="1" x14ac:dyDescent="0.3">
      <c r="A4" s="44"/>
      <c r="B4" s="45"/>
      <c r="C4" s="46"/>
      <c r="D4" s="47"/>
      <c r="E4" s="47"/>
      <c r="F4" s="47"/>
    </row>
    <row r="5" spans="1:9" ht="22.15" customHeight="1" x14ac:dyDescent="0.3">
      <c r="A5" s="31" t="s">
        <v>147</v>
      </c>
      <c r="B5" s="31" t="s">
        <v>144</v>
      </c>
      <c r="C5" s="19" t="s">
        <v>87</v>
      </c>
      <c r="D5" s="20" t="s">
        <v>80</v>
      </c>
      <c r="E5" s="28"/>
      <c r="F5" s="20" t="s">
        <v>80</v>
      </c>
      <c r="G5" s="4" t="s">
        <v>88</v>
      </c>
      <c r="H5">
        <v>0</v>
      </c>
      <c r="I5">
        <f t="shared" ref="I5:I28" si="0">E5</f>
        <v>0</v>
      </c>
    </row>
    <row r="6" spans="1:9" ht="22.15" customHeight="1" x14ac:dyDescent="0.3">
      <c r="A6" s="34"/>
      <c r="B6" s="34"/>
      <c r="C6" s="21" t="s">
        <v>89</v>
      </c>
      <c r="D6" s="22" t="s">
        <v>80</v>
      </c>
      <c r="E6" s="29"/>
      <c r="F6" s="22" t="s">
        <v>80</v>
      </c>
      <c r="G6" s="4" t="s">
        <v>90</v>
      </c>
      <c r="H6">
        <v>0</v>
      </c>
      <c r="I6">
        <f t="shared" si="0"/>
        <v>0</v>
      </c>
    </row>
    <row r="7" spans="1:9" ht="22.15" customHeight="1" x14ac:dyDescent="0.3">
      <c r="A7" s="32"/>
      <c r="B7" s="32"/>
      <c r="C7" s="23" t="s">
        <v>91</v>
      </c>
      <c r="D7" s="24" t="s">
        <v>80</v>
      </c>
      <c r="E7" s="30"/>
      <c r="F7" s="24" t="s">
        <v>80</v>
      </c>
      <c r="G7" s="4" t="s">
        <v>92</v>
      </c>
      <c r="H7">
        <v>0</v>
      </c>
      <c r="I7">
        <f t="shared" si="0"/>
        <v>0</v>
      </c>
    </row>
    <row r="8" spans="1:9" ht="22.15" customHeight="1" x14ac:dyDescent="0.3">
      <c r="A8" s="33"/>
      <c r="B8" s="33"/>
      <c r="C8" s="11" t="s">
        <v>93</v>
      </c>
      <c r="D8" s="25" t="s">
        <v>80</v>
      </c>
      <c r="E8" s="16"/>
      <c r="F8" s="25" t="s">
        <v>80</v>
      </c>
      <c r="G8" s="4" t="s">
        <v>94</v>
      </c>
      <c r="H8">
        <v>0</v>
      </c>
      <c r="I8">
        <f t="shared" si="0"/>
        <v>0</v>
      </c>
    </row>
    <row r="9" spans="1:9" ht="22.15" customHeight="1" x14ac:dyDescent="0.3">
      <c r="A9" s="35"/>
      <c r="B9" s="31" t="s">
        <v>145</v>
      </c>
      <c r="C9" s="19" t="s">
        <v>95</v>
      </c>
      <c r="D9" s="20" t="s">
        <v>80</v>
      </c>
      <c r="E9" s="28"/>
      <c r="F9" s="20" t="s">
        <v>80</v>
      </c>
      <c r="G9" s="4" t="s">
        <v>96</v>
      </c>
      <c r="H9">
        <v>0</v>
      </c>
      <c r="I9">
        <f t="shared" si="0"/>
        <v>0</v>
      </c>
    </row>
    <row r="10" spans="1:9" ht="22.15" customHeight="1" x14ac:dyDescent="0.3">
      <c r="A10" s="32"/>
      <c r="B10" s="32"/>
      <c r="C10" s="23" t="s">
        <v>97</v>
      </c>
      <c r="D10" s="26" t="str">
        <f>"직.노*"&amp;H10*100&amp;"%"</f>
        <v>직.노*7%</v>
      </c>
      <c r="E10" s="30"/>
      <c r="F10" s="24" t="s">
        <v>80</v>
      </c>
      <c r="G10" s="4" t="s">
        <v>98</v>
      </c>
      <c r="H10">
        <v>7.0000000000000007E-2</v>
      </c>
      <c r="I10">
        <f t="shared" si="0"/>
        <v>0</v>
      </c>
    </row>
    <row r="11" spans="1:9" ht="22.15" customHeight="1" x14ac:dyDescent="0.3">
      <c r="A11" s="33"/>
      <c r="B11" s="33"/>
      <c r="C11" s="11" t="s">
        <v>93</v>
      </c>
      <c r="D11" s="25" t="s">
        <v>80</v>
      </c>
      <c r="E11" s="16"/>
      <c r="F11" s="25" t="s">
        <v>80</v>
      </c>
      <c r="G11" s="4" t="s">
        <v>99</v>
      </c>
      <c r="H11">
        <v>0</v>
      </c>
      <c r="I11">
        <f t="shared" si="0"/>
        <v>0</v>
      </c>
    </row>
    <row r="12" spans="1:9" ht="22.15" customHeight="1" x14ac:dyDescent="0.3">
      <c r="A12" s="35"/>
      <c r="B12" s="31" t="s">
        <v>146</v>
      </c>
      <c r="C12" s="19" t="s">
        <v>100</v>
      </c>
      <c r="D12" s="20" t="s">
        <v>80</v>
      </c>
      <c r="E12" s="28"/>
      <c r="F12" s="20" t="s">
        <v>80</v>
      </c>
      <c r="G12" s="4" t="s">
        <v>101</v>
      </c>
      <c r="H12">
        <v>0</v>
      </c>
      <c r="I12">
        <f t="shared" si="0"/>
        <v>0</v>
      </c>
    </row>
    <row r="13" spans="1:9" ht="22.15" customHeight="1" x14ac:dyDescent="0.3">
      <c r="A13" s="34"/>
      <c r="B13" s="34"/>
      <c r="C13" s="21" t="s">
        <v>102</v>
      </c>
      <c r="D13" s="27" t="str">
        <f>"(노)*"&amp;H13*100&amp;"%"</f>
        <v>(노)*3.56%</v>
      </c>
      <c r="E13" s="29"/>
      <c r="F13" s="22" t="s">
        <v>80</v>
      </c>
      <c r="G13" s="4" t="s">
        <v>103</v>
      </c>
      <c r="H13">
        <v>3.56E-2</v>
      </c>
      <c r="I13">
        <f t="shared" si="0"/>
        <v>0</v>
      </c>
    </row>
    <row r="14" spans="1:9" ht="22.15" customHeight="1" x14ac:dyDescent="0.3">
      <c r="A14" s="34"/>
      <c r="B14" s="34"/>
      <c r="C14" s="21" t="s">
        <v>104</v>
      </c>
      <c r="D14" s="27" t="str">
        <f>"(노)*"&amp;H14*100&amp;"%"</f>
        <v>(노)*1.01%</v>
      </c>
      <c r="E14" s="29"/>
      <c r="F14" s="22" t="s">
        <v>80</v>
      </c>
      <c r="G14" s="4" t="s">
        <v>105</v>
      </c>
      <c r="H14">
        <v>1.01E-2</v>
      </c>
      <c r="I14">
        <f t="shared" si="0"/>
        <v>0</v>
      </c>
    </row>
    <row r="15" spans="1:9" ht="22.15" customHeight="1" x14ac:dyDescent="0.3">
      <c r="A15" s="34"/>
      <c r="B15" s="34"/>
      <c r="C15" s="21" t="s">
        <v>106</v>
      </c>
      <c r="D15" s="22" t="s">
        <v>80</v>
      </c>
      <c r="E15" s="29"/>
      <c r="F15" s="22" t="s">
        <v>80</v>
      </c>
      <c r="G15" s="4" t="s">
        <v>107</v>
      </c>
      <c r="H15">
        <v>0</v>
      </c>
      <c r="I15">
        <f t="shared" si="0"/>
        <v>0</v>
      </c>
    </row>
    <row r="16" spans="1:9" ht="22.15" customHeight="1" x14ac:dyDescent="0.3">
      <c r="A16" s="34"/>
      <c r="B16" s="34"/>
      <c r="C16" s="21" t="s">
        <v>108</v>
      </c>
      <c r="D16" s="22" t="s">
        <v>80</v>
      </c>
      <c r="E16" s="29"/>
      <c r="F16" s="22" t="s">
        <v>80</v>
      </c>
      <c r="G16" s="4" t="s">
        <v>109</v>
      </c>
      <c r="H16">
        <v>0</v>
      </c>
      <c r="I16">
        <f t="shared" si="0"/>
        <v>0</v>
      </c>
    </row>
    <row r="17" spans="1:10" ht="22.15" customHeight="1" x14ac:dyDescent="0.3">
      <c r="A17" s="34"/>
      <c r="B17" s="34"/>
      <c r="C17" s="21" t="s">
        <v>110</v>
      </c>
      <c r="D17" s="22" t="s">
        <v>80</v>
      </c>
      <c r="E17" s="29"/>
      <c r="F17" s="22" t="s">
        <v>80</v>
      </c>
      <c r="G17" s="4" t="s">
        <v>111</v>
      </c>
      <c r="H17">
        <v>0</v>
      </c>
      <c r="I17">
        <f t="shared" si="0"/>
        <v>0</v>
      </c>
    </row>
    <row r="18" spans="1:10" ht="22.15" customHeight="1" x14ac:dyDescent="0.3">
      <c r="A18" s="34"/>
      <c r="B18" s="34"/>
      <c r="C18" s="21" t="s">
        <v>112</v>
      </c>
      <c r="D18" s="22" t="s">
        <v>80</v>
      </c>
      <c r="E18" s="29"/>
      <c r="F18" s="22" t="s">
        <v>80</v>
      </c>
      <c r="G18" s="4" t="s">
        <v>113</v>
      </c>
      <c r="H18">
        <v>0</v>
      </c>
      <c r="I18">
        <f t="shared" si="0"/>
        <v>0</v>
      </c>
    </row>
    <row r="19" spans="1:10" ht="22.15" customHeight="1" x14ac:dyDescent="0.3">
      <c r="A19" s="34"/>
      <c r="B19" s="34"/>
      <c r="C19" s="21" t="s">
        <v>114</v>
      </c>
      <c r="D19" s="27" t="str">
        <f>"(재+직.노+(관급-0)/1.1)*"&amp;H19*100&amp;"%"&amp;" &lt; (재+직.노)*2.93%*1.2"</f>
        <v>(재+직.노+(관급-0)/1.1)*2.93% &lt; (재+직.노)*2.93%*1.2</v>
      </c>
      <c r="E19" s="29"/>
      <c r="F19" s="22"/>
      <c r="G19" s="4" t="s">
        <v>115</v>
      </c>
      <c r="H19">
        <v>2.9300000000000003E-2</v>
      </c>
      <c r="I19">
        <f t="shared" si="0"/>
        <v>0</v>
      </c>
    </row>
    <row r="20" spans="1:10" ht="22.15" customHeight="1" x14ac:dyDescent="0.3">
      <c r="A20" s="34"/>
      <c r="B20" s="34"/>
      <c r="C20" s="21" t="s">
        <v>116</v>
      </c>
      <c r="D20" s="27" t="str">
        <f>"(재+노)*"&amp;H20*100&amp;"%"</f>
        <v>(재+노)*3%</v>
      </c>
      <c r="E20" s="29"/>
      <c r="F20" s="22" t="s">
        <v>80</v>
      </c>
      <c r="G20" s="4" t="s">
        <v>117</v>
      </c>
      <c r="H20">
        <v>0.03</v>
      </c>
      <c r="I20">
        <f t="shared" si="0"/>
        <v>0</v>
      </c>
    </row>
    <row r="21" spans="1:10" ht="22.15" customHeight="1" x14ac:dyDescent="0.3">
      <c r="A21" s="34"/>
      <c r="B21" s="34"/>
      <c r="C21" s="21" t="s">
        <v>118</v>
      </c>
      <c r="D21" s="27" t="str">
        <f>"(재+직.노+기.경)*"&amp;H21*100&amp;"%"</f>
        <v>(재+직.노+기.경)*0.5%</v>
      </c>
      <c r="E21" s="29"/>
      <c r="F21" s="22" t="s">
        <v>80</v>
      </c>
      <c r="G21" s="4" t="s">
        <v>119</v>
      </c>
      <c r="H21">
        <v>5.0000000000000001E-3</v>
      </c>
      <c r="I21">
        <f t="shared" si="0"/>
        <v>0</v>
      </c>
    </row>
    <row r="22" spans="1:10" ht="22.15" customHeight="1" x14ac:dyDescent="0.3">
      <c r="A22" s="34"/>
      <c r="B22" s="34"/>
      <c r="C22" s="21" t="s">
        <v>120</v>
      </c>
      <c r="D22" s="27" t="str">
        <f>"(재+직.노+기.경)*"&amp;H22*100&amp;"%"</f>
        <v>(재+직.노+기.경)*0.081%</v>
      </c>
      <c r="E22" s="29"/>
      <c r="F22" s="22" t="s">
        <v>80</v>
      </c>
      <c r="G22" s="4" t="s">
        <v>121</v>
      </c>
      <c r="H22">
        <v>8.1000000000000006E-4</v>
      </c>
      <c r="I22">
        <f t="shared" si="0"/>
        <v>0</v>
      </c>
    </row>
    <row r="23" spans="1:10" ht="22.15" customHeight="1" x14ac:dyDescent="0.3">
      <c r="A23" s="34"/>
      <c r="B23" s="34"/>
      <c r="C23" s="21" t="s">
        <v>122</v>
      </c>
      <c r="D23" s="27" t="str">
        <f>"(재+직.노+기.경)*"&amp;H23*100&amp;"%"</f>
        <v>(재+직.노+기.경)*0.07%</v>
      </c>
      <c r="E23" s="29"/>
      <c r="F23" s="22" t="s">
        <v>80</v>
      </c>
      <c r="G23" s="4" t="s">
        <v>123</v>
      </c>
      <c r="H23">
        <v>7.000000000000001E-4</v>
      </c>
      <c r="I23">
        <f t="shared" si="0"/>
        <v>0</v>
      </c>
    </row>
    <row r="24" spans="1:10" ht="22.15" customHeight="1" x14ac:dyDescent="0.3">
      <c r="A24" s="34"/>
      <c r="B24" s="34"/>
      <c r="C24" s="21" t="s">
        <v>124</v>
      </c>
      <c r="D24" s="22" t="s">
        <v>80</v>
      </c>
      <c r="E24" s="29"/>
      <c r="F24" s="22" t="s">
        <v>80</v>
      </c>
      <c r="G24" s="4" t="s">
        <v>125</v>
      </c>
      <c r="H24">
        <v>0</v>
      </c>
      <c r="I24">
        <f t="shared" si="0"/>
        <v>0</v>
      </c>
    </row>
    <row r="25" spans="1:10" ht="22.15" customHeight="1" x14ac:dyDescent="0.3">
      <c r="A25" s="32"/>
      <c r="B25" s="32"/>
      <c r="C25" s="23" t="s">
        <v>126</v>
      </c>
      <c r="D25" s="24" t="s">
        <v>80</v>
      </c>
      <c r="E25" s="30"/>
      <c r="F25" s="24" t="s">
        <v>80</v>
      </c>
      <c r="G25" s="4" t="s">
        <v>127</v>
      </c>
      <c r="H25">
        <v>0</v>
      </c>
      <c r="I25">
        <f t="shared" si="0"/>
        <v>0</v>
      </c>
    </row>
    <row r="26" spans="1:10" ht="22.15" customHeight="1" x14ac:dyDescent="0.3">
      <c r="A26" s="33"/>
      <c r="B26" s="33"/>
      <c r="C26" s="11" t="s">
        <v>93</v>
      </c>
      <c r="D26" s="25" t="s">
        <v>80</v>
      </c>
      <c r="E26" s="16"/>
      <c r="F26" s="25" t="s">
        <v>80</v>
      </c>
      <c r="G26" s="4" t="s">
        <v>128</v>
      </c>
      <c r="H26">
        <v>0</v>
      </c>
      <c r="I26">
        <f t="shared" si="0"/>
        <v>0</v>
      </c>
    </row>
    <row r="27" spans="1:10" ht="22.15" customHeight="1" x14ac:dyDescent="0.3">
      <c r="A27" s="33"/>
      <c r="B27" s="36" t="s">
        <v>129</v>
      </c>
      <c r="C27" s="37"/>
      <c r="D27" s="25" t="s">
        <v>80</v>
      </c>
      <c r="E27" s="16"/>
      <c r="F27" s="25" t="s">
        <v>80</v>
      </c>
      <c r="G27" s="4" t="s">
        <v>130</v>
      </c>
      <c r="H27">
        <v>0</v>
      </c>
      <c r="I27">
        <f t="shared" si="0"/>
        <v>0</v>
      </c>
    </row>
    <row r="28" spans="1:10" ht="22.15" customHeight="1" x14ac:dyDescent="0.3">
      <c r="A28" s="36" t="s">
        <v>131</v>
      </c>
      <c r="B28" s="37"/>
      <c r="C28" s="37"/>
      <c r="D28" s="12" t="str">
        <f>"(재+노+경)*"&amp;H28*100&amp;"%"</f>
        <v>(재+노+경)*3%</v>
      </c>
      <c r="E28" s="16"/>
      <c r="F28" s="25" t="s">
        <v>80</v>
      </c>
      <c r="G28" s="4" t="s">
        <v>132</v>
      </c>
      <c r="H28">
        <v>0.03</v>
      </c>
      <c r="I28">
        <f t="shared" si="0"/>
        <v>0</v>
      </c>
    </row>
    <row r="29" spans="1:10" ht="22.15" customHeight="1" x14ac:dyDescent="0.3">
      <c r="A29" s="36" t="s">
        <v>133</v>
      </c>
      <c r="B29" s="37"/>
      <c r="C29" s="37"/>
      <c r="D29" s="12" t="str">
        <f>"(노+경+일)*"&amp;H29*100&amp;"%"</f>
        <v>(노+경+일)*10%</v>
      </c>
      <c r="E29" s="16"/>
      <c r="F29" s="25" t="s">
        <v>80</v>
      </c>
      <c r="G29" s="4" t="s">
        <v>134</v>
      </c>
      <c r="H29">
        <v>0.1</v>
      </c>
      <c r="I29">
        <f>(I11+I26+I28)*H29+-1</f>
        <v>-1</v>
      </c>
    </row>
    <row r="30" spans="1:10" ht="22.15" customHeight="1" x14ac:dyDescent="0.3">
      <c r="A30" s="36" t="s">
        <v>135</v>
      </c>
      <c r="B30" s="37"/>
      <c r="C30" s="37"/>
      <c r="D30" s="25" t="s">
        <v>80</v>
      </c>
      <c r="E30" s="16"/>
      <c r="F30" s="25" t="s">
        <v>80</v>
      </c>
      <c r="G30" s="4" t="s">
        <v>136</v>
      </c>
      <c r="H30">
        <v>0</v>
      </c>
      <c r="I30">
        <f>E30</f>
        <v>0</v>
      </c>
    </row>
    <row r="31" spans="1:10" ht="22.15" customHeight="1" x14ac:dyDescent="0.3">
      <c r="A31" s="36" t="s">
        <v>137</v>
      </c>
      <c r="B31" s="37"/>
      <c r="C31" s="37"/>
      <c r="D31" s="25" t="s">
        <v>80</v>
      </c>
      <c r="E31" s="55"/>
      <c r="F31" s="25" t="s">
        <v>80</v>
      </c>
      <c r="G31" s="4" t="s">
        <v>138</v>
      </c>
      <c r="H31">
        <v>0</v>
      </c>
      <c r="I31">
        <f>SUM(I27:I30)+-1</f>
        <v>-2</v>
      </c>
    </row>
    <row r="32" spans="1:10" ht="22.15" customHeight="1" x14ac:dyDescent="0.3">
      <c r="A32" s="36" t="s">
        <v>139</v>
      </c>
      <c r="B32" s="37"/>
      <c r="C32" s="37"/>
      <c r="D32" s="12" t="str">
        <f>"(총원가)*"&amp;H32*100&amp;"%"</f>
        <v>(총원가)*10%</v>
      </c>
      <c r="E32" s="55"/>
      <c r="F32" s="25" t="s">
        <v>80</v>
      </c>
      <c r="G32" s="4" t="s">
        <v>140</v>
      </c>
      <c r="H32">
        <v>0.1</v>
      </c>
      <c r="I32">
        <f>ROUNDDOWN((I31)*H32, 0)+1</f>
        <v>1</v>
      </c>
      <c r="J32">
        <v>1</v>
      </c>
    </row>
    <row r="33" spans="1:9" ht="22.15" customHeight="1" x14ac:dyDescent="0.3">
      <c r="A33" s="36" t="s">
        <v>141</v>
      </c>
      <c r="B33" s="37"/>
      <c r="C33" s="37"/>
      <c r="D33" s="25" t="s">
        <v>80</v>
      </c>
      <c r="E33" s="16"/>
      <c r="F33" s="25" t="s">
        <v>80</v>
      </c>
      <c r="G33" s="4" t="s">
        <v>142</v>
      </c>
      <c r="H33">
        <v>0</v>
      </c>
      <c r="I33">
        <f>I31+I32</f>
        <v>-1</v>
      </c>
    </row>
    <row r="34" spans="1:9" ht="22.15" customHeight="1" x14ac:dyDescent="0.3">
      <c r="A34" s="36" t="s">
        <v>143</v>
      </c>
      <c r="B34" s="37"/>
      <c r="C34" s="37"/>
      <c r="D34" s="25" t="s">
        <v>80</v>
      </c>
      <c r="E34" s="16"/>
      <c r="F34" s="25" t="s">
        <v>80</v>
      </c>
      <c r="H34">
        <v>0</v>
      </c>
      <c r="I34">
        <f>I33+0+0</f>
        <v>-1</v>
      </c>
    </row>
  </sheetData>
  <mergeCells count="18">
    <mergeCell ref="A1:F1"/>
    <mergeCell ref="A2:F2"/>
    <mergeCell ref="A3:C4"/>
    <mergeCell ref="D3:D4"/>
    <mergeCell ref="E3:E4"/>
    <mergeCell ref="F3:F4"/>
    <mergeCell ref="B9:B11"/>
    <mergeCell ref="B12:B26"/>
    <mergeCell ref="A5:A27"/>
    <mergeCell ref="A33:C33"/>
    <mergeCell ref="A34:C34"/>
    <mergeCell ref="B5:B8"/>
    <mergeCell ref="B27:C27"/>
    <mergeCell ref="A28:C28"/>
    <mergeCell ref="A29:C29"/>
    <mergeCell ref="A30:C30"/>
    <mergeCell ref="A31:C31"/>
    <mergeCell ref="A32:C32"/>
  </mergeCells>
  <phoneticPr fontId="1" type="noConversion"/>
  <conditionalFormatting sqref="A5:F34">
    <cfRule type="containsText" dxfId="5" priority="1" stopIfTrue="1" operator="containsText" text=".">
      <formula>NOT(ISERROR(SEARCH(".",A5)))</formula>
    </cfRule>
    <cfRule type="notContainsText" dxfId="4" priority="2" stopIfTrue="1" operator="notContains" text=".">
      <formula>ISERROR(SEARCH(".",A5))</formula>
    </cfRule>
  </conditionalFormatting>
  <pageMargins left="0.7765515531031062" right="0.41666666666666669" top="0.97340194680389358" bottom="0.34722222222222221" header="6.9444444444444448E-2" footer="6.9444444444444448E-2"/>
  <pageSetup paperSize="9" scale="69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S28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8" sqref="E8"/>
    </sheetView>
  </sheetViews>
  <sheetFormatPr defaultRowHeight="16.5" x14ac:dyDescent="0.3"/>
  <cols>
    <col min="1" max="1" width="45.75" style="1" customWidth="1"/>
    <col min="2" max="2" width="23.75" style="1" customWidth="1"/>
    <col min="3" max="4" width="4.75" style="2" customWidth="1"/>
    <col min="5" max="12" width="14.75" style="3" customWidth="1"/>
    <col min="13" max="13" width="13.75" style="1" customWidth="1"/>
    <col min="14" max="45" width="0" hidden="1" customWidth="1"/>
  </cols>
  <sheetData>
    <row r="1" spans="1:45" ht="30" customHeight="1" x14ac:dyDescent="0.3">
      <c r="A1" s="38" t="s">
        <v>77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45" ht="30" customHeight="1" x14ac:dyDescent="0.3">
      <c r="A2" s="39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45" ht="30" customHeight="1" x14ac:dyDescent="0.3">
      <c r="A3" s="47" t="s">
        <v>2</v>
      </c>
      <c r="B3" s="47" t="s">
        <v>3</v>
      </c>
      <c r="C3" s="47" t="s">
        <v>4</v>
      </c>
      <c r="D3" s="47" t="s">
        <v>78</v>
      </c>
      <c r="E3" s="47" t="s">
        <v>6</v>
      </c>
      <c r="F3" s="47"/>
      <c r="G3" s="47" t="s">
        <v>7</v>
      </c>
      <c r="H3" s="47"/>
      <c r="I3" s="47" t="s">
        <v>8</v>
      </c>
      <c r="J3" s="47"/>
      <c r="K3" s="47" t="s">
        <v>9</v>
      </c>
      <c r="L3" s="47"/>
      <c r="M3" s="47" t="s">
        <v>10</v>
      </c>
    </row>
    <row r="4" spans="1:45" ht="30" customHeight="1" x14ac:dyDescent="0.3">
      <c r="A4" s="47"/>
      <c r="B4" s="47"/>
      <c r="C4" s="47"/>
      <c r="D4" s="47"/>
      <c r="E4" s="5" t="s">
        <v>11</v>
      </c>
      <c r="F4" s="5" t="s">
        <v>79</v>
      </c>
      <c r="G4" s="5" t="s">
        <v>11</v>
      </c>
      <c r="H4" s="5" t="s">
        <v>79</v>
      </c>
      <c r="I4" s="5" t="s">
        <v>11</v>
      </c>
      <c r="J4" s="5" t="s">
        <v>79</v>
      </c>
      <c r="K4" s="5" t="s">
        <v>11</v>
      </c>
      <c r="L4" s="5" t="s">
        <v>79</v>
      </c>
      <c r="M4" s="47"/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  <c r="AN4" t="s">
        <v>39</v>
      </c>
      <c r="AO4" t="s">
        <v>40</v>
      </c>
      <c r="AP4" t="s">
        <v>41</v>
      </c>
      <c r="AQ4" t="s">
        <v>42</v>
      </c>
      <c r="AR4" t="s">
        <v>43</v>
      </c>
      <c r="AS4" t="s">
        <v>44</v>
      </c>
    </row>
    <row r="5" spans="1:45" ht="30" customHeight="1" x14ac:dyDescent="0.3">
      <c r="A5" s="6" t="s">
        <v>45</v>
      </c>
      <c r="B5" s="6" t="s">
        <v>80</v>
      </c>
      <c r="C5" s="7" t="s">
        <v>81</v>
      </c>
      <c r="D5" s="17">
        <v>1</v>
      </c>
      <c r="E5" s="15"/>
      <c r="F5" s="15"/>
      <c r="G5" s="15"/>
      <c r="H5" s="15"/>
      <c r="I5" s="15"/>
      <c r="J5" s="15"/>
      <c r="K5" s="15"/>
      <c r="L5" s="15"/>
      <c r="M5" s="9"/>
      <c r="Q5">
        <v>1</v>
      </c>
      <c r="R5">
        <f>D5*내역서!R28</f>
        <v>0</v>
      </c>
      <c r="S5">
        <f>D5*내역서!S28</f>
        <v>0</v>
      </c>
      <c r="T5">
        <f>D5*내역서!T28</f>
        <v>0</v>
      </c>
      <c r="U5">
        <f>D5*내역서!U28</f>
        <v>0</v>
      </c>
      <c r="V5">
        <f>D5*내역서!V28</f>
        <v>0</v>
      </c>
      <c r="W5">
        <f>D5*내역서!W28</f>
        <v>0</v>
      </c>
      <c r="X5">
        <f>D5*내역서!X28</f>
        <v>0</v>
      </c>
      <c r="Y5">
        <f>D5*내역서!Y28</f>
        <v>0</v>
      </c>
      <c r="Z5">
        <f>D5*내역서!Z28</f>
        <v>0</v>
      </c>
      <c r="AA5">
        <f>D5*내역서!AA28</f>
        <v>0</v>
      </c>
      <c r="AB5">
        <f>D5*내역서!AB28</f>
        <v>0</v>
      </c>
      <c r="AC5">
        <f>D5*내역서!AC28</f>
        <v>0</v>
      </c>
      <c r="AD5">
        <f>D5*내역서!AD28</f>
        <v>0</v>
      </c>
      <c r="AE5">
        <f>D5*내역서!AE28</f>
        <v>0</v>
      </c>
      <c r="AF5">
        <f>D5*내역서!AF28</f>
        <v>0</v>
      </c>
      <c r="AG5">
        <f>D5*내역서!AG28</f>
        <v>0</v>
      </c>
      <c r="AH5">
        <f>D5*내역서!AH28</f>
        <v>0</v>
      </c>
      <c r="AI5">
        <f>D5*내역서!AI28</f>
        <v>0</v>
      </c>
      <c r="AJ5">
        <f>D5*내역서!AJ28</f>
        <v>0</v>
      </c>
      <c r="AK5">
        <f>D5*내역서!AK28</f>
        <v>0</v>
      </c>
      <c r="AL5">
        <f>D5*내역서!AL28</f>
        <v>0</v>
      </c>
      <c r="AM5">
        <f>D5*내역서!AM28</f>
        <v>0</v>
      </c>
      <c r="AN5">
        <f>D5*내역서!AN28</f>
        <v>0</v>
      </c>
      <c r="AO5">
        <f>D5*내역서!AO28</f>
        <v>0</v>
      </c>
      <c r="AP5">
        <f>D5*내역서!AP28</f>
        <v>0</v>
      </c>
      <c r="AQ5">
        <f>D5*내역서!AQ28</f>
        <v>0</v>
      </c>
    </row>
    <row r="6" spans="1:45" ht="30" customHeight="1" x14ac:dyDescent="0.3">
      <c r="A6" s="6" t="s">
        <v>74</v>
      </c>
      <c r="B6" s="9"/>
      <c r="C6" s="7" t="s">
        <v>81</v>
      </c>
      <c r="D6" s="17">
        <v>1</v>
      </c>
      <c r="E6" s="15"/>
      <c r="F6" s="15"/>
      <c r="G6" s="15"/>
      <c r="H6" s="15"/>
      <c r="I6" s="15"/>
      <c r="J6" s="15"/>
      <c r="K6" s="15"/>
      <c r="L6" s="15"/>
      <c r="M6" s="6"/>
      <c r="R6">
        <f>D6*내역서!R52</f>
        <v>0</v>
      </c>
      <c r="S6">
        <f>D6*내역서!S52</f>
        <v>0</v>
      </c>
      <c r="T6">
        <f>D6*내역서!T52</f>
        <v>0</v>
      </c>
      <c r="U6">
        <f>D6*내역서!U52</f>
        <v>0</v>
      </c>
      <c r="V6">
        <f>D6*내역서!V52</f>
        <v>0</v>
      </c>
      <c r="W6">
        <f>D6*내역서!W52</f>
        <v>0</v>
      </c>
      <c r="X6">
        <f>D6*내역서!X52</f>
        <v>0</v>
      </c>
      <c r="Y6">
        <f>D6*내역서!Y52</f>
        <v>0</v>
      </c>
      <c r="Z6">
        <f>D6*내역서!Z52</f>
        <v>0</v>
      </c>
      <c r="AA6">
        <f>D6*내역서!AA52</f>
        <v>0</v>
      </c>
      <c r="AB6">
        <f>D6*내역서!AB52</f>
        <v>0</v>
      </c>
      <c r="AC6">
        <f>D6*내역서!AC52</f>
        <v>0</v>
      </c>
      <c r="AD6">
        <f>D6*내역서!AD52</f>
        <v>0</v>
      </c>
      <c r="AE6">
        <f>D6*내역서!AE52</f>
        <v>0</v>
      </c>
      <c r="AF6">
        <f>D6*내역서!AF52</f>
        <v>0</v>
      </c>
      <c r="AG6">
        <f>D6*내역서!AG52</f>
        <v>0</v>
      </c>
      <c r="AH6">
        <f>D6*내역서!AH52</f>
        <v>0</v>
      </c>
      <c r="AI6">
        <f>D6*내역서!AI52</f>
        <v>0</v>
      </c>
      <c r="AJ6">
        <f>D6*내역서!AJ52</f>
        <v>0</v>
      </c>
      <c r="AK6">
        <f>D6*내역서!AK52</f>
        <v>0</v>
      </c>
      <c r="AL6">
        <f>D6*내역서!AL52</f>
        <v>0</v>
      </c>
      <c r="AM6">
        <f>D6*내역서!AM52</f>
        <v>0</v>
      </c>
      <c r="AN6">
        <f>D6*내역서!AN52</f>
        <v>0</v>
      </c>
      <c r="AO6">
        <f>D6*내역서!AO52</f>
        <v>0</v>
      </c>
      <c r="AP6">
        <f>D6*내역서!AP52</f>
        <v>0</v>
      </c>
      <c r="AQ6">
        <f>D6*내역서!AQ52</f>
        <v>0</v>
      </c>
    </row>
    <row r="7" spans="1:45" ht="30" customHeight="1" x14ac:dyDescent="0.3">
      <c r="A7" s="9"/>
      <c r="B7" s="9"/>
      <c r="C7" s="10"/>
      <c r="D7" s="17"/>
      <c r="E7" s="15"/>
      <c r="F7" s="15"/>
      <c r="G7" s="15"/>
      <c r="H7" s="15"/>
      <c r="I7" s="15"/>
      <c r="J7" s="15"/>
      <c r="K7" s="15"/>
      <c r="L7" s="15"/>
      <c r="M7" s="9"/>
    </row>
    <row r="8" spans="1:45" ht="30" customHeight="1" x14ac:dyDescent="0.3">
      <c r="A8" s="9"/>
      <c r="B8" s="9"/>
      <c r="C8" s="10"/>
      <c r="D8" s="17"/>
      <c r="E8" s="15"/>
      <c r="F8" s="15"/>
      <c r="G8" s="15"/>
      <c r="H8" s="15"/>
      <c r="I8" s="15"/>
      <c r="J8" s="15"/>
      <c r="K8" s="15"/>
      <c r="L8" s="15"/>
      <c r="M8" s="9"/>
    </row>
    <row r="9" spans="1:45" ht="30" customHeight="1" x14ac:dyDescent="0.3">
      <c r="A9" s="9"/>
      <c r="B9" s="9"/>
      <c r="C9" s="10"/>
      <c r="D9" s="17"/>
      <c r="E9" s="15"/>
      <c r="F9" s="15"/>
      <c r="G9" s="15"/>
      <c r="H9" s="15"/>
      <c r="I9" s="15"/>
      <c r="J9" s="15"/>
      <c r="K9" s="15"/>
      <c r="L9" s="15"/>
      <c r="M9" s="9"/>
    </row>
    <row r="10" spans="1:45" ht="30" customHeight="1" x14ac:dyDescent="0.3">
      <c r="A10" s="9"/>
      <c r="B10" s="9"/>
      <c r="C10" s="10"/>
      <c r="D10" s="17"/>
      <c r="E10" s="15"/>
      <c r="F10" s="15"/>
      <c r="G10" s="15"/>
      <c r="H10" s="15"/>
      <c r="I10" s="15"/>
      <c r="J10" s="15"/>
      <c r="K10" s="15"/>
      <c r="L10" s="15"/>
      <c r="M10" s="9"/>
    </row>
    <row r="11" spans="1:45" ht="30" customHeight="1" x14ac:dyDescent="0.3">
      <c r="A11" s="9"/>
      <c r="B11" s="9"/>
      <c r="C11" s="10"/>
      <c r="D11" s="17"/>
      <c r="E11" s="15"/>
      <c r="F11" s="15"/>
      <c r="G11" s="15"/>
      <c r="H11" s="15"/>
      <c r="I11" s="15"/>
      <c r="J11" s="15"/>
      <c r="K11" s="15"/>
      <c r="L11" s="15"/>
      <c r="M11" s="9"/>
    </row>
    <row r="12" spans="1:45" ht="30" customHeight="1" x14ac:dyDescent="0.3">
      <c r="A12" s="9"/>
      <c r="B12" s="9"/>
      <c r="C12" s="10"/>
      <c r="D12" s="17"/>
      <c r="E12" s="15"/>
      <c r="F12" s="15"/>
      <c r="G12" s="15"/>
      <c r="H12" s="15"/>
      <c r="I12" s="15"/>
      <c r="J12" s="15"/>
      <c r="K12" s="15"/>
      <c r="L12" s="15"/>
      <c r="M12" s="9"/>
    </row>
    <row r="13" spans="1:45" ht="30" customHeight="1" x14ac:dyDescent="0.3">
      <c r="A13" s="9"/>
      <c r="B13" s="9"/>
      <c r="C13" s="10"/>
      <c r="D13" s="17"/>
      <c r="E13" s="15"/>
      <c r="F13" s="15"/>
      <c r="G13" s="15"/>
      <c r="H13" s="15"/>
      <c r="I13" s="15"/>
      <c r="J13" s="15"/>
      <c r="K13" s="15"/>
      <c r="L13" s="15"/>
      <c r="M13" s="9"/>
    </row>
    <row r="14" spans="1:45" ht="30" customHeight="1" x14ac:dyDescent="0.3">
      <c r="A14" s="9"/>
      <c r="B14" s="9"/>
      <c r="C14" s="10"/>
      <c r="D14" s="17"/>
      <c r="E14" s="15"/>
      <c r="F14" s="15"/>
      <c r="G14" s="15"/>
      <c r="H14" s="15"/>
      <c r="I14" s="15"/>
      <c r="J14" s="15"/>
      <c r="K14" s="15"/>
      <c r="L14" s="15"/>
      <c r="M14" s="9"/>
    </row>
    <row r="15" spans="1:45" ht="30" customHeight="1" x14ac:dyDescent="0.3">
      <c r="A15" s="9"/>
      <c r="B15" s="9"/>
      <c r="C15" s="10"/>
      <c r="D15" s="17"/>
      <c r="E15" s="15"/>
      <c r="F15" s="15"/>
      <c r="G15" s="15"/>
      <c r="H15" s="15"/>
      <c r="I15" s="15"/>
      <c r="J15" s="15"/>
      <c r="K15" s="15"/>
      <c r="L15" s="15"/>
      <c r="M15" s="9"/>
    </row>
    <row r="16" spans="1:45" ht="30" customHeight="1" x14ac:dyDescent="0.3">
      <c r="A16" s="9"/>
      <c r="B16" s="9"/>
      <c r="C16" s="10"/>
      <c r="D16" s="17"/>
      <c r="E16" s="15"/>
      <c r="F16" s="15"/>
      <c r="G16" s="15"/>
      <c r="H16" s="15"/>
      <c r="I16" s="15"/>
      <c r="J16" s="15"/>
      <c r="K16" s="15"/>
      <c r="L16" s="15"/>
      <c r="M16" s="9"/>
    </row>
    <row r="17" spans="1:45" ht="30" customHeight="1" x14ac:dyDescent="0.3">
      <c r="A17" s="9"/>
      <c r="B17" s="9"/>
      <c r="C17" s="10"/>
      <c r="D17" s="17"/>
      <c r="E17" s="15"/>
      <c r="F17" s="15"/>
      <c r="G17" s="15"/>
      <c r="H17" s="15"/>
      <c r="I17" s="15"/>
      <c r="J17" s="15"/>
      <c r="K17" s="15"/>
      <c r="L17" s="15"/>
      <c r="M17" s="9"/>
    </row>
    <row r="18" spans="1:45" ht="30" customHeight="1" x14ac:dyDescent="0.3">
      <c r="A18" s="9"/>
      <c r="B18" s="9"/>
      <c r="C18" s="10"/>
      <c r="D18" s="17"/>
      <c r="E18" s="15"/>
      <c r="F18" s="15"/>
      <c r="G18" s="15"/>
      <c r="H18" s="15"/>
      <c r="I18" s="15"/>
      <c r="J18" s="15"/>
      <c r="K18" s="15"/>
      <c r="L18" s="15"/>
      <c r="M18" s="9"/>
    </row>
    <row r="19" spans="1:45" ht="30" customHeight="1" x14ac:dyDescent="0.3">
      <c r="A19" s="9"/>
      <c r="B19" s="9"/>
      <c r="C19" s="10"/>
      <c r="D19" s="17"/>
      <c r="E19" s="15"/>
      <c r="F19" s="15"/>
      <c r="G19" s="15"/>
      <c r="H19" s="15"/>
      <c r="I19" s="15"/>
      <c r="J19" s="15"/>
      <c r="K19" s="15"/>
      <c r="L19" s="15"/>
      <c r="M19" s="9"/>
    </row>
    <row r="20" spans="1:45" ht="30" customHeight="1" x14ac:dyDescent="0.3">
      <c r="A20" s="9"/>
      <c r="B20" s="9"/>
      <c r="C20" s="10"/>
      <c r="D20" s="17"/>
      <c r="E20" s="15"/>
      <c r="F20" s="15"/>
      <c r="G20" s="15"/>
      <c r="H20" s="15"/>
      <c r="I20" s="15"/>
      <c r="J20" s="15"/>
      <c r="K20" s="15"/>
      <c r="L20" s="15"/>
      <c r="M20" s="9"/>
    </row>
    <row r="21" spans="1:45" ht="30" customHeight="1" x14ac:dyDescent="0.3">
      <c r="A21" s="9"/>
      <c r="B21" s="9"/>
      <c r="C21" s="10"/>
      <c r="D21" s="17"/>
      <c r="E21" s="15"/>
      <c r="F21" s="15"/>
      <c r="G21" s="15"/>
      <c r="H21" s="15"/>
      <c r="I21" s="15"/>
      <c r="J21" s="15"/>
      <c r="K21" s="15"/>
      <c r="L21" s="15"/>
      <c r="M21" s="9"/>
    </row>
    <row r="22" spans="1:45" ht="30" customHeight="1" x14ac:dyDescent="0.3">
      <c r="A22" s="9"/>
      <c r="B22" s="9"/>
      <c r="C22" s="10"/>
      <c r="D22" s="17"/>
      <c r="E22" s="15"/>
      <c r="F22" s="15"/>
      <c r="G22" s="15"/>
      <c r="H22" s="15"/>
      <c r="I22" s="15"/>
      <c r="J22" s="15"/>
      <c r="K22" s="15"/>
      <c r="L22" s="15"/>
      <c r="M22" s="9"/>
    </row>
    <row r="23" spans="1:45" ht="30" customHeight="1" x14ac:dyDescent="0.3">
      <c r="A23" s="9"/>
      <c r="B23" s="9"/>
      <c r="C23" s="10"/>
      <c r="D23" s="17"/>
      <c r="E23" s="15"/>
      <c r="F23" s="15"/>
      <c r="G23" s="15"/>
      <c r="H23" s="15"/>
      <c r="I23" s="15"/>
      <c r="J23" s="15"/>
      <c r="K23" s="15"/>
      <c r="L23" s="15"/>
      <c r="M23" s="9"/>
    </row>
    <row r="24" spans="1:45" ht="30" customHeight="1" x14ac:dyDescent="0.3">
      <c r="A24" s="9"/>
      <c r="B24" s="9"/>
      <c r="C24" s="10"/>
      <c r="D24" s="17"/>
      <c r="E24" s="15"/>
      <c r="F24" s="15"/>
      <c r="G24" s="15"/>
      <c r="H24" s="15"/>
      <c r="I24" s="15"/>
      <c r="J24" s="15"/>
      <c r="K24" s="15"/>
      <c r="L24" s="15"/>
      <c r="M24" s="9"/>
    </row>
    <row r="25" spans="1:45" ht="30" customHeight="1" x14ac:dyDescent="0.3">
      <c r="A25" s="9"/>
      <c r="B25" s="9"/>
      <c r="C25" s="10"/>
      <c r="D25" s="17"/>
      <c r="E25" s="15"/>
      <c r="F25" s="15"/>
      <c r="G25" s="15"/>
      <c r="H25" s="15"/>
      <c r="I25" s="15"/>
      <c r="J25" s="15"/>
      <c r="K25" s="15"/>
      <c r="L25" s="15"/>
      <c r="M25" s="9"/>
    </row>
    <row r="26" spans="1:45" ht="30" customHeight="1" x14ac:dyDescent="0.3">
      <c r="A26" s="9"/>
      <c r="B26" s="9"/>
      <c r="C26" s="10"/>
      <c r="D26" s="17"/>
      <c r="E26" s="15"/>
      <c r="F26" s="15"/>
      <c r="G26" s="15"/>
      <c r="H26" s="15"/>
      <c r="I26" s="15"/>
      <c r="J26" s="15"/>
      <c r="K26" s="15"/>
      <c r="L26" s="15"/>
      <c r="M26" s="9"/>
    </row>
    <row r="27" spans="1:45" ht="30" customHeight="1" x14ac:dyDescent="0.3">
      <c r="A27" s="9"/>
      <c r="B27" s="9"/>
      <c r="C27" s="10"/>
      <c r="D27" s="17"/>
      <c r="E27" s="15"/>
      <c r="F27" s="15"/>
      <c r="G27" s="15"/>
      <c r="H27" s="15"/>
      <c r="I27" s="15"/>
      <c r="J27" s="15"/>
      <c r="K27" s="15"/>
      <c r="L27" s="15"/>
      <c r="M27" s="9"/>
    </row>
    <row r="28" spans="1:45" ht="30" customHeight="1" x14ac:dyDescent="0.3">
      <c r="A28" s="11" t="s">
        <v>73</v>
      </c>
      <c r="B28" s="12"/>
      <c r="C28" s="13"/>
      <c r="D28" s="18"/>
      <c r="E28" s="15"/>
      <c r="F28" s="16"/>
      <c r="G28" s="15"/>
      <c r="H28" s="16"/>
      <c r="I28" s="15"/>
      <c r="J28" s="16"/>
      <c r="K28" s="15"/>
      <c r="L28" s="16"/>
      <c r="M28" s="12"/>
      <c r="R28">
        <f t="shared" ref="R28:AS28" si="0">SUM(R5:R6)</f>
        <v>0</v>
      </c>
      <c r="S28">
        <f t="shared" si="0"/>
        <v>0</v>
      </c>
      <c r="T28">
        <f t="shared" si="0"/>
        <v>0</v>
      </c>
      <c r="U28">
        <f t="shared" si="0"/>
        <v>0</v>
      </c>
      <c r="V28">
        <f t="shared" si="0"/>
        <v>0</v>
      </c>
      <c r="W28">
        <f t="shared" si="0"/>
        <v>0</v>
      </c>
      <c r="X28">
        <f t="shared" si="0"/>
        <v>0</v>
      </c>
      <c r="Y28">
        <f t="shared" si="0"/>
        <v>0</v>
      </c>
      <c r="Z28">
        <f t="shared" si="0"/>
        <v>0</v>
      </c>
      <c r="AA28">
        <f t="shared" si="0"/>
        <v>0</v>
      </c>
      <c r="AB28">
        <f t="shared" si="0"/>
        <v>0</v>
      </c>
      <c r="AC28">
        <f t="shared" si="0"/>
        <v>0</v>
      </c>
      <c r="AD28">
        <f t="shared" si="0"/>
        <v>0</v>
      </c>
      <c r="AE28">
        <f t="shared" si="0"/>
        <v>0</v>
      </c>
      <c r="AF28">
        <f t="shared" si="0"/>
        <v>0</v>
      </c>
      <c r="AG28">
        <f t="shared" si="0"/>
        <v>0</v>
      </c>
      <c r="AH28">
        <f t="shared" si="0"/>
        <v>0</v>
      </c>
      <c r="AI28">
        <f t="shared" si="0"/>
        <v>0</v>
      </c>
      <c r="AJ28">
        <f t="shared" si="0"/>
        <v>0</v>
      </c>
      <c r="AK28">
        <f t="shared" si="0"/>
        <v>0</v>
      </c>
      <c r="AL28">
        <f t="shared" si="0"/>
        <v>0</v>
      </c>
      <c r="AM28">
        <f t="shared" si="0"/>
        <v>0</v>
      </c>
      <c r="AN28">
        <f t="shared" si="0"/>
        <v>0</v>
      </c>
      <c r="AO28">
        <f t="shared" si="0"/>
        <v>0</v>
      </c>
      <c r="AP28">
        <f t="shared" si="0"/>
        <v>0</v>
      </c>
      <c r="AQ28">
        <f t="shared" si="0"/>
        <v>0</v>
      </c>
      <c r="AR28">
        <f t="shared" si="0"/>
        <v>0</v>
      </c>
      <c r="AS28">
        <f t="shared" si="0"/>
        <v>0</v>
      </c>
    </row>
  </sheetData>
  <mergeCells count="11">
    <mergeCell ref="K3:L3"/>
    <mergeCell ref="A1:M1"/>
    <mergeCell ref="A2:M2"/>
    <mergeCell ref="A3:A4"/>
    <mergeCell ref="B3:B4"/>
    <mergeCell ref="C3:C4"/>
    <mergeCell ref="D3:D4"/>
    <mergeCell ref="M3:M4"/>
    <mergeCell ref="E3:F3"/>
    <mergeCell ref="G3:H3"/>
    <mergeCell ref="I3:J3"/>
  </mergeCells>
  <phoneticPr fontId="1" type="noConversion"/>
  <conditionalFormatting sqref="A5:M28">
    <cfRule type="containsText" dxfId="3" priority="1" stopIfTrue="1" operator="containsText" text=".">
      <formula>NOT(ISERROR(SEARCH(".",A5)))</formula>
    </cfRule>
    <cfRule type="notContainsText" dxfId="2" priority="2" stopIfTrue="1" operator="notContains" text=".">
      <formula>ISERROR(SEARCH(".",A5))</formula>
    </cfRule>
  </conditionalFormatting>
  <pageMargins left="0.7765515531031062" right="0.7765515531031062" top="0.97340194680389358" bottom="0.34722222222222221" header="6.9444444444444448E-2" footer="6.9444444444444448E-2"/>
  <pageSetup paperSize="9" scale="56" fitToHeight="0" orientation="landscape" verticalDpi="0" r:id="rId1"/>
  <rowBreaks count="1" manualBreakCount="1">
    <brk id="2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S52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11" sqref="A11"/>
    </sheetView>
  </sheetViews>
  <sheetFormatPr defaultRowHeight="16.5" x14ac:dyDescent="0.3"/>
  <cols>
    <col min="1" max="2" width="33.75" style="1" customWidth="1"/>
    <col min="3" max="3" width="4.75" style="2" customWidth="1"/>
    <col min="4" max="4" width="9.75" style="3" customWidth="1"/>
    <col min="5" max="12" width="14.75" style="3" customWidth="1"/>
    <col min="13" max="13" width="13.75" style="3" customWidth="1"/>
    <col min="14" max="45" width="0" hidden="1" customWidth="1"/>
  </cols>
  <sheetData>
    <row r="1" spans="1:45" ht="30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45" ht="30" customHeight="1" x14ac:dyDescent="0.3">
      <c r="A2" s="39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45" ht="30" customHeight="1" x14ac:dyDescent="0.3">
      <c r="A3" s="47" t="s">
        <v>2</v>
      </c>
      <c r="B3" s="47" t="s">
        <v>3</v>
      </c>
      <c r="C3" s="47" t="s">
        <v>4</v>
      </c>
      <c r="D3" s="47" t="s">
        <v>5</v>
      </c>
      <c r="E3" s="47" t="s">
        <v>6</v>
      </c>
      <c r="F3" s="47"/>
      <c r="G3" s="47" t="s">
        <v>7</v>
      </c>
      <c r="H3" s="47"/>
      <c r="I3" s="47" t="s">
        <v>8</v>
      </c>
      <c r="J3" s="47"/>
      <c r="K3" s="47" t="s">
        <v>9</v>
      </c>
      <c r="L3" s="47"/>
      <c r="M3" s="47" t="s">
        <v>10</v>
      </c>
    </row>
    <row r="4" spans="1:45" ht="30" customHeight="1" x14ac:dyDescent="0.3">
      <c r="A4" s="47"/>
      <c r="B4" s="47"/>
      <c r="C4" s="47"/>
      <c r="D4" s="47"/>
      <c r="E4" s="5" t="s">
        <v>11</v>
      </c>
      <c r="F4" s="5" t="s">
        <v>12</v>
      </c>
      <c r="G4" s="5" t="s">
        <v>11</v>
      </c>
      <c r="H4" s="5" t="s">
        <v>12</v>
      </c>
      <c r="I4" s="5" t="s">
        <v>11</v>
      </c>
      <c r="J4" s="5" t="s">
        <v>12</v>
      </c>
      <c r="K4" s="5" t="s">
        <v>11</v>
      </c>
      <c r="L4" s="5" t="s">
        <v>12</v>
      </c>
      <c r="M4" s="47"/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  <c r="AN4" t="s">
        <v>39</v>
      </c>
      <c r="AO4" t="s">
        <v>40</v>
      </c>
      <c r="AP4" t="s">
        <v>41</v>
      </c>
      <c r="AQ4" t="s">
        <v>42</v>
      </c>
      <c r="AR4" t="s">
        <v>43</v>
      </c>
      <c r="AS4" t="s">
        <v>44</v>
      </c>
    </row>
    <row r="5" spans="1:45" ht="30" customHeight="1" x14ac:dyDescent="0.3">
      <c r="A5" s="48" t="s">
        <v>45</v>
      </c>
      <c r="B5" s="49"/>
      <c r="C5" s="49"/>
      <c r="D5" s="50"/>
      <c r="E5" s="50"/>
      <c r="F5" s="50"/>
      <c r="G5" s="50"/>
      <c r="H5" s="50"/>
      <c r="I5" s="50"/>
      <c r="J5" s="50"/>
      <c r="K5" s="50"/>
      <c r="L5" s="50"/>
      <c r="M5" s="51"/>
    </row>
    <row r="6" spans="1:45" ht="30" customHeight="1" x14ac:dyDescent="0.3">
      <c r="A6" s="6" t="s">
        <v>46</v>
      </c>
      <c r="B6" s="6" t="s">
        <v>47</v>
      </c>
      <c r="C6" s="7" t="s">
        <v>48</v>
      </c>
      <c r="D6" s="15">
        <v>2</v>
      </c>
      <c r="E6" s="15"/>
      <c r="F6" s="15"/>
      <c r="G6" s="15"/>
      <c r="H6" s="15"/>
      <c r="I6" s="15"/>
      <c r="J6" s="15"/>
      <c r="K6" s="15"/>
      <c r="L6" s="15"/>
      <c r="M6" s="8"/>
      <c r="O6" t="str">
        <f>""</f>
        <v/>
      </c>
      <c r="P6" s="4" t="s">
        <v>17</v>
      </c>
      <c r="Q6">
        <v>1</v>
      </c>
      <c r="R6">
        <f t="shared" ref="R6:R17" si="0">IF(P6="기계경비", J6, 0)</f>
        <v>0</v>
      </c>
      <c r="S6">
        <f t="shared" ref="S6:S17" si="1">IF(P6="운반비", J6, 0)</f>
        <v>0</v>
      </c>
      <c r="T6">
        <f t="shared" ref="T6:T17" si="2">IF(P6="작업부산물", F6, 0)</f>
        <v>0</v>
      </c>
      <c r="U6">
        <f t="shared" ref="U6:U17" si="3">IF(P6="관급", F6, 0)</f>
        <v>0</v>
      </c>
      <c r="V6">
        <f t="shared" ref="V6:V17" si="4">IF(P6="외주비", J6, 0)</f>
        <v>0</v>
      </c>
      <c r="W6">
        <f t="shared" ref="W6:W17" si="5">IF(P6="장비비", J6, 0)</f>
        <v>0</v>
      </c>
      <c r="X6">
        <f t="shared" ref="X6:X17" si="6">IF(P6="폐기물처리비", J6, 0)</f>
        <v>0</v>
      </c>
      <c r="Y6">
        <f t="shared" ref="Y6:Y17" si="7">IF(P6="가설비", J6, 0)</f>
        <v>0</v>
      </c>
      <c r="Z6">
        <f t="shared" ref="Z6:Z17" si="8">IF(P6="잡비제외분", F6, 0)</f>
        <v>0</v>
      </c>
      <c r="AA6">
        <f t="shared" ref="AA6:AA17" si="9">IF(P6="사급자재대", L6, 0)</f>
        <v>0</v>
      </c>
      <c r="AB6">
        <f t="shared" ref="AB6:AB17" si="10">IF(P6="관급자재대", L6, 0)</f>
        <v>0</v>
      </c>
      <c r="AC6">
        <f t="shared" ref="AC6:AC17" si="11">IF(P6="사용자항목1", L6, 0)</f>
        <v>0</v>
      </c>
      <c r="AD6">
        <f t="shared" ref="AD6:AD17" si="12">IF(P6="사용자항목2", L6, 0)</f>
        <v>0</v>
      </c>
      <c r="AE6">
        <f t="shared" ref="AE6:AE17" si="13">IF(P6="안전관리비", L6, 0)</f>
        <v>0</v>
      </c>
      <c r="AF6">
        <f t="shared" ref="AF6:AF17" si="14">IF(P6="품질관리비", L6, 0)</f>
        <v>0</v>
      </c>
      <c r="AG6">
        <f t="shared" ref="AG6:AG17" si="15">IF(P6="사용자항목5", L6, 0)</f>
        <v>0</v>
      </c>
      <c r="AH6">
        <f t="shared" ref="AH6:AH17" si="16">IF(P6="사용자항목6", L6, 0)</f>
        <v>0</v>
      </c>
      <c r="AI6">
        <f t="shared" ref="AI6:AI17" si="17">IF(P6="사용자항목7", L6, 0)</f>
        <v>0</v>
      </c>
      <c r="AJ6">
        <f t="shared" ref="AJ6:AJ17" si="18">IF(P6="사용자항목8", L6, 0)</f>
        <v>0</v>
      </c>
      <c r="AK6">
        <f t="shared" ref="AK6:AK17" si="19">IF(P6="사용자항목9", L6, 0)</f>
        <v>0</v>
      </c>
      <c r="AL6">
        <f t="shared" ref="AL6:AL17" si="20">IF(P6="사용자항목10", L6, 0)</f>
        <v>0</v>
      </c>
      <c r="AM6">
        <f t="shared" ref="AM6:AM17" si="21">IF(P6="사용자항목11", L6, 0)</f>
        <v>0</v>
      </c>
      <c r="AN6">
        <f t="shared" ref="AN6:AN17" si="22">IF(P6="사용자항목12", L6, 0)</f>
        <v>0</v>
      </c>
      <c r="AO6">
        <f t="shared" ref="AO6:AO17" si="23">IF(P6="사용자항목13", L6, 0)</f>
        <v>0</v>
      </c>
      <c r="AP6">
        <f t="shared" ref="AP6:AP17" si="24">IF(P6="사용자항목14", L6, 0)</f>
        <v>0</v>
      </c>
    </row>
    <row r="7" spans="1:45" ht="30" customHeight="1" x14ac:dyDescent="0.3">
      <c r="A7" s="6" t="s">
        <v>49</v>
      </c>
      <c r="B7" s="6" t="s">
        <v>50</v>
      </c>
      <c r="C7" s="7" t="s">
        <v>51</v>
      </c>
      <c r="D7" s="15">
        <v>5</v>
      </c>
      <c r="E7" s="15"/>
      <c r="F7" s="15"/>
      <c r="G7" s="15"/>
      <c r="H7" s="15"/>
      <c r="I7" s="15"/>
      <c r="J7" s="15"/>
      <c r="K7" s="15"/>
      <c r="L7" s="15"/>
      <c r="M7" s="8"/>
      <c r="O7" t="str">
        <f>""</f>
        <v/>
      </c>
      <c r="P7" s="4" t="s">
        <v>17</v>
      </c>
      <c r="Q7">
        <v>1</v>
      </c>
      <c r="R7">
        <f t="shared" si="0"/>
        <v>0</v>
      </c>
      <c r="S7">
        <f t="shared" si="1"/>
        <v>0</v>
      </c>
      <c r="T7">
        <f t="shared" si="2"/>
        <v>0</v>
      </c>
      <c r="U7">
        <f t="shared" si="3"/>
        <v>0</v>
      </c>
      <c r="V7">
        <f t="shared" si="4"/>
        <v>0</v>
      </c>
      <c r="W7">
        <f t="shared" si="5"/>
        <v>0</v>
      </c>
      <c r="X7">
        <f t="shared" si="6"/>
        <v>0</v>
      </c>
      <c r="Y7">
        <f t="shared" si="7"/>
        <v>0</v>
      </c>
      <c r="Z7">
        <f t="shared" si="8"/>
        <v>0</v>
      </c>
      <c r="AA7">
        <f t="shared" si="9"/>
        <v>0</v>
      </c>
      <c r="AB7">
        <f t="shared" si="10"/>
        <v>0</v>
      </c>
      <c r="AC7">
        <f t="shared" si="11"/>
        <v>0</v>
      </c>
      <c r="AD7">
        <f t="shared" si="12"/>
        <v>0</v>
      </c>
      <c r="AE7">
        <f t="shared" si="13"/>
        <v>0</v>
      </c>
      <c r="AF7">
        <f t="shared" si="14"/>
        <v>0</v>
      </c>
      <c r="AG7">
        <f t="shared" si="15"/>
        <v>0</v>
      </c>
      <c r="AH7">
        <f t="shared" si="16"/>
        <v>0</v>
      </c>
      <c r="AI7">
        <f t="shared" si="17"/>
        <v>0</v>
      </c>
      <c r="AJ7">
        <f t="shared" si="18"/>
        <v>0</v>
      </c>
      <c r="AK7">
        <f t="shared" si="19"/>
        <v>0</v>
      </c>
      <c r="AL7">
        <f t="shared" si="20"/>
        <v>0</v>
      </c>
      <c r="AM7">
        <f t="shared" si="21"/>
        <v>0</v>
      </c>
      <c r="AN7">
        <f t="shared" si="22"/>
        <v>0</v>
      </c>
      <c r="AO7">
        <f t="shared" si="23"/>
        <v>0</v>
      </c>
      <c r="AP7">
        <f t="shared" si="24"/>
        <v>0</v>
      </c>
    </row>
    <row r="8" spans="1:45" ht="30" customHeight="1" x14ac:dyDescent="0.3">
      <c r="A8" s="6" t="s">
        <v>52</v>
      </c>
      <c r="B8" s="6" t="s">
        <v>53</v>
      </c>
      <c r="C8" s="7" t="s">
        <v>54</v>
      </c>
      <c r="D8" s="15">
        <v>967.11</v>
      </c>
      <c r="E8" s="15"/>
      <c r="F8" s="15"/>
      <c r="G8" s="15"/>
      <c r="H8" s="15"/>
      <c r="I8" s="15"/>
      <c r="J8" s="15"/>
      <c r="K8" s="15"/>
      <c r="L8" s="15"/>
      <c r="M8" s="8"/>
      <c r="O8" t="str">
        <f>""</f>
        <v/>
      </c>
      <c r="P8" s="4" t="s">
        <v>17</v>
      </c>
      <c r="Q8">
        <v>1</v>
      </c>
      <c r="R8">
        <f t="shared" si="0"/>
        <v>0</v>
      </c>
      <c r="S8">
        <f t="shared" si="1"/>
        <v>0</v>
      </c>
      <c r="T8">
        <f t="shared" si="2"/>
        <v>0</v>
      </c>
      <c r="U8">
        <f t="shared" si="3"/>
        <v>0</v>
      </c>
      <c r="V8">
        <f t="shared" si="4"/>
        <v>0</v>
      </c>
      <c r="W8">
        <f t="shared" si="5"/>
        <v>0</v>
      </c>
      <c r="X8">
        <f t="shared" si="6"/>
        <v>0</v>
      </c>
      <c r="Y8">
        <f t="shared" si="7"/>
        <v>0</v>
      </c>
      <c r="Z8">
        <f t="shared" si="8"/>
        <v>0</v>
      </c>
      <c r="AA8">
        <f t="shared" si="9"/>
        <v>0</v>
      </c>
      <c r="AB8">
        <f t="shared" si="10"/>
        <v>0</v>
      </c>
      <c r="AC8">
        <f t="shared" si="11"/>
        <v>0</v>
      </c>
      <c r="AD8">
        <f t="shared" si="12"/>
        <v>0</v>
      </c>
      <c r="AE8">
        <f t="shared" si="13"/>
        <v>0</v>
      </c>
      <c r="AF8">
        <f t="shared" si="14"/>
        <v>0</v>
      </c>
      <c r="AG8">
        <f t="shared" si="15"/>
        <v>0</v>
      </c>
      <c r="AH8">
        <f t="shared" si="16"/>
        <v>0</v>
      </c>
      <c r="AI8">
        <f t="shared" si="17"/>
        <v>0</v>
      </c>
      <c r="AJ8">
        <f t="shared" si="18"/>
        <v>0</v>
      </c>
      <c r="AK8">
        <f t="shared" si="19"/>
        <v>0</v>
      </c>
      <c r="AL8">
        <f t="shared" si="20"/>
        <v>0</v>
      </c>
      <c r="AM8">
        <f t="shared" si="21"/>
        <v>0</v>
      </c>
      <c r="AN8">
        <f t="shared" si="22"/>
        <v>0</v>
      </c>
      <c r="AO8">
        <f t="shared" si="23"/>
        <v>0</v>
      </c>
      <c r="AP8">
        <f t="shared" si="24"/>
        <v>0</v>
      </c>
    </row>
    <row r="9" spans="1:45" ht="30" customHeight="1" x14ac:dyDescent="0.3">
      <c r="A9" s="6" t="s">
        <v>55</v>
      </c>
      <c r="B9" s="6" t="s">
        <v>56</v>
      </c>
      <c r="C9" s="7" t="s">
        <v>54</v>
      </c>
      <c r="D9" s="15">
        <v>967.11</v>
      </c>
      <c r="E9" s="15"/>
      <c r="F9" s="15"/>
      <c r="G9" s="15"/>
      <c r="H9" s="15"/>
      <c r="I9" s="15"/>
      <c r="J9" s="15"/>
      <c r="K9" s="15"/>
      <c r="L9" s="15"/>
      <c r="M9" s="8"/>
      <c r="O9" t="str">
        <f>""</f>
        <v/>
      </c>
      <c r="P9" s="4" t="s">
        <v>17</v>
      </c>
      <c r="Q9">
        <v>1</v>
      </c>
      <c r="R9">
        <f t="shared" si="0"/>
        <v>0</v>
      </c>
      <c r="S9">
        <f t="shared" si="1"/>
        <v>0</v>
      </c>
      <c r="T9">
        <f t="shared" si="2"/>
        <v>0</v>
      </c>
      <c r="U9">
        <f t="shared" si="3"/>
        <v>0</v>
      </c>
      <c r="V9">
        <f t="shared" si="4"/>
        <v>0</v>
      </c>
      <c r="W9">
        <f t="shared" si="5"/>
        <v>0</v>
      </c>
      <c r="X9">
        <f t="shared" si="6"/>
        <v>0</v>
      </c>
      <c r="Y9">
        <f t="shared" si="7"/>
        <v>0</v>
      </c>
      <c r="Z9">
        <f t="shared" si="8"/>
        <v>0</v>
      </c>
      <c r="AA9">
        <f t="shared" si="9"/>
        <v>0</v>
      </c>
      <c r="AB9">
        <f t="shared" si="10"/>
        <v>0</v>
      </c>
      <c r="AC9">
        <f t="shared" si="11"/>
        <v>0</v>
      </c>
      <c r="AD9">
        <f t="shared" si="12"/>
        <v>0</v>
      </c>
      <c r="AE9">
        <f t="shared" si="13"/>
        <v>0</v>
      </c>
      <c r="AF9">
        <f t="shared" si="14"/>
        <v>0</v>
      </c>
      <c r="AG9">
        <f t="shared" si="15"/>
        <v>0</v>
      </c>
      <c r="AH9">
        <f t="shared" si="16"/>
        <v>0</v>
      </c>
      <c r="AI9">
        <f t="shared" si="17"/>
        <v>0</v>
      </c>
      <c r="AJ9">
        <f t="shared" si="18"/>
        <v>0</v>
      </c>
      <c r="AK9">
        <f t="shared" si="19"/>
        <v>0</v>
      </c>
      <c r="AL9">
        <f t="shared" si="20"/>
        <v>0</v>
      </c>
      <c r="AM9">
        <f t="shared" si="21"/>
        <v>0</v>
      </c>
      <c r="AN9">
        <f t="shared" si="22"/>
        <v>0</v>
      </c>
      <c r="AO9">
        <f t="shared" si="23"/>
        <v>0</v>
      </c>
      <c r="AP9">
        <f t="shared" si="24"/>
        <v>0</v>
      </c>
    </row>
    <row r="10" spans="1:45" ht="30" customHeight="1" x14ac:dyDescent="0.3">
      <c r="A10" s="6" t="s">
        <v>57</v>
      </c>
      <c r="B10" s="6" t="s">
        <v>58</v>
      </c>
      <c r="C10" s="7" t="s">
        <v>54</v>
      </c>
      <c r="D10" s="15">
        <v>967.11</v>
      </c>
      <c r="E10" s="15"/>
      <c r="F10" s="15"/>
      <c r="G10" s="15"/>
      <c r="H10" s="15"/>
      <c r="I10" s="15"/>
      <c r="J10" s="15"/>
      <c r="K10" s="15"/>
      <c r="L10" s="15"/>
      <c r="M10" s="8"/>
      <c r="O10" t="str">
        <f>""</f>
        <v/>
      </c>
      <c r="P10" s="4" t="s">
        <v>17</v>
      </c>
      <c r="Q10">
        <v>1</v>
      </c>
      <c r="R10">
        <f t="shared" si="0"/>
        <v>0</v>
      </c>
      <c r="S10">
        <f t="shared" si="1"/>
        <v>0</v>
      </c>
      <c r="T10">
        <f t="shared" si="2"/>
        <v>0</v>
      </c>
      <c r="U10">
        <f t="shared" si="3"/>
        <v>0</v>
      </c>
      <c r="V10">
        <f t="shared" si="4"/>
        <v>0</v>
      </c>
      <c r="W10">
        <f t="shared" si="5"/>
        <v>0</v>
      </c>
      <c r="X10">
        <f t="shared" si="6"/>
        <v>0</v>
      </c>
      <c r="Y10">
        <f t="shared" si="7"/>
        <v>0</v>
      </c>
      <c r="Z10">
        <f t="shared" si="8"/>
        <v>0</v>
      </c>
      <c r="AA10">
        <f t="shared" si="9"/>
        <v>0</v>
      </c>
      <c r="AB10">
        <f t="shared" si="10"/>
        <v>0</v>
      </c>
      <c r="AC10">
        <f t="shared" si="11"/>
        <v>0</v>
      </c>
      <c r="AD10">
        <f t="shared" si="12"/>
        <v>0</v>
      </c>
      <c r="AE10">
        <f t="shared" si="13"/>
        <v>0</v>
      </c>
      <c r="AF10">
        <f t="shared" si="14"/>
        <v>0</v>
      </c>
      <c r="AG10">
        <f t="shared" si="15"/>
        <v>0</v>
      </c>
      <c r="AH10">
        <f t="shared" si="16"/>
        <v>0</v>
      </c>
      <c r="AI10">
        <f t="shared" si="17"/>
        <v>0</v>
      </c>
      <c r="AJ10">
        <f t="shared" si="18"/>
        <v>0</v>
      </c>
      <c r="AK10">
        <f t="shared" si="19"/>
        <v>0</v>
      </c>
      <c r="AL10">
        <f t="shared" si="20"/>
        <v>0</v>
      </c>
      <c r="AM10">
        <f t="shared" si="21"/>
        <v>0</v>
      </c>
      <c r="AN10">
        <f t="shared" si="22"/>
        <v>0</v>
      </c>
      <c r="AO10">
        <f t="shared" si="23"/>
        <v>0</v>
      </c>
      <c r="AP10">
        <f t="shared" si="24"/>
        <v>0</v>
      </c>
    </row>
    <row r="11" spans="1:45" ht="30" customHeight="1" x14ac:dyDescent="0.3">
      <c r="A11" s="6" t="s">
        <v>59</v>
      </c>
      <c r="B11" s="6" t="s">
        <v>60</v>
      </c>
      <c r="C11" s="7" t="s">
        <v>54</v>
      </c>
      <c r="D11" s="15">
        <v>967.11</v>
      </c>
      <c r="E11" s="15"/>
      <c r="F11" s="15"/>
      <c r="G11" s="15"/>
      <c r="H11" s="15"/>
      <c r="I11" s="15"/>
      <c r="J11" s="15"/>
      <c r="K11" s="15"/>
      <c r="L11" s="15"/>
      <c r="M11" s="8"/>
      <c r="O11" t="str">
        <f>""</f>
        <v/>
      </c>
      <c r="P11" s="4" t="s">
        <v>17</v>
      </c>
      <c r="Q11">
        <v>1</v>
      </c>
      <c r="R11">
        <f t="shared" si="0"/>
        <v>0</v>
      </c>
      <c r="S11">
        <f t="shared" si="1"/>
        <v>0</v>
      </c>
      <c r="T11">
        <f t="shared" si="2"/>
        <v>0</v>
      </c>
      <c r="U11">
        <f t="shared" si="3"/>
        <v>0</v>
      </c>
      <c r="V11">
        <f t="shared" si="4"/>
        <v>0</v>
      </c>
      <c r="W11">
        <f t="shared" si="5"/>
        <v>0</v>
      </c>
      <c r="X11">
        <f t="shared" si="6"/>
        <v>0</v>
      </c>
      <c r="Y11">
        <f t="shared" si="7"/>
        <v>0</v>
      </c>
      <c r="Z11">
        <f t="shared" si="8"/>
        <v>0</v>
      </c>
      <c r="AA11">
        <f t="shared" si="9"/>
        <v>0</v>
      </c>
      <c r="AB11">
        <f t="shared" si="10"/>
        <v>0</v>
      </c>
      <c r="AC11">
        <f t="shared" si="11"/>
        <v>0</v>
      </c>
      <c r="AD11">
        <f t="shared" si="12"/>
        <v>0</v>
      </c>
      <c r="AE11">
        <f t="shared" si="13"/>
        <v>0</v>
      </c>
      <c r="AF11">
        <f t="shared" si="14"/>
        <v>0</v>
      </c>
      <c r="AG11">
        <f t="shared" si="15"/>
        <v>0</v>
      </c>
      <c r="AH11">
        <f t="shared" si="16"/>
        <v>0</v>
      </c>
      <c r="AI11">
        <f t="shared" si="17"/>
        <v>0</v>
      </c>
      <c r="AJ11">
        <f t="shared" si="18"/>
        <v>0</v>
      </c>
      <c r="AK11">
        <f t="shared" si="19"/>
        <v>0</v>
      </c>
      <c r="AL11">
        <f t="shared" si="20"/>
        <v>0</v>
      </c>
      <c r="AM11">
        <f t="shared" si="21"/>
        <v>0</v>
      </c>
      <c r="AN11">
        <f t="shared" si="22"/>
        <v>0</v>
      </c>
      <c r="AO11">
        <f t="shared" si="23"/>
        <v>0</v>
      </c>
      <c r="AP11">
        <f t="shared" si="24"/>
        <v>0</v>
      </c>
    </row>
    <row r="12" spans="1:45" ht="30" customHeight="1" x14ac:dyDescent="0.3">
      <c r="A12" s="6" t="s">
        <v>61</v>
      </c>
      <c r="B12" s="6" t="s">
        <v>62</v>
      </c>
      <c r="C12" s="7" t="s">
        <v>54</v>
      </c>
      <c r="D12" s="15">
        <v>967.11</v>
      </c>
      <c r="E12" s="15"/>
      <c r="F12" s="15"/>
      <c r="G12" s="15"/>
      <c r="H12" s="15"/>
      <c r="I12" s="15"/>
      <c r="J12" s="15"/>
      <c r="K12" s="15"/>
      <c r="L12" s="15"/>
      <c r="M12" s="8"/>
      <c r="O12" t="str">
        <f>""</f>
        <v/>
      </c>
      <c r="P12" s="4" t="s">
        <v>17</v>
      </c>
      <c r="Q12">
        <v>1</v>
      </c>
      <c r="R12">
        <f t="shared" si="0"/>
        <v>0</v>
      </c>
      <c r="S12">
        <f t="shared" si="1"/>
        <v>0</v>
      </c>
      <c r="T12">
        <f t="shared" si="2"/>
        <v>0</v>
      </c>
      <c r="U12">
        <f t="shared" si="3"/>
        <v>0</v>
      </c>
      <c r="V12">
        <f t="shared" si="4"/>
        <v>0</v>
      </c>
      <c r="W12">
        <f t="shared" si="5"/>
        <v>0</v>
      </c>
      <c r="X12">
        <f t="shared" si="6"/>
        <v>0</v>
      </c>
      <c r="Y12">
        <f t="shared" si="7"/>
        <v>0</v>
      </c>
      <c r="Z12">
        <f t="shared" si="8"/>
        <v>0</v>
      </c>
      <c r="AA12">
        <f t="shared" si="9"/>
        <v>0</v>
      </c>
      <c r="AB12">
        <f t="shared" si="10"/>
        <v>0</v>
      </c>
      <c r="AC12">
        <f t="shared" si="11"/>
        <v>0</v>
      </c>
      <c r="AD12">
        <f t="shared" si="12"/>
        <v>0</v>
      </c>
      <c r="AE12">
        <f t="shared" si="13"/>
        <v>0</v>
      </c>
      <c r="AF12">
        <f t="shared" si="14"/>
        <v>0</v>
      </c>
      <c r="AG12">
        <f t="shared" si="15"/>
        <v>0</v>
      </c>
      <c r="AH12">
        <f t="shared" si="16"/>
        <v>0</v>
      </c>
      <c r="AI12">
        <f t="shared" si="17"/>
        <v>0</v>
      </c>
      <c r="AJ12">
        <f t="shared" si="18"/>
        <v>0</v>
      </c>
      <c r="AK12">
        <f t="shared" si="19"/>
        <v>0</v>
      </c>
      <c r="AL12">
        <f t="shared" si="20"/>
        <v>0</v>
      </c>
      <c r="AM12">
        <f t="shared" si="21"/>
        <v>0</v>
      </c>
      <c r="AN12">
        <f t="shared" si="22"/>
        <v>0</v>
      </c>
      <c r="AO12">
        <f t="shared" si="23"/>
        <v>0</v>
      </c>
      <c r="AP12">
        <f t="shared" si="24"/>
        <v>0</v>
      </c>
    </row>
    <row r="13" spans="1:45" ht="30" customHeight="1" x14ac:dyDescent="0.3">
      <c r="A13" s="6" t="s">
        <v>63</v>
      </c>
      <c r="B13" s="6" t="s">
        <v>64</v>
      </c>
      <c r="C13" s="7" t="s">
        <v>54</v>
      </c>
      <c r="D13" s="15">
        <v>967.11</v>
      </c>
      <c r="E13" s="15"/>
      <c r="F13" s="15"/>
      <c r="G13" s="15"/>
      <c r="H13" s="15"/>
      <c r="I13" s="15"/>
      <c r="J13" s="15"/>
      <c r="K13" s="15"/>
      <c r="L13" s="15"/>
      <c r="M13" s="8"/>
      <c r="O13" t="str">
        <f>""</f>
        <v/>
      </c>
      <c r="P13" s="4" t="s">
        <v>17</v>
      </c>
      <c r="Q13">
        <v>1</v>
      </c>
      <c r="R13">
        <f t="shared" si="0"/>
        <v>0</v>
      </c>
      <c r="S13">
        <f t="shared" si="1"/>
        <v>0</v>
      </c>
      <c r="T13">
        <f t="shared" si="2"/>
        <v>0</v>
      </c>
      <c r="U13">
        <f t="shared" si="3"/>
        <v>0</v>
      </c>
      <c r="V13">
        <f t="shared" si="4"/>
        <v>0</v>
      </c>
      <c r="W13">
        <f t="shared" si="5"/>
        <v>0</v>
      </c>
      <c r="X13">
        <f t="shared" si="6"/>
        <v>0</v>
      </c>
      <c r="Y13">
        <f t="shared" si="7"/>
        <v>0</v>
      </c>
      <c r="Z13">
        <f t="shared" si="8"/>
        <v>0</v>
      </c>
      <c r="AA13">
        <f t="shared" si="9"/>
        <v>0</v>
      </c>
      <c r="AB13">
        <f t="shared" si="10"/>
        <v>0</v>
      </c>
      <c r="AC13">
        <f t="shared" si="11"/>
        <v>0</v>
      </c>
      <c r="AD13">
        <f t="shared" si="12"/>
        <v>0</v>
      </c>
      <c r="AE13">
        <f t="shared" si="13"/>
        <v>0</v>
      </c>
      <c r="AF13">
        <f t="shared" si="14"/>
        <v>0</v>
      </c>
      <c r="AG13">
        <f t="shared" si="15"/>
        <v>0</v>
      </c>
      <c r="AH13">
        <f t="shared" si="16"/>
        <v>0</v>
      </c>
      <c r="AI13">
        <f t="shared" si="17"/>
        <v>0</v>
      </c>
      <c r="AJ13">
        <f t="shared" si="18"/>
        <v>0</v>
      </c>
      <c r="AK13">
        <f t="shared" si="19"/>
        <v>0</v>
      </c>
      <c r="AL13">
        <f t="shared" si="20"/>
        <v>0</v>
      </c>
      <c r="AM13">
        <f t="shared" si="21"/>
        <v>0</v>
      </c>
      <c r="AN13">
        <f t="shared" si="22"/>
        <v>0</v>
      </c>
      <c r="AO13">
        <f t="shared" si="23"/>
        <v>0</v>
      </c>
      <c r="AP13">
        <f t="shared" si="24"/>
        <v>0</v>
      </c>
    </row>
    <row r="14" spans="1:45" ht="30" customHeight="1" x14ac:dyDescent="0.3">
      <c r="A14" s="6" t="s">
        <v>65</v>
      </c>
      <c r="B14" s="9"/>
      <c r="C14" s="7" t="s">
        <v>54</v>
      </c>
      <c r="D14" s="15">
        <v>967.11</v>
      </c>
      <c r="E14" s="15"/>
      <c r="F14" s="15"/>
      <c r="G14" s="15"/>
      <c r="H14" s="15"/>
      <c r="I14" s="15"/>
      <c r="J14" s="15"/>
      <c r="K14" s="15"/>
      <c r="L14" s="15"/>
      <c r="M14" s="8"/>
      <c r="O14" t="str">
        <f>""</f>
        <v/>
      </c>
      <c r="P14" s="4" t="s">
        <v>17</v>
      </c>
      <c r="Q14">
        <v>1</v>
      </c>
      <c r="R14">
        <f t="shared" si="0"/>
        <v>0</v>
      </c>
      <c r="S14">
        <f t="shared" si="1"/>
        <v>0</v>
      </c>
      <c r="T14">
        <f t="shared" si="2"/>
        <v>0</v>
      </c>
      <c r="U14">
        <f t="shared" si="3"/>
        <v>0</v>
      </c>
      <c r="V14">
        <f t="shared" si="4"/>
        <v>0</v>
      </c>
      <c r="W14">
        <f t="shared" si="5"/>
        <v>0</v>
      </c>
      <c r="X14">
        <f t="shared" si="6"/>
        <v>0</v>
      </c>
      <c r="Y14">
        <f t="shared" si="7"/>
        <v>0</v>
      </c>
      <c r="Z14">
        <f t="shared" si="8"/>
        <v>0</v>
      </c>
      <c r="AA14">
        <f t="shared" si="9"/>
        <v>0</v>
      </c>
      <c r="AB14">
        <f t="shared" si="10"/>
        <v>0</v>
      </c>
      <c r="AC14">
        <f t="shared" si="11"/>
        <v>0</v>
      </c>
      <c r="AD14">
        <f t="shared" si="12"/>
        <v>0</v>
      </c>
      <c r="AE14">
        <f t="shared" si="13"/>
        <v>0</v>
      </c>
      <c r="AF14">
        <f t="shared" si="14"/>
        <v>0</v>
      </c>
      <c r="AG14">
        <f t="shared" si="15"/>
        <v>0</v>
      </c>
      <c r="AH14">
        <f t="shared" si="16"/>
        <v>0</v>
      </c>
      <c r="AI14">
        <f t="shared" si="17"/>
        <v>0</v>
      </c>
      <c r="AJ14">
        <f t="shared" si="18"/>
        <v>0</v>
      </c>
      <c r="AK14">
        <f t="shared" si="19"/>
        <v>0</v>
      </c>
      <c r="AL14">
        <f t="shared" si="20"/>
        <v>0</v>
      </c>
      <c r="AM14">
        <f t="shared" si="21"/>
        <v>0</v>
      </c>
      <c r="AN14">
        <f t="shared" si="22"/>
        <v>0</v>
      </c>
      <c r="AO14">
        <f t="shared" si="23"/>
        <v>0</v>
      </c>
      <c r="AP14">
        <f t="shared" si="24"/>
        <v>0</v>
      </c>
    </row>
    <row r="15" spans="1:45" ht="30" customHeight="1" x14ac:dyDescent="0.3">
      <c r="A15" s="6" t="s">
        <v>66</v>
      </c>
      <c r="B15" s="6" t="s">
        <v>67</v>
      </c>
      <c r="C15" s="7" t="s">
        <v>54</v>
      </c>
      <c r="D15" s="15">
        <v>967.11</v>
      </c>
      <c r="E15" s="15"/>
      <c r="F15" s="15"/>
      <c r="G15" s="15"/>
      <c r="H15" s="15"/>
      <c r="I15" s="15"/>
      <c r="J15" s="15"/>
      <c r="K15" s="15"/>
      <c r="L15" s="15"/>
      <c r="M15" s="8"/>
      <c r="O15" t="str">
        <f>""</f>
        <v/>
      </c>
      <c r="P15" s="4" t="s">
        <v>17</v>
      </c>
      <c r="Q15">
        <v>1</v>
      </c>
      <c r="R15">
        <f t="shared" si="0"/>
        <v>0</v>
      </c>
      <c r="S15">
        <f t="shared" si="1"/>
        <v>0</v>
      </c>
      <c r="T15">
        <f t="shared" si="2"/>
        <v>0</v>
      </c>
      <c r="U15">
        <f t="shared" si="3"/>
        <v>0</v>
      </c>
      <c r="V15">
        <f t="shared" si="4"/>
        <v>0</v>
      </c>
      <c r="W15">
        <f t="shared" si="5"/>
        <v>0</v>
      </c>
      <c r="X15">
        <f t="shared" si="6"/>
        <v>0</v>
      </c>
      <c r="Y15">
        <f t="shared" si="7"/>
        <v>0</v>
      </c>
      <c r="Z15">
        <f t="shared" si="8"/>
        <v>0</v>
      </c>
      <c r="AA15">
        <f t="shared" si="9"/>
        <v>0</v>
      </c>
      <c r="AB15">
        <f t="shared" si="10"/>
        <v>0</v>
      </c>
      <c r="AC15">
        <f t="shared" si="11"/>
        <v>0</v>
      </c>
      <c r="AD15">
        <f t="shared" si="12"/>
        <v>0</v>
      </c>
      <c r="AE15">
        <f t="shared" si="13"/>
        <v>0</v>
      </c>
      <c r="AF15">
        <f t="shared" si="14"/>
        <v>0</v>
      </c>
      <c r="AG15">
        <f t="shared" si="15"/>
        <v>0</v>
      </c>
      <c r="AH15">
        <f t="shared" si="16"/>
        <v>0</v>
      </c>
      <c r="AI15">
        <f t="shared" si="17"/>
        <v>0</v>
      </c>
      <c r="AJ15">
        <f t="shared" si="18"/>
        <v>0</v>
      </c>
      <c r="AK15">
        <f t="shared" si="19"/>
        <v>0</v>
      </c>
      <c r="AL15">
        <f t="shared" si="20"/>
        <v>0</v>
      </c>
      <c r="AM15">
        <f t="shared" si="21"/>
        <v>0</v>
      </c>
      <c r="AN15">
        <f t="shared" si="22"/>
        <v>0</v>
      </c>
      <c r="AO15">
        <f t="shared" si="23"/>
        <v>0</v>
      </c>
      <c r="AP15">
        <f t="shared" si="24"/>
        <v>0</v>
      </c>
    </row>
    <row r="16" spans="1:45" ht="30" customHeight="1" x14ac:dyDescent="0.3">
      <c r="A16" s="6" t="s">
        <v>68</v>
      </c>
      <c r="B16" s="6" t="s">
        <v>69</v>
      </c>
      <c r="C16" s="7" t="s">
        <v>54</v>
      </c>
      <c r="D16" s="15">
        <v>967.11</v>
      </c>
      <c r="E16" s="15"/>
      <c r="F16" s="15"/>
      <c r="G16" s="15"/>
      <c r="H16" s="15"/>
      <c r="I16" s="15"/>
      <c r="J16" s="15"/>
      <c r="K16" s="15"/>
      <c r="L16" s="15"/>
      <c r="M16" s="8"/>
      <c r="O16" t="str">
        <f>""</f>
        <v/>
      </c>
      <c r="P16" s="4" t="s">
        <v>17</v>
      </c>
      <c r="Q16">
        <v>1</v>
      </c>
      <c r="R16">
        <f t="shared" si="0"/>
        <v>0</v>
      </c>
      <c r="S16">
        <f t="shared" si="1"/>
        <v>0</v>
      </c>
      <c r="T16">
        <f t="shared" si="2"/>
        <v>0</v>
      </c>
      <c r="U16">
        <f t="shared" si="3"/>
        <v>0</v>
      </c>
      <c r="V16">
        <f t="shared" si="4"/>
        <v>0</v>
      </c>
      <c r="W16">
        <f t="shared" si="5"/>
        <v>0</v>
      </c>
      <c r="X16">
        <f t="shared" si="6"/>
        <v>0</v>
      </c>
      <c r="Y16">
        <f t="shared" si="7"/>
        <v>0</v>
      </c>
      <c r="Z16">
        <f t="shared" si="8"/>
        <v>0</v>
      </c>
      <c r="AA16">
        <f t="shared" si="9"/>
        <v>0</v>
      </c>
      <c r="AB16">
        <f t="shared" si="10"/>
        <v>0</v>
      </c>
      <c r="AC16">
        <f t="shared" si="11"/>
        <v>0</v>
      </c>
      <c r="AD16">
        <f t="shared" si="12"/>
        <v>0</v>
      </c>
      <c r="AE16">
        <f t="shared" si="13"/>
        <v>0</v>
      </c>
      <c r="AF16">
        <f t="shared" si="14"/>
        <v>0</v>
      </c>
      <c r="AG16">
        <f t="shared" si="15"/>
        <v>0</v>
      </c>
      <c r="AH16">
        <f t="shared" si="16"/>
        <v>0</v>
      </c>
      <c r="AI16">
        <f t="shared" si="17"/>
        <v>0</v>
      </c>
      <c r="AJ16">
        <f t="shared" si="18"/>
        <v>0</v>
      </c>
      <c r="AK16">
        <f t="shared" si="19"/>
        <v>0</v>
      </c>
      <c r="AL16">
        <f t="shared" si="20"/>
        <v>0</v>
      </c>
      <c r="AM16">
        <f t="shared" si="21"/>
        <v>0</v>
      </c>
      <c r="AN16">
        <f t="shared" si="22"/>
        <v>0</v>
      </c>
      <c r="AO16">
        <f t="shared" si="23"/>
        <v>0</v>
      </c>
      <c r="AP16">
        <f t="shared" si="24"/>
        <v>0</v>
      </c>
    </row>
    <row r="17" spans="1:45" ht="30" customHeight="1" x14ac:dyDescent="0.3">
      <c r="A17" s="6" t="s">
        <v>70</v>
      </c>
      <c r="B17" s="6" t="s">
        <v>71</v>
      </c>
      <c r="C17" s="7" t="s">
        <v>72</v>
      </c>
      <c r="D17" s="15">
        <v>2</v>
      </c>
      <c r="E17" s="15"/>
      <c r="F17" s="15"/>
      <c r="G17" s="15"/>
      <c r="H17" s="15"/>
      <c r="I17" s="15"/>
      <c r="J17" s="15"/>
      <c r="K17" s="15"/>
      <c r="L17" s="15"/>
      <c r="M17" s="8"/>
      <c r="O17" t="str">
        <f>""</f>
        <v/>
      </c>
      <c r="P17" s="4" t="s">
        <v>17</v>
      </c>
      <c r="Q17">
        <v>1</v>
      </c>
      <c r="R17">
        <f t="shared" si="0"/>
        <v>0</v>
      </c>
      <c r="S17">
        <f t="shared" si="1"/>
        <v>0</v>
      </c>
      <c r="T17">
        <f t="shared" si="2"/>
        <v>0</v>
      </c>
      <c r="U17">
        <f t="shared" si="3"/>
        <v>0</v>
      </c>
      <c r="V17">
        <f t="shared" si="4"/>
        <v>0</v>
      </c>
      <c r="W17">
        <f t="shared" si="5"/>
        <v>0</v>
      </c>
      <c r="X17">
        <f t="shared" si="6"/>
        <v>0</v>
      </c>
      <c r="Y17">
        <f t="shared" si="7"/>
        <v>0</v>
      </c>
      <c r="Z17">
        <f t="shared" si="8"/>
        <v>0</v>
      </c>
      <c r="AA17">
        <f t="shared" si="9"/>
        <v>0</v>
      </c>
      <c r="AB17">
        <f t="shared" si="10"/>
        <v>0</v>
      </c>
      <c r="AC17">
        <f t="shared" si="11"/>
        <v>0</v>
      </c>
      <c r="AD17">
        <f t="shared" si="12"/>
        <v>0</v>
      </c>
      <c r="AE17">
        <f t="shared" si="13"/>
        <v>0</v>
      </c>
      <c r="AF17">
        <f t="shared" si="14"/>
        <v>0</v>
      </c>
      <c r="AG17">
        <f t="shared" si="15"/>
        <v>0</v>
      </c>
      <c r="AH17">
        <f t="shared" si="16"/>
        <v>0</v>
      </c>
      <c r="AI17">
        <f t="shared" si="17"/>
        <v>0</v>
      </c>
      <c r="AJ17">
        <f t="shared" si="18"/>
        <v>0</v>
      </c>
      <c r="AK17">
        <f t="shared" si="19"/>
        <v>0</v>
      </c>
      <c r="AL17">
        <f t="shared" si="20"/>
        <v>0</v>
      </c>
      <c r="AM17">
        <f t="shared" si="21"/>
        <v>0</v>
      </c>
      <c r="AN17">
        <f t="shared" si="22"/>
        <v>0</v>
      </c>
      <c r="AO17">
        <f t="shared" si="23"/>
        <v>0</v>
      </c>
      <c r="AP17">
        <f t="shared" si="24"/>
        <v>0</v>
      </c>
    </row>
    <row r="18" spans="1:45" ht="30" customHeight="1" x14ac:dyDescent="0.3">
      <c r="A18" s="9"/>
      <c r="B18" s="9"/>
      <c r="C18" s="10"/>
      <c r="D18" s="15"/>
      <c r="E18" s="15"/>
      <c r="F18" s="15"/>
      <c r="G18" s="15"/>
      <c r="H18" s="15"/>
      <c r="I18" s="15"/>
      <c r="J18" s="15"/>
      <c r="K18" s="15"/>
      <c r="L18" s="15"/>
      <c r="M18" s="8"/>
    </row>
    <row r="19" spans="1:45" ht="30" customHeight="1" x14ac:dyDescent="0.3">
      <c r="A19" s="9"/>
      <c r="B19" s="9"/>
      <c r="C19" s="10"/>
      <c r="D19" s="15"/>
      <c r="E19" s="15"/>
      <c r="F19" s="15"/>
      <c r="G19" s="15"/>
      <c r="H19" s="15"/>
      <c r="I19" s="15"/>
      <c r="J19" s="15"/>
      <c r="K19" s="15"/>
      <c r="L19" s="15"/>
      <c r="M19" s="8"/>
    </row>
    <row r="20" spans="1:45" ht="30" customHeight="1" x14ac:dyDescent="0.3">
      <c r="A20" s="9"/>
      <c r="B20" s="9"/>
      <c r="C20" s="10"/>
      <c r="D20" s="15"/>
      <c r="E20" s="15"/>
      <c r="F20" s="15"/>
      <c r="G20" s="15"/>
      <c r="H20" s="15"/>
      <c r="I20" s="15"/>
      <c r="J20" s="15"/>
      <c r="K20" s="15"/>
      <c r="L20" s="15"/>
      <c r="M20" s="8"/>
    </row>
    <row r="21" spans="1:45" ht="30" customHeight="1" x14ac:dyDescent="0.3">
      <c r="A21" s="9"/>
      <c r="B21" s="9"/>
      <c r="C21" s="10"/>
      <c r="D21" s="15"/>
      <c r="E21" s="15"/>
      <c r="F21" s="15"/>
      <c r="G21" s="15"/>
      <c r="H21" s="15"/>
      <c r="I21" s="15"/>
      <c r="J21" s="15"/>
      <c r="K21" s="15"/>
      <c r="L21" s="15"/>
      <c r="M21" s="8"/>
    </row>
    <row r="22" spans="1:45" ht="30" customHeight="1" x14ac:dyDescent="0.3">
      <c r="A22" s="9"/>
      <c r="B22" s="9"/>
      <c r="C22" s="10"/>
      <c r="D22" s="15"/>
      <c r="E22" s="15"/>
      <c r="F22" s="15"/>
      <c r="G22" s="15"/>
      <c r="H22" s="15"/>
      <c r="I22" s="15"/>
      <c r="J22" s="15"/>
      <c r="K22" s="15"/>
      <c r="L22" s="15"/>
      <c r="M22" s="8"/>
    </row>
    <row r="23" spans="1:45" ht="30" customHeight="1" x14ac:dyDescent="0.3">
      <c r="A23" s="9"/>
      <c r="B23" s="9"/>
      <c r="C23" s="10"/>
      <c r="D23" s="15"/>
      <c r="E23" s="15"/>
      <c r="F23" s="15"/>
      <c r="G23" s="15"/>
      <c r="H23" s="15"/>
      <c r="I23" s="15"/>
      <c r="J23" s="15"/>
      <c r="K23" s="15"/>
      <c r="L23" s="15"/>
      <c r="M23" s="8"/>
    </row>
    <row r="24" spans="1:45" ht="30" customHeight="1" x14ac:dyDescent="0.3">
      <c r="A24" s="9"/>
      <c r="B24" s="9"/>
      <c r="C24" s="10"/>
      <c r="D24" s="15"/>
      <c r="E24" s="15"/>
      <c r="F24" s="15"/>
      <c r="G24" s="15"/>
      <c r="H24" s="15"/>
      <c r="I24" s="15"/>
      <c r="J24" s="15"/>
      <c r="K24" s="15"/>
      <c r="L24" s="15"/>
      <c r="M24" s="8"/>
    </row>
    <row r="25" spans="1:45" ht="30" customHeight="1" x14ac:dyDescent="0.3">
      <c r="A25" s="9"/>
      <c r="B25" s="9"/>
      <c r="C25" s="10"/>
      <c r="D25" s="15"/>
      <c r="E25" s="15"/>
      <c r="F25" s="15"/>
      <c r="G25" s="15"/>
      <c r="H25" s="15"/>
      <c r="I25" s="15"/>
      <c r="J25" s="15"/>
      <c r="K25" s="15"/>
      <c r="L25" s="15"/>
      <c r="M25" s="8"/>
    </row>
    <row r="26" spans="1:45" ht="30" customHeight="1" x14ac:dyDescent="0.3">
      <c r="A26" s="9"/>
      <c r="B26" s="9"/>
      <c r="C26" s="10"/>
      <c r="D26" s="15"/>
      <c r="E26" s="15"/>
      <c r="F26" s="15"/>
      <c r="G26" s="15"/>
      <c r="H26" s="15"/>
      <c r="I26" s="15"/>
      <c r="J26" s="15"/>
      <c r="K26" s="15"/>
      <c r="L26" s="15"/>
      <c r="M26" s="8"/>
    </row>
    <row r="27" spans="1:45" ht="30" customHeight="1" x14ac:dyDescent="0.3">
      <c r="A27" s="9"/>
      <c r="B27" s="9"/>
      <c r="C27" s="10"/>
      <c r="D27" s="15"/>
      <c r="E27" s="15"/>
      <c r="F27" s="15"/>
      <c r="G27" s="15"/>
      <c r="H27" s="15"/>
      <c r="I27" s="15"/>
      <c r="J27" s="15"/>
      <c r="K27" s="15"/>
      <c r="L27" s="15"/>
      <c r="M27" s="8"/>
    </row>
    <row r="28" spans="1:45" ht="30" customHeight="1" x14ac:dyDescent="0.3">
      <c r="A28" s="11" t="s">
        <v>73</v>
      </c>
      <c r="B28" s="12"/>
      <c r="C28" s="13"/>
      <c r="D28" s="16"/>
      <c r="E28" s="15"/>
      <c r="F28" s="16">
        <f>ROUNDDOWN(SUMIF(Q6:Q27, "1", F6:F27), 0)</f>
        <v>0</v>
      </c>
      <c r="G28" s="15"/>
      <c r="H28" s="16">
        <f>ROUNDDOWN(SUMIF(Q6:Q27, "1", H6:H27), 0)</f>
        <v>0</v>
      </c>
      <c r="I28" s="15"/>
      <c r="J28" s="16">
        <f>ROUNDDOWN(SUMIF(Q6:Q27, "1", J6:J27), 0)</f>
        <v>0</v>
      </c>
      <c r="K28" s="15"/>
      <c r="L28" s="16">
        <f>F28+H28+J28</f>
        <v>0</v>
      </c>
      <c r="M28" s="14"/>
      <c r="R28">
        <f t="shared" ref="R28:AS28" si="25">ROUNDDOWN(SUM(R6:R17), 0)</f>
        <v>0</v>
      </c>
      <c r="S28">
        <f t="shared" si="25"/>
        <v>0</v>
      </c>
      <c r="T28">
        <f t="shared" si="25"/>
        <v>0</v>
      </c>
      <c r="U28">
        <f t="shared" si="25"/>
        <v>0</v>
      </c>
      <c r="V28">
        <f t="shared" si="25"/>
        <v>0</v>
      </c>
      <c r="W28">
        <f t="shared" si="25"/>
        <v>0</v>
      </c>
      <c r="X28">
        <f t="shared" si="25"/>
        <v>0</v>
      </c>
      <c r="Y28">
        <f t="shared" si="25"/>
        <v>0</v>
      </c>
      <c r="Z28">
        <f t="shared" si="25"/>
        <v>0</v>
      </c>
      <c r="AA28">
        <f t="shared" si="25"/>
        <v>0</v>
      </c>
      <c r="AB28">
        <f t="shared" si="25"/>
        <v>0</v>
      </c>
      <c r="AC28">
        <f t="shared" si="25"/>
        <v>0</v>
      </c>
      <c r="AD28">
        <f t="shared" si="25"/>
        <v>0</v>
      </c>
      <c r="AE28">
        <f t="shared" si="25"/>
        <v>0</v>
      </c>
      <c r="AF28">
        <f t="shared" si="25"/>
        <v>0</v>
      </c>
      <c r="AG28">
        <f t="shared" si="25"/>
        <v>0</v>
      </c>
      <c r="AH28">
        <f t="shared" si="25"/>
        <v>0</v>
      </c>
      <c r="AI28">
        <f t="shared" si="25"/>
        <v>0</v>
      </c>
      <c r="AJ28">
        <f t="shared" si="25"/>
        <v>0</v>
      </c>
      <c r="AK28">
        <f t="shared" si="25"/>
        <v>0</v>
      </c>
      <c r="AL28">
        <f t="shared" si="25"/>
        <v>0</v>
      </c>
      <c r="AM28">
        <f t="shared" si="25"/>
        <v>0</v>
      </c>
      <c r="AN28">
        <f t="shared" si="25"/>
        <v>0</v>
      </c>
      <c r="AO28">
        <f t="shared" si="25"/>
        <v>0</v>
      </c>
      <c r="AP28">
        <f t="shared" si="25"/>
        <v>0</v>
      </c>
      <c r="AQ28">
        <f t="shared" si="25"/>
        <v>0</v>
      </c>
      <c r="AR28">
        <f t="shared" si="25"/>
        <v>0</v>
      </c>
      <c r="AS28">
        <f t="shared" si="25"/>
        <v>0</v>
      </c>
    </row>
    <row r="29" spans="1:45" ht="30" customHeight="1" x14ac:dyDescent="0.3">
      <c r="A29" s="52" t="s">
        <v>74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3"/>
    </row>
    <row r="30" spans="1:45" ht="30" customHeight="1" x14ac:dyDescent="0.3">
      <c r="A30" s="6" t="s">
        <v>75</v>
      </c>
      <c r="B30" s="6" t="s">
        <v>76</v>
      </c>
      <c r="C30" s="7" t="s">
        <v>72</v>
      </c>
      <c r="D30" s="15">
        <v>2</v>
      </c>
      <c r="E30" s="15"/>
      <c r="F30" s="15"/>
      <c r="G30" s="15"/>
      <c r="H30" s="15"/>
      <c r="I30" s="15"/>
      <c r="J30" s="15"/>
      <c r="K30" s="15"/>
      <c r="L30" s="15"/>
      <c r="M30" s="8"/>
      <c r="O30" t="str">
        <f>""</f>
        <v/>
      </c>
      <c r="P30" t="s">
        <v>23</v>
      </c>
      <c r="Q30">
        <v>1</v>
      </c>
      <c r="R30">
        <f>IF(P30="기계경비", J30, 0)</f>
        <v>0</v>
      </c>
      <c r="S30">
        <f>IF(P30="운반비", J30, 0)</f>
        <v>0</v>
      </c>
      <c r="T30">
        <f>IF(P30="작업부산물", F30, 0)</f>
        <v>0</v>
      </c>
      <c r="U30">
        <f>IF(P30="관급", F30, 0)</f>
        <v>0</v>
      </c>
      <c r="V30">
        <f>IF(P30="외주비", J30, 0)</f>
        <v>0</v>
      </c>
      <c r="W30">
        <f>IF(P30="장비비", J30, 0)</f>
        <v>0</v>
      </c>
      <c r="X30">
        <f>IF(P30="폐기물처리비", L30, 0)</f>
        <v>0</v>
      </c>
      <c r="Y30">
        <f>IF(P30="가설비", J30, 0)</f>
        <v>0</v>
      </c>
      <c r="Z30">
        <f>IF(P30="잡비제외분", F30, 0)</f>
        <v>0</v>
      </c>
      <c r="AA30">
        <f>IF(P30="사급자재대", L30, 0)</f>
        <v>0</v>
      </c>
      <c r="AB30">
        <f>IF(P30="관급자재대", L30, 0)</f>
        <v>0</v>
      </c>
      <c r="AC30">
        <f>IF(P30="사용자항목1", L30, 0)</f>
        <v>0</v>
      </c>
      <c r="AD30">
        <f>IF(P30="사용자항목2", L30, 0)</f>
        <v>0</v>
      </c>
      <c r="AE30">
        <f>IF(P30="안전관리비", L30, 0)</f>
        <v>0</v>
      </c>
      <c r="AF30">
        <f>IF(P30="품질관리비", L30, 0)</f>
        <v>0</v>
      </c>
      <c r="AG30">
        <f>IF(P30="사용자항목5", L30, 0)</f>
        <v>0</v>
      </c>
      <c r="AH30">
        <f>IF(P30="사용자항목6", L30, 0)</f>
        <v>0</v>
      </c>
      <c r="AI30">
        <f>IF(P30="사용자항목7", L30, 0)</f>
        <v>0</v>
      </c>
      <c r="AJ30">
        <f>IF(P30="사용자항목8", L30, 0)</f>
        <v>0</v>
      </c>
      <c r="AK30">
        <f>IF(P30="사용자항목9", L30, 0)</f>
        <v>0</v>
      </c>
      <c r="AL30">
        <f>IF(P30="사용자항목10", L30, 0)</f>
        <v>0</v>
      </c>
      <c r="AM30">
        <f>IF(P30="사용자항목11", L30, 0)</f>
        <v>0</v>
      </c>
      <c r="AN30">
        <f>IF(P30="사용자항목12", L30, 0)</f>
        <v>0</v>
      </c>
      <c r="AO30">
        <f>IF(P30="사용자항목13", L30, 0)</f>
        <v>0</v>
      </c>
      <c r="AP30">
        <f>IF(P30="사용자항목14", L30, 0)</f>
        <v>0</v>
      </c>
    </row>
    <row r="31" spans="1:45" ht="30" customHeight="1" x14ac:dyDescent="0.3">
      <c r="A31" s="9"/>
      <c r="B31" s="9"/>
      <c r="C31" s="10"/>
      <c r="D31" s="15"/>
      <c r="E31" s="15"/>
      <c r="F31" s="15"/>
      <c r="G31" s="15"/>
      <c r="H31" s="15"/>
      <c r="I31" s="15"/>
      <c r="J31" s="15"/>
      <c r="K31" s="15"/>
      <c r="L31" s="15"/>
      <c r="M31" s="8"/>
    </row>
    <row r="32" spans="1:45" ht="30" customHeight="1" x14ac:dyDescent="0.3">
      <c r="A32" s="9"/>
      <c r="B32" s="9"/>
      <c r="C32" s="10"/>
      <c r="D32" s="15"/>
      <c r="E32" s="15"/>
      <c r="F32" s="15"/>
      <c r="G32" s="15"/>
      <c r="H32" s="15"/>
      <c r="I32" s="15"/>
      <c r="J32" s="15"/>
      <c r="K32" s="15"/>
      <c r="L32" s="15"/>
      <c r="M32" s="8"/>
    </row>
    <row r="33" spans="1:13" ht="30" customHeight="1" x14ac:dyDescent="0.3">
      <c r="A33" s="9"/>
      <c r="B33" s="9"/>
      <c r="C33" s="10"/>
      <c r="D33" s="15"/>
      <c r="E33" s="15"/>
      <c r="F33" s="15"/>
      <c r="G33" s="15"/>
      <c r="H33" s="15"/>
      <c r="I33" s="15"/>
      <c r="J33" s="15"/>
      <c r="K33" s="15"/>
      <c r="L33" s="15"/>
      <c r="M33" s="8"/>
    </row>
    <row r="34" spans="1:13" ht="30" customHeight="1" x14ac:dyDescent="0.3">
      <c r="A34" s="9"/>
      <c r="B34" s="9"/>
      <c r="C34" s="10"/>
      <c r="D34" s="15"/>
      <c r="E34" s="15"/>
      <c r="F34" s="15"/>
      <c r="G34" s="15"/>
      <c r="H34" s="15"/>
      <c r="I34" s="15"/>
      <c r="J34" s="15"/>
      <c r="K34" s="15"/>
      <c r="L34" s="15"/>
      <c r="M34" s="8"/>
    </row>
    <row r="35" spans="1:13" ht="30" customHeight="1" x14ac:dyDescent="0.3">
      <c r="A35" s="9"/>
      <c r="B35" s="9"/>
      <c r="C35" s="10"/>
      <c r="D35" s="15"/>
      <c r="E35" s="15"/>
      <c r="F35" s="15"/>
      <c r="G35" s="15"/>
      <c r="H35" s="15"/>
      <c r="I35" s="15"/>
      <c r="J35" s="15"/>
      <c r="K35" s="15"/>
      <c r="L35" s="15"/>
      <c r="M35" s="8"/>
    </row>
    <row r="36" spans="1:13" ht="30" customHeight="1" x14ac:dyDescent="0.3">
      <c r="A36" s="9"/>
      <c r="B36" s="9"/>
      <c r="C36" s="10"/>
      <c r="D36" s="15"/>
      <c r="E36" s="15"/>
      <c r="F36" s="15"/>
      <c r="G36" s="15"/>
      <c r="H36" s="15"/>
      <c r="I36" s="15"/>
      <c r="J36" s="15"/>
      <c r="K36" s="15"/>
      <c r="L36" s="15"/>
      <c r="M36" s="8"/>
    </row>
    <row r="37" spans="1:13" ht="30" customHeight="1" x14ac:dyDescent="0.3">
      <c r="A37" s="9"/>
      <c r="B37" s="9"/>
      <c r="C37" s="10"/>
      <c r="D37" s="15"/>
      <c r="E37" s="15"/>
      <c r="F37" s="15"/>
      <c r="G37" s="15"/>
      <c r="H37" s="15"/>
      <c r="I37" s="15"/>
      <c r="J37" s="15"/>
      <c r="K37" s="15"/>
      <c r="L37" s="15"/>
      <c r="M37" s="8"/>
    </row>
    <row r="38" spans="1:13" ht="30" customHeight="1" x14ac:dyDescent="0.3">
      <c r="A38" s="9"/>
      <c r="B38" s="9"/>
      <c r="C38" s="10"/>
      <c r="D38" s="15"/>
      <c r="E38" s="15"/>
      <c r="F38" s="15"/>
      <c r="G38" s="15"/>
      <c r="H38" s="15"/>
      <c r="I38" s="15"/>
      <c r="J38" s="15"/>
      <c r="K38" s="15"/>
      <c r="L38" s="15"/>
      <c r="M38" s="8"/>
    </row>
    <row r="39" spans="1:13" ht="30" customHeight="1" x14ac:dyDescent="0.3">
      <c r="A39" s="9"/>
      <c r="B39" s="9"/>
      <c r="C39" s="10"/>
      <c r="D39" s="15"/>
      <c r="E39" s="15"/>
      <c r="F39" s="15"/>
      <c r="G39" s="15"/>
      <c r="H39" s="15"/>
      <c r="I39" s="15"/>
      <c r="J39" s="15"/>
      <c r="K39" s="15"/>
      <c r="L39" s="15"/>
      <c r="M39" s="8"/>
    </row>
    <row r="40" spans="1:13" ht="30" customHeight="1" x14ac:dyDescent="0.3">
      <c r="A40" s="9"/>
      <c r="B40" s="9"/>
      <c r="C40" s="10"/>
      <c r="D40" s="15"/>
      <c r="E40" s="15"/>
      <c r="F40" s="15"/>
      <c r="G40" s="15"/>
      <c r="H40" s="15"/>
      <c r="I40" s="15"/>
      <c r="J40" s="15"/>
      <c r="K40" s="15"/>
      <c r="L40" s="15"/>
      <c r="M40" s="8"/>
    </row>
    <row r="41" spans="1:13" ht="30" customHeight="1" x14ac:dyDescent="0.3">
      <c r="A41" s="9"/>
      <c r="B41" s="9"/>
      <c r="C41" s="10"/>
      <c r="D41" s="15"/>
      <c r="E41" s="15"/>
      <c r="F41" s="15"/>
      <c r="G41" s="15"/>
      <c r="H41" s="15"/>
      <c r="I41" s="15"/>
      <c r="J41" s="15"/>
      <c r="K41" s="15"/>
      <c r="L41" s="15"/>
      <c r="M41" s="8"/>
    </row>
    <row r="42" spans="1:13" ht="30" customHeight="1" x14ac:dyDescent="0.3">
      <c r="A42" s="9"/>
      <c r="B42" s="9"/>
      <c r="C42" s="10"/>
      <c r="D42" s="15"/>
      <c r="E42" s="15"/>
      <c r="F42" s="15"/>
      <c r="G42" s="15"/>
      <c r="H42" s="15"/>
      <c r="I42" s="15"/>
      <c r="J42" s="15"/>
      <c r="K42" s="15"/>
      <c r="L42" s="15"/>
      <c r="M42" s="8"/>
    </row>
    <row r="43" spans="1:13" ht="30" customHeight="1" x14ac:dyDescent="0.3">
      <c r="A43" s="9"/>
      <c r="B43" s="9"/>
      <c r="C43" s="10"/>
      <c r="D43" s="15"/>
      <c r="E43" s="15"/>
      <c r="F43" s="15"/>
      <c r="G43" s="15"/>
      <c r="H43" s="15"/>
      <c r="I43" s="15"/>
      <c r="J43" s="15"/>
      <c r="K43" s="15"/>
      <c r="L43" s="15"/>
      <c r="M43" s="8"/>
    </row>
    <row r="44" spans="1:13" ht="30" customHeight="1" x14ac:dyDescent="0.3">
      <c r="A44" s="9"/>
      <c r="B44" s="9"/>
      <c r="C44" s="10"/>
      <c r="D44" s="15"/>
      <c r="E44" s="15"/>
      <c r="F44" s="15"/>
      <c r="G44" s="15"/>
      <c r="H44" s="15"/>
      <c r="I44" s="15"/>
      <c r="J44" s="15"/>
      <c r="K44" s="15"/>
      <c r="L44" s="15"/>
      <c r="M44" s="8"/>
    </row>
    <row r="45" spans="1:13" ht="30" customHeight="1" x14ac:dyDescent="0.3">
      <c r="A45" s="9"/>
      <c r="B45" s="9"/>
      <c r="C45" s="10"/>
      <c r="D45" s="15"/>
      <c r="E45" s="15"/>
      <c r="F45" s="15"/>
      <c r="G45" s="15"/>
      <c r="H45" s="15"/>
      <c r="I45" s="15"/>
      <c r="J45" s="15"/>
      <c r="K45" s="15"/>
      <c r="L45" s="15"/>
      <c r="M45" s="8"/>
    </row>
    <row r="46" spans="1:13" ht="30" customHeight="1" x14ac:dyDescent="0.3">
      <c r="A46" s="9"/>
      <c r="B46" s="9"/>
      <c r="C46" s="10"/>
      <c r="D46" s="15"/>
      <c r="E46" s="15"/>
      <c r="F46" s="15"/>
      <c r="G46" s="15"/>
      <c r="H46" s="15"/>
      <c r="I46" s="15"/>
      <c r="J46" s="15"/>
      <c r="K46" s="15"/>
      <c r="L46" s="15"/>
      <c r="M46" s="8"/>
    </row>
    <row r="47" spans="1:13" ht="30" customHeight="1" x14ac:dyDescent="0.3">
      <c r="A47" s="9"/>
      <c r="B47" s="9"/>
      <c r="C47" s="10"/>
      <c r="D47" s="15"/>
      <c r="E47" s="15"/>
      <c r="F47" s="15"/>
      <c r="G47" s="15"/>
      <c r="H47" s="15"/>
      <c r="I47" s="15"/>
      <c r="J47" s="15"/>
      <c r="K47" s="15"/>
      <c r="L47" s="15"/>
      <c r="M47" s="8"/>
    </row>
    <row r="48" spans="1:13" ht="30" customHeight="1" x14ac:dyDescent="0.3">
      <c r="A48" s="9"/>
      <c r="B48" s="9"/>
      <c r="C48" s="10"/>
      <c r="D48" s="15"/>
      <c r="E48" s="15"/>
      <c r="F48" s="15"/>
      <c r="G48" s="15"/>
      <c r="H48" s="15"/>
      <c r="I48" s="15"/>
      <c r="J48" s="15"/>
      <c r="K48" s="15"/>
      <c r="L48" s="15"/>
      <c r="M48" s="8"/>
    </row>
    <row r="49" spans="1:45" ht="30" customHeight="1" x14ac:dyDescent="0.3">
      <c r="A49" s="9"/>
      <c r="B49" s="9"/>
      <c r="C49" s="10"/>
      <c r="D49" s="15"/>
      <c r="E49" s="15"/>
      <c r="F49" s="15"/>
      <c r="G49" s="15"/>
      <c r="H49" s="15"/>
      <c r="I49" s="15"/>
      <c r="J49" s="15"/>
      <c r="K49" s="15"/>
      <c r="L49" s="15"/>
      <c r="M49" s="8"/>
    </row>
    <row r="50" spans="1:45" ht="30" customHeight="1" x14ac:dyDescent="0.3">
      <c r="A50" s="9"/>
      <c r="B50" s="9"/>
      <c r="C50" s="10"/>
      <c r="D50" s="15"/>
      <c r="E50" s="15"/>
      <c r="F50" s="15"/>
      <c r="G50" s="15"/>
      <c r="H50" s="15"/>
      <c r="I50" s="15"/>
      <c r="J50" s="15"/>
      <c r="K50" s="15"/>
      <c r="L50" s="15"/>
      <c r="M50" s="8"/>
    </row>
    <row r="51" spans="1:45" ht="30" customHeight="1" x14ac:dyDescent="0.3">
      <c r="A51" s="9"/>
      <c r="B51" s="9"/>
      <c r="C51" s="10"/>
      <c r="D51" s="15"/>
      <c r="E51" s="15"/>
      <c r="F51" s="15"/>
      <c r="G51" s="15"/>
      <c r="H51" s="15"/>
      <c r="I51" s="15"/>
      <c r="J51" s="15"/>
      <c r="K51" s="15"/>
      <c r="L51" s="15"/>
      <c r="M51" s="8"/>
    </row>
    <row r="52" spans="1:45" ht="30" customHeight="1" x14ac:dyDescent="0.3">
      <c r="A52" s="11" t="s">
        <v>73</v>
      </c>
      <c r="B52" s="12"/>
      <c r="C52" s="13"/>
      <c r="D52" s="16"/>
      <c r="E52" s="15"/>
      <c r="F52" s="16">
        <f>ROUNDDOWN(SUMIF(Q30:Q51, "1", F30:F51), 0)</f>
        <v>0</v>
      </c>
      <c r="G52" s="15"/>
      <c r="H52" s="16">
        <f>ROUNDDOWN(SUMIF(Q30:Q51, "1", H30:H51), 0)</f>
        <v>0</v>
      </c>
      <c r="I52" s="15"/>
      <c r="J52" s="16">
        <f>ROUNDDOWN(SUMIF(Q30:Q51, "1", J30:J51), 0)</f>
        <v>0</v>
      </c>
      <c r="K52" s="15"/>
      <c r="L52" s="16">
        <f>F52+H52+J52</f>
        <v>0</v>
      </c>
      <c r="M52" s="14"/>
      <c r="R52">
        <f t="shared" ref="R52:AS52" si="26">ROUNDDOWN(SUM(R30:R30), 0)</f>
        <v>0</v>
      </c>
      <c r="S52">
        <f t="shared" si="26"/>
        <v>0</v>
      </c>
      <c r="T52">
        <f t="shared" si="26"/>
        <v>0</v>
      </c>
      <c r="U52">
        <f t="shared" si="26"/>
        <v>0</v>
      </c>
      <c r="V52">
        <f t="shared" si="26"/>
        <v>0</v>
      </c>
      <c r="W52">
        <f t="shared" si="26"/>
        <v>0</v>
      </c>
      <c r="X52">
        <f t="shared" si="26"/>
        <v>0</v>
      </c>
      <c r="Y52">
        <f t="shared" si="26"/>
        <v>0</v>
      </c>
      <c r="Z52">
        <f t="shared" si="26"/>
        <v>0</v>
      </c>
      <c r="AA52">
        <f t="shared" si="26"/>
        <v>0</v>
      </c>
      <c r="AB52">
        <f t="shared" si="26"/>
        <v>0</v>
      </c>
      <c r="AC52">
        <f t="shared" si="26"/>
        <v>0</v>
      </c>
      <c r="AD52">
        <f t="shared" si="26"/>
        <v>0</v>
      </c>
      <c r="AE52">
        <f t="shared" si="26"/>
        <v>0</v>
      </c>
      <c r="AF52">
        <f t="shared" si="26"/>
        <v>0</v>
      </c>
      <c r="AG52">
        <f t="shared" si="26"/>
        <v>0</v>
      </c>
      <c r="AH52">
        <f t="shared" si="26"/>
        <v>0</v>
      </c>
      <c r="AI52">
        <f t="shared" si="26"/>
        <v>0</v>
      </c>
      <c r="AJ52">
        <f t="shared" si="26"/>
        <v>0</v>
      </c>
      <c r="AK52">
        <f t="shared" si="26"/>
        <v>0</v>
      </c>
      <c r="AL52">
        <f t="shared" si="26"/>
        <v>0</v>
      </c>
      <c r="AM52">
        <f t="shared" si="26"/>
        <v>0</v>
      </c>
      <c r="AN52">
        <f t="shared" si="26"/>
        <v>0</v>
      </c>
      <c r="AO52">
        <f t="shared" si="26"/>
        <v>0</v>
      </c>
      <c r="AP52">
        <f t="shared" si="26"/>
        <v>0</v>
      </c>
      <c r="AQ52">
        <f t="shared" si="26"/>
        <v>0</v>
      </c>
      <c r="AR52">
        <f t="shared" si="26"/>
        <v>0</v>
      </c>
      <c r="AS52">
        <f t="shared" si="26"/>
        <v>0</v>
      </c>
    </row>
  </sheetData>
  <mergeCells count="13">
    <mergeCell ref="K3:L3"/>
    <mergeCell ref="A5:M5"/>
    <mergeCell ref="A29:M29"/>
    <mergeCell ref="A1:M1"/>
    <mergeCell ref="A2:M2"/>
    <mergeCell ref="A3:A4"/>
    <mergeCell ref="B3:B4"/>
    <mergeCell ref="C3:C4"/>
    <mergeCell ref="D3:D4"/>
    <mergeCell ref="M3:M4"/>
    <mergeCell ref="E3:F3"/>
    <mergeCell ref="G3:H3"/>
    <mergeCell ref="I3:J3"/>
  </mergeCells>
  <phoneticPr fontId="1" type="noConversion"/>
  <conditionalFormatting sqref="A5 A6:M52">
    <cfRule type="containsText" dxfId="1" priority="1" stopIfTrue="1" operator="containsText" text=".">
      <formula>NOT(ISERROR(SEARCH(".",A5)))</formula>
    </cfRule>
    <cfRule type="notContainsText" dxfId="0" priority="2" stopIfTrue="1" operator="notContains" text=".">
      <formula>ISERROR(SEARCH(".",A5))</formula>
    </cfRule>
  </conditionalFormatting>
  <pageMargins left="0.7765515531031062" right="0.7765515531031062" top="0.97340194680389358" bottom="0.34722222222222221" header="6.9444444444444448E-2" footer="6.9444444444444448E-2"/>
  <pageSetup paperSize="9" scale="55" fitToHeight="0" orientation="landscape" verticalDpi="0" r:id="rId1"/>
  <rowBreaks count="2" manualBreakCount="2">
    <brk id="28" max="16383" man="1"/>
    <brk id="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6</vt:i4>
      </vt:variant>
    </vt:vector>
  </HeadingPairs>
  <TitlesOfParts>
    <vt:vector size="9" baseType="lpstr">
      <vt:lpstr>원가계산서</vt:lpstr>
      <vt:lpstr>집계표</vt:lpstr>
      <vt:lpstr>내역서</vt:lpstr>
      <vt:lpstr>내역서!Print_Area</vt:lpstr>
      <vt:lpstr>원가계산서!Print_Area</vt:lpstr>
      <vt:lpstr>집계표!Print_Area</vt:lpstr>
      <vt:lpstr>내역서!Print_Titles</vt:lpstr>
      <vt:lpstr>원가계산서!Print_Titles</vt:lpstr>
      <vt:lpstr>집계표!Print_Titles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Yongjin Choi</dc:creator>
  <cp:lastModifiedBy>User</cp:lastModifiedBy>
  <dcterms:created xsi:type="dcterms:W3CDTF">2024-05-08T08:26:33Z</dcterms:created>
  <dcterms:modified xsi:type="dcterms:W3CDTF">2024-07-23T09:52:04Z</dcterms:modified>
</cp:coreProperties>
</file>