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32"/>
  <workbookPr filterPrivacy="1" defaultThemeVersion="124226"/>
  <xr:revisionPtr revIDLastSave="0" documentId="13_ncr:1_{66490C84-EC26-4B13-BA79-0E0A10972BC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Общее" sheetId="5" r:id="rId1"/>
    <sheet name="Новак" sheetId="1" r:id="rId2"/>
    <sheet name="Засек" sheetId="3" r:id="rId3"/>
    <sheet name="Тол" sheetId="6" r:id="rId4"/>
    <sheet name="Мичу" sheetId="2" r:id="rId5"/>
    <sheet name="Сызр" sheetId="4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2" i="1" l="1"/>
  <c r="H11" i="1"/>
  <c r="H10" i="1"/>
  <c r="H9" i="1"/>
  <c r="H8" i="1"/>
  <c r="H7" i="1"/>
  <c r="H6" i="1"/>
  <c r="H5" i="1"/>
  <c r="H4" i="1"/>
  <c r="I4" i="1" s="1"/>
  <c r="H3" i="2" l="1"/>
  <c r="H8" i="4"/>
  <c r="I8" i="4" s="1"/>
  <c r="H10" i="2"/>
  <c r="I10" i="2" s="1"/>
  <c r="H10" i="6"/>
  <c r="I10" i="6" s="1"/>
  <c r="H10" i="3"/>
  <c r="I10" i="3" s="1"/>
  <c r="H7" i="4"/>
  <c r="Q20" i="5" l="1"/>
  <c r="P20" i="5"/>
  <c r="E249" i="5"/>
  <c r="E250" i="5"/>
  <c r="E251" i="5"/>
  <c r="E252" i="5"/>
  <c r="G13" i="1" l="1"/>
  <c r="K2" i="1" s="1"/>
  <c r="B249" i="5" l="1"/>
  <c r="C249" i="5"/>
  <c r="D249" i="5"/>
  <c r="F249" i="5"/>
  <c r="B250" i="5"/>
  <c r="C250" i="5"/>
  <c r="D250" i="5"/>
  <c r="F250" i="5"/>
  <c r="B251" i="5"/>
  <c r="C251" i="5"/>
  <c r="D251" i="5"/>
  <c r="F251" i="5"/>
  <c r="B252" i="5"/>
  <c r="C252" i="5"/>
  <c r="D252" i="5"/>
  <c r="F252" i="5"/>
  <c r="F248" i="5"/>
  <c r="E248" i="5"/>
  <c r="D248" i="5"/>
  <c r="C248" i="5"/>
  <c r="B248" i="5"/>
  <c r="B242" i="5" l="1"/>
  <c r="C242" i="5"/>
  <c r="D242" i="5"/>
  <c r="E242" i="5"/>
  <c r="F242" i="5"/>
  <c r="B243" i="5"/>
  <c r="C243" i="5"/>
  <c r="D243" i="5"/>
  <c r="E243" i="5"/>
  <c r="F243" i="5"/>
  <c r="B244" i="5"/>
  <c r="C244" i="5"/>
  <c r="D244" i="5"/>
  <c r="E244" i="5"/>
  <c r="F244" i="5"/>
  <c r="B245" i="5"/>
  <c r="C245" i="5"/>
  <c r="D245" i="5"/>
  <c r="E245" i="5"/>
  <c r="F245" i="5"/>
  <c r="F241" i="5"/>
  <c r="E241" i="5"/>
  <c r="D241" i="5"/>
  <c r="C241" i="5"/>
  <c r="B241" i="5"/>
  <c r="A2" i="1" l="1"/>
  <c r="B235" i="5" l="1"/>
  <c r="C235" i="5"/>
  <c r="D235" i="5"/>
  <c r="E235" i="5"/>
  <c r="F235" i="5"/>
  <c r="B236" i="5"/>
  <c r="C236" i="5"/>
  <c r="D236" i="5"/>
  <c r="E236" i="5"/>
  <c r="F236" i="5"/>
  <c r="B237" i="5"/>
  <c r="C237" i="5"/>
  <c r="D237" i="5"/>
  <c r="E237" i="5"/>
  <c r="F237" i="5"/>
  <c r="B238" i="5"/>
  <c r="C238" i="5"/>
  <c r="D238" i="5"/>
  <c r="E238" i="5"/>
  <c r="F238" i="5"/>
  <c r="F234" i="5"/>
  <c r="E234" i="5"/>
  <c r="D234" i="5"/>
  <c r="C234" i="5"/>
  <c r="B234" i="5"/>
  <c r="B239" i="5" l="1"/>
  <c r="B2" i="2"/>
  <c r="F228" i="5" l="1"/>
  <c r="F229" i="5"/>
  <c r="F230" i="5"/>
  <c r="F231" i="5"/>
  <c r="F227" i="5"/>
  <c r="E228" i="5"/>
  <c r="E229" i="5"/>
  <c r="E230" i="5"/>
  <c r="E231" i="5"/>
  <c r="E227" i="5"/>
  <c r="D228" i="5"/>
  <c r="D229" i="5"/>
  <c r="D230" i="5"/>
  <c r="D231" i="5"/>
  <c r="D227" i="5"/>
  <c r="C228" i="5"/>
  <c r="C229" i="5"/>
  <c r="C230" i="5"/>
  <c r="C231" i="5"/>
  <c r="C227" i="5"/>
  <c r="B228" i="5"/>
  <c r="B229" i="5"/>
  <c r="B230" i="5"/>
  <c r="B231" i="5"/>
  <c r="B227" i="5"/>
  <c r="B2" i="6" l="1"/>
  <c r="I12" i="1" l="1"/>
  <c r="H9" i="2" l="1"/>
  <c r="I9" i="2" s="1"/>
  <c r="I7" i="4"/>
  <c r="H9" i="6"/>
  <c r="I9" i="6" s="1"/>
  <c r="H9" i="3"/>
  <c r="I9" i="3" s="1"/>
  <c r="B2" i="3" l="1"/>
  <c r="F221" i="5" l="1"/>
  <c r="F222" i="5"/>
  <c r="F223" i="5"/>
  <c r="F224" i="5"/>
  <c r="F220" i="5"/>
  <c r="E221" i="5"/>
  <c r="E222" i="5"/>
  <c r="E223" i="5"/>
  <c r="L20" i="5" s="1"/>
  <c r="E224" i="5"/>
  <c r="E220" i="5"/>
  <c r="D221" i="5"/>
  <c r="D222" i="5"/>
  <c r="D223" i="5"/>
  <c r="K20" i="5" s="1"/>
  <c r="D224" i="5"/>
  <c r="D220" i="5"/>
  <c r="C221" i="5"/>
  <c r="C222" i="5"/>
  <c r="C223" i="5"/>
  <c r="C224" i="5"/>
  <c r="C220" i="5"/>
  <c r="B221" i="5"/>
  <c r="B222" i="5"/>
  <c r="B223" i="5"/>
  <c r="B224" i="5"/>
  <c r="B220" i="5"/>
  <c r="I20" i="5" l="1"/>
  <c r="M20" i="5"/>
  <c r="J20" i="5"/>
  <c r="M19" i="5"/>
  <c r="L19" i="5"/>
  <c r="K19" i="5"/>
  <c r="J19" i="5"/>
  <c r="I19" i="5"/>
  <c r="I11" i="1"/>
  <c r="F214" i="5" l="1"/>
  <c r="F215" i="5"/>
  <c r="F216" i="5"/>
  <c r="F217" i="5"/>
  <c r="F213" i="5"/>
  <c r="E214" i="5"/>
  <c r="E215" i="5"/>
  <c r="E216" i="5"/>
  <c r="E217" i="5"/>
  <c r="E213" i="5"/>
  <c r="D214" i="5"/>
  <c r="D215" i="5"/>
  <c r="D216" i="5"/>
  <c r="D217" i="5"/>
  <c r="D213" i="5"/>
  <c r="C214" i="5"/>
  <c r="C215" i="5"/>
  <c r="C216" i="5"/>
  <c r="C217" i="5"/>
  <c r="C213" i="5"/>
  <c r="B214" i="5"/>
  <c r="B215" i="5"/>
  <c r="B216" i="5"/>
  <c r="B217" i="5"/>
  <c r="B213" i="5"/>
  <c r="F207" i="5" l="1"/>
  <c r="F208" i="5"/>
  <c r="F209" i="5"/>
  <c r="F210" i="5"/>
  <c r="F206" i="5"/>
  <c r="E207" i="5"/>
  <c r="E208" i="5"/>
  <c r="E209" i="5"/>
  <c r="E210" i="5"/>
  <c r="E206" i="5"/>
  <c r="D207" i="5"/>
  <c r="D208" i="5"/>
  <c r="D209" i="5"/>
  <c r="D210" i="5"/>
  <c r="D206" i="5"/>
  <c r="C207" i="5"/>
  <c r="C208" i="5"/>
  <c r="C209" i="5"/>
  <c r="C210" i="5"/>
  <c r="C206" i="5"/>
  <c r="B207" i="5"/>
  <c r="B208" i="5"/>
  <c r="B209" i="5"/>
  <c r="B210" i="5"/>
  <c r="B206" i="5"/>
  <c r="H27" i="1" l="1"/>
  <c r="B8" i="1" s="1"/>
  <c r="H28" i="1"/>
  <c r="L74" i="1"/>
  <c r="L48" i="1"/>
  <c r="F200" i="5" l="1"/>
  <c r="F201" i="5"/>
  <c r="F202" i="5"/>
  <c r="F203" i="5"/>
  <c r="F199" i="5"/>
  <c r="E200" i="5"/>
  <c r="E201" i="5"/>
  <c r="E202" i="5"/>
  <c r="E203" i="5"/>
  <c r="E199" i="5"/>
  <c r="D200" i="5"/>
  <c r="D201" i="5"/>
  <c r="D202" i="5"/>
  <c r="D203" i="5"/>
  <c r="D199" i="5"/>
  <c r="C200" i="5"/>
  <c r="C201" i="5"/>
  <c r="C202" i="5"/>
  <c r="C203" i="5"/>
  <c r="C199" i="5"/>
  <c r="B200" i="5"/>
  <c r="B201" i="5"/>
  <c r="B202" i="5"/>
  <c r="B203" i="5"/>
  <c r="B199" i="5"/>
  <c r="F194" i="5" l="1"/>
  <c r="F195" i="5"/>
  <c r="F196" i="5"/>
  <c r="E194" i="5"/>
  <c r="E195" i="5"/>
  <c r="E196" i="5"/>
  <c r="D194" i="5"/>
  <c r="D195" i="5"/>
  <c r="D196" i="5"/>
  <c r="C194" i="5"/>
  <c r="C195" i="5"/>
  <c r="C196" i="5"/>
  <c r="B194" i="5"/>
  <c r="B195" i="5"/>
  <c r="B196" i="5"/>
  <c r="I18" i="5" l="1"/>
  <c r="I17" i="5"/>
  <c r="J18" i="5"/>
  <c r="K18" i="5"/>
  <c r="L18" i="5"/>
  <c r="M18" i="5"/>
  <c r="I6" i="5"/>
  <c r="I4" i="5"/>
  <c r="J17" i="5"/>
  <c r="K17" i="5"/>
  <c r="L17" i="5"/>
  <c r="M17" i="5"/>
  <c r="H6" i="4"/>
  <c r="I6" i="4"/>
  <c r="H8" i="2"/>
  <c r="I8" i="2" s="1"/>
  <c r="H8" i="6"/>
  <c r="I8" i="6" s="1"/>
  <c r="H8" i="3"/>
  <c r="I8" i="3" s="1"/>
  <c r="F193" i="5" l="1"/>
  <c r="E193" i="5"/>
  <c r="D193" i="5"/>
  <c r="C193" i="5"/>
  <c r="B193" i="5"/>
  <c r="I10" i="1" l="1"/>
  <c r="B2" i="4" l="1"/>
  <c r="F187" i="5"/>
  <c r="F188" i="5"/>
  <c r="F189" i="5"/>
  <c r="F190" i="5"/>
  <c r="F186" i="5"/>
  <c r="E187" i="5"/>
  <c r="E188" i="5"/>
  <c r="E189" i="5"/>
  <c r="E190" i="5"/>
  <c r="E186" i="5"/>
  <c r="D187" i="5"/>
  <c r="D188" i="5"/>
  <c r="D189" i="5"/>
  <c r="D190" i="5"/>
  <c r="D186" i="5"/>
  <c r="C187" i="5"/>
  <c r="C188" i="5"/>
  <c r="C189" i="5"/>
  <c r="C190" i="5"/>
  <c r="C186" i="5"/>
  <c r="B187" i="5"/>
  <c r="B188" i="5"/>
  <c r="B189" i="5"/>
  <c r="B190" i="5"/>
  <c r="B186" i="5"/>
  <c r="F180" i="5" l="1"/>
  <c r="F181" i="5"/>
  <c r="F182" i="5"/>
  <c r="F183" i="5"/>
  <c r="F179" i="5"/>
  <c r="E180" i="5"/>
  <c r="E181" i="5"/>
  <c r="E182" i="5"/>
  <c r="E183" i="5"/>
  <c r="E179" i="5"/>
  <c r="D180" i="5"/>
  <c r="D181" i="5"/>
  <c r="D182" i="5"/>
  <c r="D183" i="5"/>
  <c r="D179" i="5"/>
  <c r="C180" i="5"/>
  <c r="C181" i="5"/>
  <c r="C182" i="5"/>
  <c r="C183" i="5"/>
  <c r="C179" i="5"/>
  <c r="B180" i="5"/>
  <c r="B181" i="5"/>
  <c r="B182" i="5"/>
  <c r="B183" i="5"/>
  <c r="B179" i="5"/>
  <c r="F173" i="5" l="1"/>
  <c r="F174" i="5"/>
  <c r="F175" i="5"/>
  <c r="F176" i="5"/>
  <c r="F172" i="5"/>
  <c r="E173" i="5"/>
  <c r="E174" i="5"/>
  <c r="E175" i="5"/>
  <c r="E176" i="5"/>
  <c r="E172" i="5"/>
  <c r="D173" i="5"/>
  <c r="D174" i="5"/>
  <c r="D175" i="5"/>
  <c r="D176" i="5"/>
  <c r="D172" i="5"/>
  <c r="C173" i="5"/>
  <c r="C174" i="5"/>
  <c r="C175" i="5"/>
  <c r="C176" i="5"/>
  <c r="C172" i="5"/>
  <c r="B173" i="5"/>
  <c r="B174" i="5"/>
  <c r="B175" i="5"/>
  <c r="B176" i="5"/>
  <c r="B172" i="5"/>
  <c r="H3" i="6" l="1"/>
  <c r="F166" i="5" l="1"/>
  <c r="F167" i="5"/>
  <c r="F168" i="5"/>
  <c r="F169" i="5"/>
  <c r="F165" i="5"/>
  <c r="E166" i="5"/>
  <c r="E167" i="5"/>
  <c r="E168" i="5"/>
  <c r="E169" i="5"/>
  <c r="E165" i="5"/>
  <c r="D166" i="5"/>
  <c r="D167" i="5"/>
  <c r="D168" i="5"/>
  <c r="D169" i="5"/>
  <c r="D165" i="5"/>
  <c r="C166" i="5"/>
  <c r="C167" i="5"/>
  <c r="C168" i="5"/>
  <c r="C169" i="5"/>
  <c r="C165" i="5"/>
  <c r="B166" i="5"/>
  <c r="B167" i="5"/>
  <c r="B168" i="5"/>
  <c r="B169" i="5"/>
  <c r="B165" i="5"/>
  <c r="H5" i="4"/>
  <c r="I5" i="4" s="1"/>
  <c r="H7" i="2"/>
  <c r="I7" i="2"/>
  <c r="H7" i="6"/>
  <c r="I7" i="6" s="1"/>
  <c r="H7" i="3"/>
  <c r="I7" i="3"/>
  <c r="M16" i="5" l="1"/>
  <c r="J16" i="5"/>
  <c r="K16" i="5"/>
  <c r="L16" i="5"/>
  <c r="I16" i="5"/>
  <c r="F159" i="5"/>
  <c r="F160" i="5"/>
  <c r="F161" i="5"/>
  <c r="F162" i="5"/>
  <c r="F158" i="5"/>
  <c r="E159" i="5"/>
  <c r="E160" i="5"/>
  <c r="E161" i="5"/>
  <c r="E162" i="5"/>
  <c r="E158" i="5"/>
  <c r="D159" i="5"/>
  <c r="D160" i="5"/>
  <c r="D161" i="5"/>
  <c r="D162" i="5"/>
  <c r="D158" i="5"/>
  <c r="C159" i="5"/>
  <c r="C160" i="5"/>
  <c r="C161" i="5"/>
  <c r="C162" i="5"/>
  <c r="C158" i="5"/>
  <c r="B159" i="5"/>
  <c r="B160" i="5"/>
  <c r="B161" i="5"/>
  <c r="B162" i="5"/>
  <c r="B158" i="5"/>
  <c r="H3" i="1" l="1"/>
  <c r="H2" i="1"/>
  <c r="F152" i="5"/>
  <c r="F153" i="5"/>
  <c r="F154" i="5"/>
  <c r="F155" i="5"/>
  <c r="F151" i="5"/>
  <c r="E152" i="5"/>
  <c r="E153" i="5"/>
  <c r="E154" i="5"/>
  <c r="E155" i="5"/>
  <c r="E151" i="5"/>
  <c r="D152" i="5"/>
  <c r="D153" i="5"/>
  <c r="D154" i="5"/>
  <c r="D155" i="5"/>
  <c r="D151" i="5"/>
  <c r="C152" i="5"/>
  <c r="C153" i="5"/>
  <c r="C154" i="5"/>
  <c r="C155" i="5"/>
  <c r="C151" i="5"/>
  <c r="B152" i="5"/>
  <c r="B153" i="5"/>
  <c r="B154" i="5"/>
  <c r="B155" i="5"/>
  <c r="B151" i="5"/>
  <c r="H13" i="1" l="1"/>
  <c r="I13" i="1" s="1"/>
  <c r="F145" i="5"/>
  <c r="F146" i="5"/>
  <c r="F147" i="5"/>
  <c r="F148" i="5"/>
  <c r="F144" i="5"/>
  <c r="E145" i="5"/>
  <c r="E146" i="5"/>
  <c r="E147" i="5"/>
  <c r="E148" i="5"/>
  <c r="E144" i="5"/>
  <c r="D145" i="5"/>
  <c r="D146" i="5"/>
  <c r="D147" i="5"/>
  <c r="D148" i="5"/>
  <c r="D144" i="5"/>
  <c r="C145" i="5"/>
  <c r="C146" i="5"/>
  <c r="C147" i="5"/>
  <c r="C148" i="5"/>
  <c r="C144" i="5"/>
  <c r="B145" i="5"/>
  <c r="B146" i="5"/>
  <c r="B147" i="5"/>
  <c r="B148" i="5"/>
  <c r="B144" i="5"/>
  <c r="F138" i="5" l="1"/>
  <c r="F139" i="5"/>
  <c r="F140" i="5"/>
  <c r="F141" i="5"/>
  <c r="F137" i="5"/>
  <c r="E138" i="5"/>
  <c r="E139" i="5"/>
  <c r="E140" i="5"/>
  <c r="E141" i="5"/>
  <c r="E137" i="5"/>
  <c r="D138" i="5"/>
  <c r="D139" i="5"/>
  <c r="D140" i="5"/>
  <c r="D141" i="5"/>
  <c r="D137" i="5"/>
  <c r="C138" i="5"/>
  <c r="C139" i="5"/>
  <c r="C140" i="5"/>
  <c r="C141" i="5"/>
  <c r="C137" i="5"/>
  <c r="B138" i="5"/>
  <c r="B139" i="5"/>
  <c r="B140" i="5"/>
  <c r="B141" i="5"/>
  <c r="B137" i="5"/>
  <c r="I9" i="1" l="1"/>
  <c r="K6" i="5" l="1"/>
  <c r="J6" i="5"/>
  <c r="L6" i="5"/>
  <c r="I16" i="4"/>
  <c r="I16" i="6"/>
  <c r="I16" i="2"/>
  <c r="I18" i="3"/>
  <c r="H4" i="4"/>
  <c r="I4" i="4" s="1"/>
  <c r="H6" i="2"/>
  <c r="I6" i="2" s="1"/>
  <c r="H6" i="6"/>
  <c r="I6" i="6" s="1"/>
  <c r="H6" i="3"/>
  <c r="I6" i="3" s="1"/>
  <c r="F131" i="5" l="1"/>
  <c r="F132" i="5"/>
  <c r="F133" i="5"/>
  <c r="F134" i="5"/>
  <c r="F130" i="5"/>
  <c r="E131" i="5"/>
  <c r="E132" i="5"/>
  <c r="E133" i="5"/>
  <c r="E134" i="5"/>
  <c r="E130" i="5"/>
  <c r="D131" i="5"/>
  <c r="D132" i="5"/>
  <c r="D133" i="5"/>
  <c r="D134" i="5"/>
  <c r="D130" i="5"/>
  <c r="C131" i="5"/>
  <c r="C132" i="5"/>
  <c r="C133" i="5"/>
  <c r="C134" i="5"/>
  <c r="C130" i="5"/>
  <c r="B131" i="5"/>
  <c r="B132" i="5"/>
  <c r="B133" i="5"/>
  <c r="B134" i="5"/>
  <c r="B130" i="5"/>
  <c r="F124" i="5"/>
  <c r="F125" i="5"/>
  <c r="F126" i="5"/>
  <c r="F127" i="5"/>
  <c r="F123" i="5"/>
  <c r="E124" i="5"/>
  <c r="E125" i="5"/>
  <c r="E126" i="5"/>
  <c r="E127" i="5"/>
  <c r="E123" i="5"/>
  <c r="D124" i="5"/>
  <c r="D125" i="5"/>
  <c r="D126" i="5"/>
  <c r="D127" i="5"/>
  <c r="D123" i="5"/>
  <c r="C124" i="5"/>
  <c r="C125" i="5"/>
  <c r="C126" i="5"/>
  <c r="C127" i="5"/>
  <c r="C123" i="5"/>
  <c r="B124" i="5"/>
  <c r="B125" i="5"/>
  <c r="B126" i="5"/>
  <c r="B127" i="5"/>
  <c r="B123" i="5"/>
  <c r="M14" i="5" l="1"/>
  <c r="J14" i="5"/>
  <c r="I14" i="5"/>
  <c r="L14" i="5"/>
  <c r="K14" i="5"/>
  <c r="D117" i="5" l="1"/>
  <c r="E117" i="5"/>
  <c r="F117" i="5"/>
  <c r="D118" i="5"/>
  <c r="E118" i="5"/>
  <c r="F118" i="5"/>
  <c r="D119" i="5"/>
  <c r="E119" i="5"/>
  <c r="F119" i="5"/>
  <c r="D120" i="5"/>
  <c r="E120" i="5"/>
  <c r="F120" i="5"/>
  <c r="F116" i="5"/>
  <c r="E116" i="5"/>
  <c r="D116" i="5"/>
  <c r="C117" i="5"/>
  <c r="C118" i="5"/>
  <c r="C119" i="5"/>
  <c r="C120" i="5"/>
  <c r="C116" i="5"/>
  <c r="B117" i="5"/>
  <c r="B118" i="5"/>
  <c r="B119" i="5"/>
  <c r="B120" i="5"/>
  <c r="B116" i="5"/>
  <c r="F110" i="5"/>
  <c r="F111" i="5"/>
  <c r="F112" i="5"/>
  <c r="F113" i="5"/>
  <c r="F109" i="5" l="1"/>
  <c r="D110" i="5"/>
  <c r="D111" i="5"/>
  <c r="D112" i="5"/>
  <c r="D113" i="5"/>
  <c r="D109" i="5"/>
  <c r="E110" i="5"/>
  <c r="E111" i="5"/>
  <c r="E112" i="5"/>
  <c r="E113" i="5"/>
  <c r="E109" i="5"/>
  <c r="C110" i="5"/>
  <c r="C111" i="5"/>
  <c r="C112" i="5"/>
  <c r="C113" i="5"/>
  <c r="C109" i="5"/>
  <c r="B110" i="5"/>
  <c r="B111" i="5"/>
  <c r="B112" i="5"/>
  <c r="B113" i="5"/>
  <c r="B109" i="5"/>
  <c r="I8" i="1" l="1"/>
  <c r="C103" i="5" l="1"/>
  <c r="E103" i="5"/>
  <c r="D103" i="5"/>
  <c r="F103" i="5"/>
  <c r="C104" i="5"/>
  <c r="E104" i="5"/>
  <c r="D104" i="5"/>
  <c r="F104" i="5"/>
  <c r="C105" i="5"/>
  <c r="E105" i="5"/>
  <c r="D105" i="5"/>
  <c r="F105" i="5"/>
  <c r="C106" i="5"/>
  <c r="E106" i="5"/>
  <c r="D106" i="5"/>
  <c r="F106" i="5"/>
  <c r="F102" i="5"/>
  <c r="D102" i="5"/>
  <c r="E102" i="5"/>
  <c r="C102" i="5"/>
  <c r="B103" i="5"/>
  <c r="B104" i="5"/>
  <c r="B105" i="5"/>
  <c r="B106" i="5"/>
  <c r="B102" i="5"/>
  <c r="I58" i="4"/>
  <c r="I57" i="4"/>
  <c r="I91" i="2"/>
  <c r="I90" i="2"/>
  <c r="I91" i="6"/>
  <c r="I90" i="6"/>
  <c r="I93" i="3"/>
  <c r="I92" i="3"/>
  <c r="L12" i="5" l="1"/>
  <c r="M12" i="5"/>
  <c r="J12" i="5"/>
  <c r="I12" i="5"/>
  <c r="K12" i="5"/>
  <c r="I15" i="4"/>
  <c r="B5" i="4" s="1"/>
  <c r="I15" i="6"/>
  <c r="B5" i="6" s="1"/>
  <c r="I17" i="3"/>
  <c r="B5" i="3" s="1"/>
  <c r="I15" i="2"/>
  <c r="B5" i="2" s="1"/>
  <c r="C2" i="2" l="1"/>
  <c r="D2" i="2" s="1"/>
  <c r="C197" i="5"/>
  <c r="E197" i="5"/>
  <c r="D197" i="5"/>
  <c r="F197" i="5"/>
  <c r="C198" i="5"/>
  <c r="E198" i="5"/>
  <c r="D198" i="5"/>
  <c r="F198" i="5"/>
  <c r="B198" i="5"/>
  <c r="B197" i="5"/>
  <c r="F254" i="5"/>
  <c r="D254" i="5"/>
  <c r="E254" i="5"/>
  <c r="C254" i="5"/>
  <c r="B254" i="5"/>
  <c r="F253" i="5"/>
  <c r="D253" i="5"/>
  <c r="E253" i="5"/>
  <c r="C253" i="5"/>
  <c r="B253" i="5"/>
  <c r="F247" i="5"/>
  <c r="D247" i="5"/>
  <c r="E247" i="5"/>
  <c r="C247" i="5"/>
  <c r="B247" i="5"/>
  <c r="F246" i="5"/>
  <c r="D246" i="5"/>
  <c r="E246" i="5"/>
  <c r="C246" i="5"/>
  <c r="B246" i="5"/>
  <c r="F240" i="5"/>
  <c r="D240" i="5"/>
  <c r="E240" i="5"/>
  <c r="C240" i="5"/>
  <c r="B240" i="5"/>
  <c r="F239" i="5"/>
  <c r="D239" i="5"/>
  <c r="E239" i="5"/>
  <c r="C239" i="5"/>
  <c r="F233" i="5"/>
  <c r="D233" i="5"/>
  <c r="E233" i="5"/>
  <c r="C233" i="5"/>
  <c r="B233" i="5"/>
  <c r="F232" i="5"/>
  <c r="D232" i="5"/>
  <c r="E232" i="5"/>
  <c r="C232" i="5"/>
  <c r="B232" i="5"/>
  <c r="F226" i="5"/>
  <c r="D226" i="5"/>
  <c r="E226" i="5"/>
  <c r="C226" i="5"/>
  <c r="B226" i="5"/>
  <c r="F225" i="5"/>
  <c r="D225" i="5"/>
  <c r="E225" i="5"/>
  <c r="C225" i="5"/>
  <c r="B225" i="5"/>
  <c r="F219" i="5"/>
  <c r="D219" i="5"/>
  <c r="E219" i="5"/>
  <c r="C219" i="5"/>
  <c r="B219" i="5"/>
  <c r="F218" i="5"/>
  <c r="D218" i="5"/>
  <c r="E218" i="5"/>
  <c r="C218" i="5"/>
  <c r="B218" i="5"/>
  <c r="F212" i="5"/>
  <c r="D212" i="5"/>
  <c r="E212" i="5"/>
  <c r="C212" i="5"/>
  <c r="B212" i="5"/>
  <c r="F211" i="5"/>
  <c r="D211" i="5"/>
  <c r="E211" i="5"/>
  <c r="C211" i="5"/>
  <c r="B211" i="5"/>
  <c r="F205" i="5"/>
  <c r="D205" i="5"/>
  <c r="E205" i="5"/>
  <c r="C205" i="5"/>
  <c r="B205" i="5"/>
  <c r="F204" i="5"/>
  <c r="D204" i="5"/>
  <c r="E204" i="5"/>
  <c r="C204" i="5"/>
  <c r="B204" i="5"/>
  <c r="F192" i="5"/>
  <c r="D192" i="5"/>
  <c r="E192" i="5"/>
  <c r="C192" i="5"/>
  <c r="B192" i="5"/>
  <c r="F191" i="5"/>
  <c r="D191" i="5"/>
  <c r="E191" i="5"/>
  <c r="C191" i="5"/>
  <c r="B191" i="5"/>
  <c r="F185" i="5"/>
  <c r="D185" i="5"/>
  <c r="E185" i="5"/>
  <c r="C185" i="5"/>
  <c r="B185" i="5"/>
  <c r="F184" i="5"/>
  <c r="D184" i="5"/>
  <c r="E184" i="5"/>
  <c r="C184" i="5"/>
  <c r="B184" i="5"/>
  <c r="F178" i="5"/>
  <c r="D178" i="5"/>
  <c r="E178" i="5"/>
  <c r="C178" i="5"/>
  <c r="B178" i="5"/>
  <c r="F177" i="5"/>
  <c r="D177" i="5"/>
  <c r="E177" i="5"/>
  <c r="C177" i="5"/>
  <c r="B177" i="5"/>
  <c r="F171" i="5"/>
  <c r="D171" i="5"/>
  <c r="E171" i="5"/>
  <c r="C171" i="5"/>
  <c r="B171" i="5"/>
  <c r="F170" i="5"/>
  <c r="D170" i="5"/>
  <c r="E170" i="5"/>
  <c r="C170" i="5"/>
  <c r="B170" i="5"/>
  <c r="F164" i="5"/>
  <c r="D164" i="5"/>
  <c r="E164" i="5"/>
  <c r="C164" i="5"/>
  <c r="B164" i="5"/>
  <c r="F163" i="5"/>
  <c r="D163" i="5"/>
  <c r="E163" i="5"/>
  <c r="C163" i="5"/>
  <c r="B163" i="5"/>
  <c r="F157" i="5"/>
  <c r="D157" i="5"/>
  <c r="E157" i="5"/>
  <c r="C157" i="5"/>
  <c r="B157" i="5"/>
  <c r="F156" i="5"/>
  <c r="D156" i="5"/>
  <c r="E156" i="5"/>
  <c r="C156" i="5"/>
  <c r="B156" i="5"/>
  <c r="F150" i="5"/>
  <c r="D150" i="5"/>
  <c r="E150" i="5"/>
  <c r="C150" i="5"/>
  <c r="B150" i="5"/>
  <c r="F149" i="5"/>
  <c r="D149" i="5"/>
  <c r="E149" i="5"/>
  <c r="C149" i="5"/>
  <c r="B149" i="5"/>
  <c r="F143" i="5"/>
  <c r="D143" i="5"/>
  <c r="E143" i="5"/>
  <c r="C143" i="5"/>
  <c r="B143" i="5"/>
  <c r="F142" i="5"/>
  <c r="D142" i="5"/>
  <c r="E142" i="5"/>
  <c r="C142" i="5"/>
  <c r="B142" i="5"/>
  <c r="F136" i="5"/>
  <c r="D136" i="5"/>
  <c r="E136" i="5"/>
  <c r="C136" i="5"/>
  <c r="B136" i="5"/>
  <c r="F135" i="5"/>
  <c r="D135" i="5"/>
  <c r="E135" i="5"/>
  <c r="C135" i="5"/>
  <c r="B135" i="5"/>
  <c r="F129" i="5"/>
  <c r="D129" i="5"/>
  <c r="E129" i="5"/>
  <c r="C129" i="5"/>
  <c r="B129" i="5"/>
  <c r="F128" i="5"/>
  <c r="D128" i="5"/>
  <c r="E128" i="5"/>
  <c r="C128" i="5"/>
  <c r="B128" i="5"/>
  <c r="F122" i="5"/>
  <c r="D122" i="5"/>
  <c r="E122" i="5"/>
  <c r="C122" i="5"/>
  <c r="B122" i="5"/>
  <c r="F121" i="5"/>
  <c r="D121" i="5"/>
  <c r="E121" i="5"/>
  <c r="C121" i="5"/>
  <c r="B121" i="5"/>
  <c r="F115" i="5"/>
  <c r="D115" i="5"/>
  <c r="E115" i="5"/>
  <c r="C115" i="5"/>
  <c r="B115" i="5"/>
  <c r="F114" i="5"/>
  <c r="D114" i="5"/>
  <c r="E114" i="5"/>
  <c r="C114" i="5"/>
  <c r="B114" i="5"/>
  <c r="B108" i="5"/>
  <c r="B107" i="5"/>
  <c r="F108" i="5"/>
  <c r="D108" i="5"/>
  <c r="E108" i="5"/>
  <c r="C108" i="5"/>
  <c r="F107" i="5"/>
  <c r="D107" i="5"/>
  <c r="E107" i="5"/>
  <c r="C107" i="5"/>
  <c r="I162" i="4"/>
  <c r="I161" i="4"/>
  <c r="I157" i="4"/>
  <c r="I156" i="4"/>
  <c r="I152" i="4"/>
  <c r="I151" i="4"/>
  <c r="I147" i="4"/>
  <c r="I146" i="4"/>
  <c r="I142" i="4"/>
  <c r="I141" i="4"/>
  <c r="I137" i="4"/>
  <c r="I136" i="4"/>
  <c r="I132" i="4"/>
  <c r="I131" i="4"/>
  <c r="I127" i="4"/>
  <c r="I126" i="4"/>
  <c r="I122" i="4"/>
  <c r="I121" i="4"/>
  <c r="I118" i="4"/>
  <c r="I117" i="4"/>
  <c r="I113" i="4"/>
  <c r="I112" i="4"/>
  <c r="I108" i="4"/>
  <c r="I107" i="4"/>
  <c r="I103" i="4"/>
  <c r="I102" i="4"/>
  <c r="I98" i="4"/>
  <c r="I97" i="4"/>
  <c r="I93" i="4"/>
  <c r="I92" i="4"/>
  <c r="I88" i="4"/>
  <c r="I87" i="4"/>
  <c r="I83" i="4"/>
  <c r="I82" i="4"/>
  <c r="I78" i="4"/>
  <c r="I77" i="4"/>
  <c r="I73" i="4"/>
  <c r="I72" i="4"/>
  <c r="I68" i="4"/>
  <c r="I67" i="4"/>
  <c r="I63" i="4"/>
  <c r="I62" i="4"/>
  <c r="I195" i="2"/>
  <c r="I194" i="2"/>
  <c r="I190" i="2"/>
  <c r="I189" i="2"/>
  <c r="I185" i="2"/>
  <c r="I184" i="2"/>
  <c r="I180" i="2"/>
  <c r="I179" i="2"/>
  <c r="I175" i="2"/>
  <c r="I174" i="2"/>
  <c r="I170" i="2"/>
  <c r="I169" i="2"/>
  <c r="I165" i="2"/>
  <c r="I164" i="2"/>
  <c r="I160" i="2"/>
  <c r="I159" i="2"/>
  <c r="I155" i="2"/>
  <c r="I154" i="2"/>
  <c r="I151" i="2"/>
  <c r="I150" i="2"/>
  <c r="I146" i="2"/>
  <c r="I145" i="2"/>
  <c r="I141" i="2"/>
  <c r="I140" i="2"/>
  <c r="I136" i="2"/>
  <c r="I135" i="2"/>
  <c r="I131" i="2"/>
  <c r="I130" i="2"/>
  <c r="I126" i="2"/>
  <c r="I125" i="2"/>
  <c r="I121" i="2"/>
  <c r="I120" i="2"/>
  <c r="I116" i="2"/>
  <c r="I115" i="2"/>
  <c r="I111" i="2"/>
  <c r="I110" i="2"/>
  <c r="I106" i="2"/>
  <c r="I105" i="2"/>
  <c r="I101" i="2"/>
  <c r="I100" i="2"/>
  <c r="I96" i="2"/>
  <c r="I95" i="2"/>
  <c r="I195" i="6"/>
  <c r="I194" i="6"/>
  <c r="I190" i="6"/>
  <c r="I189" i="6"/>
  <c r="I185" i="6"/>
  <c r="I184" i="6"/>
  <c r="I180" i="6"/>
  <c r="I179" i="6"/>
  <c r="I175" i="6"/>
  <c r="I174" i="6"/>
  <c r="I170" i="6"/>
  <c r="I169" i="6"/>
  <c r="I165" i="6"/>
  <c r="I164" i="6"/>
  <c r="I160" i="6"/>
  <c r="I159" i="6"/>
  <c r="I155" i="6"/>
  <c r="I154" i="6"/>
  <c r="I151" i="6"/>
  <c r="I150" i="6"/>
  <c r="I146" i="6"/>
  <c r="I145" i="6"/>
  <c r="I141" i="6"/>
  <c r="I140" i="6"/>
  <c r="I136" i="6"/>
  <c r="I135" i="6"/>
  <c r="I131" i="6"/>
  <c r="I130" i="6"/>
  <c r="I126" i="6"/>
  <c r="I125" i="6"/>
  <c r="I121" i="6"/>
  <c r="I120" i="6"/>
  <c r="I116" i="6"/>
  <c r="I115" i="6"/>
  <c r="I111" i="6"/>
  <c r="I110" i="6"/>
  <c r="I106" i="6"/>
  <c r="I105" i="6"/>
  <c r="I101" i="6"/>
  <c r="I100" i="6"/>
  <c r="I96" i="6"/>
  <c r="I95" i="6"/>
  <c r="I197" i="3"/>
  <c r="I196" i="3"/>
  <c r="I192" i="3"/>
  <c r="I191" i="3"/>
  <c r="I187" i="3"/>
  <c r="I186" i="3"/>
  <c r="I182" i="3"/>
  <c r="I181" i="3"/>
  <c r="I177" i="3"/>
  <c r="I176" i="3"/>
  <c r="I172" i="3"/>
  <c r="I171" i="3"/>
  <c r="I167" i="3"/>
  <c r="I166" i="3"/>
  <c r="I162" i="3"/>
  <c r="I161" i="3"/>
  <c r="I157" i="3"/>
  <c r="I156" i="3"/>
  <c r="I153" i="3"/>
  <c r="I152" i="3"/>
  <c r="I148" i="3"/>
  <c r="I147" i="3"/>
  <c r="I143" i="3"/>
  <c r="I142" i="3"/>
  <c r="I138" i="3"/>
  <c r="I137" i="3"/>
  <c r="I133" i="3"/>
  <c r="I132" i="3"/>
  <c r="I128" i="3"/>
  <c r="I127" i="3"/>
  <c r="I123" i="3"/>
  <c r="I122" i="3"/>
  <c r="I118" i="3"/>
  <c r="I117" i="3"/>
  <c r="I113" i="3"/>
  <c r="I112" i="3"/>
  <c r="I108" i="3"/>
  <c r="I107" i="3"/>
  <c r="I103" i="3"/>
  <c r="I102" i="3"/>
  <c r="I98" i="3"/>
  <c r="I97" i="3"/>
  <c r="H163" i="1"/>
  <c r="H162" i="1"/>
  <c r="H166" i="1"/>
  <c r="H167" i="1"/>
  <c r="L84" i="1"/>
  <c r="L83" i="1"/>
  <c r="L79" i="1"/>
  <c r="L78" i="1"/>
  <c r="L73" i="1"/>
  <c r="L69" i="1"/>
  <c r="L68" i="1"/>
  <c r="L64" i="1"/>
  <c r="L63" i="1"/>
  <c r="L59" i="1"/>
  <c r="L58" i="1"/>
  <c r="L54" i="1"/>
  <c r="L53" i="1"/>
  <c r="L49" i="1"/>
  <c r="H158" i="1"/>
  <c r="H157" i="1"/>
  <c r="H153" i="1"/>
  <c r="H152" i="1"/>
  <c r="H148" i="1"/>
  <c r="H147" i="1"/>
  <c r="H143" i="1"/>
  <c r="H142" i="1"/>
  <c r="H138" i="1"/>
  <c r="H137" i="1"/>
  <c r="H133" i="1"/>
  <c r="H132" i="1"/>
  <c r="H128" i="1"/>
  <c r="H127" i="1"/>
  <c r="H123" i="1"/>
  <c r="H122" i="1"/>
  <c r="H118" i="1"/>
  <c r="H117" i="1"/>
  <c r="H113" i="1"/>
  <c r="H112" i="1"/>
  <c r="H108" i="1"/>
  <c r="H107" i="1"/>
  <c r="H103" i="1"/>
  <c r="H102" i="1"/>
  <c r="H93" i="1"/>
  <c r="I13" i="5" l="1"/>
  <c r="K15" i="5"/>
  <c r="M15" i="5"/>
  <c r="L15" i="5"/>
  <c r="J15" i="5"/>
  <c r="I15" i="5"/>
  <c r="I11" i="5"/>
  <c r="J11" i="5"/>
  <c r="K13" i="5"/>
  <c r="J13" i="5"/>
  <c r="L13" i="5"/>
  <c r="M13" i="5"/>
  <c r="M11" i="5"/>
  <c r="K11" i="5"/>
  <c r="L11" i="5"/>
  <c r="H3" i="4" l="1"/>
  <c r="I3" i="4" s="1"/>
  <c r="H5" i="6"/>
  <c r="I5" i="6" s="1"/>
  <c r="H5" i="3"/>
  <c r="I5" i="3" s="1"/>
  <c r="H5" i="2"/>
  <c r="I5" i="2" s="1"/>
  <c r="I7" i="1" l="1"/>
  <c r="E96" i="5"/>
  <c r="E97" i="5"/>
  <c r="E98" i="5"/>
  <c r="E99" i="5"/>
  <c r="E95" i="5"/>
  <c r="E89" i="5"/>
  <c r="E90" i="5"/>
  <c r="E91" i="5"/>
  <c r="E92" i="5"/>
  <c r="E88" i="5"/>
  <c r="E82" i="5"/>
  <c r="E83" i="5"/>
  <c r="E84" i="5"/>
  <c r="E85" i="5"/>
  <c r="E81" i="5"/>
  <c r="E75" i="5"/>
  <c r="E76" i="5"/>
  <c r="E77" i="5"/>
  <c r="E78" i="5"/>
  <c r="E74" i="5"/>
  <c r="B71" i="5"/>
  <c r="E68" i="5" l="1"/>
  <c r="E69" i="5"/>
  <c r="E70" i="5"/>
  <c r="E71" i="5"/>
  <c r="L10" i="5" s="1"/>
  <c r="E67" i="5"/>
  <c r="H2" i="4" l="1"/>
  <c r="I2" i="4" s="1"/>
  <c r="H4" i="6"/>
  <c r="E61" i="5" l="1"/>
  <c r="E62" i="5"/>
  <c r="E63" i="5"/>
  <c r="E64" i="5"/>
  <c r="E60" i="5"/>
  <c r="S3" i="5" s="1"/>
  <c r="E55" i="5"/>
  <c r="S5" i="5" s="1"/>
  <c r="E56" i="5"/>
  <c r="S6" i="5" s="1"/>
  <c r="E57" i="5"/>
  <c r="S7" i="5" s="1"/>
  <c r="E54" i="5"/>
  <c r="L22" i="5" s="1"/>
  <c r="B56" i="5"/>
  <c r="B55" i="5"/>
  <c r="B57" i="5"/>
  <c r="S4" i="5" l="1"/>
  <c r="L8" i="5"/>
  <c r="B54" i="5"/>
  <c r="B59" i="5" l="1"/>
  <c r="F96" i="5"/>
  <c r="F97" i="5"/>
  <c r="F98" i="5"/>
  <c r="F99" i="5"/>
  <c r="F95" i="5"/>
  <c r="F89" i="5"/>
  <c r="F90" i="5"/>
  <c r="F91" i="5"/>
  <c r="F92" i="5"/>
  <c r="F88" i="5"/>
  <c r="F82" i="5"/>
  <c r="F83" i="5"/>
  <c r="F84" i="5"/>
  <c r="F85" i="5"/>
  <c r="F81" i="5"/>
  <c r="F75" i="5"/>
  <c r="F76" i="5"/>
  <c r="F77" i="5"/>
  <c r="F78" i="5"/>
  <c r="F74" i="5"/>
  <c r="F68" i="5"/>
  <c r="F69" i="5"/>
  <c r="F70" i="5"/>
  <c r="F71" i="5"/>
  <c r="F67" i="5"/>
  <c r="F61" i="5"/>
  <c r="F62" i="5"/>
  <c r="F63" i="5"/>
  <c r="F64" i="5"/>
  <c r="F60" i="5"/>
  <c r="F55" i="5"/>
  <c r="T5" i="5" s="1"/>
  <c r="F56" i="5"/>
  <c r="F57" i="5"/>
  <c r="F54" i="5"/>
  <c r="D96" i="5"/>
  <c r="D97" i="5"/>
  <c r="D98" i="5"/>
  <c r="D99" i="5"/>
  <c r="D95" i="5"/>
  <c r="D89" i="5"/>
  <c r="D90" i="5"/>
  <c r="D91" i="5"/>
  <c r="D92" i="5"/>
  <c r="D88" i="5"/>
  <c r="D82" i="5"/>
  <c r="D83" i="5"/>
  <c r="D84" i="5"/>
  <c r="D85" i="5"/>
  <c r="D81" i="5"/>
  <c r="D75" i="5"/>
  <c r="D76" i="5"/>
  <c r="D77" i="5"/>
  <c r="D78" i="5"/>
  <c r="D74" i="5"/>
  <c r="D68" i="5"/>
  <c r="D69" i="5"/>
  <c r="D70" i="5"/>
  <c r="D71" i="5"/>
  <c r="D67" i="5"/>
  <c r="D61" i="5"/>
  <c r="D62" i="5"/>
  <c r="D63" i="5"/>
  <c r="D64" i="5"/>
  <c r="D60" i="5"/>
  <c r="D55" i="5"/>
  <c r="D56" i="5"/>
  <c r="D57" i="5"/>
  <c r="D54" i="5"/>
  <c r="I53" i="4"/>
  <c r="I52" i="4"/>
  <c r="I48" i="4"/>
  <c r="I47" i="4"/>
  <c r="I43" i="4"/>
  <c r="I42" i="4"/>
  <c r="I38" i="4"/>
  <c r="I37" i="4"/>
  <c r="I33" i="4"/>
  <c r="I32" i="4"/>
  <c r="I28" i="4"/>
  <c r="I27" i="4"/>
  <c r="I23" i="4"/>
  <c r="I22" i="4"/>
  <c r="I19" i="4"/>
  <c r="I18" i="4"/>
  <c r="C2" i="4"/>
  <c r="I25" i="2"/>
  <c r="C96" i="5"/>
  <c r="C97" i="5"/>
  <c r="C98" i="5"/>
  <c r="C99" i="5"/>
  <c r="C95" i="5"/>
  <c r="C89" i="5"/>
  <c r="C90" i="5"/>
  <c r="C91" i="5"/>
  <c r="C92" i="5"/>
  <c r="C88" i="5"/>
  <c r="C82" i="5"/>
  <c r="C83" i="5"/>
  <c r="C84" i="5"/>
  <c r="C85" i="5"/>
  <c r="C81" i="5"/>
  <c r="C75" i="5"/>
  <c r="C76" i="5"/>
  <c r="C77" i="5"/>
  <c r="C78" i="5"/>
  <c r="C74" i="5"/>
  <c r="C68" i="5"/>
  <c r="C69" i="5"/>
  <c r="C70" i="5"/>
  <c r="C71" i="5"/>
  <c r="C67" i="5"/>
  <c r="C61" i="5"/>
  <c r="C62" i="5"/>
  <c r="C63" i="5"/>
  <c r="C64" i="5"/>
  <c r="C60" i="5"/>
  <c r="C55" i="5"/>
  <c r="C56" i="5"/>
  <c r="C57" i="5"/>
  <c r="C54" i="5"/>
  <c r="B96" i="5"/>
  <c r="B97" i="5"/>
  <c r="B98" i="5"/>
  <c r="B99" i="5"/>
  <c r="B95" i="5"/>
  <c r="B89" i="5"/>
  <c r="B90" i="5"/>
  <c r="B91" i="5"/>
  <c r="B92" i="5"/>
  <c r="B88" i="5"/>
  <c r="B82" i="5"/>
  <c r="B83" i="5"/>
  <c r="B84" i="5"/>
  <c r="B85" i="5"/>
  <c r="B81" i="5"/>
  <c r="B75" i="5"/>
  <c r="B76" i="5"/>
  <c r="B77" i="5"/>
  <c r="B78" i="5"/>
  <c r="B74" i="5"/>
  <c r="B68" i="5"/>
  <c r="B69" i="5"/>
  <c r="B70" i="5"/>
  <c r="B67" i="5"/>
  <c r="B61" i="5"/>
  <c r="B62" i="5"/>
  <c r="B63" i="5"/>
  <c r="B64" i="5"/>
  <c r="B60" i="5"/>
  <c r="B2" i="1"/>
  <c r="C2" i="1" s="1"/>
  <c r="H92" i="1"/>
  <c r="H83" i="1"/>
  <c r="H82" i="1"/>
  <c r="H77" i="1"/>
  <c r="H73" i="1"/>
  <c r="H72" i="1"/>
  <c r="H67" i="1"/>
  <c r="H68" i="1"/>
  <c r="H78" i="1"/>
  <c r="I87" i="3"/>
  <c r="I83" i="3"/>
  <c r="I82" i="3"/>
  <c r="I78" i="3"/>
  <c r="I77" i="3"/>
  <c r="I73" i="3"/>
  <c r="I72" i="3"/>
  <c r="I68" i="3"/>
  <c r="I67" i="3"/>
  <c r="I62" i="3"/>
  <c r="I57" i="3"/>
  <c r="I54" i="3"/>
  <c r="I49" i="3"/>
  <c r="I44" i="3"/>
  <c r="I48" i="3"/>
  <c r="E7" i="5"/>
  <c r="I20" i="2"/>
  <c r="I86" i="6"/>
  <c r="I85" i="6"/>
  <c r="I81" i="6"/>
  <c r="I80" i="6"/>
  <c r="I76" i="6"/>
  <c r="I75" i="6"/>
  <c r="I71" i="6"/>
  <c r="I70" i="6"/>
  <c r="I66" i="6"/>
  <c r="I65" i="6"/>
  <c r="I61" i="6"/>
  <c r="I60" i="6"/>
  <c r="I56" i="6"/>
  <c r="I55" i="6"/>
  <c r="I88" i="3"/>
  <c r="I63" i="3"/>
  <c r="I58" i="3"/>
  <c r="I86" i="2"/>
  <c r="I85" i="2"/>
  <c r="I81" i="2"/>
  <c r="I80" i="2"/>
  <c r="I76" i="2"/>
  <c r="I75" i="2"/>
  <c r="I71" i="2"/>
  <c r="I70" i="2"/>
  <c r="I66" i="2"/>
  <c r="I65" i="2"/>
  <c r="I61" i="2"/>
  <c r="I60" i="2"/>
  <c r="I56" i="2"/>
  <c r="I55" i="2"/>
  <c r="H88" i="1"/>
  <c r="H87" i="1"/>
  <c r="H98" i="1"/>
  <c r="H97" i="1"/>
  <c r="I52" i="6"/>
  <c r="I51" i="6"/>
  <c r="I47" i="6"/>
  <c r="I46" i="6"/>
  <c r="I42" i="6"/>
  <c r="I41" i="6"/>
  <c r="I37" i="6"/>
  <c r="I36" i="6"/>
  <c r="I32" i="6"/>
  <c r="I31" i="6"/>
  <c r="I29" i="6"/>
  <c r="I28" i="6"/>
  <c r="I26" i="6"/>
  <c r="I25" i="6"/>
  <c r="I21" i="6"/>
  <c r="I20" i="6"/>
  <c r="I52" i="2"/>
  <c r="I51" i="2"/>
  <c r="I47" i="2"/>
  <c r="I46" i="2"/>
  <c r="I42" i="2"/>
  <c r="I41" i="2"/>
  <c r="I37" i="2"/>
  <c r="I36" i="2"/>
  <c r="I32" i="2"/>
  <c r="I31" i="2"/>
  <c r="I29" i="2"/>
  <c r="I28" i="2"/>
  <c r="I26" i="2"/>
  <c r="I21" i="2"/>
  <c r="I53" i="3"/>
  <c r="I43" i="3"/>
  <c r="I39" i="3"/>
  <c r="I38" i="3"/>
  <c r="I34" i="3"/>
  <c r="I33" i="3"/>
  <c r="I31" i="3"/>
  <c r="I30" i="3"/>
  <c r="I28" i="3"/>
  <c r="I27" i="3"/>
  <c r="I23" i="3"/>
  <c r="I22" i="3"/>
  <c r="M10" i="5" l="1"/>
  <c r="K22" i="5"/>
  <c r="T3" i="5"/>
  <c r="R6" i="5"/>
  <c r="R3" i="5"/>
  <c r="T6" i="5"/>
  <c r="I22" i="5"/>
  <c r="M22" i="5"/>
  <c r="T4" i="5"/>
  <c r="M8" i="5"/>
  <c r="T7" i="5"/>
  <c r="Q7" i="5"/>
  <c r="Q6" i="5"/>
  <c r="J10" i="5"/>
  <c r="Q5" i="5"/>
  <c r="J22" i="5"/>
  <c r="Q4" i="5"/>
  <c r="J8" i="5"/>
  <c r="Q3" i="5"/>
  <c r="R7" i="5"/>
  <c r="R5" i="5"/>
  <c r="R4" i="5"/>
  <c r="P5" i="5"/>
  <c r="P7" i="5"/>
  <c r="I8" i="5"/>
  <c r="P3" i="5"/>
  <c r="P4" i="5"/>
  <c r="P6" i="5"/>
  <c r="I10" i="5"/>
  <c r="K10" i="5"/>
  <c r="K8" i="5"/>
  <c r="B73" i="5"/>
  <c r="C2" i="6"/>
  <c r="F73" i="5"/>
  <c r="F80" i="5"/>
  <c r="F101" i="5"/>
  <c r="D100" i="5"/>
  <c r="D86" i="5"/>
  <c r="D66" i="5"/>
  <c r="C58" i="5"/>
  <c r="B80" i="5"/>
  <c r="C59" i="5"/>
  <c r="C66" i="5"/>
  <c r="C73" i="5"/>
  <c r="C93" i="5"/>
  <c r="C101" i="5"/>
  <c r="E65" i="5"/>
  <c r="E72" i="5"/>
  <c r="E94" i="5"/>
  <c r="E101" i="5"/>
  <c r="D58" i="5"/>
  <c r="D65" i="5"/>
  <c r="D73" i="5"/>
  <c r="D80" i="5"/>
  <c r="D87" i="5"/>
  <c r="D101" i="5"/>
  <c r="F58" i="5"/>
  <c r="F66" i="5"/>
  <c r="F79" i="5"/>
  <c r="F87" i="5"/>
  <c r="F93" i="5"/>
  <c r="F59" i="5"/>
  <c r="F65" i="5"/>
  <c r="F94" i="5"/>
  <c r="E100" i="5"/>
  <c r="B66" i="5"/>
  <c r="C72" i="5"/>
  <c r="C100" i="5"/>
  <c r="E79" i="5"/>
  <c r="F72" i="5"/>
  <c r="F100" i="5"/>
  <c r="D59" i="5"/>
  <c r="E73" i="5"/>
  <c r="B100" i="5"/>
  <c r="C79" i="5"/>
  <c r="C86" i="5"/>
  <c r="D93" i="5"/>
  <c r="C94" i="5"/>
  <c r="B79" i="5"/>
  <c r="B86" i="5"/>
  <c r="E66" i="5"/>
  <c r="E93" i="5"/>
  <c r="D72" i="5"/>
  <c r="F86" i="5"/>
  <c r="D94" i="5"/>
  <c r="D79" i="5"/>
  <c r="E87" i="5"/>
  <c r="E86" i="5"/>
  <c r="E80" i="5"/>
  <c r="E59" i="5"/>
  <c r="E58" i="5"/>
  <c r="C87" i="5"/>
  <c r="C80" i="5"/>
  <c r="C65" i="5"/>
  <c r="B101" i="5"/>
  <c r="B94" i="5"/>
  <c r="B93" i="5"/>
  <c r="B87" i="5"/>
  <c r="B72" i="5"/>
  <c r="B65" i="5"/>
  <c r="B58" i="5"/>
  <c r="C2" i="3"/>
  <c r="H64" i="1"/>
  <c r="H63" i="1"/>
  <c r="H59" i="1"/>
  <c r="H58" i="1"/>
  <c r="H54" i="1"/>
  <c r="H53" i="1"/>
  <c r="H49" i="1"/>
  <c r="H48" i="1"/>
  <c r="H44" i="1"/>
  <c r="H43" i="1"/>
  <c r="H41" i="1"/>
  <c r="H40" i="1"/>
  <c r="H38" i="1"/>
  <c r="H37" i="1"/>
  <c r="H33" i="1"/>
  <c r="H32" i="1"/>
  <c r="F53" i="5"/>
  <c r="D53" i="5"/>
  <c r="E53" i="5"/>
  <c r="C53" i="5"/>
  <c r="B53" i="5"/>
  <c r="F52" i="5"/>
  <c r="D52" i="5"/>
  <c r="E52" i="5"/>
  <c r="C52" i="5"/>
  <c r="B52" i="5"/>
  <c r="D46" i="5"/>
  <c r="E46" i="5"/>
  <c r="C46" i="5"/>
  <c r="B46" i="5"/>
  <c r="D45" i="5"/>
  <c r="E45" i="5"/>
  <c r="C45" i="5"/>
  <c r="B45" i="5"/>
  <c r="D39" i="5"/>
  <c r="E39" i="5"/>
  <c r="C39" i="5"/>
  <c r="B39" i="5"/>
  <c r="D38" i="5"/>
  <c r="E38" i="5"/>
  <c r="C38" i="5"/>
  <c r="B38" i="5"/>
  <c r="D32" i="5"/>
  <c r="E32" i="5"/>
  <c r="C32" i="5"/>
  <c r="B32" i="5"/>
  <c r="D31" i="5"/>
  <c r="E31" i="5"/>
  <c r="C31" i="5"/>
  <c r="B31" i="5"/>
  <c r="D25" i="5"/>
  <c r="E25" i="5"/>
  <c r="C25" i="5"/>
  <c r="B25" i="5"/>
  <c r="D24" i="5"/>
  <c r="E24" i="5"/>
  <c r="C24" i="5"/>
  <c r="B24" i="5"/>
  <c r="D20" i="5"/>
  <c r="E20" i="5"/>
  <c r="C20" i="5"/>
  <c r="B20" i="5"/>
  <c r="D19" i="5"/>
  <c r="E19" i="5"/>
  <c r="C19" i="5"/>
  <c r="B19" i="5"/>
  <c r="D15" i="5"/>
  <c r="E15" i="5"/>
  <c r="C15" i="5"/>
  <c r="B15" i="5"/>
  <c r="D14" i="5"/>
  <c r="E14" i="5"/>
  <c r="L3" i="5" s="1"/>
  <c r="C14" i="5"/>
  <c r="B14" i="5"/>
  <c r="D8" i="5"/>
  <c r="E8" i="5"/>
  <c r="C8" i="5"/>
  <c r="B8" i="5"/>
  <c r="D7" i="5"/>
  <c r="C7" i="5"/>
  <c r="B7" i="5"/>
  <c r="K4" i="5"/>
  <c r="L4" i="5"/>
  <c r="J4" i="5"/>
  <c r="I5" i="5" l="1"/>
  <c r="L5" i="5"/>
  <c r="K5" i="5"/>
  <c r="I9" i="5"/>
  <c r="I7" i="5"/>
  <c r="J9" i="5"/>
  <c r="M9" i="5"/>
  <c r="K9" i="5"/>
  <c r="J3" i="5"/>
  <c r="L9" i="5"/>
  <c r="J7" i="5"/>
  <c r="K3" i="5"/>
  <c r="K7" i="5"/>
  <c r="M7" i="5"/>
  <c r="I3" i="5"/>
  <c r="J5" i="5"/>
  <c r="L7" i="5"/>
  <c r="I21" i="5" l="1"/>
  <c r="K21" i="5"/>
  <c r="J21" i="5"/>
  <c r="M21" i="5"/>
  <c r="L21" i="5"/>
  <c r="G9" i="4"/>
  <c r="H9" i="4"/>
  <c r="D2" i="4"/>
  <c r="G11" i="6"/>
  <c r="I4" i="6"/>
  <c r="I3" i="6"/>
  <c r="H2" i="6"/>
  <c r="D2" i="6"/>
  <c r="G11" i="3"/>
  <c r="H4" i="3"/>
  <c r="I4" i="3" s="1"/>
  <c r="H3" i="3"/>
  <c r="I3" i="3" s="1"/>
  <c r="H2" i="3"/>
  <c r="D2" i="3"/>
  <c r="I6" i="1"/>
  <c r="I5" i="1"/>
  <c r="G11" i="2"/>
  <c r="H4" i="2"/>
  <c r="I4" i="2" s="1"/>
  <c r="I3" i="2"/>
  <c r="H2" i="2"/>
  <c r="H11" i="6" l="1"/>
  <c r="I11" i="6" s="1"/>
  <c r="H11" i="2"/>
  <c r="I11" i="2" s="1"/>
  <c r="I2" i="2"/>
  <c r="I2" i="6"/>
  <c r="H11" i="3"/>
  <c r="I11" i="3" s="1"/>
  <c r="I2" i="3"/>
  <c r="I9" i="4"/>
</calcChain>
</file>

<file path=xl/sharedStrings.xml><?xml version="1.0" encoding="utf-8"?>
<sst xmlns="http://schemas.openxmlformats.org/spreadsheetml/2006/main" count="717" uniqueCount="76">
  <si>
    <t>Адресс</t>
  </si>
  <si>
    <t>Загружено</t>
  </si>
  <si>
    <t>Продано</t>
  </si>
  <si>
    <t>В аппарате</t>
  </si>
  <si>
    <t>Месяц</t>
  </si>
  <si>
    <t>Доход</t>
  </si>
  <si>
    <t>Расход</t>
  </si>
  <si>
    <t>Прибыль</t>
  </si>
  <si>
    <t>Расходы</t>
  </si>
  <si>
    <t>Апрель</t>
  </si>
  <si>
    <t>Аренда</t>
  </si>
  <si>
    <t>Экваринг %</t>
  </si>
  <si>
    <t>налог</t>
  </si>
  <si>
    <t>Связь</t>
  </si>
  <si>
    <t>Май</t>
  </si>
  <si>
    <t>Июнь</t>
  </si>
  <si>
    <t>Дата Загрузки</t>
  </si>
  <si>
    <t>Кол-во</t>
  </si>
  <si>
    <t>Июль</t>
  </si>
  <si>
    <t>Август</t>
  </si>
  <si>
    <t>Сентябрь</t>
  </si>
  <si>
    <t>Октябрь</t>
  </si>
  <si>
    <t>Ноябрь</t>
  </si>
  <si>
    <t>Декабрь</t>
  </si>
  <si>
    <t>На счету</t>
  </si>
  <si>
    <t>Февраль</t>
  </si>
  <si>
    <t>Март</t>
  </si>
  <si>
    <t>Склад</t>
  </si>
  <si>
    <t>Рутокены</t>
  </si>
  <si>
    <t>Счет</t>
  </si>
  <si>
    <t>Вендинг</t>
  </si>
  <si>
    <t>Доставка</t>
  </si>
  <si>
    <t>касса</t>
  </si>
  <si>
    <t>доставка</t>
  </si>
  <si>
    <t>коробочки</t>
  </si>
  <si>
    <t>Андрей</t>
  </si>
  <si>
    <t>аренда</t>
  </si>
  <si>
    <t>Токены</t>
  </si>
  <si>
    <t>Коробочки</t>
  </si>
  <si>
    <t>Вывод</t>
  </si>
  <si>
    <t>Дата</t>
  </si>
  <si>
    <t>на карту</t>
  </si>
  <si>
    <t>комса</t>
  </si>
  <si>
    <t>-</t>
  </si>
  <si>
    <t>Неделя</t>
  </si>
  <si>
    <t>Среднее</t>
  </si>
  <si>
    <t>Всего</t>
  </si>
  <si>
    <t>Продажи</t>
  </si>
  <si>
    <t>Продажи по дням недели</t>
  </si>
  <si>
    <t>Понедельник</t>
  </si>
  <si>
    <t>Вторник</t>
  </si>
  <si>
    <t>Среда</t>
  </si>
  <si>
    <t>Четверг</t>
  </si>
  <si>
    <t>Пятница</t>
  </si>
  <si>
    <t>Юр.лиц</t>
  </si>
  <si>
    <t>есмарт</t>
  </si>
  <si>
    <t>джакарты сверху</t>
  </si>
  <si>
    <t>июнь</t>
  </si>
  <si>
    <t>июль</t>
  </si>
  <si>
    <t>август</t>
  </si>
  <si>
    <t>Общее</t>
  </si>
  <si>
    <t>Среднее в день</t>
  </si>
  <si>
    <t>без новака</t>
  </si>
  <si>
    <t>сентябрь</t>
  </si>
  <si>
    <t>рутокены снизу</t>
  </si>
  <si>
    <t>октябрь</t>
  </si>
  <si>
    <t>апрель</t>
  </si>
  <si>
    <t>май</t>
  </si>
  <si>
    <t>рутокен</t>
  </si>
  <si>
    <t>ноябрь</t>
  </si>
  <si>
    <t>% купивших токен</t>
  </si>
  <si>
    <t>Новак</t>
  </si>
  <si>
    <t>Засек</t>
  </si>
  <si>
    <t>Тол</t>
  </si>
  <si>
    <t>Мичу</t>
  </si>
  <si>
    <t>Сызр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</si>
</sst>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_ ;\-#,##0.0\ "/>
  </numFmts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 tint="0.79998168889431442"/>
        <bgColor indexed="64"/>
      </patternFill>
    </fill>
  </fills>
  <borders count="7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FF0000"/>
      </left>
      <right style="thin">
        <color indexed="64"/>
      </right>
      <top style="medium">
        <color rgb="FFFF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FF0000"/>
      </top>
      <bottom style="thin">
        <color indexed="64"/>
      </bottom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FF0000"/>
      </right>
      <top/>
      <bottom/>
      <diagonal/>
    </border>
    <border>
      <left style="thin">
        <color indexed="64"/>
      </left>
      <right style="medium">
        <color rgb="FFFF0000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rgb="FFFF0000"/>
      </bottom>
      <diagonal/>
    </border>
    <border>
      <left style="thin">
        <color indexed="64"/>
      </left>
      <right style="medium">
        <color rgb="FFFF0000"/>
      </right>
      <top style="thin">
        <color indexed="64"/>
      </top>
      <bottom style="thick">
        <color rgb="FFFF0000"/>
      </bottom>
      <diagonal/>
    </border>
    <border>
      <left style="medium">
        <color rgb="FFFF0000"/>
      </left>
      <right style="thin">
        <color indexed="64"/>
      </right>
      <top style="thin">
        <color indexed="64"/>
      </top>
      <bottom style="thick">
        <color rgb="FFFF0000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rgb="FFFF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rgb="FFFF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/>
      <top style="thin">
        <color indexed="64"/>
      </top>
      <bottom style="thin">
        <color indexed="64"/>
      </bottom>
      <diagonal/>
    </border>
    <border>
      <left style="medium">
        <color rgb="FFFF0000"/>
      </left>
      <right/>
      <top/>
      <bottom style="thin">
        <color indexed="64"/>
      </bottom>
      <diagonal/>
    </border>
    <border>
      <left style="thin">
        <color indexed="64"/>
      </left>
      <right style="thick">
        <color rgb="FFFF0000"/>
      </right>
      <top style="thin">
        <color indexed="64"/>
      </top>
      <bottom style="thick">
        <color rgb="FFFF0000"/>
      </bottom>
      <diagonal/>
    </border>
    <border>
      <left style="thick">
        <color rgb="FFFF0000"/>
      </left>
      <right style="thin">
        <color indexed="64"/>
      </right>
      <top style="thin">
        <color indexed="64"/>
      </top>
      <bottom style="thick">
        <color rgb="FFFF0000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ck">
        <color rgb="FFFF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ck">
        <color rgb="FFFF0000"/>
      </bottom>
      <diagonal/>
    </border>
    <border>
      <left style="medium">
        <color rgb="FFFF0000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rgb="FFFF0000"/>
      </right>
      <top style="thin">
        <color indexed="64"/>
      </top>
      <bottom/>
      <diagonal/>
    </border>
    <border>
      <left style="medium">
        <color rgb="FFFF0000"/>
      </left>
      <right style="thin">
        <color indexed="64"/>
      </right>
      <top style="thin">
        <color indexed="64"/>
      </top>
      <bottom style="medium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FF0000"/>
      </bottom>
      <diagonal/>
    </border>
    <border>
      <left style="thin">
        <color indexed="64"/>
      </left>
      <right style="medium">
        <color rgb="FFFF0000"/>
      </right>
      <top style="thin">
        <color indexed="64"/>
      </top>
      <bottom style="medium">
        <color rgb="FFFF0000"/>
      </bottom>
      <diagonal/>
    </border>
    <border>
      <left style="thin">
        <color indexed="64"/>
      </left>
      <right style="medium">
        <color rgb="FFFF0000"/>
      </right>
      <top style="medium">
        <color rgb="FFFF0000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65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0" borderId="1" xfId="0" applyBorder="1"/>
    <xf numFmtId="0" fontId="1" fillId="2" borderId="1" xfId="0" applyFont="1" applyFill="1" applyBorder="1" applyAlignment="1">
      <alignment wrapText="1"/>
    </xf>
    <xf numFmtId="10" fontId="0" fillId="0" borderId="1" xfId="0" applyNumberFormat="1" applyBorder="1"/>
    <xf numFmtId="1" fontId="0" fillId="0" borderId="1" xfId="0" applyNumberFormat="1" applyBorder="1"/>
    <xf numFmtId="0" fontId="1" fillId="3" borderId="0" xfId="0" applyFont="1" applyFill="1" applyBorder="1"/>
    <xf numFmtId="0" fontId="0" fillId="3" borderId="0" xfId="0" applyFill="1" applyBorder="1"/>
    <xf numFmtId="14" fontId="0" fillId="0" borderId="4" xfId="0" applyNumberFormat="1" applyBorder="1"/>
    <xf numFmtId="14" fontId="0" fillId="0" borderId="1" xfId="0" applyNumberFormat="1" applyBorder="1"/>
    <xf numFmtId="0" fontId="1" fillId="4" borderId="5" xfId="0" applyFont="1" applyFill="1" applyBorder="1"/>
    <xf numFmtId="0" fontId="1" fillId="4" borderId="6" xfId="0" applyFont="1" applyFill="1" applyBorder="1"/>
    <xf numFmtId="0" fontId="1" fillId="4" borderId="7" xfId="0" applyFont="1" applyFill="1" applyBorder="1"/>
    <xf numFmtId="0" fontId="1" fillId="4" borderId="8" xfId="0" applyFont="1" applyFill="1" applyBorder="1"/>
    <xf numFmtId="0" fontId="1" fillId="4" borderId="9" xfId="0" applyFont="1" applyFill="1" applyBorder="1"/>
    <xf numFmtId="0" fontId="1" fillId="4" borderId="10" xfId="0" applyFont="1" applyFill="1" applyBorder="1"/>
    <xf numFmtId="0" fontId="1" fillId="5" borderId="11" xfId="0" applyFont="1" applyFill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4" xfId="0" applyBorder="1"/>
    <xf numFmtId="0" fontId="0" fillId="0" borderId="15" xfId="0" applyBorder="1"/>
    <xf numFmtId="0" fontId="2" fillId="5" borderId="16" xfId="0" applyFont="1" applyFill="1" applyBorder="1"/>
    <xf numFmtId="0" fontId="1" fillId="4" borderId="17" xfId="0" applyFont="1" applyFill="1" applyBorder="1"/>
    <xf numFmtId="0" fontId="0" fillId="4" borderId="12" xfId="0" applyFill="1" applyBorder="1"/>
    <xf numFmtId="0" fontId="3" fillId="3" borderId="14" xfId="0" applyFont="1" applyFill="1" applyBorder="1"/>
    <xf numFmtId="0" fontId="1" fillId="4" borderId="6" xfId="0" applyFont="1" applyFill="1" applyBorder="1" applyAlignment="1">
      <alignment wrapText="1"/>
    </xf>
    <xf numFmtId="0" fontId="1" fillId="4" borderId="18" xfId="0" applyFont="1" applyFill="1" applyBorder="1"/>
    <xf numFmtId="10" fontId="0" fillId="0" borderId="13" xfId="0" applyNumberFormat="1" applyBorder="1"/>
    <xf numFmtId="0" fontId="0" fillId="0" borderId="16" xfId="0" applyFill="1" applyBorder="1"/>
    <xf numFmtId="0" fontId="1" fillId="2" borderId="19" xfId="0" applyFont="1" applyFill="1" applyBorder="1"/>
    <xf numFmtId="0" fontId="1" fillId="4" borderId="20" xfId="0" applyFont="1" applyFill="1" applyBorder="1"/>
    <xf numFmtId="0" fontId="0" fillId="0" borderId="21" xfId="0" applyBorder="1"/>
    <xf numFmtId="0" fontId="0" fillId="0" borderId="22" xfId="0" applyBorder="1"/>
    <xf numFmtId="0" fontId="1" fillId="2" borderId="5" xfId="0" applyFont="1" applyFill="1" applyBorder="1"/>
    <xf numFmtId="0" fontId="0" fillId="0" borderId="23" xfId="0" applyBorder="1"/>
    <xf numFmtId="0" fontId="0" fillId="0" borderId="3" xfId="0" applyBorder="1"/>
    <xf numFmtId="0" fontId="0" fillId="0" borderId="24" xfId="0" applyBorder="1"/>
    <xf numFmtId="0" fontId="0" fillId="3" borderId="14" xfId="0" applyFill="1" applyBorder="1"/>
    <xf numFmtId="0" fontId="0" fillId="3" borderId="13" xfId="0" applyFill="1" applyBorder="1"/>
    <xf numFmtId="0" fontId="0" fillId="0" borderId="6" xfId="0" applyBorder="1"/>
    <xf numFmtId="0" fontId="0" fillId="0" borderId="7" xfId="0" applyBorder="1"/>
    <xf numFmtId="0" fontId="1" fillId="2" borderId="4" xfId="0" applyFont="1" applyFill="1" applyBorder="1"/>
    <xf numFmtId="0" fontId="0" fillId="0" borderId="15" xfId="0" applyFill="1" applyBorder="1"/>
    <xf numFmtId="0" fontId="1" fillId="2" borderId="12" xfId="0" applyFont="1" applyFill="1" applyBorder="1"/>
    <xf numFmtId="0" fontId="0" fillId="0" borderId="2" xfId="0" applyBorder="1"/>
    <xf numFmtId="9" fontId="0" fillId="0" borderId="1" xfId="0" applyNumberFormat="1" applyBorder="1"/>
    <xf numFmtId="0" fontId="1" fillId="2" borderId="9" xfId="0" applyFont="1" applyFill="1" applyBorder="1"/>
    <xf numFmtId="0" fontId="0" fillId="6" borderId="1" xfId="0" applyFill="1" applyBorder="1"/>
    <xf numFmtId="2" fontId="0" fillId="6" borderId="1" xfId="0" applyNumberFormat="1" applyFill="1" applyBorder="1"/>
    <xf numFmtId="0" fontId="0" fillId="7" borderId="1" xfId="0" applyFill="1" applyBorder="1"/>
    <xf numFmtId="2" fontId="0" fillId="7" borderId="1" xfId="0" applyNumberFormat="1" applyFill="1" applyBorder="1"/>
    <xf numFmtId="0" fontId="0" fillId="8" borderId="1" xfId="0" applyFill="1" applyBorder="1"/>
    <xf numFmtId="14" fontId="1" fillId="9" borderId="4" xfId="0" applyNumberFormat="1" applyFont="1" applyFill="1" applyBorder="1" applyAlignment="1">
      <alignment horizontal="right"/>
    </xf>
    <xf numFmtId="0" fontId="1" fillId="9" borderId="1" xfId="0" applyFont="1" applyFill="1" applyBorder="1"/>
    <xf numFmtId="2" fontId="0" fillId="8" borderId="1" xfId="0" applyNumberFormat="1" applyFill="1" applyBorder="1"/>
    <xf numFmtId="0" fontId="1" fillId="9" borderId="1" xfId="0" applyNumberFormat="1" applyFont="1" applyFill="1" applyBorder="1"/>
    <xf numFmtId="2" fontId="1" fillId="9" borderId="1" xfId="0" applyNumberFormat="1" applyFont="1" applyFill="1" applyBorder="1"/>
    <xf numFmtId="14" fontId="1" fillId="9" borderId="12" xfId="0" applyNumberFormat="1" applyFont="1" applyFill="1" applyBorder="1" applyAlignment="1">
      <alignment horizontal="right"/>
    </xf>
    <xf numFmtId="0" fontId="1" fillId="9" borderId="13" xfId="0" applyFont="1" applyFill="1" applyBorder="1"/>
    <xf numFmtId="0" fontId="1" fillId="9" borderId="14" xfId="0" applyFont="1" applyFill="1" applyBorder="1"/>
    <xf numFmtId="0" fontId="0" fillId="0" borderId="5" xfId="0" applyBorder="1"/>
    <xf numFmtId="2" fontId="0" fillId="0" borderId="13" xfId="0" applyNumberFormat="1" applyBorder="1"/>
    <xf numFmtId="0" fontId="1" fillId="9" borderId="2" xfId="0" applyFont="1" applyFill="1" applyBorder="1"/>
    <xf numFmtId="0" fontId="0" fillId="0" borderId="25" xfId="0" applyBorder="1"/>
    <xf numFmtId="14" fontId="1" fillId="9" borderId="1" xfId="0" applyNumberFormat="1" applyFont="1" applyFill="1" applyBorder="1" applyAlignment="1">
      <alignment horizontal="right"/>
    </xf>
    <xf numFmtId="0" fontId="1" fillId="2" borderId="2" xfId="0" applyFont="1" applyFill="1" applyBorder="1" applyAlignment="1">
      <alignment horizontal="center"/>
    </xf>
    <xf numFmtId="0" fontId="0" fillId="0" borderId="26" xfId="0" applyBorder="1"/>
    <xf numFmtId="0" fontId="0" fillId="0" borderId="0" xfId="0" applyBorder="1"/>
    <xf numFmtId="0" fontId="1" fillId="9" borderId="25" xfId="0" applyFont="1" applyFill="1" applyBorder="1"/>
    <xf numFmtId="2" fontId="0" fillId="0" borderId="2" xfId="0" applyNumberFormat="1" applyBorder="1"/>
    <xf numFmtId="14" fontId="1" fillId="2" borderId="28" xfId="0" applyNumberFormat="1" applyFont="1" applyFill="1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14" fontId="1" fillId="2" borderId="32" xfId="0" applyNumberFormat="1" applyFont="1" applyFill="1" applyBorder="1"/>
    <xf numFmtId="0" fontId="0" fillId="0" borderId="33" xfId="0" applyBorder="1"/>
    <xf numFmtId="0" fontId="1" fillId="9" borderId="34" xfId="0" applyFont="1" applyFill="1" applyBorder="1"/>
    <xf numFmtId="14" fontId="1" fillId="2" borderId="35" xfId="0" applyNumberFormat="1" applyFont="1" applyFill="1" applyBorder="1"/>
    <xf numFmtId="0" fontId="0" fillId="0" borderId="36" xfId="0" applyBorder="1"/>
    <xf numFmtId="14" fontId="1" fillId="9" borderId="36" xfId="0" applyNumberFormat="1" applyFont="1" applyFill="1" applyBorder="1" applyAlignment="1">
      <alignment horizontal="right"/>
    </xf>
    <xf numFmtId="0" fontId="1" fillId="9" borderId="37" xfId="0" applyFont="1" applyFill="1" applyBorder="1"/>
    <xf numFmtId="14" fontId="1" fillId="2" borderId="38" xfId="0" applyNumberFormat="1" applyFont="1" applyFill="1" applyBorder="1"/>
    <xf numFmtId="2" fontId="1" fillId="9" borderId="37" xfId="0" applyNumberFormat="1" applyFont="1" applyFill="1" applyBorder="1"/>
    <xf numFmtId="0" fontId="1" fillId="9" borderId="37" xfId="0" applyNumberFormat="1" applyFont="1" applyFill="1" applyBorder="1"/>
    <xf numFmtId="0" fontId="1" fillId="2" borderId="8" xfId="0" applyFont="1" applyFill="1" applyBorder="1" applyAlignment="1">
      <alignment horizontal="center"/>
    </xf>
    <xf numFmtId="0" fontId="0" fillId="0" borderId="27" xfId="0" applyBorder="1"/>
    <xf numFmtId="0" fontId="0" fillId="0" borderId="39" xfId="0" applyBorder="1"/>
    <xf numFmtId="14" fontId="1" fillId="9" borderId="40" xfId="0" applyNumberFormat="1" applyFont="1" applyFill="1" applyBorder="1" applyAlignment="1">
      <alignment horizontal="right"/>
    </xf>
    <xf numFmtId="14" fontId="1" fillId="9" borderId="41" xfId="0" applyNumberFormat="1" applyFont="1" applyFill="1" applyBorder="1" applyAlignment="1">
      <alignment horizontal="right"/>
    </xf>
    <xf numFmtId="14" fontId="1" fillId="2" borderId="42" xfId="0" applyNumberFormat="1" applyFont="1" applyFill="1" applyBorder="1"/>
    <xf numFmtId="14" fontId="1" fillId="2" borderId="43" xfId="0" applyNumberFormat="1" applyFont="1" applyFill="1" applyBorder="1"/>
    <xf numFmtId="0" fontId="0" fillId="0" borderId="44" xfId="0" applyBorder="1"/>
    <xf numFmtId="14" fontId="1" fillId="9" borderId="45" xfId="0" applyNumberFormat="1" applyFont="1" applyFill="1" applyBorder="1" applyAlignment="1">
      <alignment horizontal="right"/>
    </xf>
    <xf numFmtId="2" fontId="0" fillId="0" borderId="39" xfId="0" applyNumberFormat="1" applyBorder="1"/>
    <xf numFmtId="0" fontId="0" fillId="0" borderId="40" xfId="0" applyBorder="1"/>
    <xf numFmtId="0" fontId="1" fillId="2" borderId="46" xfId="0" applyFont="1" applyFill="1" applyBorder="1"/>
    <xf numFmtId="0" fontId="1" fillId="2" borderId="47" xfId="0" applyFont="1" applyFill="1" applyBorder="1" applyAlignment="1">
      <alignment horizontal="center"/>
    </xf>
    <xf numFmtId="0" fontId="0" fillId="3" borderId="0" xfId="0" applyFill="1"/>
    <xf numFmtId="0" fontId="0" fillId="0" borderId="1" xfId="0" applyFill="1" applyBorder="1"/>
    <xf numFmtId="0" fontId="0" fillId="10" borderId="1" xfId="0" applyFill="1" applyBorder="1"/>
    <xf numFmtId="14" fontId="1" fillId="2" borderId="48" xfId="0" applyNumberFormat="1" applyFont="1" applyFill="1" applyBorder="1"/>
    <xf numFmtId="14" fontId="1" fillId="3" borderId="0" xfId="0" applyNumberFormat="1" applyFont="1" applyFill="1" applyBorder="1"/>
    <xf numFmtId="14" fontId="1" fillId="9" borderId="2" xfId="0" applyNumberFormat="1" applyFont="1" applyFill="1" applyBorder="1" applyAlignment="1">
      <alignment horizontal="right"/>
    </xf>
    <xf numFmtId="0" fontId="1" fillId="9" borderId="49" xfId="0" applyFont="1" applyFill="1" applyBorder="1"/>
    <xf numFmtId="14" fontId="1" fillId="2" borderId="50" xfId="0" applyNumberFormat="1" applyFont="1" applyFill="1" applyBorder="1"/>
    <xf numFmtId="0" fontId="0" fillId="0" borderId="51" xfId="0" applyBorder="1"/>
    <xf numFmtId="14" fontId="1" fillId="9" borderId="51" xfId="0" applyNumberFormat="1" applyFont="1" applyFill="1" applyBorder="1" applyAlignment="1">
      <alignment horizontal="right"/>
    </xf>
    <xf numFmtId="0" fontId="1" fillId="9" borderId="52" xfId="0" applyFont="1" applyFill="1" applyBorder="1"/>
    <xf numFmtId="0" fontId="0" fillId="0" borderId="53" xfId="0" applyBorder="1"/>
    <xf numFmtId="0" fontId="0" fillId="0" borderId="34" xfId="0" applyBorder="1"/>
    <xf numFmtId="0" fontId="1" fillId="9" borderId="54" xfId="0" applyFont="1" applyFill="1" applyBorder="1"/>
    <xf numFmtId="2" fontId="0" fillId="10" borderId="2" xfId="0" applyNumberFormat="1" applyFill="1" applyBorder="1"/>
    <xf numFmtId="0" fontId="0" fillId="3" borderId="29" xfId="0" applyFill="1" applyBorder="1"/>
    <xf numFmtId="0" fontId="4" fillId="0" borderId="51" xfId="0" applyFont="1" applyBorder="1"/>
    <xf numFmtId="0" fontId="0" fillId="0" borderId="55" xfId="0" applyFill="1" applyBorder="1" applyAlignment="1">
      <alignment horizontal="right"/>
    </xf>
    <xf numFmtId="0" fontId="0" fillId="0" borderId="56" xfId="0" applyBorder="1"/>
    <xf numFmtId="0" fontId="0" fillId="0" borderId="57" xfId="0" applyBorder="1"/>
    <xf numFmtId="14" fontId="0" fillId="0" borderId="0" xfId="0" applyNumberFormat="1"/>
    <xf numFmtId="0" fontId="0" fillId="0" borderId="3" xfId="0" applyFill="1" applyBorder="1"/>
    <xf numFmtId="1" fontId="0" fillId="0" borderId="0" xfId="0" applyNumberFormat="1"/>
    <xf numFmtId="164" fontId="0" fillId="0" borderId="0" xfId="0" applyNumberFormat="1"/>
    <xf numFmtId="0" fontId="1" fillId="2" borderId="27" xfId="0" applyFont="1" applyFill="1" applyBorder="1"/>
    <xf numFmtId="0" fontId="1" fillId="2" borderId="24" xfId="0" applyFont="1" applyFill="1" applyBorder="1"/>
    <xf numFmtId="14" fontId="0" fillId="0" borderId="5" xfId="0" applyNumberFormat="1" applyBorder="1"/>
    <xf numFmtId="0" fontId="0" fillId="0" borderId="7" xfId="0" applyFill="1" applyBorder="1"/>
    <xf numFmtId="0" fontId="1" fillId="4" borderId="3" xfId="0" applyFont="1" applyFill="1" applyBorder="1"/>
    <xf numFmtId="0" fontId="1" fillId="4" borderId="58" xfId="0" applyFont="1" applyFill="1" applyBorder="1"/>
    <xf numFmtId="0" fontId="0" fillId="6" borderId="6" xfId="0" applyFill="1" applyBorder="1"/>
    <xf numFmtId="0" fontId="0" fillId="6" borderId="7" xfId="0" applyFill="1" applyBorder="1"/>
    <xf numFmtId="0" fontId="0" fillId="6" borderId="15" xfId="0" applyFill="1" applyBorder="1"/>
    <xf numFmtId="0" fontId="0" fillId="7" borderId="15" xfId="0" applyFill="1" applyBorder="1"/>
    <xf numFmtId="0" fontId="0" fillId="8" borderId="15" xfId="0" applyFill="1" applyBorder="1"/>
    <xf numFmtId="2" fontId="0" fillId="8" borderId="15" xfId="0" applyNumberFormat="1" applyFill="1" applyBorder="1"/>
    <xf numFmtId="0" fontId="0" fillId="10" borderId="15" xfId="0" applyFill="1" applyBorder="1"/>
    <xf numFmtId="2" fontId="0" fillId="10" borderId="24" xfId="0" applyNumberFormat="1" applyFill="1" applyBorder="1"/>
    <xf numFmtId="0" fontId="0" fillId="6" borderId="59" xfId="0" applyFill="1" applyBorder="1"/>
    <xf numFmtId="0" fontId="0" fillId="6" borderId="41" xfId="0" applyFill="1" applyBorder="1"/>
    <xf numFmtId="0" fontId="0" fillId="7" borderId="41" xfId="0" applyFill="1" applyBorder="1"/>
    <xf numFmtId="0" fontId="0" fillId="8" borderId="41" xfId="0" applyFill="1" applyBorder="1"/>
    <xf numFmtId="2" fontId="0" fillId="8" borderId="41" xfId="0" applyNumberFormat="1" applyFill="1" applyBorder="1"/>
    <xf numFmtId="0" fontId="0" fillId="10" borderId="41" xfId="0" applyFill="1" applyBorder="1"/>
    <xf numFmtId="2" fontId="0" fillId="10" borderId="54" xfId="0" applyNumberFormat="1" applyFill="1" applyBorder="1"/>
    <xf numFmtId="0" fontId="0" fillId="0" borderId="0" xfId="0"/>
    <xf numFmtId="1" fontId="0" fillId="0" borderId="0" xfId="0" applyNumberFormat="1"/>
    <xf numFmtId="14" fontId="1" fillId="2" borderId="41" xfId="0" applyNumberFormat="1" applyFont="1" applyFill="1" applyBorder="1"/>
    <xf numFmtId="14" fontId="1" fillId="9" borderId="64" xfId="0" applyNumberFormat="1" applyFont="1" applyFill="1" applyBorder="1" applyAlignment="1">
      <alignment horizontal="right"/>
    </xf>
    <xf numFmtId="14" fontId="1" fillId="2" borderId="65" xfId="0" applyNumberFormat="1" applyFont="1" applyFill="1" applyBorder="1"/>
    <xf numFmtId="14" fontId="1" fillId="9" borderId="54" xfId="0" applyNumberFormat="1" applyFont="1" applyFill="1" applyBorder="1" applyAlignment="1">
      <alignment horizontal="right"/>
    </xf>
    <xf numFmtId="14" fontId="1" fillId="2" borderId="66" xfId="0" applyNumberFormat="1" applyFont="1" applyFill="1" applyBorder="1"/>
    <xf numFmtId="0" fontId="1" fillId="9" borderId="26" xfId="0" applyFont="1" applyFill="1" applyBorder="1"/>
    <xf numFmtId="0" fontId="1" fillId="9" borderId="67" xfId="0" applyFont="1" applyFill="1" applyBorder="1"/>
    <xf numFmtId="0" fontId="1" fillId="2" borderId="68" xfId="0" applyFont="1" applyFill="1" applyBorder="1" applyAlignment="1">
      <alignment horizontal="center"/>
    </xf>
    <xf numFmtId="0" fontId="1" fillId="2" borderId="25" xfId="0" applyFont="1" applyFill="1" applyBorder="1"/>
    <xf numFmtId="0" fontId="1" fillId="2" borderId="69" xfId="0" applyFont="1" applyFill="1" applyBorder="1"/>
    <xf numFmtId="0" fontId="1" fillId="2" borderId="63" xfId="0" applyFont="1" applyFill="1" applyBorder="1" applyAlignment="1">
      <alignment horizontal="center" vertical="center"/>
    </xf>
    <xf numFmtId="0" fontId="1" fillId="2" borderId="61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1" fillId="2" borderId="6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2" borderId="62" xfId="0" applyFont="1" applyFill="1" applyBorder="1" applyAlignment="1">
      <alignment horizontal="center" vertical="center"/>
    </xf>
    <xf numFmtId="0" fontId="5" fillId="2" borderId="6" xfId="0" applyFont="1" applyFill="1" applyBorder="1"/>
    <xf numFmtId="0" fontId="5" fillId="2" borderId="7" xfId="0" applyFont="1" applyFill="1" applyBorder="1"/>
  </cellXfs>
  <cellStyles count="1">
    <cellStyle name="Обычный" xfId="0" builtinId="0"/>
  </cellStyles>
  <dxfs count="9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9" formatCode="dd/mm/yyyy"/>
      <fill>
        <patternFill patternType="solid">
          <fgColor indexed="64"/>
          <bgColor rgb="FF7030A0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7030A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ru-RU"/>
              <a:t>Продажи по месяцам</a:t>
            </a:r>
          </a:p>
        </c:rich>
      </c:tx>
      <c:layout>
        <c:manualLayout>
          <c:xMode val="edge"/>
          <c:yMode val="edge"/>
          <c:x val="0.26993912682945459"/>
          <c:y val="3.25203252032520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7.2454943132108485E-2"/>
          <c:y val="0.15085568326947638"/>
          <c:w val="0.89960854893138353"/>
          <c:h val="0.65975281825403997"/>
        </c:manualLayout>
      </c:layout>
      <c:barChart>
        <c:barDir val="col"/>
        <c:grouping val="clustered"/>
        <c:varyColors val="0"/>
        <c:ser>
          <c:idx val="0"/>
          <c:order val="0"/>
          <c:tx>
            <c:v>Апрель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Общее!$I$1:$M$1</c:f>
              <c:strCache>
                <c:ptCount val="5"/>
                <c:pt idx="0">
                  <c:v>Новак</c:v>
                </c:pt>
                <c:pt idx="1">
                  <c:v>Засек</c:v>
                </c:pt>
                <c:pt idx="2">
                  <c:v>Тол</c:v>
                </c:pt>
                <c:pt idx="3">
                  <c:v>Мичу</c:v>
                </c:pt>
                <c:pt idx="4">
                  <c:v>Сызр</c:v>
                </c:pt>
              </c:strCache>
            </c:strRef>
          </c:cat>
          <c:val>
            <c:numRef>
              <c:f>Общее!$I$3:$L$3</c:f>
              <c:numCache>
                <c:formatCode>General</c:formatCode>
                <c:ptCount val="4"/>
                <c:pt idx="0">
                  <c:v>27</c:v>
                </c:pt>
                <c:pt idx="1">
                  <c:v>29</c:v>
                </c:pt>
                <c:pt idx="2">
                  <c:v>36</c:v>
                </c:pt>
                <c:pt idx="3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4C-4962-87BB-50E70D72579D}"/>
            </c:ext>
          </c:extLst>
        </c:ser>
        <c:ser>
          <c:idx val="1"/>
          <c:order val="1"/>
          <c:tx>
            <c:v>Май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Общее!$I$1:$M$1</c:f>
              <c:strCache>
                <c:ptCount val="5"/>
                <c:pt idx="0">
                  <c:v>Новак</c:v>
                </c:pt>
                <c:pt idx="1">
                  <c:v>Засек</c:v>
                </c:pt>
                <c:pt idx="2">
                  <c:v>Тол</c:v>
                </c:pt>
                <c:pt idx="3">
                  <c:v>Мичу</c:v>
                </c:pt>
                <c:pt idx="4">
                  <c:v>Сызр</c:v>
                </c:pt>
              </c:strCache>
            </c:strRef>
          </c:cat>
          <c:val>
            <c:numRef>
              <c:f>Общее!$I$5:$L$5</c:f>
              <c:numCache>
                <c:formatCode>General</c:formatCode>
                <c:ptCount val="4"/>
                <c:pt idx="0">
                  <c:v>45</c:v>
                </c:pt>
                <c:pt idx="1">
                  <c:v>47</c:v>
                </c:pt>
                <c:pt idx="2">
                  <c:v>120</c:v>
                </c:pt>
                <c:pt idx="3">
                  <c:v>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4C-4962-87BB-50E70D72579D}"/>
            </c:ext>
          </c:extLst>
        </c:ser>
        <c:ser>
          <c:idx val="2"/>
          <c:order val="2"/>
          <c:tx>
            <c:v>Июнь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Общее!$I$1:$M$1</c:f>
              <c:strCache>
                <c:ptCount val="5"/>
                <c:pt idx="0">
                  <c:v>Новак</c:v>
                </c:pt>
                <c:pt idx="1">
                  <c:v>Засек</c:v>
                </c:pt>
                <c:pt idx="2">
                  <c:v>Тол</c:v>
                </c:pt>
                <c:pt idx="3">
                  <c:v>Мичу</c:v>
                </c:pt>
                <c:pt idx="4">
                  <c:v>Сызр</c:v>
                </c:pt>
              </c:strCache>
            </c:strRef>
          </c:cat>
          <c:val>
            <c:numRef>
              <c:f>Общее!$I$7:$M$7</c:f>
              <c:numCache>
                <c:formatCode>General</c:formatCode>
                <c:ptCount val="5"/>
                <c:pt idx="0">
                  <c:v>45</c:v>
                </c:pt>
                <c:pt idx="1">
                  <c:v>78</c:v>
                </c:pt>
                <c:pt idx="2">
                  <c:v>162</c:v>
                </c:pt>
                <c:pt idx="3">
                  <c:v>180</c:v>
                </c:pt>
                <c:pt idx="4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74C-4962-87BB-50E70D72579D}"/>
            </c:ext>
          </c:extLst>
        </c:ser>
        <c:ser>
          <c:idx val="3"/>
          <c:order val="3"/>
          <c:tx>
            <c:v>июль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7E8-41C7-8739-4540DE2C6EBD}"/>
                </c:ext>
              </c:extLst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7E8-41C7-8739-4540DE2C6EBD}"/>
                </c:ext>
              </c:extLst>
            </c:dLbl>
            <c:dLbl>
              <c:idx val="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7E8-41C7-8739-4540DE2C6EBD}"/>
                </c:ext>
              </c:extLst>
            </c:dLbl>
            <c:dLbl>
              <c:idx val="3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7E8-41C7-8739-4540DE2C6EBD}"/>
                </c:ext>
              </c:extLst>
            </c:dLbl>
            <c:dLbl>
              <c:idx val="4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7E8-41C7-8739-4540DE2C6EB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Общее!$I$1:$M$1</c:f>
              <c:strCache>
                <c:ptCount val="5"/>
                <c:pt idx="0">
                  <c:v>Новак</c:v>
                </c:pt>
                <c:pt idx="1">
                  <c:v>Засек</c:v>
                </c:pt>
                <c:pt idx="2">
                  <c:v>Тол</c:v>
                </c:pt>
                <c:pt idx="3">
                  <c:v>Мичу</c:v>
                </c:pt>
                <c:pt idx="4">
                  <c:v>Сызр</c:v>
                </c:pt>
              </c:strCache>
            </c:strRef>
          </c:cat>
          <c:val>
            <c:numRef>
              <c:f>Общее!$I$9:$M$9</c:f>
              <c:numCache>
                <c:formatCode>General</c:formatCode>
                <c:ptCount val="5"/>
                <c:pt idx="0">
                  <c:v>57</c:v>
                </c:pt>
                <c:pt idx="1">
                  <c:v>98</c:v>
                </c:pt>
                <c:pt idx="2">
                  <c:v>159</c:v>
                </c:pt>
                <c:pt idx="3">
                  <c:v>215</c:v>
                </c:pt>
                <c:pt idx="4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43-4F4D-9AA3-BF3DA4500FFD}"/>
            </c:ext>
          </c:extLst>
        </c:ser>
        <c:ser>
          <c:idx val="4"/>
          <c:order val="4"/>
          <c:tx>
            <c:v>Август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Общее!$I$1:$M$1</c:f>
              <c:strCache>
                <c:ptCount val="5"/>
                <c:pt idx="0">
                  <c:v>Новак</c:v>
                </c:pt>
                <c:pt idx="1">
                  <c:v>Засек</c:v>
                </c:pt>
                <c:pt idx="2">
                  <c:v>Тол</c:v>
                </c:pt>
                <c:pt idx="3">
                  <c:v>Мичу</c:v>
                </c:pt>
                <c:pt idx="4">
                  <c:v>Сызр</c:v>
                </c:pt>
              </c:strCache>
            </c:strRef>
          </c:cat>
          <c:val>
            <c:numRef>
              <c:f>Общее!$I$11:$M$11</c:f>
              <c:numCache>
                <c:formatCode>General</c:formatCode>
                <c:ptCount val="5"/>
                <c:pt idx="0">
                  <c:v>45</c:v>
                </c:pt>
                <c:pt idx="1">
                  <c:v>114</c:v>
                </c:pt>
                <c:pt idx="2">
                  <c:v>142</c:v>
                </c:pt>
                <c:pt idx="3">
                  <c:v>188</c:v>
                </c:pt>
                <c:pt idx="4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90-4F6A-95D4-ECF6F2B7C078}"/>
            </c:ext>
          </c:extLst>
        </c:ser>
        <c:ser>
          <c:idx val="5"/>
          <c:order val="5"/>
          <c:tx>
            <c:v>Сентябрь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Общее!$I$1:$M$1</c:f>
              <c:strCache>
                <c:ptCount val="5"/>
                <c:pt idx="0">
                  <c:v>Новак</c:v>
                </c:pt>
                <c:pt idx="1">
                  <c:v>Засек</c:v>
                </c:pt>
                <c:pt idx="2">
                  <c:v>Тол</c:v>
                </c:pt>
                <c:pt idx="3">
                  <c:v>Мичу</c:v>
                </c:pt>
                <c:pt idx="4">
                  <c:v>Сызр</c:v>
                </c:pt>
              </c:strCache>
            </c:strRef>
          </c:cat>
          <c:val>
            <c:numRef>
              <c:f>Общее!$I$13:$M$13</c:f>
              <c:numCache>
                <c:formatCode>General</c:formatCode>
                <c:ptCount val="5"/>
                <c:pt idx="0">
                  <c:v>87</c:v>
                </c:pt>
                <c:pt idx="1">
                  <c:v>102</c:v>
                </c:pt>
                <c:pt idx="2">
                  <c:v>178</c:v>
                </c:pt>
                <c:pt idx="3">
                  <c:v>185</c:v>
                </c:pt>
                <c:pt idx="4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90-4F6A-95D4-ECF6F2B7C078}"/>
            </c:ext>
          </c:extLst>
        </c:ser>
        <c:ser>
          <c:idx val="6"/>
          <c:order val="6"/>
          <c:tx>
            <c:v>октябрь</c:v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Общее!$I$1:$M$1</c:f>
              <c:strCache>
                <c:ptCount val="5"/>
                <c:pt idx="0">
                  <c:v>Новак</c:v>
                </c:pt>
                <c:pt idx="1">
                  <c:v>Засек</c:v>
                </c:pt>
                <c:pt idx="2">
                  <c:v>Тол</c:v>
                </c:pt>
                <c:pt idx="3">
                  <c:v>Мичу</c:v>
                </c:pt>
                <c:pt idx="4">
                  <c:v>Сызр</c:v>
                </c:pt>
              </c:strCache>
            </c:strRef>
          </c:cat>
          <c:val>
            <c:numRef>
              <c:f>Общее!$I$15:$M$15</c:f>
              <c:numCache>
                <c:formatCode>General</c:formatCode>
                <c:ptCount val="5"/>
                <c:pt idx="0">
                  <c:v>67</c:v>
                </c:pt>
                <c:pt idx="1">
                  <c:v>116</c:v>
                </c:pt>
                <c:pt idx="2">
                  <c:v>170</c:v>
                </c:pt>
                <c:pt idx="3">
                  <c:v>228</c:v>
                </c:pt>
                <c:pt idx="4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90-4F6A-95D4-ECF6F2B7C078}"/>
            </c:ext>
          </c:extLst>
        </c:ser>
        <c:ser>
          <c:idx val="7"/>
          <c:order val="7"/>
          <c:tx>
            <c:v>ноябрь</c:v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Общее!$I$1:$M$1</c:f>
              <c:strCache>
                <c:ptCount val="5"/>
                <c:pt idx="0">
                  <c:v>Новак</c:v>
                </c:pt>
                <c:pt idx="1">
                  <c:v>Засек</c:v>
                </c:pt>
                <c:pt idx="2">
                  <c:v>Тол</c:v>
                </c:pt>
                <c:pt idx="3">
                  <c:v>Мичу</c:v>
                </c:pt>
                <c:pt idx="4">
                  <c:v>Сызр</c:v>
                </c:pt>
              </c:strCache>
            </c:strRef>
          </c:cat>
          <c:val>
            <c:numRef>
              <c:f>Общее!$I$17:$M$17</c:f>
              <c:numCache>
                <c:formatCode>General</c:formatCode>
                <c:ptCount val="5"/>
                <c:pt idx="0">
                  <c:v>79</c:v>
                </c:pt>
                <c:pt idx="1">
                  <c:v>137</c:v>
                </c:pt>
                <c:pt idx="2">
                  <c:v>242</c:v>
                </c:pt>
                <c:pt idx="3">
                  <c:v>230</c:v>
                </c:pt>
                <c:pt idx="4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390-4F6A-95D4-ECF6F2B7C078}"/>
            </c:ext>
          </c:extLst>
        </c:ser>
        <c:ser>
          <c:idx val="8"/>
          <c:order val="8"/>
          <c:tx>
            <c:v>декабрь</c:v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Общее!$I$1:$M$1</c:f>
              <c:strCache>
                <c:ptCount val="5"/>
                <c:pt idx="0">
                  <c:v>Новак</c:v>
                </c:pt>
                <c:pt idx="1">
                  <c:v>Засек</c:v>
                </c:pt>
                <c:pt idx="2">
                  <c:v>Тол</c:v>
                </c:pt>
                <c:pt idx="3">
                  <c:v>Мичу</c:v>
                </c:pt>
                <c:pt idx="4">
                  <c:v>Сызр</c:v>
                </c:pt>
              </c:strCache>
            </c:strRef>
          </c:cat>
          <c:val>
            <c:numRef>
              <c:f>Общее!$I$19:$M$19</c:f>
              <c:numCache>
                <c:formatCode>General</c:formatCode>
                <c:ptCount val="5"/>
                <c:pt idx="0">
                  <c:v>117</c:v>
                </c:pt>
                <c:pt idx="1">
                  <c:v>270</c:v>
                </c:pt>
                <c:pt idx="2">
                  <c:v>377</c:v>
                </c:pt>
                <c:pt idx="3">
                  <c:v>303</c:v>
                </c:pt>
                <c:pt idx="4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390-4F6A-95D4-ECF6F2B7C07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67"/>
        <c:overlap val="-43"/>
        <c:axId val="285558736"/>
        <c:axId val="285559128"/>
      </c:barChart>
      <c:catAx>
        <c:axId val="28555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85559128"/>
        <c:crosses val="autoZero"/>
        <c:auto val="1"/>
        <c:lblAlgn val="ctr"/>
        <c:lblOffset val="100"/>
        <c:noMultiLvlLbl val="0"/>
      </c:catAx>
      <c:valAx>
        <c:axId val="285559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85558736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ru-RU"/>
              <a:t>Среднее в месяц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Апрель</c:v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Общее!$I$1:$M$1</c:f>
              <c:strCache>
                <c:ptCount val="5"/>
                <c:pt idx="0">
                  <c:v>Новак</c:v>
                </c:pt>
                <c:pt idx="1">
                  <c:v>Засек</c:v>
                </c:pt>
                <c:pt idx="2">
                  <c:v>Тол</c:v>
                </c:pt>
                <c:pt idx="3">
                  <c:v>Мичу</c:v>
                </c:pt>
                <c:pt idx="4">
                  <c:v>Сызр</c:v>
                </c:pt>
              </c:strCache>
            </c:strRef>
          </c:cat>
          <c:val>
            <c:numRef>
              <c:f>Общее!$I$4:$L$4</c:f>
              <c:numCache>
                <c:formatCode>0.00</c:formatCode>
                <c:ptCount val="4"/>
                <c:pt idx="0" formatCode="General">
                  <c:v>3</c:v>
                </c:pt>
                <c:pt idx="1">
                  <c:v>2.9</c:v>
                </c:pt>
                <c:pt idx="2" formatCode="General">
                  <c:v>4</c:v>
                </c:pt>
                <c:pt idx="3">
                  <c:v>8.1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80-4D2E-8898-7A345F7BAC78}"/>
            </c:ext>
          </c:extLst>
        </c:ser>
        <c:ser>
          <c:idx val="1"/>
          <c:order val="1"/>
          <c:tx>
            <c:v>Май</c:v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Общее!$I$1:$M$1</c:f>
              <c:strCache>
                <c:ptCount val="5"/>
                <c:pt idx="0">
                  <c:v>Новак</c:v>
                </c:pt>
                <c:pt idx="1">
                  <c:v>Засек</c:v>
                </c:pt>
                <c:pt idx="2">
                  <c:v>Тол</c:v>
                </c:pt>
                <c:pt idx="3">
                  <c:v>Мичу</c:v>
                </c:pt>
                <c:pt idx="4">
                  <c:v>Сызр</c:v>
                </c:pt>
              </c:strCache>
            </c:strRef>
          </c:cat>
          <c:val>
            <c:numRef>
              <c:f>Общее!$I$6:$L$6</c:f>
              <c:numCache>
                <c:formatCode>0.00</c:formatCode>
                <c:ptCount val="4"/>
                <c:pt idx="0" formatCode="General">
                  <c:v>2.5</c:v>
                </c:pt>
                <c:pt idx="1">
                  <c:v>2.6111111111111112</c:v>
                </c:pt>
                <c:pt idx="2">
                  <c:v>6.666666666666667</c:v>
                </c:pt>
                <c:pt idx="3">
                  <c:v>6.333333333333333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80-4D2E-8898-7A345F7BAC78}"/>
            </c:ext>
          </c:extLst>
        </c:ser>
        <c:ser>
          <c:idx val="2"/>
          <c:order val="2"/>
          <c:tx>
            <c:v>Июнь</c:v>
          </c:tx>
          <c:spPr>
            <a:gradFill rotWithShape="1">
              <a:gsLst>
                <a:gs pos="0">
                  <a:schemeClr val="accent6">
                    <a:shade val="51000"/>
                    <a:satMod val="130000"/>
                  </a:schemeClr>
                </a:gs>
                <a:gs pos="80000">
                  <a:schemeClr val="accent6">
                    <a:shade val="93000"/>
                    <a:satMod val="130000"/>
                  </a:schemeClr>
                </a:gs>
                <a:gs pos="100000">
                  <a:schemeClr val="accent6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Общее!$I$1:$M$1</c:f>
              <c:strCache>
                <c:ptCount val="5"/>
                <c:pt idx="0">
                  <c:v>Новак</c:v>
                </c:pt>
                <c:pt idx="1">
                  <c:v>Засек</c:v>
                </c:pt>
                <c:pt idx="2">
                  <c:v>Тол</c:v>
                </c:pt>
                <c:pt idx="3">
                  <c:v>Мичу</c:v>
                </c:pt>
                <c:pt idx="4">
                  <c:v>Сызр</c:v>
                </c:pt>
              </c:strCache>
            </c:strRef>
          </c:cat>
          <c:val>
            <c:numRef>
              <c:f>Общее!$I$8:$M$8</c:f>
              <c:numCache>
                <c:formatCode>0.00</c:formatCode>
                <c:ptCount val="5"/>
                <c:pt idx="0">
                  <c:v>2.1428571428571428</c:v>
                </c:pt>
                <c:pt idx="1">
                  <c:v>3.7142857142857144</c:v>
                </c:pt>
                <c:pt idx="2">
                  <c:v>7.7142857142857144</c:v>
                </c:pt>
                <c:pt idx="3">
                  <c:v>8.5714285714285712</c:v>
                </c:pt>
                <c:pt idx="4">
                  <c:v>0.53333333333333333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80-4D2E-8898-7A345F7BAC78}"/>
            </c:ext>
          </c:extLst>
        </c:ser>
        <c:ser>
          <c:idx val="3"/>
          <c:order val="3"/>
          <c:tx>
            <c:v>июль</c:v>
          </c:tx>
          <c:spPr>
            <a:gradFill rotWithShape="1">
              <a:gsLst>
                <a:gs pos="0">
                  <a:schemeClr val="accent2">
                    <a:lumMod val="60000"/>
                    <a:shade val="51000"/>
                    <a:satMod val="130000"/>
                  </a:schemeClr>
                </a:gs>
                <a:gs pos="80000">
                  <a:schemeClr val="accent2">
                    <a:lumMod val="60000"/>
                    <a:shade val="93000"/>
                    <a:satMod val="130000"/>
                  </a:schemeClr>
                </a:gs>
                <a:gs pos="100000">
                  <a:schemeClr val="accent2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Общее!$I$1:$M$1</c:f>
              <c:strCache>
                <c:ptCount val="5"/>
                <c:pt idx="0">
                  <c:v>Новак</c:v>
                </c:pt>
                <c:pt idx="1">
                  <c:v>Засек</c:v>
                </c:pt>
                <c:pt idx="2">
                  <c:v>Тол</c:v>
                </c:pt>
                <c:pt idx="3">
                  <c:v>Мичу</c:v>
                </c:pt>
                <c:pt idx="4">
                  <c:v>Сызр</c:v>
                </c:pt>
              </c:strCache>
            </c:strRef>
          </c:cat>
          <c:val>
            <c:numRef>
              <c:f>Общее!$I$10:$M$10</c:f>
              <c:numCache>
                <c:formatCode>0.00</c:formatCode>
                <c:ptCount val="5"/>
                <c:pt idx="0">
                  <c:v>2.7142857142857144</c:v>
                </c:pt>
                <c:pt idx="1">
                  <c:v>4.666666666666667</c:v>
                </c:pt>
                <c:pt idx="2">
                  <c:v>7.5714285714285712</c:v>
                </c:pt>
                <c:pt idx="3">
                  <c:v>10.238095238095237</c:v>
                </c:pt>
                <c:pt idx="4">
                  <c:v>0.76190476190476186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DC-4DFA-A9C9-1940708D7DC2}"/>
            </c:ext>
          </c:extLst>
        </c:ser>
        <c:ser>
          <c:idx val="4"/>
          <c:order val="4"/>
          <c:tx>
            <c:v>Август</c:v>
          </c:tx>
          <c:spPr>
            <a:gradFill rotWithShape="1">
              <a:gsLst>
                <a:gs pos="0">
                  <a:schemeClr val="accent4">
                    <a:lumMod val="60000"/>
                    <a:shade val="51000"/>
                    <a:satMod val="130000"/>
                  </a:schemeClr>
                </a:gs>
                <a:gs pos="80000">
                  <a:schemeClr val="accent4">
                    <a:lumMod val="60000"/>
                    <a:shade val="93000"/>
                    <a:satMod val="130000"/>
                  </a:schemeClr>
                </a:gs>
                <a:gs pos="100000">
                  <a:schemeClr val="accent4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Общее!$I$1:$M$1</c:f>
              <c:strCache>
                <c:ptCount val="5"/>
                <c:pt idx="0">
                  <c:v>Новак</c:v>
                </c:pt>
                <c:pt idx="1">
                  <c:v>Засек</c:v>
                </c:pt>
                <c:pt idx="2">
                  <c:v>Тол</c:v>
                </c:pt>
                <c:pt idx="3">
                  <c:v>Мичу</c:v>
                </c:pt>
                <c:pt idx="4">
                  <c:v>Сызр</c:v>
                </c:pt>
              </c:strCache>
            </c:strRef>
          </c:cat>
          <c:val>
            <c:numRef>
              <c:f>Общее!$I$12:$M$12</c:f>
              <c:numCache>
                <c:formatCode>0.00</c:formatCode>
                <c:ptCount val="5"/>
                <c:pt idx="0">
                  <c:v>1.9565217391304348</c:v>
                </c:pt>
                <c:pt idx="1">
                  <c:v>4.9565217391304346</c:v>
                </c:pt>
                <c:pt idx="2">
                  <c:v>6.1739130434782608</c:v>
                </c:pt>
                <c:pt idx="3">
                  <c:v>8.1739130434782616</c:v>
                </c:pt>
                <c:pt idx="4">
                  <c:v>0.56521739130434778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DB-4A84-99A7-DC6EC9B8FA09}"/>
            </c:ext>
          </c:extLst>
        </c:ser>
        <c:ser>
          <c:idx val="5"/>
          <c:order val="5"/>
          <c:tx>
            <c:v>Сентябрь</c:v>
          </c:tx>
          <c:spPr>
            <a:gradFill rotWithShape="1">
              <a:gsLst>
                <a:gs pos="0">
                  <a:schemeClr val="accent6">
                    <a:lumMod val="60000"/>
                    <a:shade val="51000"/>
                    <a:satMod val="130000"/>
                  </a:schemeClr>
                </a:gs>
                <a:gs pos="80000">
                  <a:schemeClr val="accent6">
                    <a:lumMod val="60000"/>
                    <a:shade val="93000"/>
                    <a:satMod val="130000"/>
                  </a:schemeClr>
                </a:gs>
                <a:gs pos="100000">
                  <a:schemeClr val="accent6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Общее!$I$1:$M$1</c:f>
              <c:strCache>
                <c:ptCount val="5"/>
                <c:pt idx="0">
                  <c:v>Новак</c:v>
                </c:pt>
                <c:pt idx="1">
                  <c:v>Засек</c:v>
                </c:pt>
                <c:pt idx="2">
                  <c:v>Тол</c:v>
                </c:pt>
                <c:pt idx="3">
                  <c:v>Мичу</c:v>
                </c:pt>
                <c:pt idx="4">
                  <c:v>Сызр</c:v>
                </c:pt>
              </c:strCache>
            </c:strRef>
          </c:cat>
          <c:val>
            <c:numRef>
              <c:f>Общее!$I$14:$M$14</c:f>
              <c:numCache>
                <c:formatCode>0.00</c:formatCode>
                <c:ptCount val="5"/>
                <c:pt idx="0">
                  <c:v>3.9545454545454546</c:v>
                </c:pt>
                <c:pt idx="1">
                  <c:v>4.6363636363636367</c:v>
                </c:pt>
                <c:pt idx="2">
                  <c:v>8.0909090909090917</c:v>
                </c:pt>
                <c:pt idx="3">
                  <c:v>8.4090909090909083</c:v>
                </c:pt>
                <c:pt idx="4">
                  <c:v>0.81818181818181823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DB-4A84-99A7-DC6EC9B8FA09}"/>
            </c:ext>
          </c:extLst>
        </c:ser>
        <c:ser>
          <c:idx val="6"/>
          <c:order val="6"/>
          <c:tx>
            <c:v>октябрь</c:v>
          </c:tx>
          <c:spPr>
            <a:gradFill rotWithShape="1">
              <a:gsLst>
                <a:gs pos="0">
                  <a:schemeClr val="accent2">
                    <a:lumMod val="80000"/>
                    <a:lumOff val="20000"/>
                    <a:shade val="51000"/>
                    <a:satMod val="130000"/>
                  </a:schemeClr>
                </a:gs>
                <a:gs pos="80000">
                  <a:schemeClr val="accent2">
                    <a:lumMod val="80000"/>
                    <a:lumOff val="20000"/>
                    <a:shade val="93000"/>
                    <a:satMod val="130000"/>
                  </a:schemeClr>
                </a:gs>
                <a:gs pos="100000">
                  <a:schemeClr val="accent2">
                    <a:lumMod val="80000"/>
                    <a:lumOff val="2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Общее!$I$1:$M$1</c:f>
              <c:strCache>
                <c:ptCount val="5"/>
                <c:pt idx="0">
                  <c:v>Новак</c:v>
                </c:pt>
                <c:pt idx="1">
                  <c:v>Засек</c:v>
                </c:pt>
                <c:pt idx="2">
                  <c:v>Тол</c:v>
                </c:pt>
                <c:pt idx="3">
                  <c:v>Мичу</c:v>
                </c:pt>
                <c:pt idx="4">
                  <c:v>Сызр</c:v>
                </c:pt>
              </c:strCache>
            </c:strRef>
          </c:cat>
          <c:val>
            <c:numRef>
              <c:f>Общее!$I$16:$M$16</c:f>
              <c:numCache>
                <c:formatCode>0.00</c:formatCode>
                <c:ptCount val="5"/>
                <c:pt idx="0">
                  <c:v>3.1904761904761907</c:v>
                </c:pt>
                <c:pt idx="1">
                  <c:v>5.5238095238095237</c:v>
                </c:pt>
                <c:pt idx="2">
                  <c:v>8.0952380952380949</c:v>
                </c:pt>
                <c:pt idx="3">
                  <c:v>10.857142857142858</c:v>
                </c:pt>
                <c:pt idx="4">
                  <c:v>1.0476190476190477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DB-4A84-99A7-DC6EC9B8FA09}"/>
            </c:ext>
          </c:extLst>
        </c:ser>
        <c:ser>
          <c:idx val="7"/>
          <c:order val="7"/>
          <c:tx>
            <c:v>ноябрь</c:v>
          </c:tx>
          <c:spPr>
            <a:gradFill rotWithShape="1">
              <a:gsLst>
                <a:gs pos="0">
                  <a:schemeClr val="accent4">
                    <a:lumMod val="80000"/>
                    <a:lumOff val="20000"/>
                    <a:shade val="51000"/>
                    <a:satMod val="130000"/>
                  </a:schemeClr>
                </a:gs>
                <a:gs pos="80000">
                  <a:schemeClr val="accent4">
                    <a:lumMod val="80000"/>
                    <a:lumOff val="20000"/>
                    <a:shade val="93000"/>
                    <a:satMod val="130000"/>
                  </a:schemeClr>
                </a:gs>
                <a:gs pos="100000">
                  <a:schemeClr val="accent4">
                    <a:lumMod val="80000"/>
                    <a:lumOff val="2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Общее!$I$1:$M$1</c:f>
              <c:strCache>
                <c:ptCount val="5"/>
                <c:pt idx="0">
                  <c:v>Новак</c:v>
                </c:pt>
                <c:pt idx="1">
                  <c:v>Засек</c:v>
                </c:pt>
                <c:pt idx="2">
                  <c:v>Тол</c:v>
                </c:pt>
                <c:pt idx="3">
                  <c:v>Мичу</c:v>
                </c:pt>
                <c:pt idx="4">
                  <c:v>Сызр</c:v>
                </c:pt>
              </c:strCache>
            </c:strRef>
          </c:cat>
          <c:val>
            <c:numRef>
              <c:f>Общее!$I$18:$M$18</c:f>
              <c:numCache>
                <c:formatCode>0.00</c:formatCode>
                <c:ptCount val="5"/>
                <c:pt idx="0">
                  <c:v>3.7619047619047619</c:v>
                </c:pt>
                <c:pt idx="1">
                  <c:v>6.5238095238095237</c:v>
                </c:pt>
                <c:pt idx="2">
                  <c:v>11.523809523809524</c:v>
                </c:pt>
                <c:pt idx="3">
                  <c:v>10.952380952380953</c:v>
                </c:pt>
                <c:pt idx="4">
                  <c:v>0.66666666666666663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ADB-4A84-99A7-DC6EC9B8FA09}"/>
            </c:ext>
          </c:extLst>
        </c:ser>
        <c:ser>
          <c:idx val="8"/>
          <c:order val="8"/>
          <c:tx>
            <c:v>декабрь</c:v>
          </c:tx>
          <c:spPr>
            <a:gradFill rotWithShape="1">
              <a:gsLst>
                <a:gs pos="0">
                  <a:schemeClr val="accent6">
                    <a:lumMod val="80000"/>
                    <a:lumOff val="20000"/>
                    <a:shade val="51000"/>
                    <a:satMod val="130000"/>
                  </a:schemeClr>
                </a:gs>
                <a:gs pos="80000">
                  <a:schemeClr val="accent6">
                    <a:lumMod val="80000"/>
                    <a:lumOff val="20000"/>
                    <a:shade val="93000"/>
                    <a:satMod val="130000"/>
                  </a:schemeClr>
                </a:gs>
                <a:gs pos="100000">
                  <a:schemeClr val="accent6">
                    <a:lumMod val="80000"/>
                    <a:lumOff val="2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Общее!$I$1:$M$1</c:f>
              <c:strCache>
                <c:ptCount val="5"/>
                <c:pt idx="0">
                  <c:v>Новак</c:v>
                </c:pt>
                <c:pt idx="1">
                  <c:v>Засек</c:v>
                </c:pt>
                <c:pt idx="2">
                  <c:v>Тол</c:v>
                </c:pt>
                <c:pt idx="3">
                  <c:v>Мичу</c:v>
                </c:pt>
                <c:pt idx="4">
                  <c:v>Сызр</c:v>
                </c:pt>
              </c:strCache>
            </c:strRef>
          </c:cat>
          <c:val>
            <c:numRef>
              <c:f>Общее!$I$20:$M$20</c:f>
              <c:numCache>
                <c:formatCode>0.00</c:formatCode>
                <c:ptCount val="5"/>
                <c:pt idx="0">
                  <c:v>5.3181818181818183</c:v>
                </c:pt>
                <c:pt idx="1">
                  <c:v>12.272727272727273</c:v>
                </c:pt>
                <c:pt idx="2">
                  <c:v>17.136363636363637</c:v>
                </c:pt>
                <c:pt idx="3">
                  <c:v>13.772727272727273</c:v>
                </c:pt>
                <c:pt idx="4">
                  <c:v>1.8181818181818181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ADB-4A84-99A7-DC6EC9B8FA0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84313712"/>
        <c:axId val="384313320"/>
      </c:barChart>
      <c:catAx>
        <c:axId val="384313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4313320"/>
        <c:crosses val="autoZero"/>
        <c:auto val="1"/>
        <c:lblAlgn val="ctr"/>
        <c:lblOffset val="100"/>
        <c:noMultiLvlLbl val="0"/>
      </c:catAx>
      <c:valAx>
        <c:axId val="384313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4313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Продажи по дням недели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Общее!$O$3</c:f>
              <c:strCache>
                <c:ptCount val="1"/>
                <c:pt idx="0">
                  <c:v>Понедельник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Общее!$P$2:$T$2</c:f>
              <c:strCache>
                <c:ptCount val="5"/>
                <c:pt idx="0">
                  <c:v>Новак</c:v>
                </c:pt>
                <c:pt idx="1">
                  <c:v>Засек</c:v>
                </c:pt>
                <c:pt idx="2">
                  <c:v>Тол</c:v>
                </c:pt>
                <c:pt idx="3">
                  <c:v>Мичу</c:v>
                </c:pt>
                <c:pt idx="4">
                  <c:v>Сызр</c:v>
                </c:pt>
              </c:strCache>
            </c:strRef>
          </c:cat>
          <c:val>
            <c:numRef>
              <c:f>Общее!$P$3:$T$3</c:f>
              <c:numCache>
                <c:formatCode>General</c:formatCode>
                <c:ptCount val="5"/>
                <c:pt idx="0">
                  <c:v>103</c:v>
                </c:pt>
                <c:pt idx="1">
                  <c:v>196</c:v>
                </c:pt>
                <c:pt idx="2">
                  <c:v>307</c:v>
                </c:pt>
                <c:pt idx="3">
                  <c:v>344</c:v>
                </c:pt>
                <c:pt idx="4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BE-49FE-9C1E-205DC7AC2C59}"/>
            </c:ext>
          </c:extLst>
        </c:ser>
        <c:ser>
          <c:idx val="1"/>
          <c:order val="1"/>
          <c:tx>
            <c:strRef>
              <c:f>Общее!$O$4</c:f>
              <c:strCache>
                <c:ptCount val="1"/>
                <c:pt idx="0">
                  <c:v>Вторник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Общее!$P$2:$T$2</c:f>
              <c:strCache>
                <c:ptCount val="5"/>
                <c:pt idx="0">
                  <c:v>Новак</c:v>
                </c:pt>
                <c:pt idx="1">
                  <c:v>Засек</c:v>
                </c:pt>
                <c:pt idx="2">
                  <c:v>Тол</c:v>
                </c:pt>
                <c:pt idx="3">
                  <c:v>Мичу</c:v>
                </c:pt>
                <c:pt idx="4">
                  <c:v>Сызр</c:v>
                </c:pt>
              </c:strCache>
            </c:strRef>
          </c:cat>
          <c:val>
            <c:numRef>
              <c:f>Общее!$P$4:$T$4</c:f>
              <c:numCache>
                <c:formatCode>General</c:formatCode>
                <c:ptCount val="5"/>
                <c:pt idx="0">
                  <c:v>131</c:v>
                </c:pt>
                <c:pt idx="1">
                  <c:v>215</c:v>
                </c:pt>
                <c:pt idx="2">
                  <c:v>313</c:v>
                </c:pt>
                <c:pt idx="3">
                  <c:v>370</c:v>
                </c:pt>
                <c:pt idx="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BE-49FE-9C1E-205DC7AC2C59}"/>
            </c:ext>
          </c:extLst>
        </c:ser>
        <c:ser>
          <c:idx val="2"/>
          <c:order val="2"/>
          <c:tx>
            <c:strRef>
              <c:f>Общее!$O$5</c:f>
              <c:strCache>
                <c:ptCount val="1"/>
                <c:pt idx="0">
                  <c:v>Среда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Общее!$P$2:$T$2</c:f>
              <c:strCache>
                <c:ptCount val="5"/>
                <c:pt idx="0">
                  <c:v>Новак</c:v>
                </c:pt>
                <c:pt idx="1">
                  <c:v>Засек</c:v>
                </c:pt>
                <c:pt idx="2">
                  <c:v>Тол</c:v>
                </c:pt>
                <c:pt idx="3">
                  <c:v>Мичу</c:v>
                </c:pt>
                <c:pt idx="4">
                  <c:v>Сызр</c:v>
                </c:pt>
              </c:strCache>
            </c:strRef>
          </c:cat>
          <c:val>
            <c:numRef>
              <c:f>Общее!$P$5:$T$5</c:f>
              <c:numCache>
                <c:formatCode>General</c:formatCode>
                <c:ptCount val="5"/>
                <c:pt idx="0">
                  <c:v>112</c:v>
                </c:pt>
                <c:pt idx="1">
                  <c:v>201</c:v>
                </c:pt>
                <c:pt idx="2">
                  <c:v>357</c:v>
                </c:pt>
                <c:pt idx="3">
                  <c:v>375</c:v>
                </c:pt>
                <c:pt idx="4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EBE-49FE-9C1E-205DC7AC2C59}"/>
            </c:ext>
          </c:extLst>
        </c:ser>
        <c:ser>
          <c:idx val="3"/>
          <c:order val="3"/>
          <c:tx>
            <c:strRef>
              <c:f>Общее!$O$6</c:f>
              <c:strCache>
                <c:ptCount val="1"/>
                <c:pt idx="0">
                  <c:v>Четверг</c:v>
                </c:pt>
              </c:strCache>
            </c:strRef>
          </c:tx>
          <c:spPr>
            <a:solidFill>
              <a:schemeClr val="accent2">
                <a:lumMod val="6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Общее!$P$2:$T$2</c:f>
              <c:strCache>
                <c:ptCount val="5"/>
                <c:pt idx="0">
                  <c:v>Новак</c:v>
                </c:pt>
                <c:pt idx="1">
                  <c:v>Засек</c:v>
                </c:pt>
                <c:pt idx="2">
                  <c:v>Тол</c:v>
                </c:pt>
                <c:pt idx="3">
                  <c:v>Мичу</c:v>
                </c:pt>
                <c:pt idx="4">
                  <c:v>Сызр</c:v>
                </c:pt>
              </c:strCache>
            </c:strRef>
          </c:cat>
          <c:val>
            <c:numRef>
              <c:f>Общее!$P$6:$T$6</c:f>
              <c:numCache>
                <c:formatCode>General</c:formatCode>
                <c:ptCount val="5"/>
                <c:pt idx="0">
                  <c:v>119</c:v>
                </c:pt>
                <c:pt idx="1">
                  <c:v>235</c:v>
                </c:pt>
                <c:pt idx="2">
                  <c:v>349</c:v>
                </c:pt>
                <c:pt idx="3">
                  <c:v>330</c:v>
                </c:pt>
                <c:pt idx="4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EBE-49FE-9C1E-205DC7AC2C59}"/>
            </c:ext>
          </c:extLst>
        </c:ser>
        <c:ser>
          <c:idx val="4"/>
          <c:order val="4"/>
          <c:tx>
            <c:strRef>
              <c:f>Общее!$O$7</c:f>
              <c:strCache>
                <c:ptCount val="1"/>
                <c:pt idx="0">
                  <c:v>Пятница</c:v>
                </c:pt>
              </c:strCache>
            </c:strRef>
          </c:tx>
          <c:spPr>
            <a:solidFill>
              <a:schemeClr val="accent4">
                <a:lumMod val="6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Общее!$P$2:$T$2</c:f>
              <c:strCache>
                <c:ptCount val="5"/>
                <c:pt idx="0">
                  <c:v>Новак</c:v>
                </c:pt>
                <c:pt idx="1">
                  <c:v>Засек</c:v>
                </c:pt>
                <c:pt idx="2">
                  <c:v>Тол</c:v>
                </c:pt>
                <c:pt idx="3">
                  <c:v>Мичу</c:v>
                </c:pt>
                <c:pt idx="4">
                  <c:v>Сызр</c:v>
                </c:pt>
              </c:strCache>
            </c:strRef>
          </c:cat>
          <c:val>
            <c:numRef>
              <c:f>Общее!$P$7:$T$7</c:f>
              <c:numCache>
                <c:formatCode>General</c:formatCode>
                <c:ptCount val="5"/>
                <c:pt idx="0">
                  <c:v>103</c:v>
                </c:pt>
                <c:pt idx="1">
                  <c:v>136</c:v>
                </c:pt>
                <c:pt idx="2">
                  <c:v>246</c:v>
                </c:pt>
                <c:pt idx="3">
                  <c:v>293</c:v>
                </c:pt>
                <c:pt idx="4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EBE-49FE-9C1E-205DC7AC2C5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384314104"/>
        <c:axId val="384316456"/>
      </c:barChart>
      <c:catAx>
        <c:axId val="384314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4316456"/>
        <c:crosses val="autoZero"/>
        <c:auto val="1"/>
        <c:lblAlgn val="ctr"/>
        <c:lblOffset val="100"/>
        <c:noMultiLvlLbl val="0"/>
      </c:catAx>
      <c:valAx>
        <c:axId val="38431645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384314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0197003254992332"/>
          <c:y val="0.95310539830995666"/>
          <c:w val="0.59605975556173274"/>
          <c:h val="4.427114480428495E-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586623</xdr:colOff>
      <xdr:row>22</xdr:row>
      <xdr:rowOff>67236</xdr:rowOff>
    </xdr:from>
    <xdr:to>
      <xdr:col>21</xdr:col>
      <xdr:colOff>470647</xdr:colOff>
      <xdr:row>39</xdr:row>
      <xdr:rowOff>123264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593912</xdr:colOff>
      <xdr:row>40</xdr:row>
      <xdr:rowOff>22412</xdr:rowOff>
    </xdr:from>
    <xdr:to>
      <xdr:col>23</xdr:col>
      <xdr:colOff>515471</xdr:colOff>
      <xdr:row>63</xdr:row>
      <xdr:rowOff>44824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291353</xdr:colOff>
      <xdr:row>0</xdr:row>
      <xdr:rowOff>0</xdr:rowOff>
    </xdr:from>
    <xdr:to>
      <xdr:col>29</xdr:col>
      <xdr:colOff>481852</xdr:colOff>
      <xdr:row>21</xdr:row>
      <xdr:rowOff>44823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672E601-2D68-4431-AF45-8C106C233E57}" name="Таблица1" displayName="Таблица1" ref="A1:F253" totalsRowShown="0" headerRowDxfId="8" headerRowBorderDxfId="7" tableBorderDxfId="6">
  <autoFilter ref="A1:F253" xr:uid="{2672E601-2D68-4431-AF45-8C106C233E57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3D3C86CC-AB40-475E-94A9-7679AD58E690}" name="Дата" dataDxfId="5"/>
    <tableColumn id="2" xr3:uid="{B45FAC40-82B0-4EDC-A233-FFF1B20B53F2}" name="Новак" dataDxfId="4"/>
    <tableColumn id="3" xr3:uid="{1BFDB0A9-86EC-4FAC-BCD7-118343A18D28}" name="Засек" dataDxfId="3"/>
    <tableColumn id="4" xr3:uid="{2F1B1F58-FF75-4D4A-ABAC-D74C9AF7D956}" name="Тол" dataDxfId="2"/>
    <tableColumn id="5" xr3:uid="{A2610C62-EDB0-40C4-BB2E-21DFD8F58600}" name="Мичу" dataDxfId="1"/>
    <tableColumn id="6" xr3:uid="{04C057FE-5F8F-4146-9D13-3A33E508639E}" name="Сызр" dataDxfId="0"/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54"/>
  <sheetViews>
    <sheetView tabSelected="1" zoomScale="85" zoomScaleNormal="85" workbookViewId="0">
      <selection activeCell="N2" sqref="N2"/>
    </sheetView>
  </sheetViews>
  <sheetFormatPr defaultRowHeight="15" x14ac:dyDescent="0.25"/>
  <cols>
    <col min="1" max="1" width="14" customWidth="1"/>
    <col min="2" max="2" width="18.7109375" customWidth="1"/>
    <col min="3" max="3" width="11.42578125" customWidth="1"/>
    <col min="4" max="4" width="11.140625" customWidth="1"/>
    <col min="5" max="5" width="12.42578125" customWidth="1"/>
    <col min="6" max="6" width="10.7109375" customWidth="1"/>
    <col min="8" max="8" width="10.5703125" customWidth="1"/>
    <col min="9" max="9" width="17.5703125" customWidth="1"/>
    <col min="10" max="10" width="10.85546875" customWidth="1"/>
    <col min="11" max="11" width="13.42578125" customWidth="1"/>
    <col min="15" max="15" width="13.85546875" customWidth="1"/>
    <col min="16" max="16" width="18.7109375" customWidth="1"/>
    <col min="17" max="17" width="10.85546875" customWidth="1"/>
    <col min="18" max="18" width="10.5703125" customWidth="1"/>
    <col min="19" max="19" width="10.140625" customWidth="1"/>
  </cols>
  <sheetData>
    <row r="1" spans="1:20" ht="15.75" thickBot="1" x14ac:dyDescent="0.3">
      <c r="A1" s="154" t="s">
        <v>40</v>
      </c>
      <c r="B1" s="155" t="s">
        <v>71</v>
      </c>
      <c r="C1" s="155" t="s">
        <v>72</v>
      </c>
      <c r="D1" s="155" t="s">
        <v>73</v>
      </c>
      <c r="E1" s="155" t="s">
        <v>74</v>
      </c>
      <c r="F1" s="156" t="s">
        <v>75</v>
      </c>
      <c r="I1" s="163" t="s">
        <v>71</v>
      </c>
      <c r="J1" s="163" t="s">
        <v>72</v>
      </c>
      <c r="K1" s="163" t="s">
        <v>73</v>
      </c>
      <c r="L1" s="163" t="s">
        <v>74</v>
      </c>
      <c r="M1" s="164" t="s">
        <v>75</v>
      </c>
      <c r="P1" s="161" t="s">
        <v>48</v>
      </c>
      <c r="Q1" s="161"/>
      <c r="R1" s="161"/>
      <c r="S1" s="161"/>
      <c r="T1" s="161"/>
    </row>
    <row r="2" spans="1:20" ht="15.75" thickBot="1" x14ac:dyDescent="0.3">
      <c r="A2" s="147">
        <v>44669</v>
      </c>
      <c r="B2" s="4" t="s">
        <v>43</v>
      </c>
      <c r="C2" s="4">
        <v>0</v>
      </c>
      <c r="D2" s="4" t="s">
        <v>43</v>
      </c>
      <c r="E2" s="4">
        <v>4</v>
      </c>
      <c r="F2" s="69" t="s">
        <v>43</v>
      </c>
      <c r="P2" s="163" t="s">
        <v>71</v>
      </c>
      <c r="Q2" s="163" t="s">
        <v>72</v>
      </c>
      <c r="R2" s="163" t="s">
        <v>73</v>
      </c>
      <c r="S2" s="163" t="s">
        <v>74</v>
      </c>
      <c r="T2" s="164" t="s">
        <v>75</v>
      </c>
    </row>
    <row r="3" spans="1:20" x14ac:dyDescent="0.25">
      <c r="A3" s="147">
        <v>44670</v>
      </c>
      <c r="B3" s="4">
        <v>0</v>
      </c>
      <c r="C3" s="4">
        <v>3</v>
      </c>
      <c r="D3" s="4">
        <v>0</v>
      </c>
      <c r="E3" s="4">
        <v>12</v>
      </c>
      <c r="F3" s="69" t="s">
        <v>43</v>
      </c>
      <c r="H3" s="159" t="s">
        <v>9</v>
      </c>
      <c r="I3" s="138">
        <f>SUM(B14+B7)</f>
        <v>27</v>
      </c>
      <c r="J3" s="130">
        <f>SUM(C14+C7)</f>
        <v>29</v>
      </c>
      <c r="K3" s="130">
        <f>SUM(D14+D7)</f>
        <v>36</v>
      </c>
      <c r="L3" s="130">
        <f>SUM(E14+E7)</f>
        <v>81</v>
      </c>
      <c r="M3" s="131" t="s">
        <v>43</v>
      </c>
      <c r="O3" s="1" t="s">
        <v>49</v>
      </c>
      <c r="P3" s="4">
        <f>SUM(B2,B9,B26,B33,B40,B47,B60,B67,B74,B81,B88,B95,B102,B109,B116,B123,B130,B137,B144,B151,B158,B165,B172,B179,B186,B193,B199,B206,B213,B220,B227,B234,B241,B248)</f>
        <v>103</v>
      </c>
      <c r="Q3" s="4">
        <f t="shared" ref="Q3:T3" si="0">SUM(C2,C9,C26,C33,C40,C47,C60,C67,C74,C81,C88,C95,C102,C109,C116,C123,C130,C137,C144,C151,C158,C165,C172,C179,C186,C193,C199,C206,C213,C220,C227,C234,C241,C248)</f>
        <v>196</v>
      </c>
      <c r="R3" s="4">
        <f t="shared" si="0"/>
        <v>307</v>
      </c>
      <c r="S3" s="4">
        <f t="shared" si="0"/>
        <v>344</v>
      </c>
      <c r="T3" s="4">
        <f t="shared" si="0"/>
        <v>31</v>
      </c>
    </row>
    <row r="4" spans="1:20" x14ac:dyDescent="0.25">
      <c r="A4" s="147">
        <v>44671</v>
      </c>
      <c r="B4" s="4">
        <v>1</v>
      </c>
      <c r="C4" s="4">
        <v>4</v>
      </c>
      <c r="D4" s="4">
        <v>4</v>
      </c>
      <c r="E4" s="4">
        <v>7</v>
      </c>
      <c r="F4" s="69" t="s">
        <v>43</v>
      </c>
      <c r="H4" s="160"/>
      <c r="I4" s="139">
        <f>AVERAGE(B3:B6,B9:B13)</f>
        <v>3</v>
      </c>
      <c r="J4" s="51">
        <f>AVERAGE(C2:C6,C9:C13)</f>
        <v>2.9</v>
      </c>
      <c r="K4" s="50">
        <f>AVERAGE(D3:D6,D9:D13)</f>
        <v>4</v>
      </c>
      <c r="L4" s="51">
        <f>AVERAGE(E2:E6,E9:E13)</f>
        <v>8.1</v>
      </c>
      <c r="M4" s="132" t="s">
        <v>43</v>
      </c>
      <c r="O4" s="1" t="s">
        <v>50</v>
      </c>
      <c r="P4" s="4">
        <f>SUM(B3,B10,B27,B34,B41,B48,B54,B61,B68,B75,B82,B89,B96,B103,B110,B117,B124,B131,B138,B145,B152,B159,B166,B173,B180,B187,B194,B200,B207,B214,B221,B228,B235,B242,B249)</f>
        <v>131</v>
      </c>
      <c r="Q4" s="4">
        <f t="shared" ref="Q4:T4" si="1">SUM(C3,C10,C27,C34,C41,C48,C54,C61,C68,C75,C82,C89,C96,C103,C110,C117,C124,C131,C138,C145,C152,C159,C166,C173,C180,C187,C194,C200,C207,C214,C221,C228,C235,C242,C249)</f>
        <v>215</v>
      </c>
      <c r="R4" s="4">
        <f t="shared" si="1"/>
        <v>313</v>
      </c>
      <c r="S4" s="4">
        <f t="shared" si="1"/>
        <v>370</v>
      </c>
      <c r="T4" s="4">
        <f t="shared" si="1"/>
        <v>30</v>
      </c>
    </row>
    <row r="5" spans="1:20" x14ac:dyDescent="0.25">
      <c r="A5" s="147">
        <v>44672</v>
      </c>
      <c r="B5" s="4">
        <v>2</v>
      </c>
      <c r="C5" s="4">
        <v>4</v>
      </c>
      <c r="D5" s="4">
        <v>4</v>
      </c>
      <c r="E5" s="4">
        <v>8</v>
      </c>
      <c r="F5" s="69" t="s">
        <v>43</v>
      </c>
      <c r="H5" s="158" t="s">
        <v>14</v>
      </c>
      <c r="I5" s="140">
        <f>SUM(B19+B24+B31+B38+B40+B41)</f>
        <v>45</v>
      </c>
      <c r="J5" s="52">
        <f>SUM(C19+C24+C31+C38+C40+C41)</f>
        <v>47</v>
      </c>
      <c r="K5" s="52">
        <f>SUM(D19+D24+D31+D38+D40+D41)</f>
        <v>120</v>
      </c>
      <c r="L5" s="52">
        <f>SUM(E19+E24+E31+E38+E40+E41)</f>
        <v>114</v>
      </c>
      <c r="M5" s="133" t="s">
        <v>43</v>
      </c>
      <c r="O5" s="1" t="s">
        <v>51</v>
      </c>
      <c r="P5" s="4">
        <f>SUM(B49,B42,B35,B28,B21,B16,B11,B4,B55,B62,B69,B76,B83,B90,B97,B104,B111,B118,B125,B132,B139,B146,B153,B160,B167,B174,B181,B188,B195,B201,B208,B215,B222,B229,B236,B243,B250)</f>
        <v>112</v>
      </c>
      <c r="Q5" s="4">
        <f t="shared" ref="Q5:T5" si="2">SUM(C49,C42,C35,C28,C21,C16,C11,C4,C55,C62,C69,C76,C83,C90,C97,C104,C111,C118,C125,C132,C139,C146,C153,C160,C167,C174,C181,C188,C195,C201,C208,C215,C222,C229,C236,C243,C250)</f>
        <v>201</v>
      </c>
      <c r="R5" s="4">
        <f t="shared" si="2"/>
        <v>357</v>
      </c>
      <c r="S5" s="4">
        <f t="shared" si="2"/>
        <v>375</v>
      </c>
      <c r="T5" s="4">
        <f t="shared" si="2"/>
        <v>18</v>
      </c>
    </row>
    <row r="6" spans="1:20" x14ac:dyDescent="0.25">
      <c r="A6" s="147">
        <v>44673</v>
      </c>
      <c r="B6" s="4">
        <v>3</v>
      </c>
      <c r="C6" s="4">
        <v>2</v>
      </c>
      <c r="D6" s="4">
        <v>6</v>
      </c>
      <c r="E6" s="4">
        <v>6</v>
      </c>
      <c r="F6" s="69" t="s">
        <v>43</v>
      </c>
      <c r="H6" s="160"/>
      <c r="I6" s="140">
        <f>AVERAGE(B16:B18,B21:B23,B26:B30,B33:B37,B40:B41)</f>
        <v>2.5</v>
      </c>
      <c r="J6" s="53">
        <f>AVERAGE(C16:C18,C21:C23,C26:C30,C33:C37,C40:C41)</f>
        <v>2.6111111111111112</v>
      </c>
      <c r="K6" s="53">
        <f>AVERAGE(D16:D18,D21:D23,D26:D30,D33:D37,D40:D41)</f>
        <v>6.666666666666667</v>
      </c>
      <c r="L6" s="53">
        <f>AVERAGE(E16:E18,E21:E23,E26:E30,E33:E37,E40:E41)</f>
        <v>6.333333333333333</v>
      </c>
      <c r="M6" s="133" t="s">
        <v>43</v>
      </c>
      <c r="O6" s="1" t="s">
        <v>52</v>
      </c>
      <c r="P6" s="4">
        <f>SUM(B50,B43,B36,B29,B22,B17,B12,B5,B56,B63,B70,B77,B84,B91,B98,B105,B112,B119,B126,B133,B140,B147,B154,B161,B168,B175,B182,B189,B196,B202,B209,B216,B223,B230,B237,B244,B251)</f>
        <v>119</v>
      </c>
      <c r="Q6" s="4">
        <f t="shared" ref="Q6:S6" si="3">SUM(C50,C43,C36,C29,C22,C17,C12,C5,C56,C63,C70,C77,C84,C91,C98,C105,C112,C119,C126,C133,C140,C147,C154,C161,C168,C175,C182,C189,C196,C202,C209,C216,C223,C230,C237,C244,C251)</f>
        <v>235</v>
      </c>
      <c r="R6" s="4">
        <f t="shared" si="3"/>
        <v>349</v>
      </c>
      <c r="S6" s="4">
        <f t="shared" si="3"/>
        <v>330</v>
      </c>
      <c r="T6" s="4">
        <f>SUM(F50,F43,F36,F29,F22,F17,F12,F5,F56,F63,F70,F77,F84,F91,F98,F105,F112,F119,F126,F133,F140,F147,F154,F161,F168,F175,F182,F189,F196,F202,F209,F216,F223,F230,F237,F244,F251)</f>
        <v>32</v>
      </c>
    </row>
    <row r="7" spans="1:20" x14ac:dyDescent="0.25">
      <c r="A7" s="91" t="s">
        <v>44</v>
      </c>
      <c r="B7" s="56">
        <f>SUM(B3:B6)</f>
        <v>6</v>
      </c>
      <c r="C7" s="56">
        <f>SUM(C3:C6)</f>
        <v>13</v>
      </c>
      <c r="D7" s="56">
        <f>SUM(D3:D6)</f>
        <v>14</v>
      </c>
      <c r="E7" s="56">
        <f>SUM(E2:E6)</f>
        <v>37</v>
      </c>
      <c r="F7" s="69" t="s">
        <v>43</v>
      </c>
      <c r="H7" s="158" t="s">
        <v>15</v>
      </c>
      <c r="I7" s="141">
        <f>SUM(B42:B44,B52,B58,B65,B67:B70)</f>
        <v>45</v>
      </c>
      <c r="J7" s="54">
        <f>SUM(C42:C44,C52,C58,C65,C67:C70)</f>
        <v>78</v>
      </c>
      <c r="K7" s="54">
        <f>SUM(D42:D44,D52,D58,D65,D67:D70)</f>
        <v>162</v>
      </c>
      <c r="L7" s="54">
        <f>SUM(E42:E44,E52,E58,E65,E67:E70)</f>
        <v>180</v>
      </c>
      <c r="M7" s="134">
        <f>SUM(F42:F44,F52,F58,F65,F67:F70)</f>
        <v>8</v>
      </c>
      <c r="O7" s="1" t="s">
        <v>53</v>
      </c>
      <c r="P7" s="4">
        <f>SUM(B51,B44,B37,B30,B23,B18,B13,B6,B57,B64,B71,B78,B85,B92,B99,B106,B113,B120,B127,B134,B141,B148,B155,B162,B169,B176,B183,B190,B252,B203,B210,B217,B224,B238,B245)</f>
        <v>103</v>
      </c>
      <c r="Q7" s="4">
        <f t="shared" ref="Q7:T7" si="4">SUM(C51,C44,C37,C30,C23,C18,C13,C6,C57,C64,C71,C78,C85,C92,C99,C106,C113,C120,C127,C134,C141,C148,C155,C162,C169,C176,C183,C190,C252,C203,C210,C217,C224,C238,C245)</f>
        <v>136</v>
      </c>
      <c r="R7" s="4">
        <f t="shared" si="4"/>
        <v>246</v>
      </c>
      <c r="S7" s="4">
        <f t="shared" si="4"/>
        <v>293</v>
      </c>
      <c r="T7" s="4">
        <f t="shared" si="4"/>
        <v>19</v>
      </c>
    </row>
    <row r="8" spans="1:20" x14ac:dyDescent="0.25">
      <c r="A8" s="91" t="s">
        <v>45</v>
      </c>
      <c r="B8" s="56">
        <f>AVERAGE(B3:B6)</f>
        <v>1.5</v>
      </c>
      <c r="C8" s="56">
        <f>AVERAGE(C3:C6)</f>
        <v>3.25</v>
      </c>
      <c r="D8" s="56">
        <f>AVERAGE(D3:D6)</f>
        <v>3.5</v>
      </c>
      <c r="E8" s="56">
        <f>AVERAGE(E3:E6)</f>
        <v>8.25</v>
      </c>
      <c r="F8" s="69" t="s">
        <v>43</v>
      </c>
      <c r="H8" s="160"/>
      <c r="I8" s="142">
        <f>AVERAGE(B42:B44,B47:B51,B54:B57,B60:B64,B67:B70)</f>
        <v>2.1428571428571428</v>
      </c>
      <c r="J8" s="57">
        <f t="shared" ref="J8:M8" si="5">AVERAGE(C42:C44,C47:C51,C54:C57,C60:C64,C67:C70)</f>
        <v>3.7142857142857144</v>
      </c>
      <c r="K8" s="57">
        <f t="shared" si="5"/>
        <v>7.7142857142857144</v>
      </c>
      <c r="L8" s="57">
        <f t="shared" si="5"/>
        <v>8.5714285714285712</v>
      </c>
      <c r="M8" s="135">
        <f t="shared" si="5"/>
        <v>0.53333333333333333</v>
      </c>
    </row>
    <row r="9" spans="1:20" x14ac:dyDescent="0.25">
      <c r="A9" s="147">
        <v>44676</v>
      </c>
      <c r="B9" s="4">
        <v>5</v>
      </c>
      <c r="C9" s="4">
        <v>2</v>
      </c>
      <c r="D9" s="4">
        <v>2</v>
      </c>
      <c r="E9" s="4">
        <v>11</v>
      </c>
      <c r="F9" s="69" t="s">
        <v>43</v>
      </c>
      <c r="H9" s="158" t="s">
        <v>18</v>
      </c>
      <c r="I9" s="143">
        <f>SUM(B71,B79,B86,B93,B100)</f>
        <v>57</v>
      </c>
      <c r="J9" s="102">
        <f t="shared" ref="J9" si="6">SUM(C71,C79,C86,C93,C100)</f>
        <v>98</v>
      </c>
      <c r="K9" s="102">
        <f>SUM(D71,D79,D86,D93,D100)</f>
        <v>159</v>
      </c>
      <c r="L9" s="102">
        <f>SUM(E71,E79,E86,E93,E100)</f>
        <v>215</v>
      </c>
      <c r="M9" s="136">
        <f>SUM(F71,F79,F86,F93,F100)</f>
        <v>16</v>
      </c>
    </row>
    <row r="10" spans="1:20" x14ac:dyDescent="0.25">
      <c r="A10" s="147">
        <v>44677</v>
      </c>
      <c r="B10" s="4">
        <v>2</v>
      </c>
      <c r="C10" s="4">
        <v>3</v>
      </c>
      <c r="D10" s="4">
        <v>4</v>
      </c>
      <c r="E10" s="4">
        <v>5</v>
      </c>
      <c r="F10" s="69" t="s">
        <v>43</v>
      </c>
      <c r="H10" s="162"/>
      <c r="I10" s="144">
        <f>AVERAGE(B71,B74:B78,B81:B85,B88:B92,B95:B99)</f>
        <v>2.7142857142857144</v>
      </c>
      <c r="J10" s="114">
        <f t="shared" ref="J10:M10" si="7">AVERAGE(C71,C74:C78,C81:C85,C88:C92,C95:C99)</f>
        <v>4.666666666666667</v>
      </c>
      <c r="K10" s="114">
        <f t="shared" si="7"/>
        <v>7.5714285714285712</v>
      </c>
      <c r="L10" s="114">
        <f t="shared" si="7"/>
        <v>10.238095238095237</v>
      </c>
      <c r="M10" s="137">
        <f t="shared" si="7"/>
        <v>0.76190476190476186</v>
      </c>
      <c r="O10" s="1" t="s">
        <v>62</v>
      </c>
      <c r="P10" s="4" t="s">
        <v>47</v>
      </c>
      <c r="Q10" s="4" t="s">
        <v>61</v>
      </c>
    </row>
    <row r="11" spans="1:20" x14ac:dyDescent="0.25">
      <c r="A11" s="147">
        <v>44678</v>
      </c>
      <c r="B11" s="4">
        <v>5</v>
      </c>
      <c r="C11" s="4">
        <v>2</v>
      </c>
      <c r="D11" s="4">
        <v>6</v>
      </c>
      <c r="E11" s="4">
        <v>9</v>
      </c>
      <c r="F11" s="69" t="s">
        <v>43</v>
      </c>
      <c r="H11" s="157" t="s">
        <v>19</v>
      </c>
      <c r="I11" s="143">
        <f>SUM(B130,B107,B114,B121,B128,B131,B132)</f>
        <v>45</v>
      </c>
      <c r="J11" s="102">
        <f t="shared" ref="J11" si="8">SUM(C130,C107,C114,C121,C128,C131,C132)</f>
        <v>114</v>
      </c>
      <c r="K11" s="102">
        <f>SUM(D130,D107,D114,D121,D128,D131,D132)</f>
        <v>142</v>
      </c>
      <c r="L11" s="102">
        <f>SUM(E130,E107,E114,E121,E128,E131,E132)</f>
        <v>188</v>
      </c>
      <c r="M11" s="136">
        <f>SUM(F130,F107,F114,F121,F128,F131,F132)</f>
        <v>13</v>
      </c>
      <c r="O11" s="4" t="s">
        <v>66</v>
      </c>
      <c r="P11" s="4">
        <v>146</v>
      </c>
      <c r="Q11" s="4">
        <v>16.22</v>
      </c>
    </row>
    <row r="12" spans="1:20" x14ac:dyDescent="0.25">
      <c r="A12" s="147">
        <v>44679</v>
      </c>
      <c r="B12" s="4">
        <v>4</v>
      </c>
      <c r="C12" s="4">
        <v>7</v>
      </c>
      <c r="D12" s="4">
        <v>6</v>
      </c>
      <c r="E12" s="4">
        <v>10</v>
      </c>
      <c r="F12" s="69" t="s">
        <v>43</v>
      </c>
      <c r="H12" s="157"/>
      <c r="I12" s="144">
        <f>AVERAGE(B102:B106,B109:B113,B116:B120,B123:B127,B130:B132)</f>
        <v>1.9565217391304348</v>
      </c>
      <c r="J12" s="114">
        <f t="shared" ref="J12:M12" si="9">AVERAGE(C102:C106,C109:C113,C116:C120,C123:C127,C130:C132)</f>
        <v>4.9565217391304346</v>
      </c>
      <c r="K12" s="114">
        <f t="shared" si="9"/>
        <v>6.1739130434782608</v>
      </c>
      <c r="L12" s="114">
        <f t="shared" si="9"/>
        <v>8.1739130434782616</v>
      </c>
      <c r="M12" s="137">
        <f t="shared" si="9"/>
        <v>0.56521739130434778</v>
      </c>
      <c r="O12" s="4" t="s">
        <v>67</v>
      </c>
      <c r="P12" s="4">
        <v>281</v>
      </c>
      <c r="Q12" s="4">
        <v>15.61</v>
      </c>
    </row>
    <row r="13" spans="1:20" x14ac:dyDescent="0.25">
      <c r="A13" s="147">
        <v>44680</v>
      </c>
      <c r="B13" s="4">
        <v>5</v>
      </c>
      <c r="C13" s="4">
        <v>2</v>
      </c>
      <c r="D13" s="4">
        <v>4</v>
      </c>
      <c r="E13" s="4">
        <v>9</v>
      </c>
      <c r="F13" s="69" t="s">
        <v>43</v>
      </c>
      <c r="H13" s="157" t="s">
        <v>20</v>
      </c>
      <c r="I13" s="143">
        <f>SUM(B156,B149,B134,B142,B133,B163)</f>
        <v>87</v>
      </c>
      <c r="J13" s="102">
        <f t="shared" ref="J13" si="10">SUM(C156,C149,C134,C142,C133,C163)</f>
        <v>102</v>
      </c>
      <c r="K13" s="102">
        <f>SUM(D156,D149,D134,D142,D133,D163)</f>
        <v>178</v>
      </c>
      <c r="L13" s="102">
        <f>SUM(E156,E149,E134,E142,E133,E163)</f>
        <v>185</v>
      </c>
      <c r="M13" s="136">
        <f>SUM(F156,F149,F134,F142,F133,F163)</f>
        <v>18</v>
      </c>
      <c r="O13" s="4" t="s">
        <v>57</v>
      </c>
      <c r="P13" s="4">
        <v>428</v>
      </c>
      <c r="Q13" s="4">
        <v>20.38</v>
      </c>
    </row>
    <row r="14" spans="1:20" x14ac:dyDescent="0.25">
      <c r="A14" s="91" t="s">
        <v>44</v>
      </c>
      <c r="B14" s="56">
        <f>SUM(B9:B13)</f>
        <v>21</v>
      </c>
      <c r="C14" s="56">
        <f>SUM(C9:C13)</f>
        <v>16</v>
      </c>
      <c r="D14" s="56">
        <f>SUM(D9:D13)</f>
        <v>22</v>
      </c>
      <c r="E14" s="56">
        <f>SUM(E9:E13)</f>
        <v>44</v>
      </c>
      <c r="F14" s="69" t="s">
        <v>43</v>
      </c>
      <c r="H14" s="157"/>
      <c r="I14" s="144">
        <f>AVERAGE(B133:B134,B137:B141,B144:B148,B151:B155,B158:B162)</f>
        <v>3.9545454545454546</v>
      </c>
      <c r="J14" s="114">
        <f>AVERAGE(C133:C134,C137:C141,C144:C148,C151:C155,C158:C162)</f>
        <v>4.6363636363636367</v>
      </c>
      <c r="K14" s="114">
        <f t="shared" ref="K14:M14" si="11">AVERAGE(D133:D134,D137:D141,D144:D148,D151:D155,D158:D162)</f>
        <v>8.0909090909090917</v>
      </c>
      <c r="L14" s="114">
        <f t="shared" si="11"/>
        <v>8.4090909090909083</v>
      </c>
      <c r="M14" s="137">
        <f t="shared" si="11"/>
        <v>0.81818181818181823</v>
      </c>
      <c r="O14" s="4" t="s">
        <v>58</v>
      </c>
      <c r="P14" s="4">
        <v>488</v>
      </c>
      <c r="Q14" s="4">
        <v>23.23</v>
      </c>
    </row>
    <row r="15" spans="1:20" x14ac:dyDescent="0.25">
      <c r="A15" s="91" t="s">
        <v>45</v>
      </c>
      <c r="B15" s="56">
        <f>AVERAGE(B9:B13)</f>
        <v>4.2</v>
      </c>
      <c r="C15" s="56">
        <f>AVERAGE(C9:C13)</f>
        <v>3.2</v>
      </c>
      <c r="D15" s="56">
        <f>AVERAGE(D9:D13)</f>
        <v>4.4000000000000004</v>
      </c>
      <c r="E15" s="56">
        <f>AVERAGE(E9:E13)</f>
        <v>8.8000000000000007</v>
      </c>
      <c r="F15" s="69" t="s">
        <v>43</v>
      </c>
      <c r="H15" s="157" t="s">
        <v>21</v>
      </c>
      <c r="I15" s="143">
        <f>SUM(B170,B177,B184,B191,B193)</f>
        <v>67</v>
      </c>
      <c r="J15" s="102">
        <f t="shared" ref="J15:M15" si="12">SUM(C170,C177,C184,C191,C193)</f>
        <v>116</v>
      </c>
      <c r="K15" s="102">
        <f t="shared" si="12"/>
        <v>170</v>
      </c>
      <c r="L15" s="102">
        <f t="shared" si="12"/>
        <v>228</v>
      </c>
      <c r="M15" s="136">
        <f t="shared" si="12"/>
        <v>22</v>
      </c>
      <c r="O15" s="4" t="s">
        <v>59</v>
      </c>
      <c r="P15" s="4">
        <v>457</v>
      </c>
      <c r="Q15" s="4">
        <v>19.86</v>
      </c>
    </row>
    <row r="16" spans="1:20" x14ac:dyDescent="0.25">
      <c r="A16" s="147">
        <v>44685</v>
      </c>
      <c r="B16" s="4">
        <v>6</v>
      </c>
      <c r="C16" s="4">
        <v>4</v>
      </c>
      <c r="D16" s="4">
        <v>2</v>
      </c>
      <c r="E16" s="4">
        <v>9</v>
      </c>
      <c r="F16" s="69" t="s">
        <v>43</v>
      </c>
      <c r="H16" s="157"/>
      <c r="I16" s="144">
        <f>AVERAGE(B165:B169,B172:B176,B179:B183,B186:B190,B193)</f>
        <v>3.1904761904761907</v>
      </c>
      <c r="J16" s="114">
        <f t="shared" ref="J16:M16" si="13">AVERAGE(C165:C169,C172:C176,C179:C183,C186:C190,C193)</f>
        <v>5.5238095238095237</v>
      </c>
      <c r="K16" s="114">
        <f t="shared" si="13"/>
        <v>8.0952380952380949</v>
      </c>
      <c r="L16" s="114">
        <f t="shared" si="13"/>
        <v>10.857142857142858</v>
      </c>
      <c r="M16" s="137">
        <f t="shared" si="13"/>
        <v>1.0476190476190477</v>
      </c>
      <c r="O16" s="101" t="s">
        <v>63</v>
      </c>
      <c r="P16" s="101">
        <v>483</v>
      </c>
      <c r="Q16" s="4">
        <v>21.95</v>
      </c>
    </row>
    <row r="17" spans="1:17" x14ac:dyDescent="0.25">
      <c r="A17" s="147">
        <v>44686</v>
      </c>
      <c r="B17" s="4">
        <v>1</v>
      </c>
      <c r="C17" s="4">
        <v>6</v>
      </c>
      <c r="D17" s="4">
        <v>4</v>
      </c>
      <c r="E17" s="4">
        <v>7</v>
      </c>
      <c r="F17" s="69" t="s">
        <v>43</v>
      </c>
      <c r="H17" s="157" t="s">
        <v>22</v>
      </c>
      <c r="I17" s="143">
        <f>SUM(B194:B196,B199:B203,B206:B210,B213:B217,B220:B222)</f>
        <v>79</v>
      </c>
      <c r="J17" s="102">
        <f t="shared" ref="J17:M17" si="14">SUM(C194:C196,C199:C203,C206:C210,C213:C217,C220:C222)</f>
        <v>137</v>
      </c>
      <c r="K17" s="102">
        <f t="shared" si="14"/>
        <v>242</v>
      </c>
      <c r="L17" s="102">
        <f t="shared" si="14"/>
        <v>230</v>
      </c>
      <c r="M17" s="136">
        <f t="shared" si="14"/>
        <v>14</v>
      </c>
      <c r="O17" s="101" t="s">
        <v>65</v>
      </c>
      <c r="P17" s="101">
        <v>536</v>
      </c>
      <c r="Q17" s="4">
        <v>25.52</v>
      </c>
    </row>
    <row r="18" spans="1:17" x14ac:dyDescent="0.25">
      <c r="A18" s="147">
        <v>44687</v>
      </c>
      <c r="B18" s="4">
        <v>2</v>
      </c>
      <c r="C18" s="4">
        <v>3</v>
      </c>
      <c r="D18" s="4">
        <v>5</v>
      </c>
      <c r="E18" s="4">
        <v>8</v>
      </c>
      <c r="F18" s="69" t="s">
        <v>43</v>
      </c>
      <c r="H18" s="157"/>
      <c r="I18" s="144">
        <f>AVERAGE(B194:B196,B199:B203,B206:B210,B213:B217,B220,B221,B222)</f>
        <v>3.7619047619047619</v>
      </c>
      <c r="J18" s="114">
        <f t="shared" ref="J18:M18" si="15">AVERAGE(C194:C196,C199:C203,C206:C210,C213:C217,C220,C221,C222)</f>
        <v>6.5238095238095237</v>
      </c>
      <c r="K18" s="114">
        <f t="shared" si="15"/>
        <v>11.523809523809524</v>
      </c>
      <c r="L18" s="114">
        <f t="shared" si="15"/>
        <v>10.952380952380953</v>
      </c>
      <c r="M18" s="137">
        <f t="shared" si="15"/>
        <v>0.66666666666666663</v>
      </c>
      <c r="O18" s="101" t="s">
        <v>69</v>
      </c>
      <c r="P18" s="4">
        <v>623</v>
      </c>
      <c r="Q18" s="4">
        <v>29.62</v>
      </c>
    </row>
    <row r="19" spans="1:17" ht="15.75" thickBot="1" x14ac:dyDescent="0.3">
      <c r="A19" s="91" t="s">
        <v>44</v>
      </c>
      <c r="B19" s="56">
        <f>SUM(B16:B18)</f>
        <v>9</v>
      </c>
      <c r="C19" s="56">
        <f t="shared" ref="C19" si="16">SUM(C16:C18)</f>
        <v>13</v>
      </c>
      <c r="D19" s="56">
        <f>SUM(D16:D18)</f>
        <v>11</v>
      </c>
      <c r="E19" s="56">
        <f>SUM(E16:E18)</f>
        <v>24</v>
      </c>
      <c r="F19" s="69" t="s">
        <v>43</v>
      </c>
      <c r="H19" s="157" t="s">
        <v>23</v>
      </c>
      <c r="I19" s="143">
        <f>SUM(B223:B224,B227:B231,B234:B238,B241:B245,B248:B252)</f>
        <v>117</v>
      </c>
      <c r="J19" s="102">
        <f t="shared" ref="J19:M19" si="17">SUM(C223:C224,C227:C231,C234:C238,C241:C245,C248:C252)</f>
        <v>270</v>
      </c>
      <c r="K19" s="102">
        <f t="shared" si="17"/>
        <v>377</v>
      </c>
      <c r="L19" s="102">
        <f t="shared" si="17"/>
        <v>303</v>
      </c>
      <c r="M19" s="136">
        <f t="shared" si="17"/>
        <v>40</v>
      </c>
      <c r="O19" s="121" t="s">
        <v>23</v>
      </c>
      <c r="P19" s="121">
        <v>990</v>
      </c>
      <c r="Q19" s="121">
        <v>45</v>
      </c>
    </row>
    <row r="20" spans="1:17" ht="15.75" thickBot="1" x14ac:dyDescent="0.3">
      <c r="A20" s="91" t="s">
        <v>45</v>
      </c>
      <c r="B20" s="58">
        <f>AVERAGE(B16:B18)</f>
        <v>3</v>
      </c>
      <c r="C20" s="59">
        <f t="shared" ref="C20" si="18">AVERAGE(C16:C18)</f>
        <v>4.333333333333333</v>
      </c>
      <c r="D20" s="59">
        <f>AVERAGE(D16:D18)</f>
        <v>3.6666666666666665</v>
      </c>
      <c r="E20" s="58">
        <f>AVERAGE(E16:E18)</f>
        <v>8</v>
      </c>
      <c r="F20" s="69" t="s">
        <v>43</v>
      </c>
      <c r="H20" s="158"/>
      <c r="I20" s="114">
        <f>AVERAGE(B223:B224,B227:B231,B234:B238,B241:B245,B248:B252)</f>
        <v>5.3181818181818183</v>
      </c>
      <c r="J20" s="114">
        <f>AVERAGE(C223:C224,C227:C231,C234:C238,C241:C245,C248:C252)</f>
        <v>12.272727272727273</v>
      </c>
      <c r="K20" s="114">
        <f t="shared" ref="K20:M20" si="19">AVERAGE(D223:D224,D227:D231,D234:D238,D241:D245,D248:D252)</f>
        <v>17.136363636363637</v>
      </c>
      <c r="L20" s="114">
        <f t="shared" si="19"/>
        <v>13.772727272727273</v>
      </c>
      <c r="M20" s="114">
        <f t="shared" si="19"/>
        <v>1.8181818181818181</v>
      </c>
      <c r="O20" s="117" t="s">
        <v>60</v>
      </c>
      <c r="P20" s="118">
        <f>SUM(P11:P19)</f>
        <v>4432</v>
      </c>
      <c r="Q20" s="119">
        <f>AVERAGE(Q11:Q19)</f>
        <v>24.154444444444447</v>
      </c>
    </row>
    <row r="21" spans="1:17" x14ac:dyDescent="0.25">
      <c r="A21" s="147">
        <v>44692</v>
      </c>
      <c r="B21" s="4">
        <v>2</v>
      </c>
      <c r="C21" s="4">
        <v>2</v>
      </c>
      <c r="D21" s="4">
        <v>6</v>
      </c>
      <c r="E21" s="4">
        <v>7</v>
      </c>
      <c r="F21" s="69" t="s">
        <v>43</v>
      </c>
      <c r="H21" s="63" t="s">
        <v>46</v>
      </c>
      <c r="I21" s="42">
        <f>SUM(I3+I5+I7+I9+I11+I13+I15+I17+I19)</f>
        <v>569</v>
      </c>
      <c r="J21" s="42">
        <f t="shared" ref="J21" si="20">SUM(J3+J5+J7+J9+J11+J13+J15+J17+J19)</f>
        <v>991</v>
      </c>
      <c r="K21" s="42">
        <f>SUM(K3+K5+K7+K9+K11+K13+K15+K17+K19)</f>
        <v>1586</v>
      </c>
      <c r="L21" s="42">
        <f>SUM(L3+L5+L7+L9+L11+L13+L15+L17+L19)</f>
        <v>1724</v>
      </c>
      <c r="M21" s="43">
        <f>SUM(M7+M9+M11+M13+M15+M17+M19)</f>
        <v>131</v>
      </c>
    </row>
    <row r="22" spans="1:17" ht="15.75" thickBot="1" x14ac:dyDescent="0.3">
      <c r="A22" s="147">
        <v>44693</v>
      </c>
      <c r="B22" s="4">
        <v>1</v>
      </c>
      <c r="C22" s="4">
        <v>5</v>
      </c>
      <c r="D22" s="4">
        <v>10</v>
      </c>
      <c r="E22" s="4">
        <v>5</v>
      </c>
      <c r="F22" s="69" t="s">
        <v>43</v>
      </c>
      <c r="H22" s="19" t="s">
        <v>45</v>
      </c>
      <c r="I22" s="64">
        <f>AVERAGE(B47:B51,B42:B44,B40:B41,B33:B37,B26:B30,B21:B23,B16:B18,B9:B13,B3:B6,B54:B57,B60:B64,B67:B71,B74:B78,B81:B85,B88:B92,B95:B99,B102:B106,B109:B113,B116:B120,B123:B127,B130:B134,B137:B141,B144:B148,B151:B155,B158:B162,B165:B169,B172:B176,B179:B183,B186:B190,B193:B196,B199:B203,B206:B210,B213:B217,B220:B224,B227:B231,B234:B238,B241:B245,B248:B252)</f>
        <v>3.196629213483146</v>
      </c>
      <c r="J22" s="64">
        <f t="shared" ref="J22:M22" si="21">AVERAGE(C47:C51,C42:C44,C40:C41,C33:C37,C26:C30,C21:C23,C16:C18,C9:C13,C3:C6,C54:C57,C60:C64,C67:C71,C74:C78,C81:C85,C88:C92,C95:C99,C102:C106,C109:C113,C116:C120,C123:C127,C130:C134,C137:C141,C144:C148,C151:C155,C158:C162,C165:C169,C172:C176,C179:C183,C186:C190,C193:C196,C199:C203,C206:C210,C213:C217,C220:C224,C227:C231,C234:C238,C241:C245,C248:C252)</f>
        <v>5.5674157303370784</v>
      </c>
      <c r="K22" s="64">
        <f t="shared" si="21"/>
        <v>8.9101123595505616</v>
      </c>
      <c r="L22" s="64">
        <f t="shared" si="21"/>
        <v>9.6629213483146064</v>
      </c>
      <c r="M22" s="64">
        <f t="shared" si="21"/>
        <v>0.90344827586206899</v>
      </c>
    </row>
    <row r="23" spans="1:17" x14ac:dyDescent="0.25">
      <c r="A23" s="147">
        <v>44694</v>
      </c>
      <c r="B23" s="4">
        <v>2</v>
      </c>
      <c r="C23" s="4">
        <v>2</v>
      </c>
      <c r="D23" s="4">
        <v>3</v>
      </c>
      <c r="E23" s="4">
        <v>2</v>
      </c>
      <c r="F23" s="69" t="s">
        <v>43</v>
      </c>
    </row>
    <row r="24" spans="1:17" x14ac:dyDescent="0.25">
      <c r="A24" s="91" t="s">
        <v>44</v>
      </c>
      <c r="B24" s="56">
        <f>SUM(B21:B23)</f>
        <v>5</v>
      </c>
      <c r="C24" s="56">
        <f t="shared" ref="C24" si="22">SUM(C21:C23)</f>
        <v>9</v>
      </c>
      <c r="D24" s="56">
        <f>SUM(D21:D23)</f>
        <v>19</v>
      </c>
      <c r="E24" s="56">
        <f>SUM(E21:E23)</f>
        <v>14</v>
      </c>
      <c r="F24" s="69" t="s">
        <v>43</v>
      </c>
    </row>
    <row r="25" spans="1:17" x14ac:dyDescent="0.25">
      <c r="A25" s="91" t="s">
        <v>45</v>
      </c>
      <c r="B25" s="59">
        <f>AVERAGE(B21:B23)</f>
        <v>1.6666666666666667</v>
      </c>
      <c r="C25" s="58">
        <f t="shared" ref="C25" si="23">AVERAGE(C21:C23)</f>
        <v>3</v>
      </c>
      <c r="D25" s="59">
        <f>AVERAGE(D21:D23)</f>
        <v>6.333333333333333</v>
      </c>
      <c r="E25" s="59">
        <f>AVERAGE(E21:E23)</f>
        <v>4.666666666666667</v>
      </c>
      <c r="F25" s="69" t="s">
        <v>43</v>
      </c>
    </row>
    <row r="26" spans="1:17" x14ac:dyDescent="0.25">
      <c r="A26" s="147">
        <v>44697</v>
      </c>
      <c r="B26" s="4">
        <v>1</v>
      </c>
      <c r="C26" s="4">
        <v>2</v>
      </c>
      <c r="D26" s="4">
        <v>7</v>
      </c>
      <c r="E26" s="4">
        <v>7</v>
      </c>
      <c r="F26" s="69" t="s">
        <v>43</v>
      </c>
    </row>
    <row r="27" spans="1:17" x14ac:dyDescent="0.25">
      <c r="A27" s="147">
        <v>44698</v>
      </c>
      <c r="B27" s="4">
        <v>1</v>
      </c>
      <c r="C27" s="4">
        <v>1</v>
      </c>
      <c r="D27" s="4">
        <v>6</v>
      </c>
      <c r="E27" s="4">
        <v>6</v>
      </c>
      <c r="F27" s="69" t="s">
        <v>43</v>
      </c>
    </row>
    <row r="28" spans="1:17" x14ac:dyDescent="0.25">
      <c r="A28" s="147">
        <v>44699</v>
      </c>
      <c r="B28" s="4">
        <v>4</v>
      </c>
      <c r="C28" s="4">
        <v>1</v>
      </c>
      <c r="D28" s="4">
        <v>6</v>
      </c>
      <c r="E28" s="4">
        <v>8</v>
      </c>
      <c r="F28" s="69" t="s">
        <v>43</v>
      </c>
    </row>
    <row r="29" spans="1:17" x14ac:dyDescent="0.25">
      <c r="A29" s="147">
        <v>44700</v>
      </c>
      <c r="B29" s="4">
        <v>4</v>
      </c>
      <c r="C29" s="4">
        <v>4</v>
      </c>
      <c r="D29" s="4">
        <v>7</v>
      </c>
      <c r="E29" s="4">
        <v>7</v>
      </c>
      <c r="F29" s="69" t="s">
        <v>43</v>
      </c>
    </row>
    <row r="30" spans="1:17" x14ac:dyDescent="0.25">
      <c r="A30" s="147">
        <v>44701</v>
      </c>
      <c r="B30" s="4">
        <v>4</v>
      </c>
      <c r="C30" s="4">
        <v>1</v>
      </c>
      <c r="D30" s="4">
        <v>9</v>
      </c>
      <c r="E30" s="4">
        <v>8</v>
      </c>
      <c r="F30" s="69" t="s">
        <v>43</v>
      </c>
    </row>
    <row r="31" spans="1:17" x14ac:dyDescent="0.25">
      <c r="A31" s="91" t="s">
        <v>44</v>
      </c>
      <c r="B31" s="56">
        <f>SUM(B26:B30)</f>
        <v>14</v>
      </c>
      <c r="C31" s="56">
        <f t="shared" ref="C31" si="24">SUM(C26:C30)</f>
        <v>9</v>
      </c>
      <c r="D31" s="56">
        <f>SUM(D26:D30)</f>
        <v>35</v>
      </c>
      <c r="E31" s="56">
        <f>SUM(E26:E30)</f>
        <v>36</v>
      </c>
      <c r="F31" s="69" t="s">
        <v>43</v>
      </c>
    </row>
    <row r="32" spans="1:17" x14ac:dyDescent="0.25">
      <c r="A32" s="91" t="s">
        <v>45</v>
      </c>
      <c r="B32" s="56">
        <f>AVERAGE(B26:B30)</f>
        <v>2.8</v>
      </c>
      <c r="C32" s="56">
        <f t="shared" ref="C32" si="25">AVERAGE(C26:C30)</f>
        <v>1.8</v>
      </c>
      <c r="D32" s="56">
        <f>AVERAGE(D26:D30)</f>
        <v>7</v>
      </c>
      <c r="E32" s="56">
        <f>AVERAGE(E26:E30)</f>
        <v>7.2</v>
      </c>
      <c r="F32" s="69" t="s">
        <v>43</v>
      </c>
    </row>
    <row r="33" spans="1:6" x14ac:dyDescent="0.25">
      <c r="A33" s="147">
        <v>44704</v>
      </c>
      <c r="B33" s="4">
        <v>3</v>
      </c>
      <c r="C33" s="4">
        <v>2</v>
      </c>
      <c r="D33" s="4">
        <v>13</v>
      </c>
      <c r="E33" s="4">
        <v>7</v>
      </c>
      <c r="F33" s="69" t="s">
        <v>43</v>
      </c>
    </row>
    <row r="34" spans="1:6" x14ac:dyDescent="0.25">
      <c r="A34" s="147">
        <v>44705</v>
      </c>
      <c r="B34" s="4">
        <v>3</v>
      </c>
      <c r="C34" s="4">
        <v>5</v>
      </c>
      <c r="D34" s="4">
        <v>6</v>
      </c>
      <c r="E34" s="4">
        <v>9</v>
      </c>
      <c r="F34" s="69" t="s">
        <v>43</v>
      </c>
    </row>
    <row r="35" spans="1:6" x14ac:dyDescent="0.25">
      <c r="A35" s="147">
        <v>44706</v>
      </c>
      <c r="B35" s="4">
        <v>3</v>
      </c>
      <c r="C35" s="4">
        <v>2</v>
      </c>
      <c r="D35" s="4">
        <v>12</v>
      </c>
      <c r="E35" s="4">
        <v>4</v>
      </c>
      <c r="F35" s="69" t="s">
        <v>43</v>
      </c>
    </row>
    <row r="36" spans="1:6" x14ac:dyDescent="0.25">
      <c r="A36" s="147">
        <v>44707</v>
      </c>
      <c r="B36" s="4">
        <v>4</v>
      </c>
      <c r="C36" s="4">
        <v>6</v>
      </c>
      <c r="D36" s="4">
        <v>7</v>
      </c>
      <c r="E36" s="4">
        <v>2</v>
      </c>
      <c r="F36" s="69" t="s">
        <v>43</v>
      </c>
    </row>
    <row r="37" spans="1:6" x14ac:dyDescent="0.25">
      <c r="A37" s="147">
        <v>44708</v>
      </c>
      <c r="B37" s="4">
        <v>2</v>
      </c>
      <c r="C37" s="4">
        <v>0</v>
      </c>
      <c r="D37" s="4">
        <v>8</v>
      </c>
      <c r="E37" s="4">
        <v>10</v>
      </c>
      <c r="F37" s="69" t="s">
        <v>43</v>
      </c>
    </row>
    <row r="38" spans="1:6" x14ac:dyDescent="0.25">
      <c r="A38" s="91" t="s">
        <v>44</v>
      </c>
      <c r="B38" s="56">
        <f>SUM(B33:B37)</f>
        <v>15</v>
      </c>
      <c r="C38" s="56">
        <f t="shared" ref="C38" si="26">SUM(C33:C37)</f>
        <v>15</v>
      </c>
      <c r="D38" s="56">
        <f>SUM(D33:D37)</f>
        <v>46</v>
      </c>
      <c r="E38" s="56">
        <f>SUM(E33:E37)</f>
        <v>32</v>
      </c>
      <c r="F38" s="69" t="s">
        <v>43</v>
      </c>
    </row>
    <row r="39" spans="1:6" x14ac:dyDescent="0.25">
      <c r="A39" s="91" t="s">
        <v>45</v>
      </c>
      <c r="B39" s="56">
        <f>AVERAGE(B33:B37)</f>
        <v>3</v>
      </c>
      <c r="C39" s="56">
        <f t="shared" ref="C39" si="27">AVERAGE(C33:C37)</f>
        <v>3</v>
      </c>
      <c r="D39" s="56">
        <f>AVERAGE(D33:D37)</f>
        <v>9.1999999999999993</v>
      </c>
      <c r="E39" s="56">
        <f>AVERAGE(E33:E37)</f>
        <v>6.4</v>
      </c>
      <c r="F39" s="69" t="s">
        <v>43</v>
      </c>
    </row>
    <row r="40" spans="1:6" x14ac:dyDescent="0.25">
      <c r="A40" s="147">
        <v>44711</v>
      </c>
      <c r="B40" s="4">
        <v>2</v>
      </c>
      <c r="C40" s="4">
        <v>0</v>
      </c>
      <c r="D40" s="4">
        <v>4</v>
      </c>
      <c r="E40" s="4">
        <v>6</v>
      </c>
      <c r="F40" s="69" t="s">
        <v>43</v>
      </c>
    </row>
    <row r="41" spans="1:6" x14ac:dyDescent="0.25">
      <c r="A41" s="147">
        <v>44712</v>
      </c>
      <c r="B41" s="4">
        <v>0</v>
      </c>
      <c r="C41" s="4">
        <v>1</v>
      </c>
      <c r="D41" s="4">
        <v>5</v>
      </c>
      <c r="E41" s="4">
        <v>2</v>
      </c>
      <c r="F41" s="69" t="s">
        <v>43</v>
      </c>
    </row>
    <row r="42" spans="1:6" x14ac:dyDescent="0.25">
      <c r="A42" s="147">
        <v>44713</v>
      </c>
      <c r="B42" s="4">
        <v>1</v>
      </c>
      <c r="C42" s="4">
        <v>6</v>
      </c>
      <c r="D42" s="4">
        <v>11</v>
      </c>
      <c r="E42" s="4">
        <v>13</v>
      </c>
      <c r="F42" s="69" t="s">
        <v>43</v>
      </c>
    </row>
    <row r="43" spans="1:6" x14ac:dyDescent="0.25">
      <c r="A43" s="147">
        <v>44714</v>
      </c>
      <c r="B43" s="4">
        <v>1</v>
      </c>
      <c r="C43" s="4">
        <v>3</v>
      </c>
      <c r="D43" s="4">
        <v>6</v>
      </c>
      <c r="E43" s="4">
        <v>3</v>
      </c>
      <c r="F43" s="69" t="s">
        <v>43</v>
      </c>
    </row>
    <row r="44" spans="1:6" x14ac:dyDescent="0.25">
      <c r="A44" s="147">
        <v>44715</v>
      </c>
      <c r="B44" s="4">
        <v>2</v>
      </c>
      <c r="C44" s="4">
        <v>2</v>
      </c>
      <c r="D44" s="4">
        <v>1</v>
      </c>
      <c r="E44" s="4">
        <v>6</v>
      </c>
      <c r="F44" s="69" t="s">
        <v>43</v>
      </c>
    </row>
    <row r="45" spans="1:6" x14ac:dyDescent="0.25">
      <c r="A45" s="91" t="s">
        <v>44</v>
      </c>
      <c r="B45" s="56">
        <f>SUM(B42:B44,B40:B41)</f>
        <v>6</v>
      </c>
      <c r="C45" s="56">
        <f>SUM(C42:C44,C40:C41)</f>
        <v>12</v>
      </c>
      <c r="D45" s="56">
        <f>SUM(D42:D44,D40:D41)</f>
        <v>27</v>
      </c>
      <c r="E45" s="56">
        <f>SUM(E42:E44,E40:E41)</f>
        <v>30</v>
      </c>
      <c r="F45" s="69" t="s">
        <v>43</v>
      </c>
    </row>
    <row r="46" spans="1:6" x14ac:dyDescent="0.25">
      <c r="A46" s="91" t="s">
        <v>45</v>
      </c>
      <c r="B46" s="56">
        <f>AVERAGE(B42:B44,B40:B41)</f>
        <v>1.2</v>
      </c>
      <c r="C46" s="56">
        <f>AVERAGE(C42:C44,C40:C41)</f>
        <v>2.4</v>
      </c>
      <c r="D46" s="56">
        <f>AVERAGE(D42:D44,D40:D41)</f>
        <v>5.4</v>
      </c>
      <c r="E46" s="56">
        <f>AVERAGE(E42:E44,E40:E41)</f>
        <v>6</v>
      </c>
      <c r="F46" s="69" t="s">
        <v>43</v>
      </c>
    </row>
    <row r="47" spans="1:6" x14ac:dyDescent="0.25">
      <c r="A47" s="147">
        <v>44718</v>
      </c>
      <c r="B47" s="4">
        <v>0</v>
      </c>
      <c r="C47" s="4">
        <v>2</v>
      </c>
      <c r="D47" s="4">
        <v>3</v>
      </c>
      <c r="E47" s="4">
        <v>3</v>
      </c>
      <c r="F47" s="69" t="s">
        <v>43</v>
      </c>
    </row>
    <row r="48" spans="1:6" x14ac:dyDescent="0.25">
      <c r="A48" s="147">
        <v>44719</v>
      </c>
      <c r="B48" s="4">
        <v>2</v>
      </c>
      <c r="C48" s="4">
        <v>3</v>
      </c>
      <c r="D48" s="4">
        <v>7</v>
      </c>
      <c r="E48" s="4">
        <v>11</v>
      </c>
      <c r="F48" s="69" t="s">
        <v>43</v>
      </c>
    </row>
    <row r="49" spans="1:6" x14ac:dyDescent="0.25">
      <c r="A49" s="147">
        <v>44720</v>
      </c>
      <c r="B49" s="4">
        <v>4</v>
      </c>
      <c r="C49" s="4">
        <v>3</v>
      </c>
      <c r="D49" s="4">
        <v>8</v>
      </c>
      <c r="E49" s="4">
        <v>11</v>
      </c>
      <c r="F49" s="69" t="s">
        <v>43</v>
      </c>
    </row>
    <row r="50" spans="1:6" x14ac:dyDescent="0.25">
      <c r="A50" s="147">
        <v>44721</v>
      </c>
      <c r="B50" s="4">
        <v>0</v>
      </c>
      <c r="C50" s="4">
        <v>2</v>
      </c>
      <c r="D50" s="4">
        <v>10</v>
      </c>
      <c r="E50" s="4">
        <v>11</v>
      </c>
      <c r="F50" s="69">
        <v>0</v>
      </c>
    </row>
    <row r="51" spans="1:6" x14ac:dyDescent="0.25">
      <c r="A51" s="147">
        <v>44722</v>
      </c>
      <c r="B51" s="4">
        <v>2</v>
      </c>
      <c r="C51" s="4">
        <v>5</v>
      </c>
      <c r="D51" s="4">
        <v>6</v>
      </c>
      <c r="E51" s="4">
        <v>7</v>
      </c>
      <c r="F51" s="69">
        <v>0</v>
      </c>
    </row>
    <row r="52" spans="1:6" x14ac:dyDescent="0.25">
      <c r="A52" s="91" t="s">
        <v>44</v>
      </c>
      <c r="B52" s="56">
        <f>SUM(B47:B51)</f>
        <v>8</v>
      </c>
      <c r="C52" s="56">
        <f t="shared" ref="C52" si="28">SUM(C47:C51)</f>
        <v>15</v>
      </c>
      <c r="D52" s="56">
        <f>SUM(D47:D51)</f>
        <v>34</v>
      </c>
      <c r="E52" s="56">
        <f>SUM(E47:E51)</f>
        <v>43</v>
      </c>
      <c r="F52" s="152">
        <f>SUM(F48:F51)</f>
        <v>0</v>
      </c>
    </row>
    <row r="53" spans="1:6" ht="15.75" thickBot="1" x14ac:dyDescent="0.3">
      <c r="A53" s="148" t="s">
        <v>45</v>
      </c>
      <c r="B53" s="65">
        <f>AVERAGE(B47:B51)</f>
        <v>1.6</v>
      </c>
      <c r="C53" s="65">
        <f t="shared" ref="C53" si="29">AVERAGE(C47:C51)</f>
        <v>3</v>
      </c>
      <c r="D53" s="65">
        <f>AVERAGE(D47:D51)</f>
        <v>6.8</v>
      </c>
      <c r="E53" s="65">
        <f>AVERAGE(E47:E51)</f>
        <v>8.6</v>
      </c>
      <c r="F53" s="153">
        <f t="shared" ref="F53" si="30">AVERAGE(F48:F51)</f>
        <v>0</v>
      </c>
    </row>
    <row r="54" spans="1:6" x14ac:dyDescent="0.25">
      <c r="A54" s="149">
        <v>44726</v>
      </c>
      <c r="B54" s="4">
        <f>Новак!F65</f>
        <v>4</v>
      </c>
      <c r="C54" s="69">
        <f>Засек!G55</f>
        <v>6</v>
      </c>
      <c r="D54" s="4">
        <f>Тол!G53</f>
        <v>4</v>
      </c>
      <c r="E54" s="69">
        <f>Мичу!G53</f>
        <v>12</v>
      </c>
      <c r="F54" s="69">
        <f>Сызр!G20</f>
        <v>0</v>
      </c>
    </row>
    <row r="55" spans="1:6" x14ac:dyDescent="0.25">
      <c r="A55" s="147">
        <v>44727</v>
      </c>
      <c r="B55" s="4">
        <f>Новак!F66</f>
        <v>3</v>
      </c>
      <c r="C55" s="69">
        <f>Засек!G56</f>
        <v>1</v>
      </c>
      <c r="D55" s="4">
        <f>Тол!G54</f>
        <v>18</v>
      </c>
      <c r="E55" s="69">
        <f>Мичу!G54</f>
        <v>12</v>
      </c>
      <c r="F55" s="69">
        <f>Сызр!G21</f>
        <v>0</v>
      </c>
    </row>
    <row r="56" spans="1:6" x14ac:dyDescent="0.25">
      <c r="A56" s="147">
        <v>44728</v>
      </c>
      <c r="B56" s="4">
        <f>Новак!F67</f>
        <v>3</v>
      </c>
      <c r="C56" s="69">
        <f>Засек!G57</f>
        <v>5</v>
      </c>
      <c r="D56" s="4">
        <f>Тол!G55</f>
        <v>6</v>
      </c>
      <c r="E56" s="69">
        <f>Мичу!G55</f>
        <v>9</v>
      </c>
      <c r="F56" s="69">
        <f>Сызр!G22</f>
        <v>1</v>
      </c>
    </row>
    <row r="57" spans="1:6" x14ac:dyDescent="0.25">
      <c r="A57" s="147">
        <v>44729</v>
      </c>
      <c r="B57" s="4">
        <f>Новак!F68</f>
        <v>3</v>
      </c>
      <c r="C57" s="69">
        <f>Засек!G58</f>
        <v>6</v>
      </c>
      <c r="D57" s="4">
        <f>Тол!G56</f>
        <v>7</v>
      </c>
      <c r="E57" s="69">
        <f>Мичу!G56</f>
        <v>4</v>
      </c>
      <c r="F57" s="69">
        <f>Сызр!G23</f>
        <v>1</v>
      </c>
    </row>
    <row r="58" spans="1:6" x14ac:dyDescent="0.25">
      <c r="A58" s="91" t="s">
        <v>44</v>
      </c>
      <c r="B58" s="56">
        <f>SUM(B54:B57)</f>
        <v>13</v>
      </c>
      <c r="C58" s="56">
        <f t="shared" ref="C58" si="31">SUM(C54:C57)</f>
        <v>18</v>
      </c>
      <c r="D58" s="71">
        <f>SUM(D54:D57)</f>
        <v>35</v>
      </c>
      <c r="E58" s="71">
        <f>SUM(E54:E57)</f>
        <v>37</v>
      </c>
      <c r="F58" s="152">
        <f>SUM(F54:F57)</f>
        <v>2</v>
      </c>
    </row>
    <row r="59" spans="1:6" x14ac:dyDescent="0.25">
      <c r="A59" s="91" t="s">
        <v>45</v>
      </c>
      <c r="B59" s="56">
        <f>AVERAGE(B54:B57)</f>
        <v>3.25</v>
      </c>
      <c r="C59" s="56">
        <f t="shared" ref="C59" si="32">AVERAGE(C54:C57)</f>
        <v>4.5</v>
      </c>
      <c r="D59" s="56">
        <f>AVERAGE(D54:D57)</f>
        <v>8.75</v>
      </c>
      <c r="E59" s="56">
        <f>AVERAGE(E54:E57)</f>
        <v>9.25</v>
      </c>
      <c r="F59" s="152">
        <f>AVERAGE(F54:F57)</f>
        <v>0.5</v>
      </c>
    </row>
    <row r="60" spans="1:6" x14ac:dyDescent="0.25">
      <c r="A60" s="147">
        <v>44732</v>
      </c>
      <c r="B60" s="4">
        <f>Новак!F69</f>
        <v>1</v>
      </c>
      <c r="C60" s="4">
        <f>Засек!G59</f>
        <v>2</v>
      </c>
      <c r="D60" s="4">
        <f>Тол!G57</f>
        <v>12</v>
      </c>
      <c r="E60" s="4">
        <f>Мичу!G57</f>
        <v>13</v>
      </c>
      <c r="F60" s="69">
        <f>Сызр!G24</f>
        <v>1</v>
      </c>
    </row>
    <row r="61" spans="1:6" x14ac:dyDescent="0.25">
      <c r="A61" s="147">
        <v>44733</v>
      </c>
      <c r="B61" s="4">
        <f>Новак!F70</f>
        <v>5</v>
      </c>
      <c r="C61" s="4">
        <f>Засек!G60</f>
        <v>4</v>
      </c>
      <c r="D61" s="4">
        <f>Тол!G58</f>
        <v>9</v>
      </c>
      <c r="E61" s="4">
        <f>Мичу!G58</f>
        <v>9</v>
      </c>
      <c r="F61" s="69">
        <f>Сызр!G25</f>
        <v>0</v>
      </c>
    </row>
    <row r="62" spans="1:6" x14ac:dyDescent="0.25">
      <c r="A62" s="147">
        <v>44734</v>
      </c>
      <c r="B62" s="4">
        <f>Новак!F71</f>
        <v>3</v>
      </c>
      <c r="C62" s="4">
        <f>Засек!G61</f>
        <v>2</v>
      </c>
      <c r="D62" s="4">
        <f>Тол!G59</f>
        <v>5</v>
      </c>
      <c r="E62" s="4">
        <f>Мичу!G59</f>
        <v>7</v>
      </c>
      <c r="F62" s="69">
        <f>Сызр!G26</f>
        <v>0</v>
      </c>
    </row>
    <row r="63" spans="1:6" x14ac:dyDescent="0.25">
      <c r="A63" s="147">
        <v>44735</v>
      </c>
      <c r="B63" s="4">
        <f>Новак!F72</f>
        <v>0</v>
      </c>
      <c r="C63" s="4">
        <f>Засек!G62</f>
        <v>5</v>
      </c>
      <c r="D63" s="4">
        <f>Тол!G60</f>
        <v>13</v>
      </c>
      <c r="E63" s="4">
        <f>Мичу!G60</f>
        <v>9</v>
      </c>
      <c r="F63" s="69">
        <f>Сызр!G27</f>
        <v>0</v>
      </c>
    </row>
    <row r="64" spans="1:6" x14ac:dyDescent="0.25">
      <c r="A64" s="147">
        <v>44736</v>
      </c>
      <c r="B64" s="4">
        <f>Новак!F73</f>
        <v>1</v>
      </c>
      <c r="C64" s="4">
        <f>Засек!G63</f>
        <v>2</v>
      </c>
      <c r="D64" s="4">
        <f>Тол!G61</f>
        <v>5</v>
      </c>
      <c r="E64" s="4">
        <f>Мичу!G61</f>
        <v>7</v>
      </c>
      <c r="F64" s="69">
        <f>Сызр!G28</f>
        <v>0</v>
      </c>
    </row>
    <row r="65" spans="1:6" x14ac:dyDescent="0.25">
      <c r="A65" s="91" t="s">
        <v>44</v>
      </c>
      <c r="B65" s="56">
        <f>SUM(B60:B64)</f>
        <v>10</v>
      </c>
      <c r="C65" s="56">
        <f t="shared" ref="C65" si="33">SUM(C60:C64)</f>
        <v>15</v>
      </c>
      <c r="D65" s="56">
        <f>SUM(D60:D64)</f>
        <v>44</v>
      </c>
      <c r="E65" s="56">
        <f>SUM(E60:E64)</f>
        <v>45</v>
      </c>
      <c r="F65" s="152">
        <f>SUM(F60:F64)</f>
        <v>1</v>
      </c>
    </row>
    <row r="66" spans="1:6" x14ac:dyDescent="0.25">
      <c r="A66" s="91" t="s">
        <v>45</v>
      </c>
      <c r="B66" s="56">
        <f>AVERAGE(B60:B64)</f>
        <v>2</v>
      </c>
      <c r="C66" s="56">
        <f t="shared" ref="C66" si="34">AVERAGE(C60:C64)</f>
        <v>3</v>
      </c>
      <c r="D66" s="56">
        <f>AVERAGE(D60:D64)</f>
        <v>8.8000000000000007</v>
      </c>
      <c r="E66" s="56">
        <f>AVERAGE(E60:E64)</f>
        <v>9</v>
      </c>
      <c r="F66" s="152">
        <f>AVERAGE(F60:F64)</f>
        <v>0.2</v>
      </c>
    </row>
    <row r="67" spans="1:6" x14ac:dyDescent="0.25">
      <c r="A67" s="147">
        <v>44739</v>
      </c>
      <c r="B67" s="4">
        <f>Новак!F74</f>
        <v>0</v>
      </c>
      <c r="C67" s="4">
        <f>Засек!G64</f>
        <v>6</v>
      </c>
      <c r="D67" s="4">
        <f>Тол!G62</f>
        <v>6</v>
      </c>
      <c r="E67" s="4">
        <f>Мичу!G62</f>
        <v>6</v>
      </c>
      <c r="F67" s="69">
        <f>Сызр!G29</f>
        <v>1</v>
      </c>
    </row>
    <row r="68" spans="1:6" x14ac:dyDescent="0.25">
      <c r="A68" s="147">
        <v>44740</v>
      </c>
      <c r="B68" s="4">
        <f>Новак!F75</f>
        <v>3</v>
      </c>
      <c r="C68" s="4">
        <f>Засек!G65</f>
        <v>4</v>
      </c>
      <c r="D68" s="4">
        <f>Тол!G63</f>
        <v>11</v>
      </c>
      <c r="E68" s="4">
        <f>Мичу!G63</f>
        <v>9</v>
      </c>
      <c r="F68" s="69">
        <f>Сызр!G30</f>
        <v>0</v>
      </c>
    </row>
    <row r="69" spans="1:6" x14ac:dyDescent="0.25">
      <c r="A69" s="147">
        <v>44741</v>
      </c>
      <c r="B69" s="4">
        <f>Новак!F76</f>
        <v>4</v>
      </c>
      <c r="C69" s="4">
        <f>Засек!G66</f>
        <v>5</v>
      </c>
      <c r="D69" s="4">
        <f>Тол!G64</f>
        <v>7</v>
      </c>
      <c r="E69" s="4">
        <f>Мичу!G64</f>
        <v>12</v>
      </c>
      <c r="F69" s="69">
        <f>Сызр!G31</f>
        <v>1</v>
      </c>
    </row>
    <row r="70" spans="1:6" x14ac:dyDescent="0.25">
      <c r="A70" s="147">
        <v>44742</v>
      </c>
      <c r="B70" s="4">
        <f>Новак!F77</f>
        <v>3</v>
      </c>
      <c r="C70" s="4">
        <f>Засек!G67</f>
        <v>4</v>
      </c>
      <c r="D70" s="4">
        <f>Тол!G65</f>
        <v>7</v>
      </c>
      <c r="E70" s="4">
        <f>Мичу!G65</f>
        <v>6</v>
      </c>
      <c r="F70" s="69">
        <f>Сызр!G32</f>
        <v>3</v>
      </c>
    </row>
    <row r="71" spans="1:6" x14ac:dyDescent="0.25">
      <c r="A71" s="147">
        <v>44743</v>
      </c>
      <c r="B71" s="4">
        <f>Новак!F78</f>
        <v>4</v>
      </c>
      <c r="C71" s="4">
        <f>Засек!G68</f>
        <v>8</v>
      </c>
      <c r="D71" s="4">
        <f>Тол!G66</f>
        <v>4</v>
      </c>
      <c r="E71" s="4">
        <f>Мичу!G66</f>
        <v>13</v>
      </c>
      <c r="F71" s="69">
        <f>Сызр!G33</f>
        <v>0</v>
      </c>
    </row>
    <row r="72" spans="1:6" x14ac:dyDescent="0.25">
      <c r="A72" s="91" t="s">
        <v>44</v>
      </c>
      <c r="B72" s="56">
        <f>SUM(B67:B71)</f>
        <v>14</v>
      </c>
      <c r="C72" s="56">
        <f t="shared" ref="C72" si="35">SUM(C67:C71)</f>
        <v>27</v>
      </c>
      <c r="D72" s="56">
        <f>SUM(D67:D71)</f>
        <v>35</v>
      </c>
      <c r="E72" s="56">
        <f>SUM(E67:E71)</f>
        <v>46</v>
      </c>
      <c r="F72" s="152">
        <f>SUM(F67:F71)</f>
        <v>5</v>
      </c>
    </row>
    <row r="73" spans="1:6" x14ac:dyDescent="0.25">
      <c r="A73" s="91" t="s">
        <v>45</v>
      </c>
      <c r="B73" s="56">
        <f>AVERAGE(B67:B71)</f>
        <v>2.8</v>
      </c>
      <c r="C73" s="56">
        <f t="shared" ref="C73" si="36">AVERAGE(C67:C71)</f>
        <v>5.4</v>
      </c>
      <c r="D73" s="56">
        <f>AVERAGE(D67:D71)</f>
        <v>7</v>
      </c>
      <c r="E73" s="56">
        <f>AVERAGE(E67:E71)</f>
        <v>9.1999999999999993</v>
      </c>
      <c r="F73" s="152">
        <f>AVERAGE(F67:F71)</f>
        <v>1</v>
      </c>
    </row>
    <row r="74" spans="1:6" x14ac:dyDescent="0.25">
      <c r="A74" s="147">
        <v>44746</v>
      </c>
      <c r="B74" s="4">
        <f>Новак!F79</f>
        <v>5</v>
      </c>
      <c r="C74" s="4">
        <f>Засек!G69</f>
        <v>2</v>
      </c>
      <c r="D74" s="4">
        <f>Тол!G67</f>
        <v>9</v>
      </c>
      <c r="E74" s="4">
        <f>Мичу!G67</f>
        <v>11</v>
      </c>
      <c r="F74" s="69">
        <f>Сызр!G34</f>
        <v>3</v>
      </c>
    </row>
    <row r="75" spans="1:6" x14ac:dyDescent="0.25">
      <c r="A75" s="147">
        <v>44747</v>
      </c>
      <c r="B75" s="4">
        <f>Новак!F80</f>
        <v>2</v>
      </c>
      <c r="C75" s="4">
        <f>Засек!G70</f>
        <v>11</v>
      </c>
      <c r="D75" s="4">
        <f>Тол!G68</f>
        <v>8</v>
      </c>
      <c r="E75" s="4">
        <f>Мичу!G68</f>
        <v>3</v>
      </c>
      <c r="F75" s="69">
        <f>Сызр!G35</f>
        <v>0</v>
      </c>
    </row>
    <row r="76" spans="1:6" x14ac:dyDescent="0.25">
      <c r="A76" s="147">
        <v>44748</v>
      </c>
      <c r="B76" s="4">
        <f>Новак!F81</f>
        <v>1</v>
      </c>
      <c r="C76" s="4">
        <f>Засек!G71</f>
        <v>3</v>
      </c>
      <c r="D76" s="4">
        <f>Тол!G69</f>
        <v>8</v>
      </c>
      <c r="E76" s="4">
        <f>Мичу!G69</f>
        <v>10</v>
      </c>
      <c r="F76" s="69">
        <f>Сызр!G36</f>
        <v>0</v>
      </c>
    </row>
    <row r="77" spans="1:6" x14ac:dyDescent="0.25">
      <c r="A77" s="147">
        <v>44749</v>
      </c>
      <c r="B77" s="4">
        <f>Новак!F82</f>
        <v>1</v>
      </c>
      <c r="C77" s="4">
        <f>Засек!G72</f>
        <v>7</v>
      </c>
      <c r="D77" s="4">
        <f>Тол!G70</f>
        <v>10</v>
      </c>
      <c r="E77" s="4">
        <f>Мичу!G70</f>
        <v>10</v>
      </c>
      <c r="F77" s="69">
        <f>Сызр!G37</f>
        <v>1</v>
      </c>
    </row>
    <row r="78" spans="1:6" x14ac:dyDescent="0.25">
      <c r="A78" s="147">
        <v>44750</v>
      </c>
      <c r="B78" s="4">
        <f>Новак!F83</f>
        <v>0</v>
      </c>
      <c r="C78" s="4">
        <f>Засек!G73</f>
        <v>1</v>
      </c>
      <c r="D78" s="4">
        <f>Тол!G71</f>
        <v>8</v>
      </c>
      <c r="E78" s="4">
        <f>Мичу!G71</f>
        <v>8</v>
      </c>
      <c r="F78" s="69">
        <f>Сызр!G38</f>
        <v>0</v>
      </c>
    </row>
    <row r="79" spans="1:6" x14ac:dyDescent="0.25">
      <c r="A79" s="91" t="s">
        <v>44</v>
      </c>
      <c r="B79" s="56">
        <f>SUM(B74:B78)</f>
        <v>9</v>
      </c>
      <c r="C79" s="56">
        <f t="shared" ref="C79" si="37">SUM(C74:C78)</f>
        <v>24</v>
      </c>
      <c r="D79" s="56">
        <f>SUM(D74:D78)</f>
        <v>43</v>
      </c>
      <c r="E79" s="56">
        <f>SUM(E74:E78)</f>
        <v>42</v>
      </c>
      <c r="F79" s="152">
        <f>SUM(F74:F78)</f>
        <v>4</v>
      </c>
    </row>
    <row r="80" spans="1:6" x14ac:dyDescent="0.25">
      <c r="A80" s="91" t="s">
        <v>45</v>
      </c>
      <c r="B80" s="56">
        <f>AVERAGE(B74:B78)</f>
        <v>1.8</v>
      </c>
      <c r="C80" s="56">
        <f t="shared" ref="C80" si="38">AVERAGE(C74:C78)</f>
        <v>4.8</v>
      </c>
      <c r="D80" s="56">
        <f>AVERAGE(D74:D78)</f>
        <v>8.6</v>
      </c>
      <c r="E80" s="56">
        <f>AVERAGE(E74:E78)</f>
        <v>8.4</v>
      </c>
      <c r="F80" s="152">
        <f>AVERAGE(F74:F78)</f>
        <v>0.8</v>
      </c>
    </row>
    <row r="81" spans="1:6" x14ac:dyDescent="0.25">
      <c r="A81" s="147">
        <v>44753</v>
      </c>
      <c r="B81" s="4">
        <f>Новак!F84</f>
        <v>1</v>
      </c>
      <c r="C81" s="4">
        <f>Засек!G74</f>
        <v>6</v>
      </c>
      <c r="D81" s="4">
        <f>Тол!G72</f>
        <v>13</v>
      </c>
      <c r="E81" s="4">
        <f>Мичу!G72</f>
        <v>8</v>
      </c>
      <c r="F81" s="69">
        <f>Сызр!G39</f>
        <v>1</v>
      </c>
    </row>
    <row r="82" spans="1:6" x14ac:dyDescent="0.25">
      <c r="A82" s="147">
        <v>44754</v>
      </c>
      <c r="B82" s="4">
        <f>Новак!F85</f>
        <v>3</v>
      </c>
      <c r="C82" s="4">
        <f>Засек!G75</f>
        <v>5</v>
      </c>
      <c r="D82" s="4">
        <f>Тол!G73</f>
        <v>7</v>
      </c>
      <c r="E82" s="4">
        <f>Мичу!G73</f>
        <v>13</v>
      </c>
      <c r="F82" s="69">
        <f>Сызр!G40</f>
        <v>1</v>
      </c>
    </row>
    <row r="83" spans="1:6" x14ac:dyDescent="0.25">
      <c r="A83" s="147">
        <v>44755</v>
      </c>
      <c r="B83" s="4">
        <f>Новак!F86</f>
        <v>3</v>
      </c>
      <c r="C83" s="4">
        <f>Засек!G76</f>
        <v>4</v>
      </c>
      <c r="D83" s="4">
        <f>Тол!G74</f>
        <v>13</v>
      </c>
      <c r="E83" s="4">
        <f>Мичу!G74</f>
        <v>9</v>
      </c>
      <c r="F83" s="69">
        <f>Сызр!G41</f>
        <v>0</v>
      </c>
    </row>
    <row r="84" spans="1:6" x14ac:dyDescent="0.25">
      <c r="A84" s="147">
        <v>44756</v>
      </c>
      <c r="B84" s="4">
        <f>Новак!F87</f>
        <v>1</v>
      </c>
      <c r="C84" s="4">
        <f>Засек!G77</f>
        <v>9</v>
      </c>
      <c r="D84" s="4">
        <f>Тол!G75</f>
        <v>8</v>
      </c>
      <c r="E84" s="4">
        <f>Мичу!G75</f>
        <v>10</v>
      </c>
      <c r="F84" s="69">
        <f>Сызр!G42</f>
        <v>2</v>
      </c>
    </row>
    <row r="85" spans="1:6" x14ac:dyDescent="0.25">
      <c r="A85" s="147">
        <v>44757</v>
      </c>
      <c r="B85" s="4">
        <f>Новак!F88</f>
        <v>9</v>
      </c>
      <c r="C85" s="4">
        <f>Засек!G78</f>
        <v>5</v>
      </c>
      <c r="D85" s="4">
        <f>Тол!G76</f>
        <v>5</v>
      </c>
      <c r="E85" s="4">
        <f>Мичу!G76</f>
        <v>11</v>
      </c>
      <c r="F85" s="69">
        <f>Сызр!G43</f>
        <v>0</v>
      </c>
    </row>
    <row r="86" spans="1:6" x14ac:dyDescent="0.25">
      <c r="A86" s="91" t="s">
        <v>44</v>
      </c>
      <c r="B86" s="56">
        <f>SUM(B81:B85)</f>
        <v>17</v>
      </c>
      <c r="C86" s="56">
        <f t="shared" ref="C86" si="39">SUM(C81:C85)</f>
        <v>29</v>
      </c>
      <c r="D86" s="56">
        <f>SUM(D81:D85)</f>
        <v>46</v>
      </c>
      <c r="E86" s="56">
        <f>SUM(E81:E85)</f>
        <v>51</v>
      </c>
      <c r="F86" s="152">
        <f>SUM(F81:F85)</f>
        <v>4</v>
      </c>
    </row>
    <row r="87" spans="1:6" x14ac:dyDescent="0.25">
      <c r="A87" s="91" t="s">
        <v>45</v>
      </c>
      <c r="B87" s="56">
        <f>AVERAGE(B81:B85)</f>
        <v>3.4</v>
      </c>
      <c r="C87" s="56">
        <f t="shared" ref="C87" si="40">AVERAGE(C81:C85)</f>
        <v>5.8</v>
      </c>
      <c r="D87" s="56">
        <f>AVERAGE(D81:D85)</f>
        <v>9.1999999999999993</v>
      </c>
      <c r="E87" s="56">
        <f>AVERAGE(E81:E85)</f>
        <v>10.199999999999999</v>
      </c>
      <c r="F87" s="152">
        <f>AVERAGE(F81:F85)</f>
        <v>0.8</v>
      </c>
    </row>
    <row r="88" spans="1:6" x14ac:dyDescent="0.25">
      <c r="A88" s="147">
        <v>44760</v>
      </c>
      <c r="B88" s="4">
        <f>Новак!F89</f>
        <v>3</v>
      </c>
      <c r="C88" s="4">
        <f>Засек!G79</f>
        <v>6</v>
      </c>
      <c r="D88" s="4">
        <f>Тол!G77</f>
        <v>12</v>
      </c>
      <c r="E88" s="4">
        <f>Мичу!G77</f>
        <v>14</v>
      </c>
      <c r="F88" s="69">
        <f>Сызр!G44</f>
        <v>1</v>
      </c>
    </row>
    <row r="89" spans="1:6" x14ac:dyDescent="0.25">
      <c r="A89" s="147">
        <v>44761</v>
      </c>
      <c r="B89" s="4">
        <f>Новак!F90</f>
        <v>4</v>
      </c>
      <c r="C89" s="4">
        <f>Засек!G80</f>
        <v>3</v>
      </c>
      <c r="D89" s="4">
        <f>Тол!G78</f>
        <v>5</v>
      </c>
      <c r="E89" s="4">
        <f>Мичу!G78</f>
        <v>10</v>
      </c>
      <c r="F89" s="69">
        <f>Сызр!G45</f>
        <v>2</v>
      </c>
    </row>
    <row r="90" spans="1:6" x14ac:dyDescent="0.25">
      <c r="A90" s="147">
        <v>44762</v>
      </c>
      <c r="B90" s="4">
        <f>Новак!F91</f>
        <v>6</v>
      </c>
      <c r="C90" s="4">
        <f>Засек!G81</f>
        <v>3</v>
      </c>
      <c r="D90" s="4">
        <f>Тол!G79</f>
        <v>7</v>
      </c>
      <c r="E90" s="4">
        <f>Мичу!G79</f>
        <v>12</v>
      </c>
      <c r="F90" s="69">
        <f>Сызр!G46</f>
        <v>0</v>
      </c>
    </row>
    <row r="91" spans="1:6" x14ac:dyDescent="0.25">
      <c r="A91" s="147">
        <v>44763</v>
      </c>
      <c r="B91" s="4">
        <f>Новак!F92</f>
        <v>3</v>
      </c>
      <c r="C91" s="4">
        <f>Засек!G82</f>
        <v>2</v>
      </c>
      <c r="D91" s="4">
        <f>Тол!G80</f>
        <v>8</v>
      </c>
      <c r="E91" s="4">
        <f>Мичу!G80</f>
        <v>9</v>
      </c>
      <c r="F91" s="69">
        <f>Сызр!G47</f>
        <v>3</v>
      </c>
    </row>
    <row r="92" spans="1:6" x14ac:dyDescent="0.25">
      <c r="A92" s="147">
        <v>44764</v>
      </c>
      <c r="B92" s="4">
        <f>Новак!F93</f>
        <v>1</v>
      </c>
      <c r="C92" s="4">
        <f>Засек!G83</f>
        <v>6</v>
      </c>
      <c r="D92" s="4">
        <f>Тол!G81</f>
        <v>7</v>
      </c>
      <c r="E92" s="4">
        <f>Мичу!G81</f>
        <v>11</v>
      </c>
      <c r="F92" s="69">
        <f>Сызр!G48</f>
        <v>0</v>
      </c>
    </row>
    <row r="93" spans="1:6" x14ac:dyDescent="0.25">
      <c r="A93" s="91" t="s">
        <v>44</v>
      </c>
      <c r="B93" s="56">
        <f>SUM(B88:B92)</f>
        <v>17</v>
      </c>
      <c r="C93" s="56">
        <f t="shared" ref="C93" si="41">SUM(C88:C92)</f>
        <v>20</v>
      </c>
      <c r="D93" s="56">
        <f>SUM(D88:D92)</f>
        <v>39</v>
      </c>
      <c r="E93" s="56">
        <f>SUM(E88:E92)</f>
        <v>56</v>
      </c>
      <c r="F93" s="152">
        <f>SUM(F88:F92)</f>
        <v>6</v>
      </c>
    </row>
    <row r="94" spans="1:6" x14ac:dyDescent="0.25">
      <c r="A94" s="91" t="s">
        <v>45</v>
      </c>
      <c r="B94" s="56">
        <f>AVERAGE(B88:B92)</f>
        <v>3.4</v>
      </c>
      <c r="C94" s="56">
        <f t="shared" ref="C94" si="42">AVERAGE(C88:C92)</f>
        <v>4</v>
      </c>
      <c r="D94" s="56">
        <f>AVERAGE(D88:D92)</f>
        <v>7.8</v>
      </c>
      <c r="E94" s="56">
        <f>AVERAGE(E88:E92)</f>
        <v>11.2</v>
      </c>
      <c r="F94" s="152">
        <f>AVERAGE(F88:F92)</f>
        <v>1.2</v>
      </c>
    </row>
    <row r="95" spans="1:6" x14ac:dyDescent="0.25">
      <c r="A95" s="147">
        <v>44767</v>
      </c>
      <c r="B95" s="4">
        <f>Новак!F94</f>
        <v>1</v>
      </c>
      <c r="C95" s="4">
        <f>Засек!G84</f>
        <v>7</v>
      </c>
      <c r="D95" s="4">
        <f>Тол!G82</f>
        <v>5</v>
      </c>
      <c r="E95" s="4">
        <f>Мичу!G82</f>
        <v>16</v>
      </c>
      <c r="F95" s="69">
        <f>Сызр!G49</f>
        <v>1</v>
      </c>
    </row>
    <row r="96" spans="1:6" x14ac:dyDescent="0.25">
      <c r="A96" s="147">
        <v>44768</v>
      </c>
      <c r="B96" s="4">
        <f>Новак!F95</f>
        <v>3</v>
      </c>
      <c r="C96" s="4">
        <f>Засек!G85</f>
        <v>3</v>
      </c>
      <c r="D96" s="4">
        <f>Тол!G83</f>
        <v>6</v>
      </c>
      <c r="E96" s="4">
        <f>Мичу!G83</f>
        <v>15</v>
      </c>
      <c r="F96" s="69">
        <f>Сызр!G50</f>
        <v>1</v>
      </c>
    </row>
    <row r="97" spans="1:6" x14ac:dyDescent="0.25">
      <c r="A97" s="147">
        <v>44769</v>
      </c>
      <c r="B97" s="4">
        <f>Новак!F96</f>
        <v>0</v>
      </c>
      <c r="C97" s="4">
        <f>Засек!G86</f>
        <v>2</v>
      </c>
      <c r="D97" s="4">
        <f>Тол!G84</f>
        <v>2</v>
      </c>
      <c r="E97" s="4">
        <f>Мичу!G84</f>
        <v>9</v>
      </c>
      <c r="F97" s="69">
        <f>Сызр!G51</f>
        <v>0</v>
      </c>
    </row>
    <row r="98" spans="1:6" x14ac:dyDescent="0.25">
      <c r="A98" s="147">
        <v>44770</v>
      </c>
      <c r="B98" s="4">
        <f>Новак!F97</f>
        <v>5</v>
      </c>
      <c r="C98" s="4">
        <f>Засек!G87</f>
        <v>1</v>
      </c>
      <c r="D98" s="4">
        <f>Тол!G85</f>
        <v>8</v>
      </c>
      <c r="E98" s="4">
        <f>Мичу!G85</f>
        <v>7</v>
      </c>
      <c r="F98" s="69">
        <f>Сызр!G52</f>
        <v>0</v>
      </c>
    </row>
    <row r="99" spans="1:6" x14ac:dyDescent="0.25">
      <c r="A99" s="147">
        <v>44771</v>
      </c>
      <c r="B99" s="4">
        <f>Новак!F98</f>
        <v>1</v>
      </c>
      <c r="C99" s="4">
        <f>Засек!G88</f>
        <v>4</v>
      </c>
      <c r="D99" s="4">
        <f>Тол!G86</f>
        <v>6</v>
      </c>
      <c r="E99" s="4">
        <f>Мичу!G86</f>
        <v>6</v>
      </c>
      <c r="F99" s="69">
        <f>Сызр!G53</f>
        <v>0</v>
      </c>
    </row>
    <row r="100" spans="1:6" x14ac:dyDescent="0.25">
      <c r="A100" s="91" t="s">
        <v>44</v>
      </c>
      <c r="B100" s="56">
        <f>SUM(B95:B99)</f>
        <v>10</v>
      </c>
      <c r="C100" s="56">
        <f t="shared" ref="C100" si="43">SUM(C95:C99)</f>
        <v>17</v>
      </c>
      <c r="D100" s="56">
        <f>SUM(D95:D99)</f>
        <v>27</v>
      </c>
      <c r="E100" s="56">
        <f>SUM(E95:E99)</f>
        <v>53</v>
      </c>
      <c r="F100" s="152">
        <f>SUM(F95:F99)</f>
        <v>2</v>
      </c>
    </row>
    <row r="101" spans="1:6" x14ac:dyDescent="0.25">
      <c r="A101" s="150" t="s">
        <v>45</v>
      </c>
      <c r="B101" s="113">
        <f>AVERAGE(B95:B99)</f>
        <v>2</v>
      </c>
      <c r="C101" s="65">
        <f t="shared" ref="C101" si="44">AVERAGE(C95:C99)</f>
        <v>3.4</v>
      </c>
      <c r="D101" s="65">
        <f>AVERAGE(D95:D99)</f>
        <v>5.4</v>
      </c>
      <c r="E101" s="65">
        <f>AVERAGE(E95:E99)</f>
        <v>10.6</v>
      </c>
      <c r="F101" s="153">
        <f>AVERAGE(F95:F99)</f>
        <v>0.4</v>
      </c>
    </row>
    <row r="102" spans="1:6" x14ac:dyDescent="0.25">
      <c r="A102" s="147">
        <v>44774</v>
      </c>
      <c r="B102" s="4">
        <f>Новак!F99</f>
        <v>2</v>
      </c>
      <c r="C102" s="4">
        <f>Засек!G89</f>
        <v>4</v>
      </c>
      <c r="D102" s="4">
        <f>Тол!G87</f>
        <v>5</v>
      </c>
      <c r="E102" s="4">
        <f>Мичу!G87</f>
        <v>4</v>
      </c>
      <c r="F102" s="69">
        <f>Сызр!G54</f>
        <v>0</v>
      </c>
    </row>
    <row r="103" spans="1:6" x14ac:dyDescent="0.25">
      <c r="A103" s="149">
        <v>44775</v>
      </c>
      <c r="B103" s="4">
        <f>Новак!F100</f>
        <v>1</v>
      </c>
      <c r="C103" s="4">
        <f>Засек!G90</f>
        <v>8</v>
      </c>
      <c r="D103" s="4">
        <f>Тол!G88</f>
        <v>9</v>
      </c>
      <c r="E103" s="4">
        <f>Мичу!G88</f>
        <v>5</v>
      </c>
      <c r="F103" s="69">
        <f>Сызр!G55</f>
        <v>1</v>
      </c>
    </row>
    <row r="104" spans="1:6" x14ac:dyDescent="0.25">
      <c r="A104" s="149">
        <v>44776</v>
      </c>
      <c r="B104" s="4">
        <f>Новак!F101</f>
        <v>1</v>
      </c>
      <c r="C104" s="4">
        <f>Засек!G91</f>
        <v>11</v>
      </c>
      <c r="D104" s="4">
        <f>Тол!G89</f>
        <v>5</v>
      </c>
      <c r="E104" s="4">
        <f>Мичу!G89</f>
        <v>6</v>
      </c>
      <c r="F104" s="69">
        <f>Сызр!G56</f>
        <v>1</v>
      </c>
    </row>
    <row r="105" spans="1:6" x14ac:dyDescent="0.25">
      <c r="A105" s="149">
        <v>44777</v>
      </c>
      <c r="B105" s="4">
        <f>Новак!F102</f>
        <v>1</v>
      </c>
      <c r="C105" s="4">
        <f>Засек!G92</f>
        <v>0</v>
      </c>
      <c r="D105" s="4">
        <f>Тол!G90</f>
        <v>7</v>
      </c>
      <c r="E105" s="4">
        <f>Мичу!G90</f>
        <v>13</v>
      </c>
      <c r="F105" s="69">
        <f>Сызр!G57</f>
        <v>0</v>
      </c>
    </row>
    <row r="106" spans="1:6" x14ac:dyDescent="0.25">
      <c r="A106" s="151">
        <v>44778</v>
      </c>
      <c r="B106" s="4">
        <f>Новак!F103</f>
        <v>1</v>
      </c>
      <c r="C106" s="4">
        <f>Засек!G93</f>
        <v>8</v>
      </c>
      <c r="D106" s="4">
        <f>Тол!G91</f>
        <v>7</v>
      </c>
      <c r="E106" s="4">
        <f>Мичу!G91</f>
        <v>7</v>
      </c>
      <c r="F106" s="69">
        <f>Сызр!G58</f>
        <v>1</v>
      </c>
    </row>
    <row r="107" spans="1:6" x14ac:dyDescent="0.25">
      <c r="A107" s="91" t="s">
        <v>44</v>
      </c>
      <c r="B107" s="56">
        <f>SUM(B102:B106)</f>
        <v>6</v>
      </c>
      <c r="C107" s="56">
        <f t="shared" ref="C107" si="45">SUM(C102:C106)</f>
        <v>31</v>
      </c>
      <c r="D107" s="56">
        <f>SUM(D102:D106)</f>
        <v>33</v>
      </c>
      <c r="E107" s="56">
        <f>SUM(E102:E106)</f>
        <v>35</v>
      </c>
      <c r="F107" s="152">
        <f>SUM(F102:F106)</f>
        <v>3</v>
      </c>
    </row>
    <row r="108" spans="1:6" x14ac:dyDescent="0.25">
      <c r="A108" s="91" t="s">
        <v>45</v>
      </c>
      <c r="B108" s="56">
        <f>AVERAGE(B102:B106)</f>
        <v>1.2</v>
      </c>
      <c r="C108" s="56">
        <f t="shared" ref="C108" si="46">AVERAGE(C102:C106)</f>
        <v>6.2</v>
      </c>
      <c r="D108" s="56">
        <f>AVERAGE(D102:D106)</f>
        <v>6.6</v>
      </c>
      <c r="E108" s="56">
        <f>AVERAGE(E102:E106)</f>
        <v>7</v>
      </c>
      <c r="F108" s="152">
        <f>AVERAGE(F102:F106)</f>
        <v>0.6</v>
      </c>
    </row>
    <row r="109" spans="1:6" x14ac:dyDescent="0.25">
      <c r="A109" s="147">
        <v>44781</v>
      </c>
      <c r="B109" s="4">
        <f>Новак!F104</f>
        <v>2</v>
      </c>
      <c r="C109" s="4">
        <f>Засек!G94</f>
        <v>10</v>
      </c>
      <c r="D109" s="4">
        <f>Тол!G92</f>
        <v>4</v>
      </c>
      <c r="E109" s="4">
        <f>Мичу!G92</f>
        <v>7</v>
      </c>
      <c r="F109" s="69">
        <f>Сызр!G59</f>
        <v>0</v>
      </c>
    </row>
    <row r="110" spans="1:6" x14ac:dyDescent="0.25">
      <c r="A110" s="147">
        <v>44782</v>
      </c>
      <c r="B110" s="4">
        <f>Новак!F105</f>
        <v>1</v>
      </c>
      <c r="C110" s="4">
        <f>Засек!G95</f>
        <v>2</v>
      </c>
      <c r="D110" s="4">
        <f>Тол!G93</f>
        <v>12</v>
      </c>
      <c r="E110" s="4">
        <f>Мичу!G93</f>
        <v>12</v>
      </c>
      <c r="F110" s="69">
        <f>Сызр!G60</f>
        <v>0</v>
      </c>
    </row>
    <row r="111" spans="1:6" x14ac:dyDescent="0.25">
      <c r="A111" s="147">
        <v>44783</v>
      </c>
      <c r="B111" s="4">
        <f>Новак!F106</f>
        <v>2</v>
      </c>
      <c r="C111" s="4">
        <f>Засек!G96</f>
        <v>7</v>
      </c>
      <c r="D111" s="4">
        <f>Тол!G94</f>
        <v>5</v>
      </c>
      <c r="E111" s="4">
        <f>Мичу!G94</f>
        <v>9</v>
      </c>
      <c r="F111" s="69">
        <f>Сызр!G61</f>
        <v>0</v>
      </c>
    </row>
    <row r="112" spans="1:6" x14ac:dyDescent="0.25">
      <c r="A112" s="147">
        <v>44784</v>
      </c>
      <c r="B112" s="4">
        <f>Новак!F107</f>
        <v>3</v>
      </c>
      <c r="C112" s="4">
        <f>Засек!G97</f>
        <v>3</v>
      </c>
      <c r="D112" s="4">
        <f>Тол!G95</f>
        <v>6</v>
      </c>
      <c r="E112" s="4">
        <f>Мичу!G95</f>
        <v>5</v>
      </c>
      <c r="F112" s="69">
        <f>Сызр!G62</f>
        <v>2</v>
      </c>
    </row>
    <row r="113" spans="1:6" x14ac:dyDescent="0.25">
      <c r="A113" s="147">
        <v>44785</v>
      </c>
      <c r="B113" s="4">
        <f>Новак!F108</f>
        <v>1</v>
      </c>
      <c r="C113" s="4">
        <f>Засек!G98</f>
        <v>3</v>
      </c>
      <c r="D113" s="4">
        <f>Тол!G96</f>
        <v>6</v>
      </c>
      <c r="E113" s="4">
        <f>Мичу!G96</f>
        <v>7</v>
      </c>
      <c r="F113" s="69">
        <f>Сызр!G63</f>
        <v>0</v>
      </c>
    </row>
    <row r="114" spans="1:6" x14ac:dyDescent="0.25">
      <c r="A114" s="91" t="s">
        <v>44</v>
      </c>
      <c r="B114" s="56">
        <f>SUM(B109:B113)</f>
        <v>9</v>
      </c>
      <c r="C114" s="56">
        <f t="shared" ref="C114" si="47">SUM(C109:C113)</f>
        <v>25</v>
      </c>
      <c r="D114" s="56">
        <f>SUM(D109:D113)</f>
        <v>33</v>
      </c>
      <c r="E114" s="56">
        <f>SUM(E109:E113)</f>
        <v>40</v>
      </c>
      <c r="F114" s="152">
        <f>SUM(F109:F113)</f>
        <v>2</v>
      </c>
    </row>
    <row r="115" spans="1:6" x14ac:dyDescent="0.25">
      <c r="A115" s="91" t="s">
        <v>45</v>
      </c>
      <c r="B115" s="56">
        <f>AVERAGE(B109:B113)</f>
        <v>1.8</v>
      </c>
      <c r="C115" s="56">
        <f t="shared" ref="C115" si="48">AVERAGE(C109:C113)</f>
        <v>5</v>
      </c>
      <c r="D115" s="56">
        <f>AVERAGE(D109:D113)</f>
        <v>6.6</v>
      </c>
      <c r="E115" s="56">
        <f>AVERAGE(E109:E113)</f>
        <v>8</v>
      </c>
      <c r="F115" s="152">
        <f>AVERAGE(F109:F113)</f>
        <v>0.4</v>
      </c>
    </row>
    <row r="116" spans="1:6" x14ac:dyDescent="0.25">
      <c r="A116" s="147">
        <v>44788</v>
      </c>
      <c r="B116" s="4">
        <f>Новак!F109</f>
        <v>2</v>
      </c>
      <c r="C116" s="4">
        <f>Засек!G99</f>
        <v>2</v>
      </c>
      <c r="D116" s="4">
        <f>Тол!G97</f>
        <v>6</v>
      </c>
      <c r="E116" s="4">
        <f>Мичу!G97</f>
        <v>11</v>
      </c>
      <c r="F116" s="69">
        <f>Сызр!G64</f>
        <v>1</v>
      </c>
    </row>
    <row r="117" spans="1:6" x14ac:dyDescent="0.25">
      <c r="A117" s="147">
        <v>44789</v>
      </c>
      <c r="B117" s="4">
        <f>Новак!F110</f>
        <v>1</v>
      </c>
      <c r="C117" s="4">
        <f>Засек!G100</f>
        <v>8</v>
      </c>
      <c r="D117" s="4">
        <f>Тол!G98</f>
        <v>9</v>
      </c>
      <c r="E117" s="4">
        <f>Мичу!G98</f>
        <v>7</v>
      </c>
      <c r="F117" s="69">
        <f>Сызр!G65</f>
        <v>2</v>
      </c>
    </row>
    <row r="118" spans="1:6" x14ac:dyDescent="0.25">
      <c r="A118" s="147">
        <v>44790</v>
      </c>
      <c r="B118" s="4">
        <f>Новак!F111</f>
        <v>1</v>
      </c>
      <c r="C118" s="4">
        <f>Засек!G101</f>
        <v>4</v>
      </c>
      <c r="D118" s="4">
        <f>Тол!G99</f>
        <v>5</v>
      </c>
      <c r="E118" s="4">
        <f>Мичу!G99</f>
        <v>10</v>
      </c>
      <c r="F118" s="69">
        <f>Сызр!G66</f>
        <v>1</v>
      </c>
    </row>
    <row r="119" spans="1:6" x14ac:dyDescent="0.25">
      <c r="A119" s="147">
        <v>44791</v>
      </c>
      <c r="B119" s="4">
        <f>Новак!F112</f>
        <v>1</v>
      </c>
      <c r="C119" s="4">
        <f>Засек!G102</f>
        <v>5</v>
      </c>
      <c r="D119" s="4">
        <f>Тол!G100</f>
        <v>4</v>
      </c>
      <c r="E119" s="4">
        <f>Мичу!G100</f>
        <v>7</v>
      </c>
      <c r="F119" s="69">
        <f>Сызр!G67</f>
        <v>0</v>
      </c>
    </row>
    <row r="120" spans="1:6" x14ac:dyDescent="0.25">
      <c r="A120" s="147">
        <v>44792</v>
      </c>
      <c r="B120" s="4">
        <f>Новак!F113</f>
        <v>0</v>
      </c>
      <c r="C120" s="4">
        <f>Засек!G103</f>
        <v>3</v>
      </c>
      <c r="D120" s="4">
        <f>Тол!G101</f>
        <v>7</v>
      </c>
      <c r="E120" s="4">
        <f>Мичу!G101</f>
        <v>7</v>
      </c>
      <c r="F120" s="69">
        <f>Сызр!G68</f>
        <v>0</v>
      </c>
    </row>
    <row r="121" spans="1:6" x14ac:dyDescent="0.25">
      <c r="A121" s="91" t="s">
        <v>44</v>
      </c>
      <c r="B121" s="56">
        <f>SUM(B116:B120)</f>
        <v>5</v>
      </c>
      <c r="C121" s="56">
        <f t="shared" ref="C121" si="49">SUM(C116:C120)</f>
        <v>22</v>
      </c>
      <c r="D121" s="56">
        <f>SUM(D116:D120)</f>
        <v>31</v>
      </c>
      <c r="E121" s="56">
        <f>SUM(E116:E120)</f>
        <v>42</v>
      </c>
      <c r="F121" s="152">
        <f>SUM(F116:F120)</f>
        <v>4</v>
      </c>
    </row>
    <row r="122" spans="1:6" x14ac:dyDescent="0.25">
      <c r="A122" s="91" t="s">
        <v>45</v>
      </c>
      <c r="B122" s="56">
        <f>AVERAGE(B116:B120)</f>
        <v>1</v>
      </c>
      <c r="C122" s="56">
        <f t="shared" ref="C122" si="50">AVERAGE(C116:C120)</f>
        <v>4.4000000000000004</v>
      </c>
      <c r="D122" s="56">
        <f>AVERAGE(D116:D120)</f>
        <v>6.2</v>
      </c>
      <c r="E122" s="56">
        <f>AVERAGE(E116:E120)</f>
        <v>8.4</v>
      </c>
      <c r="F122" s="152">
        <f>AVERAGE(F116:F120)</f>
        <v>0.8</v>
      </c>
    </row>
    <row r="123" spans="1:6" x14ac:dyDescent="0.25">
      <c r="A123" s="147">
        <v>44795</v>
      </c>
      <c r="B123" s="4">
        <f>Новак!F114</f>
        <v>3</v>
      </c>
      <c r="C123" s="4">
        <f>Засек!G104</f>
        <v>5</v>
      </c>
      <c r="D123" s="4">
        <f>Тол!G102</f>
        <v>4</v>
      </c>
      <c r="E123" s="4">
        <f>Мичу!G102</f>
        <v>12</v>
      </c>
      <c r="F123" s="69">
        <f>Сызр!G69</f>
        <v>0</v>
      </c>
    </row>
    <row r="124" spans="1:6" x14ac:dyDescent="0.25">
      <c r="A124" s="147">
        <v>44796</v>
      </c>
      <c r="B124" s="4">
        <f>Новак!F115</f>
        <v>2</v>
      </c>
      <c r="C124" s="4">
        <f>Засек!G105</f>
        <v>8</v>
      </c>
      <c r="D124" s="4">
        <f>Тол!G103</f>
        <v>9</v>
      </c>
      <c r="E124" s="4">
        <f>Мичу!G103</f>
        <v>10</v>
      </c>
      <c r="F124" s="69">
        <f>Сызр!G70</f>
        <v>2</v>
      </c>
    </row>
    <row r="125" spans="1:6" x14ac:dyDescent="0.25">
      <c r="A125" s="147">
        <v>44797</v>
      </c>
      <c r="B125" s="4">
        <f>Новак!F116</f>
        <v>1</v>
      </c>
      <c r="C125" s="4">
        <f>Засек!G106</f>
        <v>3</v>
      </c>
      <c r="D125" s="4">
        <f>Тол!G104</f>
        <v>5</v>
      </c>
      <c r="E125" s="4">
        <f>Мичу!G104</f>
        <v>11</v>
      </c>
      <c r="F125" s="69">
        <f>Сызр!G71</f>
        <v>0</v>
      </c>
    </row>
    <row r="126" spans="1:6" x14ac:dyDescent="0.25">
      <c r="A126" s="147">
        <v>44798</v>
      </c>
      <c r="B126" s="4">
        <f>Новак!F117</f>
        <v>3</v>
      </c>
      <c r="C126" s="4">
        <f>Засек!G107</f>
        <v>6</v>
      </c>
      <c r="D126" s="4">
        <f>Тол!G105</f>
        <v>5</v>
      </c>
      <c r="E126" s="4">
        <f>Мичу!G105</f>
        <v>5</v>
      </c>
      <c r="F126" s="69">
        <f>Сызр!G72</f>
        <v>0</v>
      </c>
    </row>
    <row r="127" spans="1:6" x14ac:dyDescent="0.25">
      <c r="A127" s="147">
        <v>44799</v>
      </c>
      <c r="B127" s="4">
        <f>Новак!F118</f>
        <v>2</v>
      </c>
      <c r="C127" s="4">
        <f>Засек!G108</f>
        <v>2</v>
      </c>
      <c r="D127" s="4">
        <f>Тол!G106</f>
        <v>6</v>
      </c>
      <c r="E127" s="4">
        <f>Мичу!G106</f>
        <v>9</v>
      </c>
      <c r="F127" s="69">
        <f>Сызр!G73</f>
        <v>0</v>
      </c>
    </row>
    <row r="128" spans="1:6" x14ac:dyDescent="0.25">
      <c r="A128" s="91" t="s">
        <v>44</v>
      </c>
      <c r="B128" s="56">
        <f>SUM(B123:B127)</f>
        <v>11</v>
      </c>
      <c r="C128" s="56">
        <f t="shared" ref="C128" si="51">SUM(C123:C127)</f>
        <v>24</v>
      </c>
      <c r="D128" s="56">
        <f>SUM(D123:D127)</f>
        <v>29</v>
      </c>
      <c r="E128" s="56">
        <f>SUM(E123:E127)</f>
        <v>47</v>
      </c>
      <c r="F128" s="152">
        <f>SUM(F123:F127)</f>
        <v>2</v>
      </c>
    </row>
    <row r="129" spans="1:6" x14ac:dyDescent="0.25">
      <c r="A129" s="91" t="s">
        <v>45</v>
      </c>
      <c r="B129" s="56">
        <f>AVERAGE(B123:B127)</f>
        <v>2.2000000000000002</v>
      </c>
      <c r="C129" s="56">
        <f t="shared" ref="C129" si="52">AVERAGE(C123:C127)</f>
        <v>4.8</v>
      </c>
      <c r="D129" s="56">
        <f>AVERAGE(D123:D127)</f>
        <v>5.8</v>
      </c>
      <c r="E129" s="56">
        <f>AVERAGE(E123:E127)</f>
        <v>9.4</v>
      </c>
      <c r="F129" s="152">
        <f>AVERAGE(F123:F127)</f>
        <v>0.4</v>
      </c>
    </row>
    <row r="130" spans="1:6" x14ac:dyDescent="0.25">
      <c r="A130" s="147">
        <v>44802</v>
      </c>
      <c r="B130" s="4">
        <f>Новак!F119</f>
        <v>3</v>
      </c>
      <c r="C130" s="4">
        <f>Засек!G109</f>
        <v>5</v>
      </c>
      <c r="D130" s="4">
        <f>Тол!G107</f>
        <v>6</v>
      </c>
      <c r="E130" s="4">
        <f>Мичу!G107</f>
        <v>11</v>
      </c>
      <c r="F130" s="69">
        <f>Сызр!G74</f>
        <v>1</v>
      </c>
    </row>
    <row r="131" spans="1:6" x14ac:dyDescent="0.25">
      <c r="A131" s="147">
        <v>44803</v>
      </c>
      <c r="B131" s="4">
        <f>Новак!F120</f>
        <v>5</v>
      </c>
      <c r="C131" s="4">
        <f>Засек!G110</f>
        <v>2</v>
      </c>
      <c r="D131" s="4">
        <f>Тол!G108</f>
        <v>5</v>
      </c>
      <c r="E131" s="4">
        <f>Мичу!G108</f>
        <v>7</v>
      </c>
      <c r="F131" s="69">
        <f>Сызр!G75</f>
        <v>0</v>
      </c>
    </row>
    <row r="132" spans="1:6" x14ac:dyDescent="0.25">
      <c r="A132" s="147">
        <v>44804</v>
      </c>
      <c r="B132" s="4">
        <f>Новак!F121</f>
        <v>6</v>
      </c>
      <c r="C132" s="4">
        <f>Засек!G111</f>
        <v>5</v>
      </c>
      <c r="D132" s="4">
        <f>Тол!G109</f>
        <v>5</v>
      </c>
      <c r="E132" s="4">
        <f>Мичу!G109</f>
        <v>6</v>
      </c>
      <c r="F132" s="69">
        <f>Сызр!G76</f>
        <v>1</v>
      </c>
    </row>
    <row r="133" spans="1:6" x14ac:dyDescent="0.25">
      <c r="A133" s="147">
        <v>44805</v>
      </c>
      <c r="B133" s="4">
        <f>Новак!F122</f>
        <v>4</v>
      </c>
      <c r="C133" s="4">
        <f>Засек!G112</f>
        <v>8</v>
      </c>
      <c r="D133" s="4">
        <f>Тол!G110</f>
        <v>7</v>
      </c>
      <c r="E133" s="4">
        <f>Мичу!G110</f>
        <v>6</v>
      </c>
      <c r="F133" s="69">
        <f>Сызр!G77</f>
        <v>0</v>
      </c>
    </row>
    <row r="134" spans="1:6" x14ac:dyDescent="0.25">
      <c r="A134" s="147">
        <v>44806</v>
      </c>
      <c r="B134" s="4">
        <f>Новак!F123</f>
        <v>1</v>
      </c>
      <c r="C134" s="4">
        <f>Засек!G113</f>
        <v>3</v>
      </c>
      <c r="D134" s="4">
        <f>Тол!G111</f>
        <v>8</v>
      </c>
      <c r="E134" s="4">
        <f>Мичу!G111</f>
        <v>4</v>
      </c>
      <c r="F134" s="69">
        <f>Сызр!G78</f>
        <v>2</v>
      </c>
    </row>
    <row r="135" spans="1:6" x14ac:dyDescent="0.25">
      <c r="A135" s="91" t="s">
        <v>44</v>
      </c>
      <c r="B135" s="56">
        <f>SUM(B130:B134)</f>
        <v>19</v>
      </c>
      <c r="C135" s="56">
        <f t="shared" ref="C135" si="53">SUM(C130:C134)</f>
        <v>23</v>
      </c>
      <c r="D135" s="56">
        <f>SUM(D130:D134)</f>
        <v>31</v>
      </c>
      <c r="E135" s="56">
        <f>SUM(E130:E134)</f>
        <v>34</v>
      </c>
      <c r="F135" s="152">
        <f>SUM(F130:F134)</f>
        <v>4</v>
      </c>
    </row>
    <row r="136" spans="1:6" x14ac:dyDescent="0.25">
      <c r="A136" s="91" t="s">
        <v>45</v>
      </c>
      <c r="B136" s="56">
        <f>AVERAGE(B130:B134)</f>
        <v>3.8</v>
      </c>
      <c r="C136" s="56">
        <f t="shared" ref="C136" si="54">AVERAGE(C130:C134)</f>
        <v>4.5999999999999996</v>
      </c>
      <c r="D136" s="56">
        <f>AVERAGE(D130:D134)</f>
        <v>6.2</v>
      </c>
      <c r="E136" s="56">
        <f>AVERAGE(E130:E134)</f>
        <v>6.8</v>
      </c>
      <c r="F136" s="152">
        <f>AVERAGE(F130:F134)</f>
        <v>0.8</v>
      </c>
    </row>
    <row r="137" spans="1:6" x14ac:dyDescent="0.25">
      <c r="A137" s="147">
        <v>44809</v>
      </c>
      <c r="B137" s="4">
        <f>Новак!F124</f>
        <v>3</v>
      </c>
      <c r="C137" s="4">
        <f>Засек!G114</f>
        <v>3</v>
      </c>
      <c r="D137" s="4">
        <f>Тол!G112</f>
        <v>8</v>
      </c>
      <c r="E137" s="4">
        <f>Мичу!G112</f>
        <v>5</v>
      </c>
      <c r="F137" s="69">
        <f>Сызр!G79</f>
        <v>2</v>
      </c>
    </row>
    <row r="138" spans="1:6" x14ac:dyDescent="0.25">
      <c r="A138" s="147">
        <v>44810</v>
      </c>
      <c r="B138" s="4">
        <f>Новак!F125</f>
        <v>6</v>
      </c>
      <c r="C138" s="4">
        <f>Засек!G115</f>
        <v>6</v>
      </c>
      <c r="D138" s="4">
        <f>Тол!G113</f>
        <v>12</v>
      </c>
      <c r="E138" s="4">
        <f>Мичу!G113</f>
        <v>13</v>
      </c>
      <c r="F138" s="69">
        <f>Сызр!G80</f>
        <v>0</v>
      </c>
    </row>
    <row r="139" spans="1:6" x14ac:dyDescent="0.25">
      <c r="A139" s="147">
        <v>44811</v>
      </c>
      <c r="B139" s="4">
        <f>Новак!F126</f>
        <v>2</v>
      </c>
      <c r="C139" s="4">
        <f>Засек!G116</f>
        <v>6</v>
      </c>
      <c r="D139" s="4">
        <f>Тол!G114</f>
        <v>12</v>
      </c>
      <c r="E139" s="4">
        <f>Мичу!G114</f>
        <v>9</v>
      </c>
      <c r="F139" s="69">
        <f>Сызр!G81</f>
        <v>0</v>
      </c>
    </row>
    <row r="140" spans="1:6" x14ac:dyDescent="0.25">
      <c r="A140" s="147">
        <v>44812</v>
      </c>
      <c r="B140" s="4">
        <f>Новак!F127</f>
        <v>5</v>
      </c>
      <c r="C140" s="4">
        <f>Засек!G117</f>
        <v>4</v>
      </c>
      <c r="D140" s="4">
        <f>Тол!G115</f>
        <v>4</v>
      </c>
      <c r="E140" s="4">
        <f>Мичу!G115</f>
        <v>6</v>
      </c>
      <c r="F140" s="69">
        <f>Сызр!G82</f>
        <v>0</v>
      </c>
    </row>
    <row r="141" spans="1:6" x14ac:dyDescent="0.25">
      <c r="A141" s="147">
        <v>44813</v>
      </c>
      <c r="B141" s="4">
        <f>Новак!F128</f>
        <v>4</v>
      </c>
      <c r="C141" s="4">
        <f>Засек!G118</f>
        <v>2</v>
      </c>
      <c r="D141" s="4">
        <f>Тол!G116</f>
        <v>3</v>
      </c>
      <c r="E141" s="4">
        <f>Мичу!G116</f>
        <v>7</v>
      </c>
      <c r="F141" s="69">
        <f>Сызр!G83</f>
        <v>0</v>
      </c>
    </row>
    <row r="142" spans="1:6" x14ac:dyDescent="0.25">
      <c r="A142" s="91" t="s">
        <v>44</v>
      </c>
      <c r="B142" s="56">
        <f>SUM(B137:B141)</f>
        <v>20</v>
      </c>
      <c r="C142" s="56">
        <f t="shared" ref="C142" si="55">SUM(C137:C141)</f>
        <v>21</v>
      </c>
      <c r="D142" s="56">
        <f>SUM(D137:D141)</f>
        <v>39</v>
      </c>
      <c r="E142" s="56">
        <f>SUM(E137:E141)</f>
        <v>40</v>
      </c>
      <c r="F142" s="152">
        <f>SUM(F137:F141)</f>
        <v>2</v>
      </c>
    </row>
    <row r="143" spans="1:6" x14ac:dyDescent="0.25">
      <c r="A143" s="91" t="s">
        <v>45</v>
      </c>
      <c r="B143" s="56">
        <f>AVERAGE(B137:B141)</f>
        <v>4</v>
      </c>
      <c r="C143" s="56">
        <f t="shared" ref="C143" si="56">AVERAGE(C137:C141)</f>
        <v>4.2</v>
      </c>
      <c r="D143" s="56">
        <f>AVERAGE(D137:D141)</f>
        <v>7.8</v>
      </c>
      <c r="E143" s="56">
        <f>AVERAGE(E137:E141)</f>
        <v>8</v>
      </c>
      <c r="F143" s="152">
        <f>AVERAGE(F137:F141)</f>
        <v>0.4</v>
      </c>
    </row>
    <row r="144" spans="1:6" x14ac:dyDescent="0.25">
      <c r="A144" s="147">
        <v>44816</v>
      </c>
      <c r="B144" s="4">
        <f>Новак!F129</f>
        <v>5</v>
      </c>
      <c r="C144" s="4">
        <f>Засек!G119</f>
        <v>4</v>
      </c>
      <c r="D144" s="4">
        <f>Тол!G117</f>
        <v>9</v>
      </c>
      <c r="E144" s="4">
        <f>Мичу!G117</f>
        <v>9</v>
      </c>
      <c r="F144" s="69">
        <f>Сызр!G84</f>
        <v>2</v>
      </c>
    </row>
    <row r="145" spans="1:6" x14ac:dyDescent="0.25">
      <c r="A145" s="147">
        <v>44817</v>
      </c>
      <c r="B145" s="4">
        <f>Новак!F130</f>
        <v>7</v>
      </c>
      <c r="C145" s="4">
        <f>Засек!G120</f>
        <v>4</v>
      </c>
      <c r="D145" s="4">
        <f>Тол!G118</f>
        <v>15</v>
      </c>
      <c r="E145" s="4">
        <f>Мичу!G118</f>
        <v>15</v>
      </c>
      <c r="F145" s="69">
        <f>Сызр!G85</f>
        <v>1</v>
      </c>
    </row>
    <row r="146" spans="1:6" x14ac:dyDescent="0.25">
      <c r="A146" s="147">
        <v>44818</v>
      </c>
      <c r="B146" s="4">
        <f>Новак!F131</f>
        <v>6</v>
      </c>
      <c r="C146" s="4">
        <f>Засек!G121</f>
        <v>8</v>
      </c>
      <c r="D146" s="4">
        <f>Тол!G119</f>
        <v>7</v>
      </c>
      <c r="E146" s="4">
        <f>Мичу!G119</f>
        <v>7</v>
      </c>
      <c r="F146" s="69">
        <f>Сызр!G86</f>
        <v>0</v>
      </c>
    </row>
    <row r="147" spans="1:6" x14ac:dyDescent="0.25">
      <c r="A147" s="147">
        <v>44819</v>
      </c>
      <c r="B147" s="4">
        <f>Новак!F132</f>
        <v>8</v>
      </c>
      <c r="C147" s="4">
        <f>Засек!G122</f>
        <v>1</v>
      </c>
      <c r="D147" s="4">
        <f>Тол!G120</f>
        <v>11</v>
      </c>
      <c r="E147" s="4">
        <f>Мичу!G120</f>
        <v>5</v>
      </c>
      <c r="F147" s="69">
        <f>Сызр!G87</f>
        <v>0</v>
      </c>
    </row>
    <row r="148" spans="1:6" x14ac:dyDescent="0.25">
      <c r="A148" s="147">
        <v>44820</v>
      </c>
      <c r="B148" s="4">
        <f>Новак!F133</f>
        <v>1</v>
      </c>
      <c r="C148" s="4">
        <f>Засек!G123</f>
        <v>2</v>
      </c>
      <c r="D148" s="4">
        <f>Тол!G121</f>
        <v>7</v>
      </c>
      <c r="E148" s="4">
        <f>Мичу!G121</f>
        <v>12</v>
      </c>
      <c r="F148" s="69">
        <f>Сызр!G88</f>
        <v>1</v>
      </c>
    </row>
    <row r="149" spans="1:6" x14ac:dyDescent="0.25">
      <c r="A149" s="91" t="s">
        <v>44</v>
      </c>
      <c r="B149" s="56">
        <f>SUM(B144:B148)</f>
        <v>27</v>
      </c>
      <c r="C149" s="56">
        <f t="shared" ref="C149" si="57">SUM(C144:C148)</f>
        <v>19</v>
      </c>
      <c r="D149" s="56">
        <f>SUM(D144:D148)</f>
        <v>49</v>
      </c>
      <c r="E149" s="56">
        <f>SUM(E144:E148)</f>
        <v>48</v>
      </c>
      <c r="F149" s="152">
        <f>SUM(F144:F148)</f>
        <v>4</v>
      </c>
    </row>
    <row r="150" spans="1:6" x14ac:dyDescent="0.25">
      <c r="A150" s="91" t="s">
        <v>45</v>
      </c>
      <c r="B150" s="56">
        <f>AVERAGE(B144:B148)</f>
        <v>5.4</v>
      </c>
      <c r="C150" s="56">
        <f t="shared" ref="C150" si="58">AVERAGE(C144:C148)</f>
        <v>3.8</v>
      </c>
      <c r="D150" s="56">
        <f>AVERAGE(D144:D148)</f>
        <v>9.8000000000000007</v>
      </c>
      <c r="E150" s="56">
        <f>AVERAGE(E144:E148)</f>
        <v>9.6</v>
      </c>
      <c r="F150" s="152">
        <f>AVERAGE(F144:F148)</f>
        <v>0.8</v>
      </c>
    </row>
    <row r="151" spans="1:6" x14ac:dyDescent="0.25">
      <c r="A151" s="147">
        <v>44823</v>
      </c>
      <c r="B151" s="4">
        <f>Новак!F134</f>
        <v>2</v>
      </c>
      <c r="C151" s="4">
        <f>Засек!G124</f>
        <v>2</v>
      </c>
      <c r="D151" s="4">
        <f>Тол!G122</f>
        <v>8</v>
      </c>
      <c r="E151" s="4">
        <f>Мичу!G122</f>
        <v>11</v>
      </c>
      <c r="F151" s="69">
        <f>Сызр!G89</f>
        <v>2</v>
      </c>
    </row>
    <row r="152" spans="1:6" x14ac:dyDescent="0.25">
      <c r="A152" s="147">
        <v>44824</v>
      </c>
      <c r="B152" s="4">
        <f>Новак!F135</f>
        <v>3</v>
      </c>
      <c r="C152" s="4">
        <f>Засек!G125</f>
        <v>9</v>
      </c>
      <c r="D152" s="4">
        <f>Тол!G123</f>
        <v>4</v>
      </c>
      <c r="E152" s="4">
        <f>Мичу!G123</f>
        <v>6</v>
      </c>
      <c r="F152" s="69">
        <f>Сызр!G90</f>
        <v>1</v>
      </c>
    </row>
    <row r="153" spans="1:6" x14ac:dyDescent="0.25">
      <c r="A153" s="147">
        <v>44825</v>
      </c>
      <c r="B153" s="4">
        <f>Новак!F136</f>
        <v>2</v>
      </c>
      <c r="C153" s="4">
        <f>Засек!G126</f>
        <v>7</v>
      </c>
      <c r="D153" s="4">
        <f>Тол!G124</f>
        <v>5</v>
      </c>
      <c r="E153" s="4">
        <f>Мичу!G124</f>
        <v>10</v>
      </c>
      <c r="F153" s="69">
        <f>Сызр!G91</f>
        <v>2</v>
      </c>
    </row>
    <row r="154" spans="1:6" x14ac:dyDescent="0.25">
      <c r="A154" s="147">
        <v>44826</v>
      </c>
      <c r="B154" s="4">
        <f>Новак!F137</f>
        <v>3</v>
      </c>
      <c r="C154" s="4">
        <f>Засек!G127</f>
        <v>2</v>
      </c>
      <c r="D154" s="4">
        <f>Тол!G125</f>
        <v>7</v>
      </c>
      <c r="E154" s="4">
        <f>Мичу!G125</f>
        <v>7</v>
      </c>
      <c r="F154" s="69">
        <f>Сызр!G92</f>
        <v>0</v>
      </c>
    </row>
    <row r="155" spans="1:6" x14ac:dyDescent="0.25">
      <c r="A155" s="147">
        <v>44827</v>
      </c>
      <c r="B155" s="4">
        <f>Новак!F138</f>
        <v>3</v>
      </c>
      <c r="C155" s="4">
        <f>Засек!G128</f>
        <v>2</v>
      </c>
      <c r="D155" s="4">
        <f>Тол!G126</f>
        <v>12</v>
      </c>
      <c r="E155" s="4">
        <f>Мичу!G126</f>
        <v>8</v>
      </c>
      <c r="F155" s="69">
        <f>Сызр!G93</f>
        <v>1</v>
      </c>
    </row>
    <row r="156" spans="1:6" x14ac:dyDescent="0.25">
      <c r="A156" s="91" t="s">
        <v>44</v>
      </c>
      <c r="B156" s="56">
        <f>SUM(B151:B155)</f>
        <v>13</v>
      </c>
      <c r="C156" s="56">
        <f t="shared" ref="C156" si="59">SUM(C151:C155)</f>
        <v>22</v>
      </c>
      <c r="D156" s="56">
        <f>SUM(D151:D155)</f>
        <v>36</v>
      </c>
      <c r="E156" s="56">
        <f>SUM(E151:E155)</f>
        <v>42</v>
      </c>
      <c r="F156" s="152">
        <f>SUM(F151:F155)</f>
        <v>6</v>
      </c>
    </row>
    <row r="157" spans="1:6" x14ac:dyDescent="0.25">
      <c r="A157" s="91" t="s">
        <v>45</v>
      </c>
      <c r="B157" s="56">
        <f>AVERAGE(B151:B155)</f>
        <v>2.6</v>
      </c>
      <c r="C157" s="56">
        <f t="shared" ref="C157" si="60">AVERAGE(C151:C155)</f>
        <v>4.4000000000000004</v>
      </c>
      <c r="D157" s="56">
        <f>AVERAGE(D151:D155)</f>
        <v>7.2</v>
      </c>
      <c r="E157" s="56">
        <f>AVERAGE(E151:E155)</f>
        <v>8.4</v>
      </c>
      <c r="F157" s="152">
        <f>AVERAGE(F151:F155)</f>
        <v>1.2</v>
      </c>
    </row>
    <row r="158" spans="1:6" x14ac:dyDescent="0.25">
      <c r="A158" s="147">
        <v>44830</v>
      </c>
      <c r="B158" s="4">
        <f>Новак!F139</f>
        <v>4</v>
      </c>
      <c r="C158" s="4">
        <f>Засек!G129</f>
        <v>5</v>
      </c>
      <c r="D158" s="4">
        <f>Тол!G127</f>
        <v>11</v>
      </c>
      <c r="E158" s="4">
        <f>Мичу!G127</f>
        <v>10</v>
      </c>
      <c r="F158" s="69">
        <f>Сызр!G94</f>
        <v>0</v>
      </c>
    </row>
    <row r="159" spans="1:6" x14ac:dyDescent="0.25">
      <c r="A159" s="147">
        <v>44831</v>
      </c>
      <c r="B159" s="4">
        <f>Новак!F140</f>
        <v>7</v>
      </c>
      <c r="C159" s="4">
        <f>Засек!G130</f>
        <v>6</v>
      </c>
      <c r="D159" s="4">
        <f>Тол!G128</f>
        <v>5</v>
      </c>
      <c r="E159" s="4">
        <f>Мичу!G128</f>
        <v>9</v>
      </c>
      <c r="F159" s="69">
        <f>Сызр!G95</f>
        <v>1</v>
      </c>
    </row>
    <row r="160" spans="1:6" x14ac:dyDescent="0.25">
      <c r="A160" s="147">
        <v>44832</v>
      </c>
      <c r="B160" s="4">
        <f>Новак!F141</f>
        <v>6</v>
      </c>
      <c r="C160" s="4">
        <f>Засек!G131</f>
        <v>9</v>
      </c>
      <c r="D160" s="4">
        <f>Тол!G129</f>
        <v>12</v>
      </c>
      <c r="E160" s="4">
        <f>Мичу!G129</f>
        <v>10</v>
      </c>
      <c r="F160" s="69">
        <f>Сызр!G96</f>
        <v>0</v>
      </c>
    </row>
    <row r="161" spans="1:6" x14ac:dyDescent="0.25">
      <c r="A161" s="147">
        <v>44833</v>
      </c>
      <c r="B161" s="4">
        <f>Новак!F142</f>
        <v>0</v>
      </c>
      <c r="C161" s="4">
        <f>Засек!G132</f>
        <v>6</v>
      </c>
      <c r="D161" s="4">
        <f>Тол!G130</f>
        <v>5</v>
      </c>
      <c r="E161" s="4">
        <f>Мичу!G130</f>
        <v>8</v>
      </c>
      <c r="F161" s="69">
        <f>Сызр!G97</f>
        <v>2</v>
      </c>
    </row>
    <row r="162" spans="1:6" x14ac:dyDescent="0.25">
      <c r="A162" s="147">
        <v>44834</v>
      </c>
      <c r="B162" s="4">
        <f>Новак!F143</f>
        <v>5</v>
      </c>
      <c r="C162" s="4">
        <f>Засек!G133</f>
        <v>3</v>
      </c>
      <c r="D162" s="4">
        <f>Тол!G131</f>
        <v>6</v>
      </c>
      <c r="E162" s="4">
        <f>Мичу!G131</f>
        <v>8</v>
      </c>
      <c r="F162" s="69">
        <f>Сызр!G98</f>
        <v>1</v>
      </c>
    </row>
    <row r="163" spans="1:6" x14ac:dyDescent="0.25">
      <c r="A163" s="91" t="s">
        <v>44</v>
      </c>
      <c r="B163" s="56">
        <f>SUM(B158:B162)</f>
        <v>22</v>
      </c>
      <c r="C163" s="56">
        <f t="shared" ref="C163" si="61">SUM(C158:C162)</f>
        <v>29</v>
      </c>
      <c r="D163" s="56">
        <f>SUM(D158:D162)</f>
        <v>39</v>
      </c>
      <c r="E163" s="56">
        <f>SUM(E158:E162)</f>
        <v>45</v>
      </c>
      <c r="F163" s="152">
        <f>SUM(F158:F162)</f>
        <v>4</v>
      </c>
    </row>
    <row r="164" spans="1:6" x14ac:dyDescent="0.25">
      <c r="A164" s="91" t="s">
        <v>45</v>
      </c>
      <c r="B164" s="56">
        <f>AVERAGE(B158:B162)</f>
        <v>4.4000000000000004</v>
      </c>
      <c r="C164" s="56">
        <f t="shared" ref="C164" si="62">AVERAGE(C158:C162)</f>
        <v>5.8</v>
      </c>
      <c r="D164" s="56">
        <f>AVERAGE(D158:D162)</f>
        <v>7.8</v>
      </c>
      <c r="E164" s="56">
        <f>AVERAGE(E158:E162)</f>
        <v>9</v>
      </c>
      <c r="F164" s="152">
        <f>AVERAGE(F158:F162)</f>
        <v>0.8</v>
      </c>
    </row>
    <row r="165" spans="1:6" x14ac:dyDescent="0.25">
      <c r="A165" s="147">
        <v>44837</v>
      </c>
      <c r="B165" s="4">
        <f>Новак!F144</f>
        <v>2</v>
      </c>
      <c r="C165" s="4">
        <f>Засек!G134</f>
        <v>4</v>
      </c>
      <c r="D165" s="4">
        <f>Тол!G132</f>
        <v>7</v>
      </c>
      <c r="E165" s="4">
        <f>Мичу!G132</f>
        <v>13</v>
      </c>
      <c r="F165" s="69">
        <f>Сызр!G99</f>
        <v>4</v>
      </c>
    </row>
    <row r="166" spans="1:6" x14ac:dyDescent="0.25">
      <c r="A166" s="147">
        <v>44838</v>
      </c>
      <c r="B166" s="4">
        <f>Новак!F145</f>
        <v>6</v>
      </c>
      <c r="C166" s="4">
        <f>Засек!G135</f>
        <v>8</v>
      </c>
      <c r="D166" s="4">
        <f>Тол!G133</f>
        <v>9</v>
      </c>
      <c r="E166" s="4">
        <f>Мичу!G133</f>
        <v>12</v>
      </c>
      <c r="F166" s="69">
        <f>Сызр!G100</f>
        <v>0</v>
      </c>
    </row>
    <row r="167" spans="1:6" x14ac:dyDescent="0.25">
      <c r="A167" s="147">
        <v>44839</v>
      </c>
      <c r="B167" s="4">
        <f>Новак!F146</f>
        <v>1</v>
      </c>
      <c r="C167" s="4">
        <f>Засек!G136</f>
        <v>5</v>
      </c>
      <c r="D167" s="4">
        <f>Тол!G134</f>
        <v>7</v>
      </c>
      <c r="E167" s="4">
        <f>Мичу!G134</f>
        <v>9</v>
      </c>
      <c r="F167" s="69">
        <f>Сызр!G101</f>
        <v>1</v>
      </c>
    </row>
    <row r="168" spans="1:6" x14ac:dyDescent="0.25">
      <c r="A168" s="147">
        <v>44840</v>
      </c>
      <c r="B168" s="4">
        <f>Новак!F147</f>
        <v>2</v>
      </c>
      <c r="C168" s="4">
        <f>Засек!G137</f>
        <v>5</v>
      </c>
      <c r="D168" s="4">
        <f>Тол!G135</f>
        <v>7</v>
      </c>
      <c r="E168" s="4">
        <f>Мичу!G135</f>
        <v>12</v>
      </c>
      <c r="F168" s="69">
        <f>Сызр!G102</f>
        <v>2</v>
      </c>
    </row>
    <row r="169" spans="1:6" x14ac:dyDescent="0.25">
      <c r="A169" s="147">
        <v>44841</v>
      </c>
      <c r="B169" s="4">
        <f>Новак!F148</f>
        <v>4</v>
      </c>
      <c r="C169" s="4">
        <f>Засек!G138</f>
        <v>1</v>
      </c>
      <c r="D169" s="4">
        <f>Тол!G136</f>
        <v>4</v>
      </c>
      <c r="E169" s="4">
        <f>Мичу!G136</f>
        <v>7</v>
      </c>
      <c r="F169" s="69">
        <f>Сызр!G103</f>
        <v>0</v>
      </c>
    </row>
    <row r="170" spans="1:6" x14ac:dyDescent="0.25">
      <c r="A170" s="91" t="s">
        <v>44</v>
      </c>
      <c r="B170" s="56">
        <f>SUM(B165:B169)</f>
        <v>15</v>
      </c>
      <c r="C170" s="56">
        <f t="shared" ref="C170" si="63">SUM(C165:C169)</f>
        <v>23</v>
      </c>
      <c r="D170" s="56">
        <f>SUM(D165:D169)</f>
        <v>34</v>
      </c>
      <c r="E170" s="56">
        <f>SUM(E165:E169)</f>
        <v>53</v>
      </c>
      <c r="F170" s="152">
        <f>SUM(F165:F169)</f>
        <v>7</v>
      </c>
    </row>
    <row r="171" spans="1:6" x14ac:dyDescent="0.25">
      <c r="A171" s="91" t="s">
        <v>45</v>
      </c>
      <c r="B171" s="56">
        <f>AVERAGE(B165:B169)</f>
        <v>3</v>
      </c>
      <c r="C171" s="56">
        <f t="shared" ref="C171" si="64">AVERAGE(C165:C169)</f>
        <v>4.5999999999999996</v>
      </c>
      <c r="D171" s="56">
        <f>AVERAGE(D165:D169)</f>
        <v>6.8</v>
      </c>
      <c r="E171" s="56">
        <f>AVERAGE(E165:E169)</f>
        <v>10.6</v>
      </c>
      <c r="F171" s="152">
        <f>AVERAGE(F165:F169)</f>
        <v>1.4</v>
      </c>
    </row>
    <row r="172" spans="1:6" x14ac:dyDescent="0.25">
      <c r="A172" s="147">
        <v>44844</v>
      </c>
      <c r="B172" s="4">
        <f>Новак!F149</f>
        <v>2</v>
      </c>
      <c r="C172" s="4">
        <f>Засек!G139</f>
        <v>5</v>
      </c>
      <c r="D172" s="4">
        <f>Тол!G137</f>
        <v>6</v>
      </c>
      <c r="E172" s="4">
        <f>Мичу!G137</f>
        <v>8</v>
      </c>
      <c r="F172" s="69">
        <f>Сызр!G104</f>
        <v>1</v>
      </c>
    </row>
    <row r="173" spans="1:6" x14ac:dyDescent="0.25">
      <c r="A173" s="147">
        <v>44845</v>
      </c>
      <c r="B173" s="4">
        <f>Новак!F150</f>
        <v>4</v>
      </c>
      <c r="C173" s="4">
        <f>Засек!G140</f>
        <v>4</v>
      </c>
      <c r="D173" s="4">
        <f>Тол!G138</f>
        <v>7</v>
      </c>
      <c r="E173" s="4">
        <f>Мичу!G138</f>
        <v>6</v>
      </c>
      <c r="F173" s="69">
        <f>Сызр!G105</f>
        <v>4</v>
      </c>
    </row>
    <row r="174" spans="1:6" x14ac:dyDescent="0.25">
      <c r="A174" s="147">
        <v>44846</v>
      </c>
      <c r="B174" s="4">
        <f>Новак!F151</f>
        <v>4</v>
      </c>
      <c r="C174" s="4">
        <f>Засек!G141</f>
        <v>6</v>
      </c>
      <c r="D174" s="4">
        <f>Тол!G139</f>
        <v>11</v>
      </c>
      <c r="E174" s="4">
        <f>Мичу!G139</f>
        <v>13</v>
      </c>
      <c r="F174" s="69">
        <f>Сызр!G106</f>
        <v>0</v>
      </c>
    </row>
    <row r="175" spans="1:6" x14ac:dyDescent="0.25">
      <c r="A175" s="147">
        <v>44847</v>
      </c>
      <c r="B175" s="4">
        <f>Новак!F152</f>
        <v>4</v>
      </c>
      <c r="C175" s="4">
        <f>Засек!G142</f>
        <v>9</v>
      </c>
      <c r="D175" s="4">
        <f>Тол!G140</f>
        <v>12</v>
      </c>
      <c r="E175" s="4">
        <f>Мичу!G140</f>
        <v>14</v>
      </c>
      <c r="F175" s="69">
        <f>Сызр!G107</f>
        <v>2</v>
      </c>
    </row>
    <row r="176" spans="1:6" x14ac:dyDescent="0.25">
      <c r="A176" s="147">
        <v>44848</v>
      </c>
      <c r="B176" s="4">
        <f>Новак!F153</f>
        <v>2</v>
      </c>
      <c r="C176" s="4">
        <f>Засек!G143</f>
        <v>2</v>
      </c>
      <c r="D176" s="4">
        <f>Тол!G141</f>
        <v>6</v>
      </c>
      <c r="E176" s="4">
        <f>Мичу!G141</f>
        <v>11</v>
      </c>
      <c r="F176" s="69">
        <f>Сызр!G108</f>
        <v>0</v>
      </c>
    </row>
    <row r="177" spans="1:6" x14ac:dyDescent="0.25">
      <c r="A177" s="91" t="s">
        <v>44</v>
      </c>
      <c r="B177" s="56">
        <f>SUM(B172:B176)</f>
        <v>16</v>
      </c>
      <c r="C177" s="56">
        <f t="shared" ref="C177" si="65">SUM(C172:C176)</f>
        <v>26</v>
      </c>
      <c r="D177" s="56">
        <f>SUM(D172:D176)</f>
        <v>42</v>
      </c>
      <c r="E177" s="56">
        <f>SUM(E172:E176)</f>
        <v>52</v>
      </c>
      <c r="F177" s="152">
        <f>SUM(F172:F176)</f>
        <v>7</v>
      </c>
    </row>
    <row r="178" spans="1:6" x14ac:dyDescent="0.25">
      <c r="A178" s="91" t="s">
        <v>45</v>
      </c>
      <c r="B178" s="56">
        <f>AVERAGE(B172:B176)</f>
        <v>3.2</v>
      </c>
      <c r="C178" s="56">
        <f t="shared" ref="C178" si="66">AVERAGE(C172:C176)</f>
        <v>5.2</v>
      </c>
      <c r="D178" s="56">
        <f>AVERAGE(D172:D176)</f>
        <v>8.4</v>
      </c>
      <c r="E178" s="56">
        <f>AVERAGE(E172:E176)</f>
        <v>10.4</v>
      </c>
      <c r="F178" s="152">
        <f>AVERAGE(F172:F176)</f>
        <v>1.4</v>
      </c>
    </row>
    <row r="179" spans="1:6" x14ac:dyDescent="0.25">
      <c r="A179" s="147">
        <v>44851</v>
      </c>
      <c r="B179" s="4">
        <f>Новак!F154</f>
        <v>1</v>
      </c>
      <c r="C179" s="4">
        <f>Засек!G144</f>
        <v>8</v>
      </c>
      <c r="D179" s="4">
        <f>Тол!G142</f>
        <v>6</v>
      </c>
      <c r="E179" s="4">
        <f>Мичу!G142</f>
        <v>10</v>
      </c>
      <c r="F179" s="69">
        <f>Сызр!G109</f>
        <v>0</v>
      </c>
    </row>
    <row r="180" spans="1:6" x14ac:dyDescent="0.25">
      <c r="A180" s="147">
        <v>44852</v>
      </c>
      <c r="B180" s="4">
        <f>Новак!F155</f>
        <v>4</v>
      </c>
      <c r="C180" s="4">
        <f>Засек!G145</f>
        <v>5</v>
      </c>
      <c r="D180" s="4">
        <f>Тол!G143</f>
        <v>12</v>
      </c>
      <c r="E180" s="4">
        <f>Мичу!G143</f>
        <v>8</v>
      </c>
      <c r="F180" s="69">
        <f>Сызр!G110</f>
        <v>0</v>
      </c>
    </row>
    <row r="181" spans="1:6" x14ac:dyDescent="0.25">
      <c r="A181" s="147">
        <v>44853</v>
      </c>
      <c r="B181" s="4">
        <f>Новак!F156</f>
        <v>1</v>
      </c>
      <c r="C181" s="4">
        <f>Засек!G146</f>
        <v>8</v>
      </c>
      <c r="D181" s="4">
        <f>Тол!G144</f>
        <v>10</v>
      </c>
      <c r="E181" s="4">
        <f>Мичу!G144</f>
        <v>16</v>
      </c>
      <c r="F181" s="69">
        <f>Сызр!G111</f>
        <v>0</v>
      </c>
    </row>
    <row r="182" spans="1:6" x14ac:dyDescent="0.25">
      <c r="A182" s="147">
        <v>44854</v>
      </c>
      <c r="B182" s="4">
        <f>Новак!F157</f>
        <v>6</v>
      </c>
      <c r="C182" s="4">
        <f>Засек!G147</f>
        <v>5</v>
      </c>
      <c r="D182" s="4">
        <f>Тол!G145</f>
        <v>13</v>
      </c>
      <c r="E182" s="4">
        <f>Мичу!G145</f>
        <v>16</v>
      </c>
      <c r="F182" s="69">
        <f>Сызр!G112</f>
        <v>1</v>
      </c>
    </row>
    <row r="183" spans="1:6" x14ac:dyDescent="0.25">
      <c r="A183" s="147">
        <v>44855</v>
      </c>
      <c r="B183" s="4">
        <f>Новак!F158</f>
        <v>4</v>
      </c>
      <c r="C183" s="4">
        <f>Засек!G148</f>
        <v>7</v>
      </c>
      <c r="D183" s="4">
        <f>Тол!G146</f>
        <v>3</v>
      </c>
      <c r="E183" s="4">
        <f>Мичу!G146</f>
        <v>9</v>
      </c>
      <c r="F183" s="69">
        <f>Сызр!G113</f>
        <v>0</v>
      </c>
    </row>
    <row r="184" spans="1:6" x14ac:dyDescent="0.25">
      <c r="A184" s="91" t="s">
        <v>44</v>
      </c>
      <c r="B184" s="56">
        <f>SUM(B179:B183)</f>
        <v>16</v>
      </c>
      <c r="C184" s="56">
        <f t="shared" ref="C184" si="67">SUM(C179:C183)</f>
        <v>33</v>
      </c>
      <c r="D184" s="56">
        <f>SUM(D179:D183)</f>
        <v>44</v>
      </c>
      <c r="E184" s="56">
        <f>SUM(E179:E183)</f>
        <v>59</v>
      </c>
      <c r="F184" s="152">
        <f>SUM(F179:F183)</f>
        <v>1</v>
      </c>
    </row>
    <row r="185" spans="1:6" x14ac:dyDescent="0.25">
      <c r="A185" s="91" t="s">
        <v>45</v>
      </c>
      <c r="B185" s="56">
        <f>AVERAGE(B179:B183)</f>
        <v>3.2</v>
      </c>
      <c r="C185" s="56">
        <f t="shared" ref="C185" si="68">AVERAGE(C179:C183)</f>
        <v>6.6</v>
      </c>
      <c r="D185" s="56">
        <f>AVERAGE(D179:D183)</f>
        <v>8.8000000000000007</v>
      </c>
      <c r="E185" s="56">
        <f>AVERAGE(E179:E183)</f>
        <v>11.8</v>
      </c>
      <c r="F185" s="152">
        <f>AVERAGE(F179:F183)</f>
        <v>0.2</v>
      </c>
    </row>
    <row r="186" spans="1:6" x14ac:dyDescent="0.25">
      <c r="A186" s="147">
        <v>44858</v>
      </c>
      <c r="B186" s="4">
        <f>Новак!F159</f>
        <v>6</v>
      </c>
      <c r="C186" s="4">
        <f>Засек!G149</f>
        <v>6</v>
      </c>
      <c r="D186" s="4">
        <f>Тол!G147</f>
        <v>13</v>
      </c>
      <c r="E186" s="4">
        <f>Мичу!G147</f>
        <v>13</v>
      </c>
      <c r="F186" s="69">
        <f>Сызр!G114</f>
        <v>1</v>
      </c>
    </row>
    <row r="187" spans="1:6" x14ac:dyDescent="0.25">
      <c r="A187" s="147">
        <v>44859</v>
      </c>
      <c r="B187" s="4">
        <f>Новак!F160</f>
        <v>2</v>
      </c>
      <c r="C187" s="4">
        <f>Засек!G150</f>
        <v>10</v>
      </c>
      <c r="D187" s="4">
        <f>Тол!G148</f>
        <v>9</v>
      </c>
      <c r="E187" s="4">
        <f>Мичу!G148</f>
        <v>11</v>
      </c>
      <c r="F187" s="69">
        <f>Сызр!G115</f>
        <v>2</v>
      </c>
    </row>
    <row r="188" spans="1:6" x14ac:dyDescent="0.25">
      <c r="A188" s="147">
        <v>44860</v>
      </c>
      <c r="B188" s="4">
        <f>Новак!F161</f>
        <v>2</v>
      </c>
      <c r="C188" s="4">
        <f>Засек!G151</f>
        <v>5</v>
      </c>
      <c r="D188" s="4">
        <f>Тол!G149</f>
        <v>4</v>
      </c>
      <c r="E188" s="4">
        <f>Мичу!G149</f>
        <v>16</v>
      </c>
      <c r="F188" s="69">
        <f>Сызр!G116</f>
        <v>1</v>
      </c>
    </row>
    <row r="189" spans="1:6" x14ac:dyDescent="0.25">
      <c r="A189" s="147">
        <v>44861</v>
      </c>
      <c r="B189" s="4">
        <f>Новак!F162</f>
        <v>4</v>
      </c>
      <c r="C189" s="4">
        <f>Засек!G152</f>
        <v>4</v>
      </c>
      <c r="D189" s="4">
        <f>Тол!G150</f>
        <v>7</v>
      </c>
      <c r="E189" s="4">
        <f>Мичу!G150</f>
        <v>5</v>
      </c>
      <c r="F189" s="69">
        <f>Сызр!G117</f>
        <v>0</v>
      </c>
    </row>
    <row r="190" spans="1:6" x14ac:dyDescent="0.25">
      <c r="A190" s="147">
        <v>44862</v>
      </c>
      <c r="B190" s="4">
        <f>Новак!F163</f>
        <v>3</v>
      </c>
      <c r="C190" s="4">
        <f>Засек!G153</f>
        <v>4</v>
      </c>
      <c r="D190" s="4">
        <f>Тол!G151</f>
        <v>8</v>
      </c>
      <c r="E190" s="4">
        <f>Мичу!G151</f>
        <v>6</v>
      </c>
      <c r="F190" s="69">
        <f>Сызр!G118</f>
        <v>1</v>
      </c>
    </row>
    <row r="191" spans="1:6" x14ac:dyDescent="0.25">
      <c r="A191" s="91" t="s">
        <v>44</v>
      </c>
      <c r="B191" s="56">
        <f>SUM(B186:B190)</f>
        <v>17</v>
      </c>
      <c r="C191" s="56">
        <f t="shared" ref="C191" si="69">SUM(C186:C190)</f>
        <v>29</v>
      </c>
      <c r="D191" s="56">
        <f>SUM(D186:D190)</f>
        <v>41</v>
      </c>
      <c r="E191" s="56">
        <f>SUM(E186:E190)</f>
        <v>51</v>
      </c>
      <c r="F191" s="152">
        <f>SUM(F186:F190)</f>
        <v>5</v>
      </c>
    </row>
    <row r="192" spans="1:6" x14ac:dyDescent="0.25">
      <c r="A192" s="91" t="s">
        <v>45</v>
      </c>
      <c r="B192" s="56">
        <f>AVERAGE(B186:B190)</f>
        <v>3.4</v>
      </c>
      <c r="C192" s="56">
        <f t="shared" ref="C192" si="70">AVERAGE(C186:C190)</f>
        <v>5.8</v>
      </c>
      <c r="D192" s="56">
        <f>AVERAGE(D186:D190)</f>
        <v>8.1999999999999993</v>
      </c>
      <c r="E192" s="56">
        <f>AVERAGE(E186:E190)</f>
        <v>10.199999999999999</v>
      </c>
      <c r="F192" s="152">
        <f>AVERAGE(F186:F190)</f>
        <v>1</v>
      </c>
    </row>
    <row r="193" spans="1:6" x14ac:dyDescent="0.25">
      <c r="A193" s="147">
        <v>44865</v>
      </c>
      <c r="B193" s="4">
        <f>Новак!F164</f>
        <v>3</v>
      </c>
      <c r="C193" s="4">
        <f>Засек!G154</f>
        <v>5</v>
      </c>
      <c r="D193" s="4">
        <f>Тол!G152</f>
        <v>9</v>
      </c>
      <c r="E193" s="4">
        <f>Мичу!G152</f>
        <v>13</v>
      </c>
      <c r="F193" s="69">
        <f>Сызр!G119</f>
        <v>2</v>
      </c>
    </row>
    <row r="194" spans="1:6" x14ac:dyDescent="0.25">
      <c r="A194" s="147">
        <v>44866</v>
      </c>
      <c r="B194" s="4">
        <f>Новак!F165</f>
        <v>5</v>
      </c>
      <c r="C194" s="4">
        <f>Засек!G155</f>
        <v>4</v>
      </c>
      <c r="D194" s="4">
        <f>Тол!G153</f>
        <v>6</v>
      </c>
      <c r="E194" s="4">
        <f>Мичу!G153</f>
        <v>6</v>
      </c>
      <c r="F194" s="69">
        <f>Сызр!G120</f>
        <v>1</v>
      </c>
    </row>
    <row r="195" spans="1:6" x14ac:dyDescent="0.25">
      <c r="A195" s="147">
        <v>44867</v>
      </c>
      <c r="B195" s="4">
        <f>Новак!F166</f>
        <v>1</v>
      </c>
      <c r="C195" s="4">
        <f>Засек!G156</f>
        <v>6</v>
      </c>
      <c r="D195" s="4">
        <f>Тол!G154</f>
        <v>5</v>
      </c>
      <c r="E195" s="4">
        <f>Мичу!G154</f>
        <v>9</v>
      </c>
      <c r="F195" s="69">
        <f>Сызр!G121</f>
        <v>0</v>
      </c>
    </row>
    <row r="196" spans="1:6" x14ac:dyDescent="0.25">
      <c r="A196" s="147">
        <v>44868</v>
      </c>
      <c r="B196" s="4">
        <f>Новак!F167</f>
        <v>3</v>
      </c>
      <c r="C196" s="4">
        <f>Засек!G157</f>
        <v>6</v>
      </c>
      <c r="D196" s="4">
        <f>Тол!G155</f>
        <v>12</v>
      </c>
      <c r="E196" s="4">
        <f>Мичу!G155</f>
        <v>5</v>
      </c>
      <c r="F196" s="69">
        <f>Сызр!G122</f>
        <v>0</v>
      </c>
    </row>
    <row r="197" spans="1:6" x14ac:dyDescent="0.25">
      <c r="A197" s="91" t="s">
        <v>44</v>
      </c>
      <c r="B197" s="56">
        <f>SUM(B193:B196)</f>
        <v>12</v>
      </c>
      <c r="C197" s="56">
        <f t="shared" ref="C197" si="71">SUM(C193:C196)</f>
        <v>21</v>
      </c>
      <c r="D197" s="56">
        <f>SUM(D193:D196)</f>
        <v>32</v>
      </c>
      <c r="E197" s="56">
        <f>SUM(E193:E196)</f>
        <v>33</v>
      </c>
      <c r="F197" s="152">
        <f>SUM(F193:F196)</f>
        <v>3</v>
      </c>
    </row>
    <row r="198" spans="1:6" x14ac:dyDescent="0.25">
      <c r="A198" s="91" t="s">
        <v>45</v>
      </c>
      <c r="B198" s="56">
        <f>AVERAGE(B193:B196)</f>
        <v>3</v>
      </c>
      <c r="C198" s="56">
        <f t="shared" ref="C198" si="72">AVERAGE(C193:C196)</f>
        <v>5.25</v>
      </c>
      <c r="D198" s="56">
        <f>AVERAGE(D193:D196)</f>
        <v>8</v>
      </c>
      <c r="E198" s="56">
        <f>AVERAGE(E193:E196)</f>
        <v>8.25</v>
      </c>
      <c r="F198" s="152">
        <f>AVERAGE(F193:F196)</f>
        <v>0.75</v>
      </c>
    </row>
    <row r="199" spans="1:6" x14ac:dyDescent="0.25">
      <c r="A199" s="147">
        <v>44872</v>
      </c>
      <c r="B199" s="4">
        <f>Новак!J45</f>
        <v>7</v>
      </c>
      <c r="C199" s="4">
        <f>Засек!G158</f>
        <v>5</v>
      </c>
      <c r="D199" s="4">
        <f>Тол!G156</f>
        <v>12</v>
      </c>
      <c r="E199" s="4">
        <f>Мичу!G156</f>
        <v>9</v>
      </c>
      <c r="F199" s="69">
        <f>Сызр!G123</f>
        <v>0</v>
      </c>
    </row>
    <row r="200" spans="1:6" x14ac:dyDescent="0.25">
      <c r="A200" s="147">
        <v>44873</v>
      </c>
      <c r="B200" s="4">
        <f>Новак!J46</f>
        <v>5</v>
      </c>
      <c r="C200" s="4">
        <f>Засек!G159</f>
        <v>4</v>
      </c>
      <c r="D200" s="4">
        <f>Тол!G157</f>
        <v>8</v>
      </c>
      <c r="E200" s="4">
        <f>Мичу!G157</f>
        <v>17</v>
      </c>
      <c r="F200" s="69">
        <f>Сызр!G124</f>
        <v>0</v>
      </c>
    </row>
    <row r="201" spans="1:6" x14ac:dyDescent="0.25">
      <c r="A201" s="147">
        <v>44874</v>
      </c>
      <c r="B201" s="4">
        <f>Новак!J47</f>
        <v>0</v>
      </c>
      <c r="C201" s="4">
        <f>Засек!G160</f>
        <v>7</v>
      </c>
      <c r="D201" s="4">
        <f>Тол!G158</f>
        <v>20</v>
      </c>
      <c r="E201" s="4">
        <f>Мичу!G158</f>
        <v>13</v>
      </c>
      <c r="F201" s="69">
        <f>Сызр!G125</f>
        <v>0</v>
      </c>
    </row>
    <row r="202" spans="1:6" x14ac:dyDescent="0.25">
      <c r="A202" s="147">
        <v>44875</v>
      </c>
      <c r="B202" s="4">
        <f>Новак!J48</f>
        <v>3</v>
      </c>
      <c r="C202" s="4">
        <f>Засек!G161</f>
        <v>15</v>
      </c>
      <c r="D202" s="4">
        <f>Тол!G159</f>
        <v>15</v>
      </c>
      <c r="E202" s="4">
        <f>Мичу!G159</f>
        <v>9</v>
      </c>
      <c r="F202" s="69">
        <f>Сызр!G126</f>
        <v>3</v>
      </c>
    </row>
    <row r="203" spans="1:6" x14ac:dyDescent="0.25">
      <c r="A203" s="147">
        <v>44876</v>
      </c>
      <c r="B203" s="4">
        <f>Новак!J49</f>
        <v>0</v>
      </c>
      <c r="C203" s="4">
        <f>Засек!G162</f>
        <v>4</v>
      </c>
      <c r="D203" s="4">
        <f>Тол!G160</f>
        <v>13</v>
      </c>
      <c r="E203" s="4">
        <f>Мичу!G160</f>
        <v>7</v>
      </c>
      <c r="F203" s="69">
        <f>Сызр!G127</f>
        <v>0</v>
      </c>
    </row>
    <row r="204" spans="1:6" x14ac:dyDescent="0.25">
      <c r="A204" s="91" t="s">
        <v>44</v>
      </c>
      <c r="B204" s="56">
        <f>SUM(B199:B203)</f>
        <v>15</v>
      </c>
      <c r="C204" s="56">
        <f t="shared" ref="C204" si="73">SUM(C199:C203)</f>
        <v>35</v>
      </c>
      <c r="D204" s="56">
        <f>SUM(D199:D203)</f>
        <v>68</v>
      </c>
      <c r="E204" s="56">
        <f>SUM(E199:E203)</f>
        <v>55</v>
      </c>
      <c r="F204" s="152">
        <f>SUM(F199:F203)</f>
        <v>3</v>
      </c>
    </row>
    <row r="205" spans="1:6" x14ac:dyDescent="0.25">
      <c r="A205" s="91" t="s">
        <v>45</v>
      </c>
      <c r="B205" s="56">
        <f>AVERAGE(B199:B203)</f>
        <v>3</v>
      </c>
      <c r="C205" s="56">
        <f t="shared" ref="C205" si="74">AVERAGE(C199:C203)</f>
        <v>7</v>
      </c>
      <c r="D205" s="56">
        <f>AVERAGE(D199:D203)</f>
        <v>13.6</v>
      </c>
      <c r="E205" s="56">
        <f>AVERAGE(E199:E203)</f>
        <v>11</v>
      </c>
      <c r="F205" s="152">
        <f>AVERAGE(F199:F203)</f>
        <v>0.6</v>
      </c>
    </row>
    <row r="206" spans="1:6" x14ac:dyDescent="0.25">
      <c r="A206" s="147">
        <v>44879</v>
      </c>
      <c r="B206" s="4">
        <f>Новак!J50</f>
        <v>5</v>
      </c>
      <c r="C206" s="4">
        <f>Засек!G163</f>
        <v>11</v>
      </c>
      <c r="D206" s="4">
        <f>Тол!G161</f>
        <v>17</v>
      </c>
      <c r="E206" s="4">
        <f>Мичу!G161</f>
        <v>17</v>
      </c>
      <c r="F206" s="69">
        <f>Сызр!G128</f>
        <v>2</v>
      </c>
    </row>
    <row r="207" spans="1:6" x14ac:dyDescent="0.25">
      <c r="A207" s="147">
        <v>44880</v>
      </c>
      <c r="B207" s="4">
        <f>Новак!J51</f>
        <v>7</v>
      </c>
      <c r="C207" s="4">
        <f>Засек!G164</f>
        <v>7</v>
      </c>
      <c r="D207" s="4">
        <f>Тол!G162</f>
        <v>9</v>
      </c>
      <c r="E207" s="4">
        <f>Мичу!G162</f>
        <v>11</v>
      </c>
      <c r="F207" s="69">
        <f>Сызр!G129</f>
        <v>0</v>
      </c>
    </row>
    <row r="208" spans="1:6" x14ac:dyDescent="0.25">
      <c r="A208" s="147">
        <v>44881</v>
      </c>
      <c r="B208" s="4">
        <f>Новак!J52</f>
        <v>3</v>
      </c>
      <c r="C208" s="4">
        <f>Засек!G165</f>
        <v>7</v>
      </c>
      <c r="D208" s="4">
        <f>Тол!G163</f>
        <v>3</v>
      </c>
      <c r="E208" s="4">
        <f>Мичу!G163</f>
        <v>9</v>
      </c>
      <c r="F208" s="69">
        <f>Сызр!G130</f>
        <v>1</v>
      </c>
    </row>
    <row r="209" spans="1:6" x14ac:dyDescent="0.25">
      <c r="A209" s="147">
        <v>44882</v>
      </c>
      <c r="B209" s="4">
        <f>Новак!J53</f>
        <v>8</v>
      </c>
      <c r="C209" s="4">
        <f>Засек!G166</f>
        <v>7</v>
      </c>
      <c r="D209" s="4">
        <f>Тол!G164</f>
        <v>15</v>
      </c>
      <c r="E209" s="4">
        <f>Мичу!G164</f>
        <v>10</v>
      </c>
      <c r="F209" s="69">
        <f>Сызр!G131</f>
        <v>0</v>
      </c>
    </row>
    <row r="210" spans="1:6" x14ac:dyDescent="0.25">
      <c r="A210" s="147">
        <v>44883</v>
      </c>
      <c r="B210" s="4">
        <f>Новак!J54</f>
        <v>4</v>
      </c>
      <c r="C210" s="4">
        <f>Засек!G167</f>
        <v>4</v>
      </c>
      <c r="D210" s="4">
        <f>Тол!G165</f>
        <v>7</v>
      </c>
      <c r="E210" s="4">
        <f>Мичу!G165</f>
        <v>15</v>
      </c>
      <c r="F210" s="69">
        <f>Сызр!G132</f>
        <v>0</v>
      </c>
    </row>
    <row r="211" spans="1:6" x14ac:dyDescent="0.25">
      <c r="A211" s="91" t="s">
        <v>44</v>
      </c>
      <c r="B211" s="56">
        <f>SUM(B206:B210)</f>
        <v>27</v>
      </c>
      <c r="C211" s="56">
        <f t="shared" ref="C211" si="75">SUM(C206:C210)</f>
        <v>36</v>
      </c>
      <c r="D211" s="56">
        <f>SUM(D206:D210)</f>
        <v>51</v>
      </c>
      <c r="E211" s="56">
        <f>SUM(E206:E210)</f>
        <v>62</v>
      </c>
      <c r="F211" s="152">
        <f>SUM(F206:F210)</f>
        <v>3</v>
      </c>
    </row>
    <row r="212" spans="1:6" x14ac:dyDescent="0.25">
      <c r="A212" s="91" t="s">
        <v>45</v>
      </c>
      <c r="B212" s="56">
        <f>AVERAGE(B206:B210)</f>
        <v>5.4</v>
      </c>
      <c r="C212" s="56">
        <f t="shared" ref="C212" si="76">AVERAGE(C206:C210)</f>
        <v>7.2</v>
      </c>
      <c r="D212" s="56">
        <f>AVERAGE(D206:D210)</f>
        <v>10.199999999999999</v>
      </c>
      <c r="E212" s="56">
        <f>AVERAGE(E206:E210)</f>
        <v>12.4</v>
      </c>
      <c r="F212" s="152">
        <f>AVERAGE(F206:F210)</f>
        <v>0.6</v>
      </c>
    </row>
    <row r="213" spans="1:6" x14ac:dyDescent="0.25">
      <c r="A213" s="147">
        <v>44886</v>
      </c>
      <c r="B213" s="4">
        <f>Новак!J55</f>
        <v>2</v>
      </c>
      <c r="C213" s="4">
        <f>Засек!G168</f>
        <v>8</v>
      </c>
      <c r="D213" s="4">
        <f>Тол!G166</f>
        <v>11</v>
      </c>
      <c r="E213" s="4">
        <f>Мичу!G166</f>
        <v>14</v>
      </c>
      <c r="F213" s="69">
        <f>Сызр!G133</f>
        <v>1</v>
      </c>
    </row>
    <row r="214" spans="1:6" x14ac:dyDescent="0.25">
      <c r="A214" s="147">
        <v>44887</v>
      </c>
      <c r="B214" s="4">
        <f>Новак!J56</f>
        <v>4</v>
      </c>
      <c r="C214" s="4">
        <f>Засек!G169</f>
        <v>3</v>
      </c>
      <c r="D214" s="4">
        <f>Тол!G167</f>
        <v>11</v>
      </c>
      <c r="E214" s="4">
        <f>Мичу!G167</f>
        <v>16</v>
      </c>
      <c r="F214" s="69">
        <f>Сызр!G134</f>
        <v>0</v>
      </c>
    </row>
    <row r="215" spans="1:6" x14ac:dyDescent="0.25">
      <c r="A215" s="147">
        <v>44888</v>
      </c>
      <c r="B215" s="4">
        <f>Новак!J57</f>
        <v>3</v>
      </c>
      <c r="C215" s="4">
        <f>Засек!G170</f>
        <v>4</v>
      </c>
      <c r="D215" s="4">
        <f>Тол!G168</f>
        <v>14</v>
      </c>
      <c r="E215" s="4">
        <f>Мичу!G168</f>
        <v>6</v>
      </c>
      <c r="F215" s="69">
        <f>Сызр!G135</f>
        <v>0</v>
      </c>
    </row>
    <row r="216" spans="1:6" x14ac:dyDescent="0.25">
      <c r="A216" s="147">
        <v>44889</v>
      </c>
      <c r="B216" s="4">
        <f>Новак!J58</f>
        <v>2</v>
      </c>
      <c r="C216" s="4">
        <f>Засек!G171</f>
        <v>14</v>
      </c>
      <c r="D216" s="4">
        <f>Тол!G169</f>
        <v>10</v>
      </c>
      <c r="E216" s="4">
        <f>Мичу!G169</f>
        <v>9</v>
      </c>
      <c r="F216" s="69">
        <f>Сызр!G136</f>
        <v>1</v>
      </c>
    </row>
    <row r="217" spans="1:6" x14ac:dyDescent="0.25">
      <c r="A217" s="147">
        <v>44890</v>
      </c>
      <c r="B217" s="4">
        <f>Новак!J59</f>
        <v>5</v>
      </c>
      <c r="C217" s="4">
        <f>Засек!G172</f>
        <v>5</v>
      </c>
      <c r="D217" s="4">
        <f>Тол!G170</f>
        <v>13</v>
      </c>
      <c r="E217" s="4">
        <f>Мичу!G170</f>
        <v>6</v>
      </c>
      <c r="F217" s="69">
        <f>Сызр!G137</f>
        <v>3</v>
      </c>
    </row>
    <row r="218" spans="1:6" x14ac:dyDescent="0.25">
      <c r="A218" s="91" t="s">
        <v>44</v>
      </c>
      <c r="B218" s="56">
        <f>SUM(B213:B217)</f>
        <v>16</v>
      </c>
      <c r="C218" s="56">
        <f t="shared" ref="C218" si="77">SUM(C213:C217)</f>
        <v>34</v>
      </c>
      <c r="D218" s="56">
        <f>SUM(D213:D217)</f>
        <v>59</v>
      </c>
      <c r="E218" s="56">
        <f>SUM(E213:E217)</f>
        <v>51</v>
      </c>
      <c r="F218" s="152">
        <f>SUM(F213:F217)</f>
        <v>5</v>
      </c>
    </row>
    <row r="219" spans="1:6" x14ac:dyDescent="0.25">
      <c r="A219" s="91" t="s">
        <v>45</v>
      </c>
      <c r="B219" s="56">
        <f>AVERAGE(B213:B217)</f>
        <v>3.2</v>
      </c>
      <c r="C219" s="56">
        <f t="shared" ref="C219" si="78">AVERAGE(C213:C217)</f>
        <v>6.8</v>
      </c>
      <c r="D219" s="56">
        <f>AVERAGE(D213:D217)</f>
        <v>11.8</v>
      </c>
      <c r="E219" s="56">
        <f>AVERAGE(E213:E217)</f>
        <v>10.199999999999999</v>
      </c>
      <c r="F219" s="152">
        <f>AVERAGE(F213:F217)</f>
        <v>1</v>
      </c>
    </row>
    <row r="220" spans="1:6" x14ac:dyDescent="0.25">
      <c r="A220" s="147">
        <v>44893</v>
      </c>
      <c r="B220" s="4">
        <f>Новак!J60</f>
        <v>4</v>
      </c>
      <c r="C220" s="4">
        <f>Засек!G173</f>
        <v>5</v>
      </c>
      <c r="D220" s="4">
        <f>Тол!G171</f>
        <v>9</v>
      </c>
      <c r="E220" s="4">
        <f>Мичу!G171</f>
        <v>13</v>
      </c>
      <c r="F220" s="69">
        <f>Сызр!G138</f>
        <v>0</v>
      </c>
    </row>
    <row r="221" spans="1:6" x14ac:dyDescent="0.25">
      <c r="A221" s="147">
        <v>44894</v>
      </c>
      <c r="B221" s="4">
        <f>Новак!J61</f>
        <v>0</v>
      </c>
      <c r="C221" s="4">
        <f>Засек!G174</f>
        <v>7</v>
      </c>
      <c r="D221" s="4">
        <f>Тол!G172</f>
        <v>17</v>
      </c>
      <c r="E221" s="4">
        <f>Мичу!G172</f>
        <v>13</v>
      </c>
      <c r="F221" s="69">
        <f>Сызр!G139</f>
        <v>2</v>
      </c>
    </row>
    <row r="222" spans="1:6" x14ac:dyDescent="0.25">
      <c r="A222" s="147">
        <v>44895</v>
      </c>
      <c r="B222" s="4">
        <f>Новак!J62</f>
        <v>8</v>
      </c>
      <c r="C222" s="4">
        <f>Засек!G175</f>
        <v>4</v>
      </c>
      <c r="D222" s="4">
        <f>Тол!G173</f>
        <v>15</v>
      </c>
      <c r="E222" s="4">
        <f>Мичу!G173</f>
        <v>16</v>
      </c>
      <c r="F222" s="69">
        <f>Сызр!G140</f>
        <v>0</v>
      </c>
    </row>
    <row r="223" spans="1:6" x14ac:dyDescent="0.25">
      <c r="A223" s="147">
        <v>44896</v>
      </c>
      <c r="B223" s="4">
        <f>Новак!J63</f>
        <v>5</v>
      </c>
      <c r="C223" s="4">
        <f>Засек!G176</f>
        <v>13</v>
      </c>
      <c r="D223" s="4">
        <f>Тол!G174</f>
        <v>10</v>
      </c>
      <c r="E223" s="4">
        <f>Мичу!G174</f>
        <v>17</v>
      </c>
      <c r="F223" s="69">
        <f>Сызр!G141</f>
        <v>0</v>
      </c>
    </row>
    <row r="224" spans="1:6" x14ac:dyDescent="0.25">
      <c r="A224" s="147">
        <v>44897</v>
      </c>
      <c r="B224" s="4">
        <f>Новак!J64</f>
        <v>6</v>
      </c>
      <c r="C224" s="4">
        <f>Засек!G177</f>
        <v>10</v>
      </c>
      <c r="D224" s="4">
        <f>Тол!G175</f>
        <v>8</v>
      </c>
      <c r="E224" s="4">
        <f>Мичу!G175</f>
        <v>15</v>
      </c>
      <c r="F224" s="69">
        <f>Сызр!G142</f>
        <v>1</v>
      </c>
    </row>
    <row r="225" spans="1:6" x14ac:dyDescent="0.25">
      <c r="A225" s="91" t="s">
        <v>44</v>
      </c>
      <c r="B225" s="56">
        <f>SUM(B220:B224)</f>
        <v>23</v>
      </c>
      <c r="C225" s="56">
        <f t="shared" ref="C225" si="79">SUM(C220:C224)</f>
        <v>39</v>
      </c>
      <c r="D225" s="56">
        <f>SUM(D220:D224)</f>
        <v>59</v>
      </c>
      <c r="E225" s="56">
        <f>SUM(E220:E224)</f>
        <v>74</v>
      </c>
      <c r="F225" s="152">
        <f>SUM(F220:F224)</f>
        <v>3</v>
      </c>
    </row>
    <row r="226" spans="1:6" x14ac:dyDescent="0.25">
      <c r="A226" s="91" t="s">
        <v>45</v>
      </c>
      <c r="B226" s="56">
        <f>AVERAGE(B220:B224)</f>
        <v>4.5999999999999996</v>
      </c>
      <c r="C226" s="56">
        <f t="shared" ref="C226" si="80">AVERAGE(C220:C224)</f>
        <v>7.8</v>
      </c>
      <c r="D226" s="56">
        <f>AVERAGE(D220:D224)</f>
        <v>11.8</v>
      </c>
      <c r="E226" s="56">
        <f>AVERAGE(E220:E224)</f>
        <v>14.8</v>
      </c>
      <c r="F226" s="152">
        <f>AVERAGE(F220:F224)</f>
        <v>0.6</v>
      </c>
    </row>
    <row r="227" spans="1:6" x14ac:dyDescent="0.25">
      <c r="A227" s="147">
        <v>44900</v>
      </c>
      <c r="B227" s="4">
        <f>Новак!J65</f>
        <v>5</v>
      </c>
      <c r="C227" s="4">
        <f>Засек!G178</f>
        <v>8</v>
      </c>
      <c r="D227" s="4">
        <f>Тол!G176</f>
        <v>17</v>
      </c>
      <c r="E227" s="4">
        <f>Мичу!G176</f>
        <v>12</v>
      </c>
      <c r="F227" s="69">
        <f>Сызр!G143</f>
        <v>0</v>
      </c>
    </row>
    <row r="228" spans="1:6" x14ac:dyDescent="0.25">
      <c r="A228" s="147">
        <v>44901</v>
      </c>
      <c r="B228" s="4">
        <f>Новак!J66</f>
        <v>10</v>
      </c>
      <c r="C228" s="4">
        <f>Засек!G179</f>
        <v>14</v>
      </c>
      <c r="D228" s="4">
        <f>Тол!G177</f>
        <v>17</v>
      </c>
      <c r="E228" s="4">
        <f>Мичу!G177</f>
        <v>13</v>
      </c>
      <c r="F228" s="69">
        <f>Сызр!G144</f>
        <v>2</v>
      </c>
    </row>
    <row r="229" spans="1:6" x14ac:dyDescent="0.25">
      <c r="A229" s="147">
        <v>44902</v>
      </c>
      <c r="B229" s="4">
        <f>Новак!J67</f>
        <v>4</v>
      </c>
      <c r="C229" s="4">
        <f>Засек!G180</f>
        <v>12</v>
      </c>
      <c r="D229" s="4">
        <f>Тол!G178</f>
        <v>23</v>
      </c>
      <c r="E229" s="4">
        <f>Мичу!G178</f>
        <v>9</v>
      </c>
      <c r="F229" s="69">
        <f>Сызр!G145</f>
        <v>1</v>
      </c>
    </row>
    <row r="230" spans="1:6" x14ac:dyDescent="0.25">
      <c r="A230" s="147">
        <v>44903</v>
      </c>
      <c r="B230" s="4">
        <f>Новак!J68</f>
        <v>4</v>
      </c>
      <c r="C230" s="4">
        <f>Засек!G181</f>
        <v>8</v>
      </c>
      <c r="D230" s="4">
        <f>Тол!G179</f>
        <v>12</v>
      </c>
      <c r="E230" s="4">
        <f>Мичу!G179</f>
        <v>14</v>
      </c>
      <c r="F230" s="69">
        <f>Сызр!G146</f>
        <v>2</v>
      </c>
    </row>
    <row r="231" spans="1:6" x14ac:dyDescent="0.25">
      <c r="A231" s="147">
        <v>44904</v>
      </c>
      <c r="B231" s="4">
        <f>Новак!J69</f>
        <v>1</v>
      </c>
      <c r="C231" s="4">
        <f>Засек!G182</f>
        <v>8</v>
      </c>
      <c r="D231" s="4">
        <f>Тол!G180</f>
        <v>14</v>
      </c>
      <c r="E231" s="4">
        <f>Мичу!G180</f>
        <v>12</v>
      </c>
      <c r="F231" s="69">
        <f>Сызр!G147</f>
        <v>1</v>
      </c>
    </row>
    <row r="232" spans="1:6" x14ac:dyDescent="0.25">
      <c r="A232" s="91" t="s">
        <v>44</v>
      </c>
      <c r="B232" s="56">
        <f>SUM(B227:B231)</f>
        <v>24</v>
      </c>
      <c r="C232" s="56">
        <f t="shared" ref="C232" si="81">SUM(C227:C231)</f>
        <v>50</v>
      </c>
      <c r="D232" s="56">
        <f>SUM(D227:D231)</f>
        <v>83</v>
      </c>
      <c r="E232" s="56">
        <f>SUM(E227:E231)</f>
        <v>60</v>
      </c>
      <c r="F232" s="152">
        <f>SUM(F227:F231)</f>
        <v>6</v>
      </c>
    </row>
    <row r="233" spans="1:6" x14ac:dyDescent="0.25">
      <c r="A233" s="91" t="s">
        <v>45</v>
      </c>
      <c r="B233" s="56">
        <f>AVERAGE(B227:B231)</f>
        <v>4.8</v>
      </c>
      <c r="C233" s="56">
        <f t="shared" ref="C233" si="82">AVERAGE(C227:C231)</f>
        <v>10</v>
      </c>
      <c r="D233" s="56">
        <f>AVERAGE(D227:D231)</f>
        <v>16.600000000000001</v>
      </c>
      <c r="E233" s="56">
        <f>AVERAGE(E227:E231)</f>
        <v>12</v>
      </c>
      <c r="F233" s="152">
        <f>AVERAGE(F227:F231)</f>
        <v>1.2</v>
      </c>
    </row>
    <row r="234" spans="1:6" x14ac:dyDescent="0.25">
      <c r="A234" s="147">
        <v>44907</v>
      </c>
      <c r="B234" s="4">
        <f>Новак!J70</f>
        <v>9</v>
      </c>
      <c r="C234" s="4">
        <f>Засек!G183</f>
        <v>18</v>
      </c>
      <c r="D234" s="4">
        <f>Тол!G181</f>
        <v>21</v>
      </c>
      <c r="E234" s="4">
        <f>Мичу!G181</f>
        <v>18</v>
      </c>
      <c r="F234" s="69">
        <f>Сызр!G148</f>
        <v>3</v>
      </c>
    </row>
    <row r="235" spans="1:6" x14ac:dyDescent="0.25">
      <c r="A235" s="147">
        <v>44908</v>
      </c>
      <c r="B235" s="4">
        <f>Новак!J71</f>
        <v>5</v>
      </c>
      <c r="C235" s="4">
        <f>Засек!G184</f>
        <v>13</v>
      </c>
      <c r="D235" s="4">
        <f>Тол!G182</f>
        <v>14</v>
      </c>
      <c r="E235" s="4">
        <f>Мичу!G182</f>
        <v>20</v>
      </c>
      <c r="F235" s="69">
        <f>Сызр!G149</f>
        <v>1</v>
      </c>
    </row>
    <row r="236" spans="1:6" x14ac:dyDescent="0.25">
      <c r="A236" s="147">
        <v>44909</v>
      </c>
      <c r="B236" s="4">
        <f>Новак!J72</f>
        <v>6</v>
      </c>
      <c r="C236" s="4">
        <f>Засек!G185</f>
        <v>14</v>
      </c>
      <c r="D236" s="4">
        <f>Тол!G183</f>
        <v>22</v>
      </c>
      <c r="E236" s="4">
        <f>Мичу!G183</f>
        <v>12</v>
      </c>
      <c r="F236" s="69">
        <f>Сызр!G150</f>
        <v>3</v>
      </c>
    </row>
    <row r="237" spans="1:6" x14ac:dyDescent="0.25">
      <c r="A237" s="147">
        <v>44910</v>
      </c>
      <c r="B237" s="4">
        <f>Новак!J73</f>
        <v>8</v>
      </c>
      <c r="C237" s="4">
        <f>Засек!G186</f>
        <v>14</v>
      </c>
      <c r="D237" s="4">
        <f>Тол!G184</f>
        <v>26</v>
      </c>
      <c r="E237" s="4">
        <f>Мичу!G184</f>
        <v>14</v>
      </c>
      <c r="F237" s="69">
        <f>Сызр!G151</f>
        <v>5</v>
      </c>
    </row>
    <row r="238" spans="1:6" x14ac:dyDescent="0.25">
      <c r="A238" s="147">
        <v>44911</v>
      </c>
      <c r="B238" s="4">
        <f>Новак!J74</f>
        <v>5</v>
      </c>
      <c r="C238" s="4">
        <f>Засек!G187</f>
        <v>10</v>
      </c>
      <c r="D238" s="4">
        <f>Тол!G185</f>
        <v>11</v>
      </c>
      <c r="E238" s="4">
        <f>Мичу!G185</f>
        <v>12</v>
      </c>
      <c r="F238" s="69">
        <f>Сызр!G152</f>
        <v>1</v>
      </c>
    </row>
    <row r="239" spans="1:6" x14ac:dyDescent="0.25">
      <c r="A239" s="91" t="s">
        <v>44</v>
      </c>
      <c r="B239" s="56">
        <f>SUM(B234:B238)</f>
        <v>33</v>
      </c>
      <c r="C239" s="56">
        <f t="shared" ref="C239" si="83">SUM(C234:C238)</f>
        <v>69</v>
      </c>
      <c r="D239" s="56">
        <f>SUM(D234:D238)</f>
        <v>94</v>
      </c>
      <c r="E239" s="56">
        <f>SUM(E234:E238)</f>
        <v>76</v>
      </c>
      <c r="F239" s="152">
        <f>SUM(F234:F238)</f>
        <v>13</v>
      </c>
    </row>
    <row r="240" spans="1:6" x14ac:dyDescent="0.25">
      <c r="A240" s="91" t="s">
        <v>45</v>
      </c>
      <c r="B240" s="56">
        <f>AVERAGE(B234:B238)</f>
        <v>6.6</v>
      </c>
      <c r="C240" s="56">
        <f t="shared" ref="C240" si="84">AVERAGE(C234:C238)</f>
        <v>13.8</v>
      </c>
      <c r="D240" s="56">
        <f>AVERAGE(D234:D238)</f>
        <v>18.8</v>
      </c>
      <c r="E240" s="56">
        <f>AVERAGE(E234:E238)</f>
        <v>15.2</v>
      </c>
      <c r="F240" s="152">
        <f>AVERAGE(F234:F238)</f>
        <v>2.6</v>
      </c>
    </row>
    <row r="241" spans="1:6" x14ac:dyDescent="0.25">
      <c r="A241" s="147">
        <v>44914</v>
      </c>
      <c r="B241" s="4">
        <f>Новак!J75</f>
        <v>5</v>
      </c>
      <c r="C241" s="4">
        <f>Засек!G188</f>
        <v>27</v>
      </c>
      <c r="D241" s="4">
        <f>Тол!G186</f>
        <v>14</v>
      </c>
      <c r="E241" s="4">
        <f>Мичу!G186</f>
        <v>9</v>
      </c>
      <c r="F241" s="69">
        <f>Сызр!G153</f>
        <v>1</v>
      </c>
    </row>
    <row r="242" spans="1:6" x14ac:dyDescent="0.25">
      <c r="A242" s="147">
        <v>44915</v>
      </c>
      <c r="B242" s="4">
        <f>Новак!J76</f>
        <v>12</v>
      </c>
      <c r="C242" s="4">
        <f>Засек!G189</f>
        <v>21</v>
      </c>
      <c r="D242" s="4">
        <f>Тол!G187</f>
        <v>13</v>
      </c>
      <c r="E242" s="4">
        <f>Мичу!G187</f>
        <v>21</v>
      </c>
      <c r="F242" s="69">
        <f>Сызр!G154</f>
        <v>1</v>
      </c>
    </row>
    <row r="243" spans="1:6" x14ac:dyDescent="0.25">
      <c r="A243" s="147">
        <v>44916</v>
      </c>
      <c r="B243" s="4">
        <f>Новак!J77</f>
        <v>3</v>
      </c>
      <c r="C243" s="4">
        <f>Засек!G190</f>
        <v>11</v>
      </c>
      <c r="D243" s="4">
        <f>Тол!G188</f>
        <v>21</v>
      </c>
      <c r="E243" s="4">
        <f>Мичу!G188</f>
        <v>11</v>
      </c>
      <c r="F243" s="69">
        <f>Сызр!G155</f>
        <v>1</v>
      </c>
    </row>
    <row r="244" spans="1:6" x14ac:dyDescent="0.25">
      <c r="A244" s="147">
        <v>44917</v>
      </c>
      <c r="B244" s="4">
        <f>Новак!J78</f>
        <v>6</v>
      </c>
      <c r="C244" s="4">
        <f>Засек!G191</f>
        <v>18</v>
      </c>
      <c r="D244" s="4">
        <f>Тол!G189</f>
        <v>23</v>
      </c>
      <c r="E244" s="4">
        <f>Мичу!G189</f>
        <v>17</v>
      </c>
      <c r="F244" s="69">
        <f>Сызр!G156</f>
        <v>0</v>
      </c>
    </row>
    <row r="245" spans="1:6" x14ac:dyDescent="0.25">
      <c r="A245" s="147">
        <v>44918</v>
      </c>
      <c r="B245" s="4">
        <f>Новак!J79</f>
        <v>10</v>
      </c>
      <c r="C245" s="4">
        <f>Засек!G192</f>
        <v>7</v>
      </c>
      <c r="D245" s="4">
        <f>Тол!G190</f>
        <v>17</v>
      </c>
      <c r="E245" s="4">
        <f>Мичу!G190</f>
        <v>14</v>
      </c>
      <c r="F245" s="69">
        <f>Сызр!G157</f>
        <v>4</v>
      </c>
    </row>
    <row r="246" spans="1:6" x14ac:dyDescent="0.25">
      <c r="A246" s="91" t="s">
        <v>44</v>
      </c>
      <c r="B246" s="56">
        <f>SUM(B241:B245)</f>
        <v>36</v>
      </c>
      <c r="C246" s="56">
        <f t="shared" ref="C246" si="85">SUM(C241:C245)</f>
        <v>84</v>
      </c>
      <c r="D246" s="56">
        <f>SUM(D241:D245)</f>
        <v>88</v>
      </c>
      <c r="E246" s="56">
        <f>SUM(E241:E245)</f>
        <v>72</v>
      </c>
      <c r="F246" s="152">
        <f>SUM(F241:F245)</f>
        <v>7</v>
      </c>
    </row>
    <row r="247" spans="1:6" x14ac:dyDescent="0.25">
      <c r="A247" s="91" t="s">
        <v>45</v>
      </c>
      <c r="B247" s="56">
        <f>AVERAGE(B241:B245)</f>
        <v>7.2</v>
      </c>
      <c r="C247" s="56">
        <f t="shared" ref="C247" si="86">AVERAGE(C241:C245)</f>
        <v>16.8</v>
      </c>
      <c r="D247" s="56">
        <f>AVERAGE(D241:D245)</f>
        <v>17.600000000000001</v>
      </c>
      <c r="E247" s="56">
        <f>AVERAGE(E241:E245)</f>
        <v>14.4</v>
      </c>
      <c r="F247" s="152">
        <f>AVERAGE(F241:F245)</f>
        <v>1.4</v>
      </c>
    </row>
    <row r="248" spans="1:6" x14ac:dyDescent="0.25">
      <c r="A248" s="147">
        <v>44921</v>
      </c>
      <c r="B248" s="4">
        <f>Новак!J80</f>
        <v>4</v>
      </c>
      <c r="C248" s="4">
        <f>Засек!G193</f>
        <v>9</v>
      </c>
      <c r="D248" s="4">
        <f>Тол!G191</f>
        <v>18</v>
      </c>
      <c r="E248" s="4">
        <f>Мичу!G191</f>
        <v>9</v>
      </c>
      <c r="F248" s="69">
        <f>Сызр!G158</f>
        <v>0</v>
      </c>
    </row>
    <row r="249" spans="1:6" x14ac:dyDescent="0.25">
      <c r="A249" s="147">
        <v>44922</v>
      </c>
      <c r="B249" s="4">
        <f>Новак!J81</f>
        <v>2</v>
      </c>
      <c r="C249" s="4">
        <f>Засек!G194</f>
        <v>10</v>
      </c>
      <c r="D249" s="4">
        <f>Тол!G192</f>
        <v>23</v>
      </c>
      <c r="E249" s="4">
        <f>Мичу!G192</f>
        <v>16</v>
      </c>
      <c r="F249" s="69">
        <f>Сызр!G159</f>
        <v>5</v>
      </c>
    </row>
    <row r="250" spans="1:6" x14ac:dyDescent="0.25">
      <c r="A250" s="147">
        <v>44923</v>
      </c>
      <c r="B250" s="4">
        <f>Новак!J82</f>
        <v>3</v>
      </c>
      <c r="C250" s="4">
        <f>Засек!G195</f>
        <v>8</v>
      </c>
      <c r="D250" s="4">
        <f>Тол!G193</f>
        <v>26</v>
      </c>
      <c r="E250" s="4">
        <f>Мичу!G193</f>
        <v>19</v>
      </c>
      <c r="F250" s="69">
        <f>Сызр!G160</f>
        <v>4</v>
      </c>
    </row>
    <row r="251" spans="1:6" x14ac:dyDescent="0.25">
      <c r="A251" s="147">
        <v>44924</v>
      </c>
      <c r="B251" s="4">
        <f>Новак!J83</f>
        <v>3</v>
      </c>
      <c r="C251" s="4">
        <f>Засек!G196</f>
        <v>12</v>
      </c>
      <c r="D251" s="4">
        <f>Тол!G194</f>
        <v>17</v>
      </c>
      <c r="E251" s="4">
        <f>Мичу!G194</f>
        <v>13</v>
      </c>
      <c r="F251" s="69">
        <f>Сызр!G161</f>
        <v>2</v>
      </c>
    </row>
    <row r="252" spans="1:6" x14ac:dyDescent="0.25">
      <c r="A252" s="147">
        <v>44925</v>
      </c>
      <c r="B252" s="4">
        <f>Новак!J84</f>
        <v>1</v>
      </c>
      <c r="C252" s="4">
        <f>Засек!G197</f>
        <v>5</v>
      </c>
      <c r="D252" s="4">
        <f>Тол!G195</f>
        <v>10</v>
      </c>
      <c r="E252" s="4">
        <f>Мичу!G195</f>
        <v>6</v>
      </c>
      <c r="F252" s="69">
        <f>Сызр!G162</f>
        <v>2</v>
      </c>
    </row>
    <row r="253" spans="1:6" x14ac:dyDescent="0.25">
      <c r="A253" s="150" t="s">
        <v>44</v>
      </c>
      <c r="B253" s="65">
        <f>SUM(B248:B252)</f>
        <v>13</v>
      </c>
      <c r="C253" s="65">
        <f t="shared" ref="C253" si="87">SUM(C248:C252)</f>
        <v>44</v>
      </c>
      <c r="D253" s="65">
        <f>SUM(D248:D252)</f>
        <v>94</v>
      </c>
      <c r="E253" s="65">
        <f>SUM(E248:E252)</f>
        <v>63</v>
      </c>
      <c r="F253" s="153">
        <f>SUM(F248:F252)</f>
        <v>13</v>
      </c>
    </row>
    <row r="254" spans="1:6" ht="15.75" thickBot="1" x14ac:dyDescent="0.3">
      <c r="A254" s="60" t="s">
        <v>45</v>
      </c>
      <c r="B254" s="61">
        <f>AVERAGE(B248:B252)</f>
        <v>2.6</v>
      </c>
      <c r="C254" s="61">
        <f t="shared" ref="C254" si="88">AVERAGE(C248:C252)</f>
        <v>8.8000000000000007</v>
      </c>
      <c r="D254" s="61">
        <f>AVERAGE(D248:D252)</f>
        <v>18.8</v>
      </c>
      <c r="E254" s="61">
        <f>AVERAGE(E248:E252)</f>
        <v>12.6</v>
      </c>
      <c r="F254" s="62">
        <f>AVERAGE(F248:F252)</f>
        <v>2.6</v>
      </c>
    </row>
  </sheetData>
  <mergeCells count="10">
    <mergeCell ref="H3:H4"/>
    <mergeCell ref="H5:H6"/>
    <mergeCell ref="H7:H8"/>
    <mergeCell ref="P1:T1"/>
    <mergeCell ref="H9:H10"/>
    <mergeCell ref="H11:H12"/>
    <mergeCell ref="H13:H14"/>
    <mergeCell ref="H15:H16"/>
    <mergeCell ref="H17:H18"/>
    <mergeCell ref="H19:H20"/>
  </mergeCells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243"/>
  <sheetViews>
    <sheetView zoomScale="85" zoomScaleNormal="85" workbookViewId="0">
      <selection activeCell="B7" sqref="B7"/>
    </sheetView>
  </sheetViews>
  <sheetFormatPr defaultRowHeight="15" x14ac:dyDescent="0.25"/>
  <cols>
    <col min="1" max="1" width="13.7109375" customWidth="1"/>
    <col min="2" max="2" width="17.5703125" customWidth="1"/>
    <col min="3" max="3" width="11.5703125" customWidth="1"/>
    <col min="4" max="4" width="14.140625" customWidth="1"/>
    <col min="5" max="5" width="14" customWidth="1"/>
    <col min="6" max="6" width="10.7109375" customWidth="1"/>
    <col min="7" max="7" width="9.42578125" customWidth="1"/>
    <col min="8" max="8" width="8.7109375" customWidth="1"/>
    <col min="9" max="9" width="10" customWidth="1"/>
    <col min="10" max="10" width="10.140625" customWidth="1"/>
    <col min="11" max="11" width="13.5703125" customWidth="1"/>
    <col min="12" max="12" width="13.7109375" customWidth="1"/>
    <col min="13" max="13" width="12" customWidth="1"/>
    <col min="14" max="14" width="11.7109375" customWidth="1"/>
    <col min="15" max="15" width="10.5703125" customWidth="1"/>
    <col min="16" max="16" width="11.140625" customWidth="1"/>
  </cols>
  <sheetData>
    <row r="1" spans="1:17" x14ac:dyDescent="0.25">
      <c r="A1" s="12" t="s">
        <v>1</v>
      </c>
      <c r="B1" s="13" t="s">
        <v>2</v>
      </c>
      <c r="C1" s="14" t="s">
        <v>3</v>
      </c>
      <c r="F1" s="15" t="s">
        <v>4</v>
      </c>
      <c r="G1" s="16" t="s">
        <v>5</v>
      </c>
      <c r="H1" s="16" t="s">
        <v>6</v>
      </c>
      <c r="I1" s="17" t="s">
        <v>7</v>
      </c>
      <c r="K1" s="18" t="s">
        <v>24</v>
      </c>
    </row>
    <row r="2" spans="1:17" ht="15.75" thickBot="1" x14ac:dyDescent="0.3">
      <c r="A2" s="19">
        <f>SUM(B11:B18)</f>
        <v>640</v>
      </c>
      <c r="B2" s="20">
        <f>H27</f>
        <v>569</v>
      </c>
      <c r="C2" s="21">
        <f>A2-B2</f>
        <v>71</v>
      </c>
      <c r="F2" s="22" t="s">
        <v>25</v>
      </c>
      <c r="G2" s="4"/>
      <c r="H2" s="4">
        <f>L9+M9</f>
        <v>277784</v>
      </c>
      <c r="I2" s="23"/>
      <c r="K2" s="24">
        <f>(G13-(G13*L6))-SUM(L26:M39)-SUM(L15:Q22)-N13-Q13</f>
        <v>178718.90999999992</v>
      </c>
    </row>
    <row r="3" spans="1:17" ht="15.75" thickBot="1" x14ac:dyDescent="0.3">
      <c r="F3" s="22" t="s">
        <v>26</v>
      </c>
      <c r="G3" s="4"/>
      <c r="H3" s="4">
        <f>L11+M11</f>
        <v>11144</v>
      </c>
      <c r="I3" s="23"/>
    </row>
    <row r="4" spans="1:17" ht="15.75" thickBot="1" x14ac:dyDescent="0.3">
      <c r="A4" s="12" t="s">
        <v>27</v>
      </c>
      <c r="B4" s="14" t="s">
        <v>55</v>
      </c>
      <c r="F4" s="22" t="s">
        <v>9</v>
      </c>
      <c r="G4" s="4">
        <v>52380</v>
      </c>
      <c r="H4" s="4">
        <f>(G4*L6)+L13+M13+P13+O13+N13+Q13</f>
        <v>124087.26</v>
      </c>
      <c r="I4" s="23">
        <f>G4-H4</f>
        <v>-71707.259999999995</v>
      </c>
      <c r="K4" s="25" t="s">
        <v>8</v>
      </c>
    </row>
    <row r="5" spans="1:17" ht="15.75" thickBot="1" x14ac:dyDescent="0.3">
      <c r="A5" s="26"/>
      <c r="B5" s="27"/>
      <c r="F5" s="22" t="s">
        <v>14</v>
      </c>
      <c r="G5" s="4">
        <v>86450</v>
      </c>
      <c r="H5" s="4">
        <f>(G5*L6)+M15+L15+N15</f>
        <v>10737.15</v>
      </c>
      <c r="I5" s="23">
        <f t="shared" ref="I5:I9" si="0">G5-H5</f>
        <v>75712.850000000006</v>
      </c>
      <c r="K5" s="12" t="s">
        <v>10</v>
      </c>
      <c r="L5" s="28" t="s">
        <v>11</v>
      </c>
      <c r="M5" s="29" t="s">
        <v>29</v>
      </c>
    </row>
    <row r="6" spans="1:17" ht="15.75" thickBot="1" x14ac:dyDescent="0.3">
      <c r="F6" s="22" t="s">
        <v>15</v>
      </c>
      <c r="G6" s="4">
        <v>85050</v>
      </c>
      <c r="H6" s="4">
        <f>(G6*L6)+SUM(L16:Q16)</f>
        <v>69071.350000000006</v>
      </c>
      <c r="I6" s="23">
        <f t="shared" si="0"/>
        <v>15978.649999999994</v>
      </c>
      <c r="K6" s="19">
        <v>1325</v>
      </c>
      <c r="L6" s="30">
        <v>2.7E-2</v>
      </c>
      <c r="M6" s="31">
        <v>900</v>
      </c>
    </row>
    <row r="7" spans="1:17" ht="15.75" thickBot="1" x14ac:dyDescent="0.3">
      <c r="A7" s="4" t="s">
        <v>54</v>
      </c>
      <c r="B7" s="4" t="s">
        <v>70</v>
      </c>
      <c r="C7" s="70"/>
      <c r="F7" s="22" t="s">
        <v>18</v>
      </c>
      <c r="G7" s="4">
        <v>107730</v>
      </c>
      <c r="H7" s="4">
        <f>(G7*L6)+SUM(L17:Q17)</f>
        <v>25510.71</v>
      </c>
      <c r="I7" s="23">
        <f t="shared" si="0"/>
        <v>82219.290000000008</v>
      </c>
    </row>
    <row r="8" spans="1:17" x14ac:dyDescent="0.25">
      <c r="A8" s="4">
        <v>4679</v>
      </c>
      <c r="B8" s="4">
        <f>((H27/A8)*100)</f>
        <v>12.160718102158581</v>
      </c>
      <c r="C8" s="70"/>
      <c r="F8" s="22" t="s">
        <v>19</v>
      </c>
      <c r="G8" s="4">
        <v>89450</v>
      </c>
      <c r="H8" s="4">
        <f>(G8*L6)+SUM(L18:Q18)</f>
        <v>69208.62</v>
      </c>
      <c r="I8" s="23">
        <f t="shared" si="0"/>
        <v>20241.380000000005</v>
      </c>
      <c r="K8" s="32" t="s">
        <v>25</v>
      </c>
      <c r="L8" s="13" t="s">
        <v>30</v>
      </c>
      <c r="M8" s="33" t="s">
        <v>28</v>
      </c>
    </row>
    <row r="9" spans="1:17" ht="15.75" thickBot="1" x14ac:dyDescent="0.3">
      <c r="F9" s="22" t="s">
        <v>20</v>
      </c>
      <c r="G9" s="4">
        <v>174000</v>
      </c>
      <c r="H9" s="4">
        <f>(G9*L6)+SUM(L19:Q19)</f>
        <v>71778</v>
      </c>
      <c r="I9" s="23">
        <f t="shared" si="0"/>
        <v>102222</v>
      </c>
      <c r="K9" s="34"/>
      <c r="L9" s="20">
        <v>189784</v>
      </c>
      <c r="M9" s="35">
        <v>88000</v>
      </c>
    </row>
    <row r="10" spans="1:17" x14ac:dyDescent="0.25">
      <c r="A10" s="12" t="s">
        <v>16</v>
      </c>
      <c r="B10" s="13" t="s">
        <v>17</v>
      </c>
      <c r="D10" s="14"/>
      <c r="F10" s="22" t="s">
        <v>21</v>
      </c>
      <c r="G10" s="4">
        <v>134000</v>
      </c>
      <c r="H10" s="4">
        <f>(G10*L6)+SUM(L20:Q20)</f>
        <v>158303</v>
      </c>
      <c r="I10" s="23">
        <f>G10-H10</f>
        <v>-24303</v>
      </c>
      <c r="K10" s="36" t="s">
        <v>26</v>
      </c>
      <c r="L10" s="13" t="s">
        <v>31</v>
      </c>
      <c r="M10" s="14" t="s">
        <v>32</v>
      </c>
    </row>
    <row r="11" spans="1:17" ht="15.75" thickBot="1" x14ac:dyDescent="0.3">
      <c r="A11" s="10">
        <v>44670</v>
      </c>
      <c r="B11" s="4">
        <v>139</v>
      </c>
      <c r="D11" s="23"/>
      <c r="F11" s="22" t="s">
        <v>22</v>
      </c>
      <c r="G11" s="4">
        <v>158000</v>
      </c>
      <c r="H11" s="4">
        <f>(G11*L6)+SUM(L21:Q21)</f>
        <v>119121</v>
      </c>
      <c r="I11" s="23">
        <f>G11-H11</f>
        <v>38879</v>
      </c>
      <c r="K11" s="37"/>
      <c r="L11" s="38">
        <v>8144</v>
      </c>
      <c r="M11" s="39">
        <v>3000</v>
      </c>
    </row>
    <row r="12" spans="1:17" x14ac:dyDescent="0.25">
      <c r="A12" s="10">
        <v>44748</v>
      </c>
      <c r="B12" s="4">
        <v>50</v>
      </c>
      <c r="D12" s="23"/>
      <c r="F12" s="22" t="s">
        <v>23</v>
      </c>
      <c r="G12" s="4">
        <v>234000</v>
      </c>
      <c r="H12" s="4">
        <f>(G12*L6)+SUM(L22:Q22)</f>
        <v>29273</v>
      </c>
      <c r="I12" s="23">
        <f>G12-H12</f>
        <v>204727</v>
      </c>
      <c r="K12" s="32" t="s">
        <v>9</v>
      </c>
      <c r="L12" s="13" t="s">
        <v>28</v>
      </c>
      <c r="M12" s="14" t="s">
        <v>33</v>
      </c>
      <c r="N12" s="13" t="s">
        <v>12</v>
      </c>
      <c r="O12" s="13" t="s">
        <v>13</v>
      </c>
      <c r="P12" s="14" t="s">
        <v>34</v>
      </c>
      <c r="Q12" s="14" t="s">
        <v>35</v>
      </c>
    </row>
    <row r="13" spans="1:17" ht="15.75" thickBot="1" x14ac:dyDescent="0.3">
      <c r="A13" s="11">
        <v>44777</v>
      </c>
      <c r="B13" s="4">
        <v>30</v>
      </c>
      <c r="D13" s="21"/>
      <c r="F13" s="19">
        <v>2022</v>
      </c>
      <c r="G13" s="20">
        <f>SUM(G2:G12)</f>
        <v>1121060</v>
      </c>
      <c r="H13" s="20">
        <f>SUM(H2:H12)</f>
        <v>966018.09000000008</v>
      </c>
      <c r="I13" s="21">
        <f>G13-H13</f>
        <v>155041.90999999992</v>
      </c>
      <c r="K13" s="34"/>
      <c r="L13" s="20">
        <v>95470</v>
      </c>
      <c r="M13" s="40">
        <v>2500</v>
      </c>
      <c r="N13" s="20">
        <v>2039</v>
      </c>
      <c r="O13" s="41">
        <v>820</v>
      </c>
      <c r="P13" s="41">
        <v>1844</v>
      </c>
      <c r="Q13" s="40">
        <v>20000</v>
      </c>
    </row>
    <row r="14" spans="1:17" ht="15.75" thickBot="1" x14ac:dyDescent="0.3">
      <c r="A14" s="11">
        <v>44798</v>
      </c>
      <c r="B14" s="101">
        <v>111</v>
      </c>
      <c r="K14" s="37"/>
      <c r="L14" s="128" t="s">
        <v>29</v>
      </c>
      <c r="M14" s="128" t="s">
        <v>36</v>
      </c>
      <c r="N14" s="128" t="s">
        <v>12</v>
      </c>
      <c r="O14" s="128" t="s">
        <v>37</v>
      </c>
      <c r="P14" s="128" t="s">
        <v>38</v>
      </c>
      <c r="Q14" s="129" t="s">
        <v>35</v>
      </c>
    </row>
    <row r="15" spans="1:17" x14ac:dyDescent="0.25">
      <c r="A15" s="11">
        <v>44827</v>
      </c>
      <c r="B15" s="101">
        <v>50</v>
      </c>
      <c r="K15" s="36" t="s">
        <v>14</v>
      </c>
      <c r="L15" s="42">
        <v>900</v>
      </c>
      <c r="M15" s="42">
        <v>1400</v>
      </c>
      <c r="N15" s="42">
        <v>6103</v>
      </c>
      <c r="O15" s="42"/>
      <c r="P15" s="42"/>
      <c r="Q15" s="43"/>
    </row>
    <row r="16" spans="1:17" x14ac:dyDescent="0.25">
      <c r="A16" s="11">
        <v>44866</v>
      </c>
      <c r="B16" s="4">
        <v>30</v>
      </c>
      <c r="K16" s="44" t="s">
        <v>15</v>
      </c>
      <c r="L16" s="4">
        <v>900</v>
      </c>
      <c r="M16" s="4">
        <v>1325</v>
      </c>
      <c r="N16" s="4"/>
      <c r="O16" s="4">
        <v>44525</v>
      </c>
      <c r="P16" s="4"/>
      <c r="Q16" s="23">
        <v>20025</v>
      </c>
    </row>
    <row r="17" spans="1:17" x14ac:dyDescent="0.25">
      <c r="A17" s="11">
        <v>44876</v>
      </c>
      <c r="B17" s="101">
        <v>130</v>
      </c>
      <c r="K17" s="44" t="s">
        <v>18</v>
      </c>
      <c r="L17" s="4">
        <v>900</v>
      </c>
      <c r="M17" s="4">
        <v>1325</v>
      </c>
      <c r="N17" s="4"/>
      <c r="O17" s="4"/>
      <c r="P17" s="4">
        <v>347</v>
      </c>
      <c r="Q17" s="23">
        <v>20030</v>
      </c>
    </row>
    <row r="18" spans="1:17" x14ac:dyDescent="0.25">
      <c r="A18" s="120">
        <v>44911</v>
      </c>
      <c r="B18" s="121">
        <v>100</v>
      </c>
      <c r="K18" s="44" t="s">
        <v>19</v>
      </c>
      <c r="L18" s="4">
        <v>900</v>
      </c>
      <c r="M18" s="4">
        <v>1325</v>
      </c>
      <c r="N18" s="4"/>
      <c r="O18" s="4">
        <v>44538.47</v>
      </c>
      <c r="P18" s="4"/>
      <c r="Q18" s="23">
        <v>20030</v>
      </c>
    </row>
    <row r="19" spans="1:17" x14ac:dyDescent="0.25">
      <c r="K19" s="44" t="s">
        <v>20</v>
      </c>
      <c r="L19" s="4">
        <v>900</v>
      </c>
      <c r="M19" s="4">
        <v>1325</v>
      </c>
      <c r="N19" s="4"/>
      <c r="O19" s="4">
        <v>44530</v>
      </c>
      <c r="P19" s="4">
        <v>325</v>
      </c>
      <c r="Q19" s="23">
        <v>20000</v>
      </c>
    </row>
    <row r="20" spans="1:17" x14ac:dyDescent="0.25">
      <c r="K20" s="44" t="s">
        <v>21</v>
      </c>
      <c r="L20" s="4">
        <v>900</v>
      </c>
      <c r="M20" s="4">
        <v>1325</v>
      </c>
      <c r="N20" s="4"/>
      <c r="O20" s="4">
        <v>131760</v>
      </c>
      <c r="P20" s="4">
        <v>700</v>
      </c>
      <c r="Q20" s="23">
        <v>20000</v>
      </c>
    </row>
    <row r="21" spans="1:17" x14ac:dyDescent="0.25">
      <c r="K21" s="44" t="s">
        <v>22</v>
      </c>
      <c r="L21" s="4">
        <v>900</v>
      </c>
      <c r="M21" s="4">
        <v>1325</v>
      </c>
      <c r="N21" s="4"/>
      <c r="O21" s="4">
        <v>91530</v>
      </c>
      <c r="P21" s="4">
        <v>1100</v>
      </c>
      <c r="Q21" s="23">
        <v>20000</v>
      </c>
    </row>
    <row r="22" spans="1:17" ht="15.75" thickBot="1" x14ac:dyDescent="0.3">
      <c r="C22" s="122"/>
      <c r="K22" s="46" t="s">
        <v>23</v>
      </c>
      <c r="L22" s="20">
        <v>900</v>
      </c>
      <c r="M22" s="20">
        <v>1325</v>
      </c>
      <c r="N22" s="20"/>
      <c r="O22" s="20"/>
      <c r="P22" s="20">
        <v>700</v>
      </c>
      <c r="Q22" s="21">
        <v>20030</v>
      </c>
    </row>
    <row r="23" spans="1:17" ht="15.75" thickBot="1" x14ac:dyDescent="0.3">
      <c r="A23" s="145"/>
      <c r="B23" s="145"/>
      <c r="C23" s="146"/>
    </row>
    <row r="24" spans="1:17" x14ac:dyDescent="0.25">
      <c r="A24" s="145"/>
      <c r="B24" s="145"/>
      <c r="C24" s="145"/>
      <c r="D24" s="123"/>
      <c r="K24" s="12" t="s">
        <v>39</v>
      </c>
      <c r="L24" s="42"/>
      <c r="M24" s="43"/>
    </row>
    <row r="25" spans="1:17" ht="15.75" thickBot="1" x14ac:dyDescent="0.3">
      <c r="A25" s="145"/>
      <c r="B25" s="145"/>
      <c r="C25" s="146"/>
      <c r="K25" s="124" t="s">
        <v>40</v>
      </c>
      <c r="L25" s="2" t="s">
        <v>41</v>
      </c>
      <c r="M25" s="125" t="s">
        <v>42</v>
      </c>
    </row>
    <row r="26" spans="1:17" ht="15.75" thickBot="1" x14ac:dyDescent="0.3">
      <c r="A26" s="145"/>
      <c r="B26" s="145"/>
      <c r="C26" s="145"/>
      <c r="K26" s="126">
        <v>44679</v>
      </c>
      <c r="L26" s="42">
        <v>10100</v>
      </c>
      <c r="M26" s="127">
        <v>25</v>
      </c>
    </row>
    <row r="27" spans="1:17" ht="15.75" thickBot="1" x14ac:dyDescent="0.3">
      <c r="C27" s="145"/>
      <c r="G27" s="63" t="s">
        <v>46</v>
      </c>
      <c r="H27" s="42">
        <f>SUM(F30:F167,J45:J84)</f>
        <v>569</v>
      </c>
      <c r="K27" s="10">
        <v>44700</v>
      </c>
      <c r="L27" s="4">
        <v>50000</v>
      </c>
      <c r="M27" s="23">
        <v>25</v>
      </c>
    </row>
    <row r="28" spans="1:17" ht="15.75" thickBot="1" x14ac:dyDescent="0.3">
      <c r="A28" s="145"/>
      <c r="B28" s="145"/>
      <c r="C28" s="145"/>
      <c r="E28" s="87"/>
      <c r="F28" s="49" t="s">
        <v>47</v>
      </c>
      <c r="G28" s="88" t="s">
        <v>45</v>
      </c>
      <c r="H28" s="72">
        <f>AVERAGE(F30:F167,J45:J84)</f>
        <v>3.196629213483146</v>
      </c>
      <c r="K28" s="10">
        <v>44727</v>
      </c>
      <c r="L28" s="4">
        <v>3000</v>
      </c>
      <c r="M28" s="23">
        <v>25</v>
      </c>
    </row>
    <row r="29" spans="1:17" x14ac:dyDescent="0.25">
      <c r="E29" s="73">
        <v>44669</v>
      </c>
      <c r="F29" s="74" t="s">
        <v>43</v>
      </c>
      <c r="G29" s="75"/>
      <c r="H29" s="76"/>
      <c r="K29" s="10">
        <v>44760</v>
      </c>
      <c r="L29" s="4">
        <v>89000</v>
      </c>
      <c r="M29" s="23">
        <v>30</v>
      </c>
    </row>
    <row r="30" spans="1:17" x14ac:dyDescent="0.25">
      <c r="E30" s="77">
        <v>44670</v>
      </c>
      <c r="F30" s="4">
        <v>0</v>
      </c>
      <c r="G30" s="70"/>
      <c r="H30" s="78"/>
      <c r="K30" s="10">
        <v>44804</v>
      </c>
      <c r="L30" s="4">
        <v>30500</v>
      </c>
      <c r="M30" s="23">
        <v>30</v>
      </c>
    </row>
    <row r="31" spans="1:17" x14ac:dyDescent="0.25">
      <c r="E31" s="77">
        <v>44671</v>
      </c>
      <c r="F31" s="4">
        <v>1</v>
      </c>
      <c r="G31" s="70"/>
      <c r="H31" s="78"/>
      <c r="K31" s="10">
        <v>44819</v>
      </c>
      <c r="L31" s="4">
        <v>30500</v>
      </c>
      <c r="M31" s="23">
        <v>30</v>
      </c>
    </row>
    <row r="32" spans="1:17" x14ac:dyDescent="0.25">
      <c r="E32" s="77">
        <v>44672</v>
      </c>
      <c r="F32" s="4">
        <v>2</v>
      </c>
      <c r="G32" s="55" t="s">
        <v>44</v>
      </c>
      <c r="H32" s="79">
        <f>SUM(F30:F33)</f>
        <v>6</v>
      </c>
      <c r="K32" s="10">
        <v>44848</v>
      </c>
      <c r="L32" s="4">
        <v>35500</v>
      </c>
      <c r="M32" s="23">
        <v>30</v>
      </c>
    </row>
    <row r="33" spans="5:13" ht="15.75" thickBot="1" x14ac:dyDescent="0.3">
      <c r="E33" s="84">
        <v>44673</v>
      </c>
      <c r="F33" s="89">
        <v>3</v>
      </c>
      <c r="G33" s="90" t="s">
        <v>45</v>
      </c>
      <c r="H33" s="83">
        <f>AVERAGE(F30:F33)</f>
        <v>1.5</v>
      </c>
      <c r="K33" s="10">
        <v>44872</v>
      </c>
      <c r="L33" s="4">
        <v>46000</v>
      </c>
      <c r="M33" s="23">
        <v>30</v>
      </c>
    </row>
    <row r="34" spans="5:13" ht="15.75" thickTop="1" x14ac:dyDescent="0.25">
      <c r="E34" s="80">
        <v>44676</v>
      </c>
      <c r="F34" s="66">
        <v>5</v>
      </c>
      <c r="G34" s="70"/>
      <c r="H34" s="78"/>
      <c r="K34" s="10">
        <v>44903</v>
      </c>
      <c r="L34" s="101">
        <v>36600</v>
      </c>
      <c r="M34" s="45">
        <v>30</v>
      </c>
    </row>
    <row r="35" spans="5:13" x14ac:dyDescent="0.25">
      <c r="E35" s="77">
        <v>44677</v>
      </c>
      <c r="F35" s="4">
        <v>2</v>
      </c>
      <c r="G35" s="70"/>
      <c r="H35" s="78"/>
      <c r="K35" s="10">
        <v>44924</v>
      </c>
      <c r="L35" s="4">
        <v>34400</v>
      </c>
      <c r="M35" s="23">
        <v>30</v>
      </c>
    </row>
    <row r="36" spans="5:13" x14ac:dyDescent="0.25">
      <c r="E36" s="77">
        <v>44678</v>
      </c>
      <c r="F36" s="4">
        <v>5</v>
      </c>
      <c r="G36" s="70"/>
      <c r="H36" s="78"/>
      <c r="K36" s="22"/>
      <c r="L36" s="4"/>
      <c r="M36" s="23"/>
    </row>
    <row r="37" spans="5:13" x14ac:dyDescent="0.25">
      <c r="E37" s="77">
        <v>44679</v>
      </c>
      <c r="F37" s="4">
        <v>4</v>
      </c>
      <c r="G37" s="55" t="s">
        <v>44</v>
      </c>
      <c r="H37" s="79">
        <f>SUM(F34:F38)</f>
        <v>21</v>
      </c>
      <c r="K37" s="22"/>
      <c r="L37" s="4"/>
      <c r="M37" s="23"/>
    </row>
    <row r="38" spans="5:13" ht="15.75" thickBot="1" x14ac:dyDescent="0.3">
      <c r="E38" s="84">
        <v>44680</v>
      </c>
      <c r="F38" s="89">
        <v>5</v>
      </c>
      <c r="G38" s="90" t="s">
        <v>45</v>
      </c>
      <c r="H38" s="83">
        <f>AVERAGE(F34:F38)</f>
        <v>4.2</v>
      </c>
      <c r="K38" s="22"/>
      <c r="L38" s="4"/>
      <c r="M38" s="23"/>
    </row>
    <row r="39" spans="5:13" ht="16.5" thickTop="1" thickBot="1" x14ac:dyDescent="0.3">
      <c r="E39" s="80">
        <v>44685</v>
      </c>
      <c r="F39" s="66">
        <v>6</v>
      </c>
      <c r="G39" s="70"/>
      <c r="H39" s="78"/>
      <c r="K39" s="19"/>
      <c r="L39" s="20"/>
      <c r="M39" s="21"/>
    </row>
    <row r="40" spans="5:13" x14ac:dyDescent="0.25">
      <c r="E40" s="77">
        <v>44686</v>
      </c>
      <c r="F40" s="4">
        <v>1</v>
      </c>
      <c r="G40" s="55" t="s">
        <v>44</v>
      </c>
      <c r="H40" s="79">
        <f>SUM(F39:F41)</f>
        <v>9</v>
      </c>
    </row>
    <row r="41" spans="5:13" ht="15.75" thickBot="1" x14ac:dyDescent="0.3">
      <c r="E41" s="84">
        <v>44687</v>
      </c>
      <c r="F41" s="89">
        <v>2</v>
      </c>
      <c r="G41" s="90" t="s">
        <v>45</v>
      </c>
      <c r="H41" s="86">
        <f>AVERAGE(F39:F41)</f>
        <v>3</v>
      </c>
    </row>
    <row r="42" spans="5:13" ht="15.75" thickTop="1" x14ac:dyDescent="0.25">
      <c r="E42" s="80">
        <v>44692</v>
      </c>
      <c r="F42" s="66">
        <v>2</v>
      </c>
      <c r="G42" s="70"/>
      <c r="H42" s="78"/>
    </row>
    <row r="43" spans="5:13" x14ac:dyDescent="0.25">
      <c r="E43" s="77">
        <v>44693</v>
      </c>
      <c r="F43" s="4">
        <v>1</v>
      </c>
      <c r="G43" s="55" t="s">
        <v>44</v>
      </c>
      <c r="H43" s="79">
        <f>SUM(F42:F44)</f>
        <v>5</v>
      </c>
    </row>
    <row r="44" spans="5:13" ht="15.75" thickBot="1" x14ac:dyDescent="0.3">
      <c r="E44" s="84">
        <v>44694</v>
      </c>
      <c r="F44" s="89">
        <v>2</v>
      </c>
      <c r="G44" s="90" t="s">
        <v>45</v>
      </c>
      <c r="H44" s="85">
        <f>AVERAGE(F42:F44)</f>
        <v>1.6666666666666667</v>
      </c>
    </row>
    <row r="45" spans="5:13" ht="15.75" thickTop="1" x14ac:dyDescent="0.25">
      <c r="E45" s="80">
        <v>44697</v>
      </c>
      <c r="F45" s="66">
        <v>1</v>
      </c>
      <c r="G45" s="70"/>
      <c r="H45" s="78"/>
      <c r="I45" s="73">
        <v>44872</v>
      </c>
      <c r="J45" s="74">
        <v>7</v>
      </c>
      <c r="K45" s="74"/>
      <c r="L45" s="111"/>
    </row>
    <row r="46" spans="5:13" x14ac:dyDescent="0.25">
      <c r="E46" s="77">
        <v>44698</v>
      </c>
      <c r="F46" s="4">
        <v>1</v>
      </c>
      <c r="G46" s="70"/>
      <c r="H46" s="78"/>
      <c r="I46" s="77">
        <v>44873</v>
      </c>
      <c r="J46" s="4">
        <v>5</v>
      </c>
      <c r="K46" s="4"/>
      <c r="L46" s="112"/>
    </row>
    <row r="47" spans="5:13" x14ac:dyDescent="0.25">
      <c r="E47" s="77">
        <v>44699</v>
      </c>
      <c r="F47" s="4">
        <v>4</v>
      </c>
      <c r="G47" s="70"/>
      <c r="H47" s="78"/>
      <c r="I47" s="77">
        <v>44874</v>
      </c>
      <c r="J47" s="4">
        <v>0</v>
      </c>
      <c r="K47" s="4"/>
      <c r="L47" s="112"/>
    </row>
    <row r="48" spans="5:13" x14ac:dyDescent="0.25">
      <c r="E48" s="77">
        <v>44700</v>
      </c>
      <c r="F48" s="4">
        <v>4</v>
      </c>
      <c r="G48" s="55" t="s">
        <v>44</v>
      </c>
      <c r="H48" s="79">
        <f>SUM(F45:F49)</f>
        <v>14</v>
      </c>
      <c r="I48" s="77">
        <v>44875</v>
      </c>
      <c r="J48" s="4">
        <v>3</v>
      </c>
      <c r="K48" s="91" t="s">
        <v>44</v>
      </c>
      <c r="L48" s="79">
        <f>SUM(J45:J49)</f>
        <v>15</v>
      </c>
    </row>
    <row r="49" spans="5:12" ht="15.75" thickBot="1" x14ac:dyDescent="0.3">
      <c r="E49" s="84">
        <v>44701</v>
      </c>
      <c r="F49" s="89">
        <v>4</v>
      </c>
      <c r="G49" s="90" t="s">
        <v>45</v>
      </c>
      <c r="H49" s="83">
        <f>AVERAGE(F45:F49)</f>
        <v>2.8</v>
      </c>
      <c r="I49" s="107">
        <v>44876</v>
      </c>
      <c r="J49" s="108">
        <v>0</v>
      </c>
      <c r="K49" s="109" t="s">
        <v>45</v>
      </c>
      <c r="L49" s="110">
        <f>AVERAGE(J45:J49)</f>
        <v>3</v>
      </c>
    </row>
    <row r="50" spans="5:12" ht="15.75" thickTop="1" x14ac:dyDescent="0.25">
      <c r="E50" s="80">
        <v>44704</v>
      </c>
      <c r="F50" s="66">
        <v>3</v>
      </c>
      <c r="G50" s="70"/>
      <c r="H50" s="78"/>
      <c r="I50" s="73">
        <v>44879</v>
      </c>
      <c r="J50" s="74">
        <v>5</v>
      </c>
      <c r="K50" s="74"/>
      <c r="L50" s="111"/>
    </row>
    <row r="51" spans="5:12" x14ac:dyDescent="0.25">
      <c r="E51" s="77">
        <v>44705</v>
      </c>
      <c r="F51" s="4">
        <v>3</v>
      </c>
      <c r="G51" s="70"/>
      <c r="H51" s="78"/>
      <c r="I51" s="77">
        <v>44880</v>
      </c>
      <c r="J51" s="4">
        <v>7</v>
      </c>
      <c r="K51" s="4"/>
      <c r="L51" s="112"/>
    </row>
    <row r="52" spans="5:12" x14ac:dyDescent="0.25">
      <c r="E52" s="77">
        <v>44706</v>
      </c>
      <c r="F52" s="4">
        <v>3</v>
      </c>
      <c r="G52" s="70"/>
      <c r="H52" s="78"/>
      <c r="I52" s="77">
        <v>44881</v>
      </c>
      <c r="J52" s="4">
        <v>3</v>
      </c>
      <c r="K52" s="4"/>
      <c r="L52" s="112"/>
    </row>
    <row r="53" spans="5:12" x14ac:dyDescent="0.25">
      <c r="E53" s="77">
        <v>44707</v>
      </c>
      <c r="F53" s="4">
        <v>4</v>
      </c>
      <c r="G53" s="55" t="s">
        <v>44</v>
      </c>
      <c r="H53" s="79">
        <f>SUM(F50:F54)</f>
        <v>15</v>
      </c>
      <c r="I53" s="77">
        <v>44882</v>
      </c>
      <c r="J53" s="4">
        <v>8</v>
      </c>
      <c r="K53" s="91" t="s">
        <v>44</v>
      </c>
      <c r="L53" s="79">
        <f>SUM(J50:J54)</f>
        <v>27</v>
      </c>
    </row>
    <row r="54" spans="5:12" ht="15.75" thickBot="1" x14ac:dyDescent="0.3">
      <c r="E54" s="84">
        <v>44708</v>
      </c>
      <c r="F54" s="89">
        <v>2</v>
      </c>
      <c r="G54" s="90" t="s">
        <v>45</v>
      </c>
      <c r="H54" s="83">
        <f>AVERAGE(F50:F54)</f>
        <v>3</v>
      </c>
      <c r="I54" s="107">
        <v>44883</v>
      </c>
      <c r="J54" s="108">
        <v>4</v>
      </c>
      <c r="K54" s="109" t="s">
        <v>45</v>
      </c>
      <c r="L54" s="110">
        <f>AVERAGE(J50:J54)</f>
        <v>5.4</v>
      </c>
    </row>
    <row r="55" spans="5:12" ht="15.75" thickTop="1" x14ac:dyDescent="0.25">
      <c r="E55" s="80">
        <v>44711</v>
      </c>
      <c r="F55" s="66">
        <v>2</v>
      </c>
      <c r="G55" s="70"/>
      <c r="H55" s="78"/>
      <c r="I55" s="73">
        <v>44886</v>
      </c>
      <c r="J55" s="74">
        <v>2</v>
      </c>
      <c r="K55" s="74"/>
      <c r="L55" s="111"/>
    </row>
    <row r="56" spans="5:12" x14ac:dyDescent="0.25">
      <c r="E56" s="77">
        <v>44712</v>
      </c>
      <c r="F56" s="4">
        <v>0</v>
      </c>
      <c r="G56" s="70"/>
      <c r="H56" s="78"/>
      <c r="I56" s="77">
        <v>44887</v>
      </c>
      <c r="J56" s="4">
        <v>4</v>
      </c>
      <c r="K56" s="4"/>
      <c r="L56" s="112"/>
    </row>
    <row r="57" spans="5:12" x14ac:dyDescent="0.25">
      <c r="E57" s="77">
        <v>44713</v>
      </c>
      <c r="F57" s="4">
        <v>1</v>
      </c>
      <c r="G57" s="70"/>
      <c r="H57" s="78"/>
      <c r="I57" s="77">
        <v>44888</v>
      </c>
      <c r="J57" s="4">
        <v>3</v>
      </c>
      <c r="K57" s="4"/>
      <c r="L57" s="112"/>
    </row>
    <row r="58" spans="5:12" x14ac:dyDescent="0.25">
      <c r="E58" s="77">
        <v>44714</v>
      </c>
      <c r="F58" s="4">
        <v>1</v>
      </c>
      <c r="G58" s="55" t="s">
        <v>44</v>
      </c>
      <c r="H58" s="79">
        <f>SUM(F57:F59,F55:F56)</f>
        <v>6</v>
      </c>
      <c r="I58" s="77">
        <v>44889</v>
      </c>
      <c r="J58" s="4">
        <v>2</v>
      </c>
      <c r="K58" s="91" t="s">
        <v>44</v>
      </c>
      <c r="L58" s="79">
        <f>SUM(J55:J59)</f>
        <v>16</v>
      </c>
    </row>
    <row r="59" spans="5:12" ht="15.75" thickBot="1" x14ac:dyDescent="0.3">
      <c r="E59" s="84">
        <v>44715</v>
      </c>
      <c r="F59" s="89">
        <v>2</v>
      </c>
      <c r="G59" s="90" t="s">
        <v>45</v>
      </c>
      <c r="H59" s="83">
        <f>AVERAGE(F57:F59,F55:F56)</f>
        <v>1.2</v>
      </c>
      <c r="I59" s="107">
        <v>44890</v>
      </c>
      <c r="J59" s="108">
        <v>5</v>
      </c>
      <c r="K59" s="109" t="s">
        <v>45</v>
      </c>
      <c r="L59" s="110">
        <f>AVERAGE(J55:J59)</f>
        <v>3.2</v>
      </c>
    </row>
    <row r="60" spans="5:12" ht="15.75" thickTop="1" x14ac:dyDescent="0.25">
      <c r="E60" s="80">
        <v>44718</v>
      </c>
      <c r="F60" s="66">
        <v>0</v>
      </c>
      <c r="G60" s="70"/>
      <c r="H60" s="78"/>
      <c r="I60" s="73">
        <v>44893</v>
      </c>
      <c r="J60" s="74">
        <v>4</v>
      </c>
      <c r="K60" s="74"/>
      <c r="L60" s="111"/>
    </row>
    <row r="61" spans="5:12" x14ac:dyDescent="0.25">
      <c r="E61" s="77">
        <v>44719</v>
      </c>
      <c r="F61" s="4">
        <v>2</v>
      </c>
      <c r="G61" s="70"/>
      <c r="H61" s="78"/>
      <c r="I61" s="77">
        <v>44894</v>
      </c>
      <c r="J61" s="4">
        <v>0</v>
      </c>
      <c r="K61" s="4"/>
      <c r="L61" s="112"/>
    </row>
    <row r="62" spans="5:12" x14ac:dyDescent="0.25">
      <c r="E62" s="77">
        <v>44720</v>
      </c>
      <c r="F62" s="4">
        <v>4</v>
      </c>
      <c r="G62" s="70"/>
      <c r="H62" s="78"/>
      <c r="I62" s="77">
        <v>44895</v>
      </c>
      <c r="J62" s="4">
        <v>8</v>
      </c>
      <c r="K62" s="4"/>
      <c r="L62" s="112"/>
    </row>
    <row r="63" spans="5:12" x14ac:dyDescent="0.25">
      <c r="E63" s="77">
        <v>44721</v>
      </c>
      <c r="F63" s="4">
        <v>0</v>
      </c>
      <c r="G63" s="55" t="s">
        <v>44</v>
      </c>
      <c r="H63" s="79">
        <f>SUM(F60:F64)</f>
        <v>8</v>
      </c>
      <c r="I63" s="77">
        <v>44896</v>
      </c>
      <c r="J63" s="4">
        <v>5</v>
      </c>
      <c r="K63" s="91" t="s">
        <v>44</v>
      </c>
      <c r="L63" s="79">
        <f>SUM(J60:J64)</f>
        <v>23</v>
      </c>
    </row>
    <row r="64" spans="5:12" ht="15.75" thickBot="1" x14ac:dyDescent="0.3">
      <c r="E64" s="84">
        <v>44722</v>
      </c>
      <c r="F64" s="89">
        <v>2</v>
      </c>
      <c r="G64" s="90" t="s">
        <v>45</v>
      </c>
      <c r="H64" s="83">
        <f>AVERAGE(F60:F64)</f>
        <v>1.6</v>
      </c>
      <c r="I64" s="103">
        <v>44897</v>
      </c>
      <c r="J64" s="47">
        <v>6</v>
      </c>
      <c r="K64" s="105" t="s">
        <v>45</v>
      </c>
      <c r="L64" s="106">
        <f>AVERAGE(J60:J64)</f>
        <v>4.5999999999999996</v>
      </c>
    </row>
    <row r="65" spans="5:12" ht="15.75" thickTop="1" x14ac:dyDescent="0.25">
      <c r="E65" s="93">
        <v>44726</v>
      </c>
      <c r="F65" s="66">
        <v>4</v>
      </c>
      <c r="G65" s="70"/>
      <c r="H65" s="78"/>
      <c r="I65" s="73">
        <v>44900</v>
      </c>
      <c r="J65" s="74">
        <v>5</v>
      </c>
      <c r="K65" s="74"/>
      <c r="L65" s="111"/>
    </row>
    <row r="66" spans="5:12" x14ac:dyDescent="0.25">
      <c r="E66" s="92">
        <v>44727</v>
      </c>
      <c r="F66" s="4">
        <v>3</v>
      </c>
      <c r="G66" s="70"/>
      <c r="H66" s="78"/>
      <c r="I66" s="77">
        <v>44901</v>
      </c>
      <c r="J66" s="4">
        <v>10</v>
      </c>
      <c r="K66" s="4"/>
      <c r="L66" s="112"/>
    </row>
    <row r="67" spans="5:12" x14ac:dyDescent="0.25">
      <c r="E67" s="92">
        <v>44728</v>
      </c>
      <c r="F67" s="4">
        <v>3</v>
      </c>
      <c r="G67" s="91" t="s">
        <v>44</v>
      </c>
      <c r="H67" s="79">
        <f>SUM(F65:F68)</f>
        <v>13</v>
      </c>
      <c r="I67" s="77">
        <v>44902</v>
      </c>
      <c r="J67" s="4">
        <v>4</v>
      </c>
      <c r="K67" s="4"/>
      <c r="L67" s="112"/>
    </row>
    <row r="68" spans="5:12" ht="15.75" thickBot="1" x14ac:dyDescent="0.3">
      <c r="E68" s="84">
        <v>44729</v>
      </c>
      <c r="F68" s="81">
        <v>3</v>
      </c>
      <c r="G68" s="82" t="s">
        <v>45</v>
      </c>
      <c r="H68" s="83">
        <f>AVERAGE(F65:F68)</f>
        <v>3.25</v>
      </c>
      <c r="I68" s="77">
        <v>44903</v>
      </c>
      <c r="J68" s="4">
        <v>4</v>
      </c>
      <c r="K68" s="91" t="s">
        <v>44</v>
      </c>
      <c r="L68" s="79">
        <f>SUM(J65:J69)</f>
        <v>24</v>
      </c>
    </row>
    <row r="69" spans="5:12" ht="16.5" thickTop="1" thickBot="1" x14ac:dyDescent="0.3">
      <c r="E69" s="93">
        <v>44732</v>
      </c>
      <c r="F69" s="66">
        <v>1</v>
      </c>
      <c r="G69" s="70"/>
      <c r="H69" s="78"/>
      <c r="I69" s="107">
        <v>44904</v>
      </c>
      <c r="J69" s="108">
        <v>1</v>
      </c>
      <c r="K69" s="109" t="s">
        <v>45</v>
      </c>
      <c r="L69" s="110">
        <f>AVERAGE(J65:J69)</f>
        <v>4.8</v>
      </c>
    </row>
    <row r="70" spans="5:12" x14ac:dyDescent="0.25">
      <c r="E70" s="92">
        <v>44733</v>
      </c>
      <c r="F70" s="4">
        <v>5</v>
      </c>
      <c r="G70" s="70"/>
      <c r="H70" s="78"/>
      <c r="I70" s="73">
        <v>44907</v>
      </c>
      <c r="J70" s="74">
        <v>9</v>
      </c>
      <c r="K70" s="74"/>
      <c r="L70" s="111"/>
    </row>
    <row r="71" spans="5:12" x14ac:dyDescent="0.25">
      <c r="E71" s="92">
        <v>44734</v>
      </c>
      <c r="F71" s="4">
        <v>3</v>
      </c>
      <c r="G71" s="70"/>
      <c r="H71" s="78"/>
      <c r="I71" s="77">
        <v>44908</v>
      </c>
      <c r="J71" s="4">
        <v>5</v>
      </c>
      <c r="K71" s="4"/>
      <c r="L71" s="112"/>
    </row>
    <row r="72" spans="5:12" x14ac:dyDescent="0.25">
      <c r="E72" s="92">
        <v>44735</v>
      </c>
      <c r="F72" s="4">
        <v>0</v>
      </c>
      <c r="G72" s="91" t="s">
        <v>44</v>
      </c>
      <c r="H72" s="79">
        <f>SUM(F69:F73)</f>
        <v>10</v>
      </c>
      <c r="I72" s="77">
        <v>44909</v>
      </c>
      <c r="J72" s="4">
        <v>6</v>
      </c>
      <c r="K72" s="4"/>
      <c r="L72" s="112"/>
    </row>
    <row r="73" spans="5:12" ht="15.75" thickBot="1" x14ac:dyDescent="0.3">
      <c r="E73" s="84">
        <v>44736</v>
      </c>
      <c r="F73" s="81">
        <v>1</v>
      </c>
      <c r="G73" s="82" t="s">
        <v>45</v>
      </c>
      <c r="H73" s="83">
        <f>AVERAGE(F69:F73)</f>
        <v>2</v>
      </c>
      <c r="I73" s="77">
        <v>44910</v>
      </c>
      <c r="J73" s="4">
        <v>8</v>
      </c>
      <c r="K73" s="91" t="s">
        <v>44</v>
      </c>
      <c r="L73" s="79">
        <f>SUM(J70:J74)</f>
        <v>33</v>
      </c>
    </row>
    <row r="74" spans="5:12" ht="16.5" thickTop="1" thickBot="1" x14ac:dyDescent="0.3">
      <c r="E74" s="80">
        <v>44739</v>
      </c>
      <c r="F74" s="66">
        <v>0</v>
      </c>
      <c r="G74" s="70"/>
      <c r="H74" s="78"/>
      <c r="I74" s="107">
        <v>44911</v>
      </c>
      <c r="J74" s="108">
        <v>5</v>
      </c>
      <c r="K74" s="109" t="s">
        <v>45</v>
      </c>
      <c r="L74" s="110">
        <f>AVERAGE(J70:J74)</f>
        <v>6.6</v>
      </c>
    </row>
    <row r="75" spans="5:12" x14ac:dyDescent="0.25">
      <c r="E75" s="77">
        <v>44740</v>
      </c>
      <c r="F75" s="4">
        <v>3</v>
      </c>
      <c r="G75" s="70"/>
      <c r="H75" s="78"/>
      <c r="I75" s="73">
        <v>44914</v>
      </c>
      <c r="J75" s="74">
        <v>5</v>
      </c>
      <c r="K75" s="74"/>
      <c r="L75" s="111"/>
    </row>
    <row r="76" spans="5:12" x14ac:dyDescent="0.25">
      <c r="E76" s="77">
        <v>44741</v>
      </c>
      <c r="F76" s="4">
        <v>4</v>
      </c>
      <c r="G76" s="70"/>
      <c r="H76" s="78"/>
      <c r="I76" s="77">
        <v>44915</v>
      </c>
      <c r="J76" s="4">
        <v>12</v>
      </c>
      <c r="K76" s="4"/>
      <c r="L76" s="112"/>
    </row>
    <row r="77" spans="5:12" x14ac:dyDescent="0.25">
      <c r="E77" s="77">
        <v>44742</v>
      </c>
      <c r="F77" s="4">
        <v>3</v>
      </c>
      <c r="G77" s="91" t="s">
        <v>44</v>
      </c>
      <c r="H77" s="79">
        <f>SUM(F74:F78)</f>
        <v>14</v>
      </c>
      <c r="I77" s="77">
        <v>44916</v>
      </c>
      <c r="J77" s="4">
        <v>3</v>
      </c>
      <c r="K77" s="4"/>
      <c r="L77" s="112"/>
    </row>
    <row r="78" spans="5:12" ht="15.75" thickBot="1" x14ac:dyDescent="0.3">
      <c r="E78" s="84">
        <v>44743</v>
      </c>
      <c r="F78" s="81">
        <v>4</v>
      </c>
      <c r="G78" s="82" t="s">
        <v>45</v>
      </c>
      <c r="H78" s="83">
        <f>AVERAGE(F74:F78)</f>
        <v>2.8</v>
      </c>
      <c r="I78" s="77">
        <v>44917</v>
      </c>
      <c r="J78" s="4">
        <v>6</v>
      </c>
      <c r="K78" s="91" t="s">
        <v>44</v>
      </c>
      <c r="L78" s="79">
        <f>SUM(J75:J79)</f>
        <v>36</v>
      </c>
    </row>
    <row r="79" spans="5:12" ht="16.5" thickTop="1" thickBot="1" x14ac:dyDescent="0.3">
      <c r="E79" s="80">
        <v>44746</v>
      </c>
      <c r="F79" s="66">
        <v>5</v>
      </c>
      <c r="G79" s="70"/>
      <c r="H79" s="78"/>
      <c r="I79" s="107">
        <v>44918</v>
      </c>
      <c r="J79" s="108">
        <v>10</v>
      </c>
      <c r="K79" s="109" t="s">
        <v>45</v>
      </c>
      <c r="L79" s="110">
        <f>AVERAGE(J75:J79)</f>
        <v>7.2</v>
      </c>
    </row>
    <row r="80" spans="5:12" x14ac:dyDescent="0.25">
      <c r="E80" s="77">
        <v>44747</v>
      </c>
      <c r="F80" s="4">
        <v>2</v>
      </c>
      <c r="G80" s="70"/>
      <c r="H80" s="78"/>
      <c r="I80" s="73">
        <v>44921</v>
      </c>
      <c r="J80" s="74">
        <v>4</v>
      </c>
      <c r="K80" s="74"/>
      <c r="L80" s="111"/>
    </row>
    <row r="81" spans="5:12" x14ac:dyDescent="0.25">
      <c r="E81" s="77">
        <v>44748</v>
      </c>
      <c r="F81" s="4">
        <v>1</v>
      </c>
      <c r="G81" s="70"/>
      <c r="H81" s="78"/>
      <c r="I81" s="77">
        <v>44922</v>
      </c>
      <c r="J81" s="4">
        <v>2</v>
      </c>
      <c r="K81" s="4"/>
      <c r="L81" s="112"/>
    </row>
    <row r="82" spans="5:12" x14ac:dyDescent="0.25">
      <c r="E82" s="77">
        <v>44749</v>
      </c>
      <c r="F82" s="4">
        <v>1</v>
      </c>
      <c r="G82" s="91" t="s">
        <v>44</v>
      </c>
      <c r="H82" s="79">
        <f>SUM(F79:F83)</f>
        <v>9</v>
      </c>
      <c r="I82" s="77">
        <v>44923</v>
      </c>
      <c r="J82" s="4">
        <v>3</v>
      </c>
      <c r="K82" s="4"/>
      <c r="L82" s="112"/>
    </row>
    <row r="83" spans="5:12" ht="15.75" thickBot="1" x14ac:dyDescent="0.3">
      <c r="E83" s="84">
        <v>44750</v>
      </c>
      <c r="F83" s="81">
        <v>0</v>
      </c>
      <c r="G83" s="82" t="s">
        <v>45</v>
      </c>
      <c r="H83" s="83">
        <f>AVERAGE(F79:F83)</f>
        <v>1.8</v>
      </c>
      <c r="I83" s="77">
        <v>44924</v>
      </c>
      <c r="J83" s="4">
        <v>3</v>
      </c>
      <c r="K83" s="91" t="s">
        <v>44</v>
      </c>
      <c r="L83" s="79">
        <f>SUM(J80:J84)</f>
        <v>13</v>
      </c>
    </row>
    <row r="84" spans="5:12" ht="16.5" thickTop="1" thickBot="1" x14ac:dyDescent="0.3">
      <c r="E84" s="80">
        <v>44753</v>
      </c>
      <c r="F84" s="66">
        <v>1</v>
      </c>
      <c r="G84" s="70"/>
      <c r="H84" s="78"/>
      <c r="I84" s="107">
        <v>44925</v>
      </c>
      <c r="J84" s="108">
        <v>1</v>
      </c>
      <c r="K84" s="109" t="s">
        <v>45</v>
      </c>
      <c r="L84" s="110">
        <f>AVERAGE(J80:J84)</f>
        <v>2.6</v>
      </c>
    </row>
    <row r="85" spans="5:12" x14ac:dyDescent="0.25">
      <c r="E85" s="77">
        <v>44754</v>
      </c>
      <c r="F85" s="4">
        <v>3</v>
      </c>
      <c r="G85" s="70"/>
      <c r="H85" s="78"/>
    </row>
    <row r="86" spans="5:12" x14ac:dyDescent="0.25">
      <c r="E86" s="77">
        <v>44755</v>
      </c>
      <c r="F86" s="4">
        <v>3</v>
      </c>
      <c r="G86" s="70"/>
      <c r="H86" s="78"/>
    </row>
    <row r="87" spans="5:12" x14ac:dyDescent="0.25">
      <c r="E87" s="77">
        <v>44756</v>
      </c>
      <c r="F87" s="4">
        <v>1</v>
      </c>
      <c r="G87" s="91" t="s">
        <v>44</v>
      </c>
      <c r="H87" s="79">
        <f>SUM(F84:F88)</f>
        <v>17</v>
      </c>
    </row>
    <row r="88" spans="5:12" ht="15.75" thickBot="1" x14ac:dyDescent="0.3">
      <c r="E88" s="84">
        <v>44757</v>
      </c>
      <c r="F88" s="81">
        <v>9</v>
      </c>
      <c r="G88" s="82" t="s">
        <v>45</v>
      </c>
      <c r="H88" s="83">
        <f>AVERAGE(F84:F88)</f>
        <v>3.4</v>
      </c>
    </row>
    <row r="89" spans="5:12" ht="15.75" thickTop="1" x14ac:dyDescent="0.25">
      <c r="E89" s="80">
        <v>44760</v>
      </c>
      <c r="F89" s="66">
        <v>3</v>
      </c>
      <c r="G89" s="70"/>
      <c r="H89" s="78"/>
    </row>
    <row r="90" spans="5:12" x14ac:dyDescent="0.25">
      <c r="E90" s="77">
        <v>44761</v>
      </c>
      <c r="F90" s="4">
        <v>4</v>
      </c>
      <c r="G90" s="70"/>
      <c r="H90" s="78"/>
    </row>
    <row r="91" spans="5:12" x14ac:dyDescent="0.25">
      <c r="E91" s="77">
        <v>44762</v>
      </c>
      <c r="F91" s="4">
        <v>6</v>
      </c>
      <c r="G91" s="70"/>
      <c r="H91" s="78"/>
    </row>
    <row r="92" spans="5:12" x14ac:dyDescent="0.25">
      <c r="E92" s="77">
        <v>44763</v>
      </c>
      <c r="F92" s="4">
        <v>3</v>
      </c>
      <c r="G92" s="91" t="s">
        <v>44</v>
      </c>
      <c r="H92" s="79">
        <f>SUM(F89:F93)</f>
        <v>17</v>
      </c>
    </row>
    <row r="93" spans="5:12" ht="15.75" thickBot="1" x14ac:dyDescent="0.3">
      <c r="E93" s="103">
        <v>44764</v>
      </c>
      <c r="F93" s="47">
        <v>1</v>
      </c>
      <c r="G93" s="105" t="s">
        <v>45</v>
      </c>
      <c r="H93" s="106">
        <f>AVERAGE(F89:F93)</f>
        <v>3.4</v>
      </c>
    </row>
    <row r="94" spans="5:12" x14ac:dyDescent="0.25">
      <c r="E94" s="73">
        <v>44767</v>
      </c>
      <c r="F94" s="74">
        <v>1</v>
      </c>
      <c r="G94" s="75"/>
      <c r="H94" s="76"/>
    </row>
    <row r="95" spans="5:12" x14ac:dyDescent="0.25">
      <c r="E95" s="77">
        <v>44768</v>
      </c>
      <c r="F95" s="4">
        <v>3</v>
      </c>
      <c r="G95" s="70"/>
      <c r="H95" s="78"/>
    </row>
    <row r="96" spans="5:12" x14ac:dyDescent="0.25">
      <c r="E96" s="77">
        <v>44769</v>
      </c>
      <c r="F96" s="4">
        <v>0</v>
      </c>
      <c r="G96" s="70"/>
      <c r="H96" s="78"/>
    </row>
    <row r="97" spans="5:8" x14ac:dyDescent="0.25">
      <c r="E97" s="77">
        <v>44770</v>
      </c>
      <c r="F97" s="4">
        <v>5</v>
      </c>
      <c r="G97" s="91" t="s">
        <v>44</v>
      </c>
      <c r="H97" s="79">
        <f>SUM(F94:F98)</f>
        <v>10</v>
      </c>
    </row>
    <row r="98" spans="5:8" ht="15.75" thickBot="1" x14ac:dyDescent="0.3">
      <c r="E98" s="107">
        <v>44771</v>
      </c>
      <c r="F98" s="108">
        <v>1</v>
      </c>
      <c r="G98" s="109" t="s">
        <v>45</v>
      </c>
      <c r="H98" s="110">
        <f>AVERAGE(F94:F98)</f>
        <v>2</v>
      </c>
    </row>
    <row r="99" spans="5:8" x14ac:dyDescent="0.25">
      <c r="E99" s="73">
        <v>44774</v>
      </c>
      <c r="F99" s="74">
        <v>2</v>
      </c>
      <c r="G99" s="74"/>
      <c r="H99" s="111"/>
    </row>
    <row r="100" spans="5:8" x14ac:dyDescent="0.25">
      <c r="E100" s="77">
        <v>44775</v>
      </c>
      <c r="F100" s="4">
        <v>1</v>
      </c>
      <c r="G100" s="4"/>
      <c r="H100" s="112"/>
    </row>
    <row r="101" spans="5:8" x14ac:dyDescent="0.25">
      <c r="E101" s="77">
        <v>44776</v>
      </c>
      <c r="F101" s="4">
        <v>1</v>
      </c>
      <c r="G101" s="4"/>
      <c r="H101" s="112"/>
    </row>
    <row r="102" spans="5:8" x14ac:dyDescent="0.25">
      <c r="E102" s="77">
        <v>44777</v>
      </c>
      <c r="F102" s="4">
        <v>1</v>
      </c>
      <c r="G102" s="91" t="s">
        <v>44</v>
      </c>
      <c r="H102" s="79">
        <f>SUM(F99:F103)</f>
        <v>6</v>
      </c>
    </row>
    <row r="103" spans="5:8" ht="15.75" thickBot="1" x14ac:dyDescent="0.3">
      <c r="E103" s="103">
        <v>44778</v>
      </c>
      <c r="F103" s="47">
        <v>1</v>
      </c>
      <c r="G103" s="105" t="s">
        <v>45</v>
      </c>
      <c r="H103" s="106">
        <f>AVERAGE(F99:F103)</f>
        <v>1.2</v>
      </c>
    </row>
    <row r="104" spans="5:8" x14ac:dyDescent="0.25">
      <c r="E104" s="73">
        <v>44781</v>
      </c>
      <c r="F104" s="74">
        <v>2</v>
      </c>
      <c r="G104" s="74"/>
      <c r="H104" s="111"/>
    </row>
    <row r="105" spans="5:8" x14ac:dyDescent="0.25">
      <c r="E105" s="77">
        <v>44782</v>
      </c>
      <c r="F105" s="4">
        <v>1</v>
      </c>
      <c r="G105" s="4"/>
      <c r="H105" s="112"/>
    </row>
    <row r="106" spans="5:8" x14ac:dyDescent="0.25">
      <c r="E106" s="77">
        <v>44783</v>
      </c>
      <c r="F106" s="4">
        <v>2</v>
      </c>
      <c r="G106" s="4"/>
      <c r="H106" s="112"/>
    </row>
    <row r="107" spans="5:8" x14ac:dyDescent="0.25">
      <c r="E107" s="77">
        <v>44784</v>
      </c>
      <c r="F107" s="4">
        <v>3</v>
      </c>
      <c r="G107" s="91" t="s">
        <v>44</v>
      </c>
      <c r="H107" s="79">
        <f>SUM(F104:F108)</f>
        <v>9</v>
      </c>
    </row>
    <row r="108" spans="5:8" ht="15.75" thickBot="1" x14ac:dyDescent="0.3">
      <c r="E108" s="107">
        <v>44785</v>
      </c>
      <c r="F108" s="108">
        <v>1</v>
      </c>
      <c r="G108" s="109" t="s">
        <v>45</v>
      </c>
      <c r="H108" s="110">
        <f>AVERAGE(F104:F108)</f>
        <v>1.8</v>
      </c>
    </row>
    <row r="109" spans="5:8" x14ac:dyDescent="0.25">
      <c r="E109" s="73">
        <v>44788</v>
      </c>
      <c r="F109" s="74">
        <v>2</v>
      </c>
      <c r="G109" s="74"/>
      <c r="H109" s="111"/>
    </row>
    <row r="110" spans="5:8" x14ac:dyDescent="0.25">
      <c r="E110" s="77">
        <v>44789</v>
      </c>
      <c r="F110" s="4">
        <v>1</v>
      </c>
      <c r="G110" s="4"/>
      <c r="H110" s="112"/>
    </row>
    <row r="111" spans="5:8" x14ac:dyDescent="0.25">
      <c r="E111" s="77">
        <v>44790</v>
      </c>
      <c r="F111" s="4">
        <v>1</v>
      </c>
      <c r="G111" s="4"/>
      <c r="H111" s="112"/>
    </row>
    <row r="112" spans="5:8" x14ac:dyDescent="0.25">
      <c r="E112" s="77">
        <v>44791</v>
      </c>
      <c r="F112" s="4">
        <v>1</v>
      </c>
      <c r="G112" s="91" t="s">
        <v>44</v>
      </c>
      <c r="H112" s="79">
        <f>SUM(F109:F113)</f>
        <v>5</v>
      </c>
    </row>
    <row r="113" spans="5:8" ht="15.75" thickBot="1" x14ac:dyDescent="0.3">
      <c r="E113" s="107">
        <v>44792</v>
      </c>
      <c r="F113" s="108">
        <v>0</v>
      </c>
      <c r="G113" s="109" t="s">
        <v>45</v>
      </c>
      <c r="H113" s="110">
        <f>AVERAGE(F109:F113)</f>
        <v>1</v>
      </c>
    </row>
    <row r="114" spans="5:8" x14ac:dyDescent="0.25">
      <c r="E114" s="73">
        <v>44795</v>
      </c>
      <c r="F114" s="74">
        <v>3</v>
      </c>
      <c r="G114" s="74"/>
      <c r="H114" s="111"/>
    </row>
    <row r="115" spans="5:8" x14ac:dyDescent="0.25">
      <c r="E115" s="77">
        <v>44796</v>
      </c>
      <c r="F115" s="4">
        <v>2</v>
      </c>
      <c r="G115" s="4"/>
      <c r="H115" s="112"/>
    </row>
    <row r="116" spans="5:8" x14ac:dyDescent="0.25">
      <c r="E116" s="77">
        <v>44797</v>
      </c>
      <c r="F116" s="4">
        <v>1</v>
      </c>
      <c r="G116" s="4"/>
      <c r="H116" s="112"/>
    </row>
    <row r="117" spans="5:8" x14ac:dyDescent="0.25">
      <c r="E117" s="77">
        <v>44798</v>
      </c>
      <c r="F117" s="4">
        <v>3</v>
      </c>
      <c r="G117" s="91" t="s">
        <v>44</v>
      </c>
      <c r="H117" s="79">
        <f>SUM(F114:F118)</f>
        <v>11</v>
      </c>
    </row>
    <row r="118" spans="5:8" ht="15.75" thickBot="1" x14ac:dyDescent="0.3">
      <c r="E118" s="103">
        <v>44799</v>
      </c>
      <c r="F118" s="47">
        <v>2</v>
      </c>
      <c r="G118" s="105" t="s">
        <v>45</v>
      </c>
      <c r="H118" s="106">
        <f>AVERAGE(F114:F118)</f>
        <v>2.2000000000000002</v>
      </c>
    </row>
    <row r="119" spans="5:8" x14ac:dyDescent="0.25">
      <c r="E119" s="73">
        <v>44802</v>
      </c>
      <c r="F119" s="74">
        <v>3</v>
      </c>
      <c r="G119" s="74"/>
      <c r="H119" s="111"/>
    </row>
    <row r="120" spans="5:8" x14ac:dyDescent="0.25">
      <c r="E120" s="77">
        <v>44803</v>
      </c>
      <c r="F120" s="4">
        <v>5</v>
      </c>
      <c r="G120" s="4"/>
      <c r="H120" s="112"/>
    </row>
    <row r="121" spans="5:8" x14ac:dyDescent="0.25">
      <c r="E121" s="77">
        <v>44804</v>
      </c>
      <c r="F121" s="4">
        <v>6</v>
      </c>
      <c r="G121" s="4"/>
      <c r="H121" s="112"/>
    </row>
    <row r="122" spans="5:8" x14ac:dyDescent="0.25">
      <c r="E122" s="77">
        <v>44805</v>
      </c>
      <c r="F122" s="4">
        <v>4</v>
      </c>
      <c r="G122" s="91" t="s">
        <v>44</v>
      </c>
      <c r="H122" s="79">
        <f>SUM(F119:F123)</f>
        <v>19</v>
      </c>
    </row>
    <row r="123" spans="5:8" ht="15.75" thickBot="1" x14ac:dyDescent="0.3">
      <c r="E123" s="107">
        <v>44806</v>
      </c>
      <c r="F123" s="108">
        <v>1</v>
      </c>
      <c r="G123" s="109" t="s">
        <v>45</v>
      </c>
      <c r="H123" s="110">
        <f>AVERAGE(F119:F123)</f>
        <v>3.8</v>
      </c>
    </row>
    <row r="124" spans="5:8" x14ac:dyDescent="0.25">
      <c r="E124" s="73">
        <v>44809</v>
      </c>
      <c r="F124" s="74">
        <v>3</v>
      </c>
      <c r="G124" s="74"/>
      <c r="H124" s="111"/>
    </row>
    <row r="125" spans="5:8" x14ac:dyDescent="0.25">
      <c r="E125" s="77">
        <v>44810</v>
      </c>
      <c r="F125" s="4">
        <v>6</v>
      </c>
      <c r="G125" s="4"/>
      <c r="H125" s="112"/>
    </row>
    <row r="126" spans="5:8" x14ac:dyDescent="0.25">
      <c r="E126" s="77">
        <v>44811</v>
      </c>
      <c r="F126" s="4">
        <v>2</v>
      </c>
      <c r="G126" s="4"/>
      <c r="H126" s="112"/>
    </row>
    <row r="127" spans="5:8" x14ac:dyDescent="0.25">
      <c r="E127" s="77">
        <v>44812</v>
      </c>
      <c r="F127" s="4">
        <v>5</v>
      </c>
      <c r="G127" s="91" t="s">
        <v>44</v>
      </c>
      <c r="H127" s="79">
        <f>SUM(F124:F128)</f>
        <v>20</v>
      </c>
    </row>
    <row r="128" spans="5:8" ht="15.75" thickBot="1" x14ac:dyDescent="0.3">
      <c r="E128" s="107">
        <v>44813</v>
      </c>
      <c r="F128" s="108">
        <v>4</v>
      </c>
      <c r="G128" s="109" t="s">
        <v>45</v>
      </c>
      <c r="H128" s="110">
        <f>AVERAGE(F124:F128)</f>
        <v>4</v>
      </c>
    </row>
    <row r="129" spans="5:8" x14ac:dyDescent="0.25">
      <c r="E129" s="73">
        <v>44816</v>
      </c>
      <c r="F129" s="74">
        <v>5</v>
      </c>
      <c r="G129" s="74"/>
      <c r="H129" s="111"/>
    </row>
    <row r="130" spans="5:8" x14ac:dyDescent="0.25">
      <c r="E130" s="77">
        <v>44817</v>
      </c>
      <c r="F130" s="4">
        <v>7</v>
      </c>
      <c r="G130" s="4"/>
      <c r="H130" s="112"/>
    </row>
    <row r="131" spans="5:8" x14ac:dyDescent="0.25">
      <c r="E131" s="77">
        <v>44818</v>
      </c>
      <c r="F131" s="4">
        <v>6</v>
      </c>
      <c r="G131" s="4"/>
      <c r="H131" s="112"/>
    </row>
    <row r="132" spans="5:8" x14ac:dyDescent="0.25">
      <c r="E132" s="77">
        <v>44819</v>
      </c>
      <c r="F132" s="4">
        <v>8</v>
      </c>
      <c r="G132" s="91" t="s">
        <v>44</v>
      </c>
      <c r="H132" s="79">
        <f>SUM(F129:F133)</f>
        <v>27</v>
      </c>
    </row>
    <row r="133" spans="5:8" ht="15.75" thickBot="1" x14ac:dyDescent="0.3">
      <c r="E133" s="107">
        <v>44820</v>
      </c>
      <c r="F133" s="108">
        <v>1</v>
      </c>
      <c r="G133" s="109" t="s">
        <v>45</v>
      </c>
      <c r="H133" s="110">
        <f>AVERAGE(F129:F133)</f>
        <v>5.4</v>
      </c>
    </row>
    <row r="134" spans="5:8" x14ac:dyDescent="0.25">
      <c r="E134" s="73">
        <v>44823</v>
      </c>
      <c r="F134" s="74">
        <v>2</v>
      </c>
      <c r="G134" s="74"/>
      <c r="H134" s="111"/>
    </row>
    <row r="135" spans="5:8" x14ac:dyDescent="0.25">
      <c r="E135" s="77">
        <v>44824</v>
      </c>
      <c r="F135" s="4">
        <v>3</v>
      </c>
      <c r="G135" s="4"/>
      <c r="H135" s="112"/>
    </row>
    <row r="136" spans="5:8" x14ac:dyDescent="0.25">
      <c r="E136" s="77">
        <v>44825</v>
      </c>
      <c r="F136" s="4">
        <v>2</v>
      </c>
      <c r="G136" s="4"/>
      <c r="H136" s="112"/>
    </row>
    <row r="137" spans="5:8" x14ac:dyDescent="0.25">
      <c r="E137" s="77">
        <v>44826</v>
      </c>
      <c r="F137" s="4">
        <v>3</v>
      </c>
      <c r="G137" s="91" t="s">
        <v>44</v>
      </c>
      <c r="H137" s="79">
        <f>SUM(F134:F138)</f>
        <v>13</v>
      </c>
    </row>
    <row r="138" spans="5:8" ht="15.75" thickBot="1" x14ac:dyDescent="0.3">
      <c r="E138" s="107">
        <v>44827</v>
      </c>
      <c r="F138" s="108">
        <v>3</v>
      </c>
      <c r="G138" s="109" t="s">
        <v>45</v>
      </c>
      <c r="H138" s="110">
        <f>AVERAGE(F134:F138)</f>
        <v>2.6</v>
      </c>
    </row>
    <row r="139" spans="5:8" x14ac:dyDescent="0.25">
      <c r="E139" s="73">
        <v>44830</v>
      </c>
      <c r="F139" s="74">
        <v>4</v>
      </c>
      <c r="G139" s="74"/>
      <c r="H139" s="111"/>
    </row>
    <row r="140" spans="5:8" x14ac:dyDescent="0.25">
      <c r="E140" s="77">
        <v>44831</v>
      </c>
      <c r="F140" s="4">
        <v>7</v>
      </c>
      <c r="G140" s="4"/>
      <c r="H140" s="112"/>
    </row>
    <row r="141" spans="5:8" x14ac:dyDescent="0.25">
      <c r="E141" s="77">
        <v>44832</v>
      </c>
      <c r="F141" s="4">
        <v>6</v>
      </c>
      <c r="G141" s="4"/>
      <c r="H141" s="112"/>
    </row>
    <row r="142" spans="5:8" x14ac:dyDescent="0.25">
      <c r="E142" s="77">
        <v>44833</v>
      </c>
      <c r="F142" s="4">
        <v>0</v>
      </c>
      <c r="G142" s="91" t="s">
        <v>44</v>
      </c>
      <c r="H142" s="79">
        <f>SUM(F139:F143)</f>
        <v>22</v>
      </c>
    </row>
    <row r="143" spans="5:8" ht="15.75" thickBot="1" x14ac:dyDescent="0.3">
      <c r="E143" s="103">
        <v>44834</v>
      </c>
      <c r="F143" s="47">
        <v>5</v>
      </c>
      <c r="G143" s="105" t="s">
        <v>45</v>
      </c>
      <c r="H143" s="106">
        <f>AVERAGE(F139:F143)</f>
        <v>4.4000000000000004</v>
      </c>
    </row>
    <row r="144" spans="5:8" x14ac:dyDescent="0.25">
      <c r="E144" s="73">
        <v>44837</v>
      </c>
      <c r="F144" s="74">
        <v>2</v>
      </c>
      <c r="G144" s="74"/>
      <c r="H144" s="111"/>
    </row>
    <row r="145" spans="5:8" x14ac:dyDescent="0.25">
      <c r="E145" s="77">
        <v>44838</v>
      </c>
      <c r="F145" s="4">
        <v>6</v>
      </c>
      <c r="G145" s="4"/>
      <c r="H145" s="112"/>
    </row>
    <row r="146" spans="5:8" x14ac:dyDescent="0.25">
      <c r="E146" s="77">
        <v>44839</v>
      </c>
      <c r="F146" s="4">
        <v>1</v>
      </c>
      <c r="G146" s="4"/>
      <c r="H146" s="112"/>
    </row>
    <row r="147" spans="5:8" x14ac:dyDescent="0.25">
      <c r="E147" s="77">
        <v>44840</v>
      </c>
      <c r="F147" s="4">
        <v>2</v>
      </c>
      <c r="G147" s="91" t="s">
        <v>44</v>
      </c>
      <c r="H147" s="79">
        <f>SUM(F144:F148)</f>
        <v>15</v>
      </c>
    </row>
    <row r="148" spans="5:8" ht="15.75" thickBot="1" x14ac:dyDescent="0.3">
      <c r="E148" s="107">
        <v>44841</v>
      </c>
      <c r="F148" s="108">
        <v>4</v>
      </c>
      <c r="G148" s="109" t="s">
        <v>45</v>
      </c>
      <c r="H148" s="110">
        <f>AVERAGE(F144:F148)</f>
        <v>3</v>
      </c>
    </row>
    <row r="149" spans="5:8" x14ac:dyDescent="0.25">
      <c r="E149" s="73">
        <v>44844</v>
      </c>
      <c r="F149" s="74">
        <v>2</v>
      </c>
      <c r="G149" s="74"/>
      <c r="H149" s="111"/>
    </row>
    <row r="150" spans="5:8" x14ac:dyDescent="0.25">
      <c r="E150" s="77">
        <v>44845</v>
      </c>
      <c r="F150" s="4">
        <v>4</v>
      </c>
      <c r="G150" s="4"/>
      <c r="H150" s="112"/>
    </row>
    <row r="151" spans="5:8" x14ac:dyDescent="0.25">
      <c r="E151" s="77">
        <v>44846</v>
      </c>
      <c r="F151" s="4">
        <v>4</v>
      </c>
      <c r="G151" s="4"/>
      <c r="H151" s="112"/>
    </row>
    <row r="152" spans="5:8" x14ac:dyDescent="0.25">
      <c r="E152" s="77">
        <v>44847</v>
      </c>
      <c r="F152" s="4">
        <v>4</v>
      </c>
      <c r="G152" s="91" t="s">
        <v>44</v>
      </c>
      <c r="H152" s="79">
        <f>SUM(F149:F153)</f>
        <v>16</v>
      </c>
    </row>
    <row r="153" spans="5:8" ht="15.75" thickBot="1" x14ac:dyDescent="0.3">
      <c r="E153" s="107">
        <v>44848</v>
      </c>
      <c r="F153" s="108">
        <v>2</v>
      </c>
      <c r="G153" s="109" t="s">
        <v>45</v>
      </c>
      <c r="H153" s="110">
        <f>AVERAGE(F149:F153)</f>
        <v>3.2</v>
      </c>
    </row>
    <row r="154" spans="5:8" x14ac:dyDescent="0.25">
      <c r="E154" s="73">
        <v>44851</v>
      </c>
      <c r="F154" s="74">
        <v>1</v>
      </c>
      <c r="G154" s="74"/>
      <c r="H154" s="111"/>
    </row>
    <row r="155" spans="5:8" x14ac:dyDescent="0.25">
      <c r="E155" s="77">
        <v>44852</v>
      </c>
      <c r="F155" s="4">
        <v>4</v>
      </c>
      <c r="G155" s="4"/>
      <c r="H155" s="112"/>
    </row>
    <row r="156" spans="5:8" x14ac:dyDescent="0.25">
      <c r="E156" s="77">
        <v>44853</v>
      </c>
      <c r="F156" s="4">
        <v>1</v>
      </c>
      <c r="G156" s="4"/>
      <c r="H156" s="112"/>
    </row>
    <row r="157" spans="5:8" x14ac:dyDescent="0.25">
      <c r="E157" s="77">
        <v>44854</v>
      </c>
      <c r="F157" s="4">
        <v>6</v>
      </c>
      <c r="G157" s="91" t="s">
        <v>44</v>
      </c>
      <c r="H157" s="79">
        <f>SUM(F154:F158)</f>
        <v>16</v>
      </c>
    </row>
    <row r="158" spans="5:8" ht="15.75" thickBot="1" x14ac:dyDescent="0.3">
      <c r="E158" s="107">
        <v>44855</v>
      </c>
      <c r="F158" s="108">
        <v>4</v>
      </c>
      <c r="G158" s="109" t="s">
        <v>45</v>
      </c>
      <c r="H158" s="110">
        <f>AVERAGE(F154:F158)</f>
        <v>3.2</v>
      </c>
    </row>
    <row r="159" spans="5:8" x14ac:dyDescent="0.25">
      <c r="E159" s="73">
        <v>44858</v>
      </c>
      <c r="F159" s="74">
        <v>6</v>
      </c>
      <c r="G159" s="74"/>
      <c r="H159" s="111"/>
    </row>
    <row r="160" spans="5:8" x14ac:dyDescent="0.25">
      <c r="E160" s="77">
        <v>44859</v>
      </c>
      <c r="F160" s="4">
        <v>2</v>
      </c>
      <c r="G160" s="4"/>
      <c r="H160" s="112"/>
    </row>
    <row r="161" spans="5:8" x14ac:dyDescent="0.25">
      <c r="E161" s="77">
        <v>44860</v>
      </c>
      <c r="F161" s="4">
        <v>2</v>
      </c>
      <c r="G161" s="4"/>
      <c r="H161" s="112"/>
    </row>
    <row r="162" spans="5:8" x14ac:dyDescent="0.25">
      <c r="E162" s="77">
        <v>44861</v>
      </c>
      <c r="F162" s="4">
        <v>4</v>
      </c>
      <c r="G162" s="91" t="s">
        <v>44</v>
      </c>
      <c r="H162" s="79">
        <f>SUM(F159:F163)</f>
        <v>17</v>
      </c>
    </row>
    <row r="163" spans="5:8" ht="15.75" thickBot="1" x14ac:dyDescent="0.3">
      <c r="E163" s="107">
        <v>44862</v>
      </c>
      <c r="F163" s="108">
        <v>3</v>
      </c>
      <c r="G163" s="109" t="s">
        <v>45</v>
      </c>
      <c r="H163" s="110">
        <f>AVERAGE(F159:F163)</f>
        <v>3.4</v>
      </c>
    </row>
    <row r="164" spans="5:8" x14ac:dyDescent="0.25">
      <c r="E164" s="73">
        <v>44865</v>
      </c>
      <c r="F164" s="74">
        <v>3</v>
      </c>
      <c r="G164" s="74"/>
      <c r="H164" s="111"/>
    </row>
    <row r="165" spans="5:8" x14ac:dyDescent="0.25">
      <c r="E165" s="77">
        <v>44866</v>
      </c>
      <c r="F165" s="4">
        <v>5</v>
      </c>
      <c r="G165" s="4"/>
      <c r="H165" s="112"/>
    </row>
    <row r="166" spans="5:8" x14ac:dyDescent="0.25">
      <c r="E166" s="77">
        <v>44867</v>
      </c>
      <c r="F166" s="4">
        <v>1</v>
      </c>
      <c r="G166" s="91" t="s">
        <v>44</v>
      </c>
      <c r="H166" s="79">
        <f>SUM(F164:F167)</f>
        <v>12</v>
      </c>
    </row>
    <row r="167" spans="5:8" x14ac:dyDescent="0.25">
      <c r="E167" s="103">
        <v>44868</v>
      </c>
      <c r="F167" s="47">
        <v>3</v>
      </c>
      <c r="G167" s="105" t="s">
        <v>45</v>
      </c>
      <c r="H167" s="106">
        <f>AVERAGE(F163:F167)</f>
        <v>3</v>
      </c>
    </row>
    <row r="208" spans="1:1" x14ac:dyDescent="0.25">
      <c r="A208" s="104"/>
    </row>
    <row r="209" spans="1:1" x14ac:dyDescent="0.25">
      <c r="A209" s="104"/>
    </row>
    <row r="210" spans="1:1" x14ac:dyDescent="0.25">
      <c r="A210" s="9"/>
    </row>
    <row r="211" spans="1:1" x14ac:dyDescent="0.25">
      <c r="A211" s="9"/>
    </row>
    <row r="212" spans="1:1" x14ac:dyDescent="0.25">
      <c r="A212" s="9"/>
    </row>
    <row r="213" spans="1:1" x14ac:dyDescent="0.25">
      <c r="A213" s="9"/>
    </row>
    <row r="214" spans="1:1" x14ac:dyDescent="0.25">
      <c r="A214" s="9"/>
    </row>
    <row r="215" spans="1:1" x14ac:dyDescent="0.25">
      <c r="A215" s="104"/>
    </row>
    <row r="216" spans="1:1" x14ac:dyDescent="0.25">
      <c r="A216" s="104"/>
    </row>
    <row r="217" spans="1:1" x14ac:dyDescent="0.25">
      <c r="A217" s="9"/>
    </row>
    <row r="218" spans="1:1" x14ac:dyDescent="0.25">
      <c r="A218" s="9"/>
    </row>
    <row r="219" spans="1:1" x14ac:dyDescent="0.25">
      <c r="A219" s="9"/>
    </row>
    <row r="220" spans="1:1" x14ac:dyDescent="0.25">
      <c r="A220" s="9"/>
    </row>
    <row r="221" spans="1:1" x14ac:dyDescent="0.25">
      <c r="A221" s="9"/>
    </row>
    <row r="222" spans="1:1" x14ac:dyDescent="0.25">
      <c r="A222" s="104"/>
    </row>
    <row r="223" spans="1:1" x14ac:dyDescent="0.25">
      <c r="A223" s="104"/>
    </row>
    <row r="224" spans="1:1" x14ac:dyDescent="0.25">
      <c r="A224" s="9"/>
    </row>
    <row r="225" spans="1:1" x14ac:dyDescent="0.25">
      <c r="A225" s="9"/>
    </row>
    <row r="226" spans="1:1" x14ac:dyDescent="0.25">
      <c r="A226" s="9"/>
    </row>
    <row r="227" spans="1:1" x14ac:dyDescent="0.25">
      <c r="A227" s="9"/>
    </row>
    <row r="228" spans="1:1" x14ac:dyDescent="0.25">
      <c r="A228" s="9"/>
    </row>
    <row r="229" spans="1:1" x14ac:dyDescent="0.25">
      <c r="A229" s="104"/>
    </row>
    <row r="230" spans="1:1" x14ac:dyDescent="0.25">
      <c r="A230" s="104"/>
    </row>
    <row r="231" spans="1:1" x14ac:dyDescent="0.25">
      <c r="A231" s="9"/>
    </row>
    <row r="232" spans="1:1" x14ac:dyDescent="0.25">
      <c r="A232" s="9"/>
    </row>
    <row r="233" spans="1:1" x14ac:dyDescent="0.25">
      <c r="A233" s="9"/>
    </row>
    <row r="234" spans="1:1" x14ac:dyDescent="0.25">
      <c r="A234" s="9"/>
    </row>
    <row r="235" spans="1:1" x14ac:dyDescent="0.25">
      <c r="A235" s="9"/>
    </row>
    <row r="236" spans="1:1" x14ac:dyDescent="0.25">
      <c r="A236" s="104"/>
    </row>
    <row r="237" spans="1:1" x14ac:dyDescent="0.25">
      <c r="A237" s="104"/>
    </row>
    <row r="238" spans="1:1" x14ac:dyDescent="0.25">
      <c r="A238" s="9"/>
    </row>
    <row r="239" spans="1:1" x14ac:dyDescent="0.25">
      <c r="A239" s="9"/>
    </row>
    <row r="240" spans="1:1" x14ac:dyDescent="0.25">
      <c r="A240" s="9"/>
    </row>
    <row r="241" spans="1:1" x14ac:dyDescent="0.25">
      <c r="A241" s="9"/>
    </row>
    <row r="242" spans="1:1" x14ac:dyDescent="0.25">
      <c r="A242" s="9"/>
    </row>
    <row r="243" spans="1:1" x14ac:dyDescent="0.25">
      <c r="A243" s="104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97"/>
  <sheetViews>
    <sheetView zoomScale="85" zoomScaleNormal="85" workbookViewId="0">
      <selection activeCell="B4" sqref="B4"/>
    </sheetView>
  </sheetViews>
  <sheetFormatPr defaultRowHeight="15" x14ac:dyDescent="0.25"/>
  <cols>
    <col min="1" max="1" width="19.7109375" customWidth="1"/>
    <col min="2" max="3" width="17.85546875" customWidth="1"/>
    <col min="4" max="4" width="13.85546875" customWidth="1"/>
    <col min="5" max="5" width="14" customWidth="1"/>
    <col min="6" max="6" width="10.7109375" customWidth="1"/>
    <col min="7" max="7" width="9.85546875" customWidth="1"/>
    <col min="8" max="8" width="8.28515625" customWidth="1"/>
    <col min="9" max="9" width="9.140625" customWidth="1"/>
    <col min="10" max="10" width="10.140625" customWidth="1"/>
    <col min="11" max="11" width="18.28515625" customWidth="1"/>
    <col min="12" max="12" width="12.42578125" customWidth="1"/>
    <col min="13" max="13" width="12" customWidth="1"/>
    <col min="14" max="14" width="11.7109375" customWidth="1"/>
    <col min="15" max="15" width="16.140625" customWidth="1"/>
  </cols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F1" s="2" t="s">
        <v>4</v>
      </c>
      <c r="G1" s="3" t="s">
        <v>5</v>
      </c>
      <c r="H1" s="3" t="s">
        <v>6</v>
      </c>
      <c r="I1" s="2" t="s">
        <v>7</v>
      </c>
      <c r="K1" s="1" t="s">
        <v>8</v>
      </c>
    </row>
    <row r="2" spans="1:15" x14ac:dyDescent="0.25">
      <c r="B2" s="4">
        <f>SUM(B8:B25)</f>
        <v>1034</v>
      </c>
      <c r="C2" s="4">
        <f>I17</f>
        <v>991</v>
      </c>
      <c r="D2" s="4">
        <f>B2-C2</f>
        <v>43</v>
      </c>
      <c r="F2" s="4" t="s">
        <v>9</v>
      </c>
      <c r="G2" s="4">
        <v>56001</v>
      </c>
      <c r="H2" s="4">
        <f>(G2*L3)+(G2*6%)+N3</f>
        <v>5622.0869999999995</v>
      </c>
      <c r="I2" s="4">
        <f t="shared" ref="I2:I7" si="0">G2-H2</f>
        <v>50378.913</v>
      </c>
      <c r="K2" s="1" t="s">
        <v>10</v>
      </c>
      <c r="L2" s="5" t="s">
        <v>11</v>
      </c>
      <c r="M2" s="1" t="s">
        <v>12</v>
      </c>
      <c r="N2" s="1" t="s">
        <v>13</v>
      </c>
      <c r="O2" s="1" t="s">
        <v>36</v>
      </c>
    </row>
    <row r="3" spans="1:15" x14ac:dyDescent="0.25">
      <c r="F3" s="4" t="s">
        <v>14</v>
      </c>
      <c r="G3" s="4">
        <v>94000</v>
      </c>
      <c r="H3" s="4">
        <f>(G3*L3)+(62000*7%)+O3+M3</f>
        <v>9366</v>
      </c>
      <c r="I3" s="4">
        <f t="shared" si="0"/>
        <v>84634</v>
      </c>
      <c r="K3" s="4"/>
      <c r="L3" s="6">
        <v>2.7E-2</v>
      </c>
      <c r="M3" s="7">
        <v>792</v>
      </c>
      <c r="N3" s="4">
        <v>750</v>
      </c>
      <c r="O3" s="4">
        <v>1696</v>
      </c>
    </row>
    <row r="4" spans="1:15" x14ac:dyDescent="0.25">
      <c r="A4" s="4" t="s">
        <v>54</v>
      </c>
      <c r="B4" s="4" t="s">
        <v>70</v>
      </c>
      <c r="F4" s="4" t="s">
        <v>15</v>
      </c>
      <c r="G4" s="4">
        <v>156000</v>
      </c>
      <c r="H4" s="4">
        <f>(G4*L3)+O3</f>
        <v>5908</v>
      </c>
      <c r="I4" s="4">
        <f t="shared" si="0"/>
        <v>150092</v>
      </c>
      <c r="K4" s="100"/>
      <c r="L4" s="100"/>
      <c r="M4" s="100"/>
      <c r="N4" s="100"/>
      <c r="O4" s="100"/>
    </row>
    <row r="5" spans="1:15" x14ac:dyDescent="0.25">
      <c r="A5" s="4">
        <v>10100</v>
      </c>
      <c r="B5" s="4">
        <f>((I17/A5)*100)</f>
        <v>9.8118811881188126</v>
      </c>
      <c r="F5" s="4" t="s">
        <v>18</v>
      </c>
      <c r="G5" s="4">
        <v>196000</v>
      </c>
      <c r="H5" s="4">
        <f>(G5*L3)+O3</f>
        <v>6988</v>
      </c>
      <c r="I5" s="4">
        <f t="shared" si="0"/>
        <v>189012</v>
      </c>
      <c r="K5" s="8"/>
      <c r="L5" s="8"/>
      <c r="M5" s="8"/>
      <c r="N5" s="9"/>
      <c r="O5" s="9"/>
    </row>
    <row r="6" spans="1:15" x14ac:dyDescent="0.25">
      <c r="F6" s="4" t="s">
        <v>19</v>
      </c>
      <c r="G6" s="4">
        <v>228000</v>
      </c>
      <c r="H6" s="4">
        <f>(G6*L3)+O3</f>
        <v>7852</v>
      </c>
      <c r="I6" s="4">
        <f t="shared" si="0"/>
        <v>220148</v>
      </c>
      <c r="K6" s="9"/>
      <c r="L6" s="9"/>
      <c r="M6" s="9"/>
      <c r="N6" s="9"/>
      <c r="O6" s="9"/>
    </row>
    <row r="7" spans="1:15" x14ac:dyDescent="0.25">
      <c r="A7" s="1" t="s">
        <v>16</v>
      </c>
      <c r="B7" s="1" t="s">
        <v>17</v>
      </c>
      <c r="D7" s="1"/>
      <c r="F7" s="4" t="s">
        <v>20</v>
      </c>
      <c r="G7" s="4">
        <v>204000</v>
      </c>
      <c r="H7" s="4">
        <f>(G7*L3)+O3</f>
        <v>7204</v>
      </c>
      <c r="I7" s="4">
        <f t="shared" si="0"/>
        <v>196796</v>
      </c>
      <c r="K7" s="8"/>
      <c r="L7" s="8"/>
      <c r="M7" s="8"/>
      <c r="N7" s="9"/>
      <c r="O7" s="9"/>
    </row>
    <row r="8" spans="1:15" x14ac:dyDescent="0.25">
      <c r="A8" s="10">
        <v>44670</v>
      </c>
      <c r="B8" s="4">
        <v>112</v>
      </c>
      <c r="D8" s="4"/>
      <c r="F8" s="4" t="s">
        <v>21</v>
      </c>
      <c r="G8" s="4">
        <v>232000</v>
      </c>
      <c r="H8" s="4">
        <f>(G8*L3)+O3</f>
        <v>7960</v>
      </c>
      <c r="I8" s="4">
        <f t="shared" ref="I8" si="1">G8-H8</f>
        <v>224040</v>
      </c>
      <c r="K8" s="9"/>
      <c r="L8" s="9"/>
      <c r="M8" s="9"/>
      <c r="N8" s="9"/>
      <c r="O8" s="9"/>
    </row>
    <row r="9" spans="1:15" x14ac:dyDescent="0.25">
      <c r="A9" s="11">
        <v>44719</v>
      </c>
      <c r="B9" s="4">
        <v>56</v>
      </c>
      <c r="D9" s="4"/>
      <c r="F9" s="4" t="s">
        <v>22</v>
      </c>
      <c r="G9" s="4">
        <v>274000</v>
      </c>
      <c r="H9" s="4">
        <f>(G9*L3)+O3</f>
        <v>9094</v>
      </c>
      <c r="I9" s="4">
        <f>G9-H9</f>
        <v>264906</v>
      </c>
      <c r="K9" s="8"/>
      <c r="L9" s="8"/>
      <c r="M9" s="8"/>
      <c r="N9" s="8"/>
      <c r="O9" s="8"/>
    </row>
    <row r="10" spans="1:15" x14ac:dyDescent="0.25">
      <c r="A10" s="11">
        <v>44727</v>
      </c>
      <c r="B10" s="4">
        <v>-14</v>
      </c>
      <c r="D10" s="4"/>
      <c r="F10" s="4" t="s">
        <v>23</v>
      </c>
      <c r="G10" s="4">
        <v>540000</v>
      </c>
      <c r="H10" s="4">
        <f>(G10*L3)+O3</f>
        <v>16276</v>
      </c>
      <c r="I10" s="4">
        <f>G10-H10</f>
        <v>523724</v>
      </c>
      <c r="K10" s="9"/>
      <c r="L10" s="9"/>
      <c r="M10" s="9"/>
      <c r="N10" s="9"/>
      <c r="O10" s="9"/>
    </row>
    <row r="11" spans="1:15" x14ac:dyDescent="0.25">
      <c r="A11" s="11">
        <v>44740</v>
      </c>
      <c r="B11" s="101">
        <v>13</v>
      </c>
      <c r="D11" s="4"/>
      <c r="F11" s="4">
        <v>2022</v>
      </c>
      <c r="G11" s="4">
        <f>SUM(G2:G10)</f>
        <v>1980001</v>
      </c>
      <c r="H11" s="4">
        <f>SUM(H2:H9)</f>
        <v>59994.087</v>
      </c>
      <c r="I11" s="4">
        <f>G11-H11</f>
        <v>1920006.9129999999</v>
      </c>
      <c r="L11" s="8"/>
      <c r="M11" s="9"/>
      <c r="N11" s="9"/>
    </row>
    <row r="12" spans="1:15" x14ac:dyDescent="0.25">
      <c r="A12" s="11">
        <v>44746</v>
      </c>
      <c r="B12" s="101">
        <v>41</v>
      </c>
      <c r="D12" s="4"/>
      <c r="F12" s="4"/>
      <c r="G12" s="4"/>
      <c r="H12" s="4"/>
      <c r="I12" s="4"/>
      <c r="L12" s="9"/>
      <c r="M12" s="9"/>
      <c r="N12" s="9"/>
    </row>
    <row r="13" spans="1:15" x14ac:dyDescent="0.25">
      <c r="A13" s="11">
        <v>44748</v>
      </c>
      <c r="B13" s="101">
        <v>50</v>
      </c>
      <c r="D13" s="101"/>
      <c r="F13" s="4"/>
      <c r="G13" s="4"/>
      <c r="H13" s="4"/>
      <c r="I13" s="4"/>
      <c r="L13" s="9"/>
      <c r="M13" s="9"/>
      <c r="N13" s="9"/>
    </row>
    <row r="14" spans="1:15" x14ac:dyDescent="0.25">
      <c r="A14" s="11">
        <v>44768</v>
      </c>
      <c r="B14" s="101">
        <v>9</v>
      </c>
    </row>
    <row r="15" spans="1:15" x14ac:dyDescent="0.25">
      <c r="A15" s="11">
        <v>44775</v>
      </c>
      <c r="B15" s="101">
        <v>20</v>
      </c>
      <c r="C15" t="s">
        <v>56</v>
      </c>
    </row>
    <row r="16" spans="1:15" x14ac:dyDescent="0.25">
      <c r="A16" s="11">
        <v>44777</v>
      </c>
      <c r="B16" s="4">
        <v>50</v>
      </c>
    </row>
    <row r="17" spans="1:14" x14ac:dyDescent="0.25">
      <c r="A17" s="11">
        <v>44784</v>
      </c>
      <c r="B17" s="4">
        <v>50</v>
      </c>
      <c r="H17" s="4" t="s">
        <v>46</v>
      </c>
      <c r="I17" s="4">
        <f>SUM(G19:G197)</f>
        <v>991</v>
      </c>
    </row>
    <row r="18" spans="1:14" ht="15.75" thickBot="1" x14ac:dyDescent="0.3">
      <c r="A18" s="11">
        <v>44798</v>
      </c>
      <c r="B18" s="4">
        <v>105</v>
      </c>
      <c r="F18" s="68"/>
      <c r="G18" s="2" t="s">
        <v>47</v>
      </c>
      <c r="H18" s="47" t="s">
        <v>45</v>
      </c>
      <c r="I18" s="72">
        <f>AVERAGE(G20:G197)</f>
        <v>5.5674157303370784</v>
      </c>
    </row>
    <row r="19" spans="1:14" x14ac:dyDescent="0.25">
      <c r="A19" s="11">
        <v>44819</v>
      </c>
      <c r="B19" s="4">
        <v>100</v>
      </c>
      <c r="F19" s="73">
        <v>44669</v>
      </c>
      <c r="G19" s="74">
        <v>0</v>
      </c>
      <c r="H19" s="75"/>
      <c r="I19" s="76"/>
    </row>
    <row r="20" spans="1:14" x14ac:dyDescent="0.25">
      <c r="A20" s="11">
        <v>44866</v>
      </c>
      <c r="B20" s="4">
        <v>40</v>
      </c>
      <c r="C20" t="s">
        <v>64</v>
      </c>
      <c r="F20" s="77">
        <v>44670</v>
      </c>
      <c r="G20" s="4">
        <v>3</v>
      </c>
      <c r="H20" s="70"/>
      <c r="I20" s="78"/>
    </row>
    <row r="21" spans="1:14" x14ac:dyDescent="0.25">
      <c r="A21" s="11">
        <v>44872</v>
      </c>
      <c r="B21" s="4">
        <v>-1</v>
      </c>
      <c r="F21" s="77">
        <v>44671</v>
      </c>
      <c r="G21" s="4">
        <v>4</v>
      </c>
      <c r="H21" s="70"/>
      <c r="I21" s="78"/>
    </row>
    <row r="22" spans="1:14" x14ac:dyDescent="0.25">
      <c r="A22" s="11">
        <v>44874</v>
      </c>
      <c r="B22" s="4">
        <v>110</v>
      </c>
      <c r="F22" s="77">
        <v>44672</v>
      </c>
      <c r="G22" s="4">
        <v>4</v>
      </c>
      <c r="H22" s="67" t="s">
        <v>44</v>
      </c>
      <c r="I22" s="79">
        <f>SUM(G20:G23)</f>
        <v>13</v>
      </c>
    </row>
    <row r="23" spans="1:14" ht="15.75" thickBot="1" x14ac:dyDescent="0.3">
      <c r="A23" s="120">
        <v>44874</v>
      </c>
      <c r="B23" s="121">
        <v>-17</v>
      </c>
      <c r="C23" t="s">
        <v>68</v>
      </c>
      <c r="F23" s="84">
        <v>44673</v>
      </c>
      <c r="G23" s="81">
        <v>2</v>
      </c>
      <c r="H23" s="82" t="s">
        <v>45</v>
      </c>
      <c r="I23" s="83">
        <f>AVERAGE(G20:G23)</f>
        <v>3.25</v>
      </c>
    </row>
    <row r="24" spans="1:14" ht="15.75" thickTop="1" x14ac:dyDescent="0.25">
      <c r="A24" s="120">
        <v>44894</v>
      </c>
      <c r="B24" s="121">
        <v>200</v>
      </c>
      <c r="F24" s="80">
        <v>44676</v>
      </c>
      <c r="G24" s="66">
        <v>2</v>
      </c>
      <c r="H24" s="70"/>
      <c r="I24" s="78"/>
    </row>
    <row r="25" spans="1:14" x14ac:dyDescent="0.25">
      <c r="A25" s="120">
        <v>44910</v>
      </c>
      <c r="B25" s="121">
        <v>110</v>
      </c>
      <c r="F25" s="77">
        <v>44677</v>
      </c>
      <c r="G25" s="4">
        <v>3</v>
      </c>
      <c r="H25" s="70"/>
      <c r="I25" s="78"/>
    </row>
    <row r="26" spans="1:14" x14ac:dyDescent="0.25">
      <c r="F26" s="77">
        <v>44678</v>
      </c>
      <c r="G26" s="4">
        <v>2</v>
      </c>
      <c r="H26" s="70"/>
      <c r="I26" s="78"/>
    </row>
    <row r="27" spans="1:14" x14ac:dyDescent="0.25">
      <c r="A27" s="120"/>
      <c r="F27" s="77">
        <v>44679</v>
      </c>
      <c r="G27" s="4">
        <v>7</v>
      </c>
      <c r="H27" s="67" t="s">
        <v>44</v>
      </c>
      <c r="I27" s="79">
        <f>SUM(G24:G28)</f>
        <v>16</v>
      </c>
    </row>
    <row r="28" spans="1:14" ht="15.75" thickBot="1" x14ac:dyDescent="0.3">
      <c r="F28" s="84">
        <v>44680</v>
      </c>
      <c r="G28" s="81">
        <v>2</v>
      </c>
      <c r="H28" s="82" t="s">
        <v>45</v>
      </c>
      <c r="I28" s="83">
        <f>AVERAGE(G24:G28)</f>
        <v>3.2</v>
      </c>
    </row>
    <row r="29" spans="1:14" ht="15.75" thickTop="1" x14ac:dyDescent="0.25">
      <c r="F29" s="80">
        <v>44685</v>
      </c>
      <c r="G29" s="66">
        <v>4</v>
      </c>
      <c r="H29" s="70"/>
      <c r="I29" s="78"/>
    </row>
    <row r="30" spans="1:14" x14ac:dyDescent="0.25">
      <c r="F30" s="77">
        <v>44686</v>
      </c>
      <c r="G30" s="4">
        <v>6</v>
      </c>
      <c r="H30" s="67" t="s">
        <v>44</v>
      </c>
      <c r="I30" s="79">
        <f>SUM(G29:G31)</f>
        <v>13</v>
      </c>
      <c r="L30" s="70"/>
      <c r="M30" s="70"/>
      <c r="N30" s="70"/>
    </row>
    <row r="31" spans="1:14" ht="15.75" thickBot="1" x14ac:dyDescent="0.3">
      <c r="F31" s="84">
        <v>44687</v>
      </c>
      <c r="G31" s="81">
        <v>3</v>
      </c>
      <c r="H31" s="82" t="s">
        <v>45</v>
      </c>
      <c r="I31" s="85">
        <f>AVERAGE(G29:G31)</f>
        <v>4.333333333333333</v>
      </c>
      <c r="L31" s="70"/>
      <c r="M31" s="70"/>
      <c r="N31" s="70"/>
    </row>
    <row r="32" spans="1:14" ht="15.75" thickTop="1" x14ac:dyDescent="0.25">
      <c r="F32" s="80">
        <v>44692</v>
      </c>
      <c r="G32" s="66">
        <v>2</v>
      </c>
      <c r="H32" s="70"/>
      <c r="I32" s="78"/>
      <c r="L32" s="70"/>
      <c r="M32" s="70"/>
      <c r="N32" s="70"/>
    </row>
    <row r="33" spans="6:14" x14ac:dyDescent="0.25">
      <c r="F33" s="77">
        <v>44693</v>
      </c>
      <c r="G33" s="4">
        <v>5</v>
      </c>
      <c r="H33" s="67" t="s">
        <v>44</v>
      </c>
      <c r="I33" s="79">
        <f>SUM(G32:G34)</f>
        <v>9</v>
      </c>
      <c r="L33" s="70"/>
      <c r="M33" s="70"/>
      <c r="N33" s="70"/>
    </row>
    <row r="34" spans="6:14" ht="15.75" thickBot="1" x14ac:dyDescent="0.3">
      <c r="F34" s="84">
        <v>44694</v>
      </c>
      <c r="G34" s="81">
        <v>2</v>
      </c>
      <c r="H34" s="82" t="s">
        <v>45</v>
      </c>
      <c r="I34" s="86">
        <f>AVERAGE(G32:G34)</f>
        <v>3</v>
      </c>
      <c r="L34" s="70"/>
      <c r="M34" s="70"/>
      <c r="N34" s="70"/>
    </row>
    <row r="35" spans="6:14" ht="15.75" thickTop="1" x14ac:dyDescent="0.25">
      <c r="F35" s="80">
        <v>44697</v>
      </c>
      <c r="G35" s="66">
        <v>2</v>
      </c>
      <c r="H35" s="70"/>
      <c r="I35" s="78"/>
      <c r="L35" s="70"/>
      <c r="M35" s="70"/>
      <c r="N35" s="70"/>
    </row>
    <row r="36" spans="6:14" x14ac:dyDescent="0.25">
      <c r="F36" s="77">
        <v>44698</v>
      </c>
      <c r="G36" s="4">
        <v>1</v>
      </c>
      <c r="H36" s="70"/>
      <c r="I36" s="78"/>
      <c r="L36" s="70"/>
      <c r="M36" s="70"/>
      <c r="N36" s="70"/>
    </row>
    <row r="37" spans="6:14" x14ac:dyDescent="0.25">
      <c r="F37" s="77">
        <v>44699</v>
      </c>
      <c r="G37" s="4">
        <v>1</v>
      </c>
      <c r="H37" s="70"/>
      <c r="I37" s="78"/>
      <c r="L37" s="70"/>
      <c r="M37" s="70"/>
      <c r="N37" s="70"/>
    </row>
    <row r="38" spans="6:14" x14ac:dyDescent="0.25">
      <c r="F38" s="77">
        <v>44700</v>
      </c>
      <c r="G38" s="4">
        <v>4</v>
      </c>
      <c r="H38" s="67" t="s">
        <v>44</v>
      </c>
      <c r="I38" s="79">
        <f>SUM(G35:G39)</f>
        <v>9</v>
      </c>
      <c r="L38" s="70"/>
      <c r="M38" s="70"/>
      <c r="N38" s="70"/>
    </row>
    <row r="39" spans="6:14" ht="15.75" thickBot="1" x14ac:dyDescent="0.3">
      <c r="F39" s="84">
        <v>44701</v>
      </c>
      <c r="G39" s="81">
        <v>1</v>
      </c>
      <c r="H39" s="82" t="s">
        <v>45</v>
      </c>
      <c r="I39" s="83">
        <f>AVERAGE(G35:G39)</f>
        <v>1.8</v>
      </c>
      <c r="L39" s="70"/>
      <c r="M39" s="70"/>
      <c r="N39" s="70"/>
    </row>
    <row r="40" spans="6:14" ht="15.75" thickTop="1" x14ac:dyDescent="0.25">
      <c r="F40" s="80">
        <v>44704</v>
      </c>
      <c r="G40" s="66">
        <v>2</v>
      </c>
      <c r="H40" s="70"/>
      <c r="I40" s="78"/>
      <c r="L40" s="70"/>
      <c r="M40" s="70"/>
      <c r="N40" s="70"/>
    </row>
    <row r="41" spans="6:14" x14ac:dyDescent="0.25">
      <c r="F41" s="77">
        <v>44705</v>
      </c>
      <c r="G41" s="4">
        <v>5</v>
      </c>
      <c r="H41" s="70"/>
      <c r="I41" s="78"/>
      <c r="L41" s="70"/>
      <c r="M41" s="70"/>
      <c r="N41" s="70"/>
    </row>
    <row r="42" spans="6:14" x14ac:dyDescent="0.25">
      <c r="F42" s="77">
        <v>44706</v>
      </c>
      <c r="G42" s="4">
        <v>2</v>
      </c>
      <c r="H42" s="70"/>
      <c r="I42" s="78"/>
      <c r="L42" s="70"/>
      <c r="M42" s="70"/>
      <c r="N42" s="70"/>
    </row>
    <row r="43" spans="6:14" x14ac:dyDescent="0.25">
      <c r="F43" s="77">
        <v>44707</v>
      </c>
      <c r="G43" s="4">
        <v>6</v>
      </c>
      <c r="H43" s="67" t="s">
        <v>44</v>
      </c>
      <c r="I43" s="79">
        <f>SUM(G40:G44)</f>
        <v>15</v>
      </c>
      <c r="L43" s="70"/>
      <c r="M43" s="70"/>
      <c r="N43" s="70"/>
    </row>
    <row r="44" spans="6:14" ht="15.75" thickBot="1" x14ac:dyDescent="0.3">
      <c r="F44" s="84">
        <v>44708</v>
      </c>
      <c r="G44" s="81">
        <v>0</v>
      </c>
      <c r="H44" s="82" t="s">
        <v>45</v>
      </c>
      <c r="I44" s="83">
        <f>AVERAGE(G40:G44)</f>
        <v>3</v>
      </c>
      <c r="L44" s="70"/>
      <c r="M44" s="70"/>
      <c r="N44" s="70"/>
    </row>
    <row r="45" spans="6:14" ht="15.75" thickTop="1" x14ac:dyDescent="0.25">
      <c r="F45" s="80">
        <v>44711</v>
      </c>
      <c r="G45" s="66">
        <v>0</v>
      </c>
      <c r="H45" s="70"/>
      <c r="I45" s="78"/>
    </row>
    <row r="46" spans="6:14" x14ac:dyDescent="0.25">
      <c r="F46" s="77">
        <v>44712</v>
      </c>
      <c r="G46" s="4">
        <v>1</v>
      </c>
      <c r="H46" s="70"/>
      <c r="I46" s="78"/>
    </row>
    <row r="47" spans="6:14" x14ac:dyDescent="0.25">
      <c r="F47" s="77">
        <v>44713</v>
      </c>
      <c r="G47" s="4">
        <v>6</v>
      </c>
      <c r="H47" s="70"/>
      <c r="I47" s="78"/>
    </row>
    <row r="48" spans="6:14" x14ac:dyDescent="0.25">
      <c r="F48" s="77">
        <v>44714</v>
      </c>
      <c r="G48" s="4">
        <v>3</v>
      </c>
      <c r="H48" s="67" t="s">
        <v>44</v>
      </c>
      <c r="I48" s="79">
        <f>SUM(G47:G49,G45:G46)</f>
        <v>12</v>
      </c>
    </row>
    <row r="49" spans="6:9" ht="15.75" thickBot="1" x14ac:dyDescent="0.3">
      <c r="F49" s="84">
        <v>44715</v>
      </c>
      <c r="G49" s="81">
        <v>2</v>
      </c>
      <c r="H49" s="82" t="s">
        <v>45</v>
      </c>
      <c r="I49" s="83">
        <f>AVERAGE(G47:G49,G45:G46)</f>
        <v>2.4</v>
      </c>
    </row>
    <row r="50" spans="6:9" ht="15.75" thickTop="1" x14ac:dyDescent="0.25">
      <c r="F50" s="80">
        <v>44718</v>
      </c>
      <c r="G50" s="66">
        <v>2</v>
      </c>
      <c r="H50" s="70"/>
      <c r="I50" s="78"/>
    </row>
    <row r="51" spans="6:9" x14ac:dyDescent="0.25">
      <c r="F51" s="77">
        <v>44719</v>
      </c>
      <c r="G51" s="4">
        <v>3</v>
      </c>
      <c r="H51" s="70"/>
      <c r="I51" s="78"/>
    </row>
    <row r="52" spans="6:9" x14ac:dyDescent="0.25">
      <c r="F52" s="77">
        <v>44720</v>
      </c>
      <c r="G52" s="4">
        <v>3</v>
      </c>
      <c r="H52" s="70"/>
      <c r="I52" s="78"/>
    </row>
    <row r="53" spans="6:9" x14ac:dyDescent="0.25">
      <c r="F53" s="77">
        <v>44721</v>
      </c>
      <c r="G53" s="4">
        <v>2</v>
      </c>
      <c r="H53" s="67" t="s">
        <v>44</v>
      </c>
      <c r="I53" s="79">
        <f>SUM(G50:G54)</f>
        <v>15</v>
      </c>
    </row>
    <row r="54" spans="6:9" ht="15.75" thickBot="1" x14ac:dyDescent="0.3">
      <c r="F54" s="84">
        <v>44722</v>
      </c>
      <c r="G54" s="81">
        <v>5</v>
      </c>
      <c r="H54" s="82" t="s">
        <v>45</v>
      </c>
      <c r="I54" s="83">
        <f>AVERAGE(G50:G54)</f>
        <v>3</v>
      </c>
    </row>
    <row r="55" spans="6:9" ht="15.75" thickTop="1" x14ac:dyDescent="0.25">
      <c r="F55" s="80">
        <v>44726</v>
      </c>
      <c r="G55" s="66">
        <v>6</v>
      </c>
      <c r="H55" s="70"/>
      <c r="I55" s="78"/>
    </row>
    <row r="56" spans="6:9" x14ac:dyDescent="0.25">
      <c r="F56" s="77">
        <v>44727</v>
      </c>
      <c r="G56" s="4">
        <v>1</v>
      </c>
      <c r="H56" s="70"/>
      <c r="I56" s="78"/>
    </row>
    <row r="57" spans="6:9" x14ac:dyDescent="0.25">
      <c r="F57" s="77">
        <v>44728</v>
      </c>
      <c r="G57" s="4">
        <v>5</v>
      </c>
      <c r="H57" s="67" t="s">
        <v>44</v>
      </c>
      <c r="I57" s="79">
        <f>SUM(G55:G58)</f>
        <v>18</v>
      </c>
    </row>
    <row r="58" spans="6:9" ht="15.75" thickBot="1" x14ac:dyDescent="0.3">
      <c r="F58" s="84">
        <v>44729</v>
      </c>
      <c r="G58" s="81">
        <v>6</v>
      </c>
      <c r="H58" s="82" t="s">
        <v>45</v>
      </c>
      <c r="I58" s="83">
        <f>AVERAGE(G55:G58)</f>
        <v>4.5</v>
      </c>
    </row>
    <row r="59" spans="6:9" ht="15.75" thickTop="1" x14ac:dyDescent="0.25">
      <c r="F59" s="80">
        <v>44732</v>
      </c>
      <c r="G59" s="66">
        <v>2</v>
      </c>
      <c r="H59" s="70"/>
      <c r="I59" s="78"/>
    </row>
    <row r="60" spans="6:9" x14ac:dyDescent="0.25">
      <c r="F60" s="77">
        <v>44733</v>
      </c>
      <c r="G60" s="4">
        <v>4</v>
      </c>
      <c r="H60" s="70"/>
      <c r="I60" s="78"/>
    </row>
    <row r="61" spans="6:9" x14ac:dyDescent="0.25">
      <c r="F61" s="77">
        <v>44734</v>
      </c>
      <c r="G61" s="4">
        <v>2</v>
      </c>
      <c r="H61" s="70"/>
      <c r="I61" s="78"/>
    </row>
    <row r="62" spans="6:9" x14ac:dyDescent="0.25">
      <c r="F62" s="77">
        <v>44735</v>
      </c>
      <c r="G62" s="4">
        <v>5</v>
      </c>
      <c r="H62" s="67" t="s">
        <v>44</v>
      </c>
      <c r="I62" s="79">
        <f>SUM(G59:G63)</f>
        <v>15</v>
      </c>
    </row>
    <row r="63" spans="6:9" ht="15.75" thickBot="1" x14ac:dyDescent="0.3">
      <c r="F63" s="84">
        <v>44736</v>
      </c>
      <c r="G63" s="81">
        <v>2</v>
      </c>
      <c r="H63" s="82" t="s">
        <v>45</v>
      </c>
      <c r="I63" s="83">
        <f>AVERAGE(G59:G63)</f>
        <v>3</v>
      </c>
    </row>
    <row r="64" spans="6:9" ht="15.75" thickTop="1" x14ac:dyDescent="0.25">
      <c r="F64" s="80">
        <v>44739</v>
      </c>
      <c r="G64" s="66">
        <v>6</v>
      </c>
      <c r="H64" s="70"/>
      <c r="I64" s="78"/>
    </row>
    <row r="65" spans="6:9" x14ac:dyDescent="0.25">
      <c r="F65" s="77">
        <v>44740</v>
      </c>
      <c r="G65" s="4">
        <v>4</v>
      </c>
      <c r="H65" s="70"/>
      <c r="I65" s="78"/>
    </row>
    <row r="66" spans="6:9" x14ac:dyDescent="0.25">
      <c r="F66" s="77">
        <v>44741</v>
      </c>
      <c r="G66" s="4">
        <v>5</v>
      </c>
      <c r="H66" s="70"/>
      <c r="I66" s="78"/>
    </row>
    <row r="67" spans="6:9" x14ac:dyDescent="0.25">
      <c r="F67" s="77">
        <v>44742</v>
      </c>
      <c r="G67" s="4">
        <v>4</v>
      </c>
      <c r="H67" s="67" t="s">
        <v>44</v>
      </c>
      <c r="I67" s="79">
        <f>SUM(G64:G68)</f>
        <v>27</v>
      </c>
    </row>
    <row r="68" spans="6:9" ht="15.75" thickBot="1" x14ac:dyDescent="0.3">
      <c r="F68" s="84">
        <v>44743</v>
      </c>
      <c r="G68" s="81">
        <v>8</v>
      </c>
      <c r="H68" s="82" t="s">
        <v>45</v>
      </c>
      <c r="I68" s="83">
        <f>AVERAGE(G64:G68)</f>
        <v>5.4</v>
      </c>
    </row>
    <row r="69" spans="6:9" ht="15.75" thickTop="1" x14ac:dyDescent="0.25">
      <c r="F69" s="80">
        <v>44746</v>
      </c>
      <c r="G69" s="66">
        <v>2</v>
      </c>
      <c r="H69" s="70"/>
      <c r="I69" s="78"/>
    </row>
    <row r="70" spans="6:9" x14ac:dyDescent="0.25">
      <c r="F70" s="77">
        <v>44747</v>
      </c>
      <c r="G70" s="4">
        <v>11</v>
      </c>
      <c r="H70" s="70"/>
      <c r="I70" s="78"/>
    </row>
    <row r="71" spans="6:9" x14ac:dyDescent="0.25">
      <c r="F71" s="77">
        <v>44748</v>
      </c>
      <c r="G71" s="4">
        <v>3</v>
      </c>
      <c r="H71" s="70"/>
      <c r="I71" s="78"/>
    </row>
    <row r="72" spans="6:9" x14ac:dyDescent="0.25">
      <c r="F72" s="77">
        <v>44749</v>
      </c>
      <c r="G72" s="4">
        <v>7</v>
      </c>
      <c r="H72" s="67" t="s">
        <v>44</v>
      </c>
      <c r="I72" s="79">
        <f>SUM(G69:G73)</f>
        <v>24</v>
      </c>
    </row>
    <row r="73" spans="6:9" ht="15.75" thickBot="1" x14ac:dyDescent="0.3">
      <c r="F73" s="84">
        <v>44750</v>
      </c>
      <c r="G73" s="81">
        <v>1</v>
      </c>
      <c r="H73" s="82" t="s">
        <v>45</v>
      </c>
      <c r="I73" s="83">
        <f>AVERAGE(G69:G73)</f>
        <v>4.8</v>
      </c>
    </row>
    <row r="74" spans="6:9" ht="15.75" thickTop="1" x14ac:dyDescent="0.25">
      <c r="F74" s="80">
        <v>44753</v>
      </c>
      <c r="G74" s="66">
        <v>6</v>
      </c>
      <c r="H74" s="70"/>
      <c r="I74" s="78"/>
    </row>
    <row r="75" spans="6:9" x14ac:dyDescent="0.25">
      <c r="F75" s="77">
        <v>44754</v>
      </c>
      <c r="G75" s="4">
        <v>5</v>
      </c>
      <c r="H75" s="70"/>
      <c r="I75" s="78"/>
    </row>
    <row r="76" spans="6:9" x14ac:dyDescent="0.25">
      <c r="F76" s="77">
        <v>44755</v>
      </c>
      <c r="G76" s="4">
        <v>4</v>
      </c>
      <c r="H76" s="70"/>
      <c r="I76" s="78"/>
    </row>
    <row r="77" spans="6:9" x14ac:dyDescent="0.25">
      <c r="F77" s="77">
        <v>44756</v>
      </c>
      <c r="G77" s="4">
        <v>9</v>
      </c>
      <c r="H77" s="67" t="s">
        <v>44</v>
      </c>
      <c r="I77" s="79">
        <f>SUM(G74:G78)</f>
        <v>29</v>
      </c>
    </row>
    <row r="78" spans="6:9" ht="15.75" thickBot="1" x14ac:dyDescent="0.3">
      <c r="F78" s="84">
        <v>44757</v>
      </c>
      <c r="G78" s="81">
        <v>5</v>
      </c>
      <c r="H78" s="82" t="s">
        <v>45</v>
      </c>
      <c r="I78" s="83">
        <f>AVERAGE(G74:G78)</f>
        <v>5.8</v>
      </c>
    </row>
    <row r="79" spans="6:9" ht="15.75" thickTop="1" x14ac:dyDescent="0.25">
      <c r="F79" s="80">
        <v>44760</v>
      </c>
      <c r="G79" s="66">
        <v>6</v>
      </c>
      <c r="H79" s="70"/>
      <c r="I79" s="78"/>
    </row>
    <row r="80" spans="6:9" x14ac:dyDescent="0.25">
      <c r="F80" s="77">
        <v>44761</v>
      </c>
      <c r="G80" s="4">
        <v>3</v>
      </c>
      <c r="H80" s="70"/>
      <c r="I80" s="78"/>
    </row>
    <row r="81" spans="6:9" x14ac:dyDescent="0.25">
      <c r="F81" s="77">
        <v>44762</v>
      </c>
      <c r="G81" s="4">
        <v>3</v>
      </c>
      <c r="H81" s="70"/>
      <c r="I81" s="78"/>
    </row>
    <row r="82" spans="6:9" x14ac:dyDescent="0.25">
      <c r="F82" s="77">
        <v>44763</v>
      </c>
      <c r="G82" s="4">
        <v>2</v>
      </c>
      <c r="H82" s="67" t="s">
        <v>44</v>
      </c>
      <c r="I82" s="79">
        <f>SUM(G79:G83)</f>
        <v>20</v>
      </c>
    </row>
    <row r="83" spans="6:9" ht="15.75" thickBot="1" x14ac:dyDescent="0.3">
      <c r="F83" s="84">
        <v>44764</v>
      </c>
      <c r="G83" s="81">
        <v>6</v>
      </c>
      <c r="H83" s="82" t="s">
        <v>45</v>
      </c>
      <c r="I83" s="83">
        <f>AVERAGE(G79:G83)</f>
        <v>4</v>
      </c>
    </row>
    <row r="84" spans="6:9" ht="15.75" thickTop="1" x14ac:dyDescent="0.25">
      <c r="F84" s="80">
        <v>44767</v>
      </c>
      <c r="G84" s="66">
        <v>7</v>
      </c>
      <c r="H84" s="70"/>
      <c r="I84" s="78"/>
    </row>
    <row r="85" spans="6:9" x14ac:dyDescent="0.25">
      <c r="F85" s="77">
        <v>44768</v>
      </c>
      <c r="G85" s="4">
        <v>3</v>
      </c>
      <c r="H85" s="70"/>
      <c r="I85" s="78"/>
    </row>
    <row r="86" spans="6:9" x14ac:dyDescent="0.25">
      <c r="F86" s="77">
        <v>44769</v>
      </c>
      <c r="G86" s="4">
        <v>2</v>
      </c>
      <c r="H86" s="70"/>
      <c r="I86" s="78"/>
    </row>
    <row r="87" spans="6:9" x14ac:dyDescent="0.25">
      <c r="F87" s="77">
        <v>44770</v>
      </c>
      <c r="G87" s="4">
        <v>1</v>
      </c>
      <c r="H87" s="67" t="s">
        <v>44</v>
      </c>
      <c r="I87" s="79">
        <f>SUM(G84:G88)</f>
        <v>17</v>
      </c>
    </row>
    <row r="88" spans="6:9" ht="15.75" thickBot="1" x14ac:dyDescent="0.3">
      <c r="F88" s="84">
        <v>44771</v>
      </c>
      <c r="G88" s="81">
        <v>4</v>
      </c>
      <c r="H88" s="82" t="s">
        <v>45</v>
      </c>
      <c r="I88" s="83">
        <f>AVERAGE(G84:G88)</f>
        <v>3.4</v>
      </c>
    </row>
    <row r="89" spans="6:9" ht="15.75" thickTop="1" x14ac:dyDescent="0.25">
      <c r="F89" s="73">
        <v>44774</v>
      </c>
      <c r="G89" s="74">
        <v>4</v>
      </c>
      <c r="H89" s="74"/>
      <c r="I89" s="111"/>
    </row>
    <row r="90" spans="6:9" x14ac:dyDescent="0.25">
      <c r="F90" s="77">
        <v>44775</v>
      </c>
      <c r="G90" s="4">
        <v>8</v>
      </c>
      <c r="H90" s="4"/>
      <c r="I90" s="112"/>
    </row>
    <row r="91" spans="6:9" x14ac:dyDescent="0.25">
      <c r="F91" s="77">
        <v>44776</v>
      </c>
      <c r="G91" s="4">
        <v>11</v>
      </c>
      <c r="H91" s="4"/>
      <c r="I91" s="112"/>
    </row>
    <row r="92" spans="6:9" x14ac:dyDescent="0.25">
      <c r="F92" s="77">
        <v>44777</v>
      </c>
      <c r="G92" s="4">
        <v>0</v>
      </c>
      <c r="H92" s="91" t="s">
        <v>44</v>
      </c>
      <c r="I92" s="79">
        <f>SUM(G89:G93)</f>
        <v>31</v>
      </c>
    </row>
    <row r="93" spans="6:9" ht="15.75" thickBot="1" x14ac:dyDescent="0.3">
      <c r="F93" s="103">
        <v>44778</v>
      </c>
      <c r="G93" s="47">
        <v>8</v>
      </c>
      <c r="H93" s="105" t="s">
        <v>45</v>
      </c>
      <c r="I93" s="106">
        <f>AVERAGE(G89:G93)</f>
        <v>6.2</v>
      </c>
    </row>
    <row r="94" spans="6:9" x14ac:dyDescent="0.25">
      <c r="F94" s="73">
        <v>44781</v>
      </c>
      <c r="G94" s="74">
        <v>10</v>
      </c>
      <c r="H94" s="74"/>
      <c r="I94" s="111"/>
    </row>
    <row r="95" spans="6:9" x14ac:dyDescent="0.25">
      <c r="F95" s="77">
        <v>44782</v>
      </c>
      <c r="G95" s="4">
        <v>2</v>
      </c>
      <c r="H95" s="4"/>
      <c r="I95" s="112"/>
    </row>
    <row r="96" spans="6:9" x14ac:dyDescent="0.25">
      <c r="F96" s="77">
        <v>44783</v>
      </c>
      <c r="G96" s="4">
        <v>7</v>
      </c>
      <c r="H96" s="4"/>
      <c r="I96" s="112"/>
    </row>
    <row r="97" spans="6:9" x14ac:dyDescent="0.25">
      <c r="F97" s="77">
        <v>44784</v>
      </c>
      <c r="G97" s="4">
        <v>3</v>
      </c>
      <c r="H97" s="91" t="s">
        <v>44</v>
      </c>
      <c r="I97" s="79">
        <f>SUM(G94:G98)</f>
        <v>25</v>
      </c>
    </row>
    <row r="98" spans="6:9" ht="15.75" thickBot="1" x14ac:dyDescent="0.3">
      <c r="F98" s="107">
        <v>44785</v>
      </c>
      <c r="G98" s="108">
        <v>3</v>
      </c>
      <c r="H98" s="109" t="s">
        <v>45</v>
      </c>
      <c r="I98" s="110">
        <f>AVERAGE(G94:G98)</f>
        <v>5</v>
      </c>
    </row>
    <row r="99" spans="6:9" x14ac:dyDescent="0.25">
      <c r="F99" s="73">
        <v>44788</v>
      </c>
      <c r="G99" s="74">
        <v>2</v>
      </c>
      <c r="H99" s="74"/>
      <c r="I99" s="111"/>
    </row>
    <row r="100" spans="6:9" x14ac:dyDescent="0.25">
      <c r="F100" s="77">
        <v>44789</v>
      </c>
      <c r="G100" s="4">
        <v>8</v>
      </c>
      <c r="H100" s="4"/>
      <c r="I100" s="112"/>
    </row>
    <row r="101" spans="6:9" x14ac:dyDescent="0.25">
      <c r="F101" s="77">
        <v>44790</v>
      </c>
      <c r="G101" s="4">
        <v>4</v>
      </c>
      <c r="H101" s="4"/>
      <c r="I101" s="112"/>
    </row>
    <row r="102" spans="6:9" x14ac:dyDescent="0.25">
      <c r="F102" s="77">
        <v>44791</v>
      </c>
      <c r="G102" s="4">
        <v>5</v>
      </c>
      <c r="H102" s="91" t="s">
        <v>44</v>
      </c>
      <c r="I102" s="79">
        <f>SUM(G99:G103)</f>
        <v>22</v>
      </c>
    </row>
    <row r="103" spans="6:9" ht="15.75" thickBot="1" x14ac:dyDescent="0.3">
      <c r="F103" s="107">
        <v>44792</v>
      </c>
      <c r="G103" s="108">
        <v>3</v>
      </c>
      <c r="H103" s="109" t="s">
        <v>45</v>
      </c>
      <c r="I103" s="110">
        <f>AVERAGE(G99:G103)</f>
        <v>4.4000000000000004</v>
      </c>
    </row>
    <row r="104" spans="6:9" x14ac:dyDescent="0.25">
      <c r="F104" s="73">
        <v>44795</v>
      </c>
      <c r="G104" s="74">
        <v>5</v>
      </c>
      <c r="H104" s="74"/>
      <c r="I104" s="111"/>
    </row>
    <row r="105" spans="6:9" x14ac:dyDescent="0.25">
      <c r="F105" s="77">
        <v>44796</v>
      </c>
      <c r="G105" s="4">
        <v>8</v>
      </c>
      <c r="H105" s="4"/>
      <c r="I105" s="112"/>
    </row>
    <row r="106" spans="6:9" x14ac:dyDescent="0.25">
      <c r="F106" s="77">
        <v>44797</v>
      </c>
      <c r="G106" s="4">
        <v>3</v>
      </c>
      <c r="H106" s="4"/>
      <c r="I106" s="112"/>
    </row>
    <row r="107" spans="6:9" x14ac:dyDescent="0.25">
      <c r="F107" s="77">
        <v>44798</v>
      </c>
      <c r="G107" s="4">
        <v>6</v>
      </c>
      <c r="H107" s="91" t="s">
        <v>44</v>
      </c>
      <c r="I107" s="79">
        <f>SUM(G104:G108)</f>
        <v>24</v>
      </c>
    </row>
    <row r="108" spans="6:9" ht="15.75" thickBot="1" x14ac:dyDescent="0.3">
      <c r="F108" s="103">
        <v>44799</v>
      </c>
      <c r="G108" s="47">
        <v>2</v>
      </c>
      <c r="H108" s="105" t="s">
        <v>45</v>
      </c>
      <c r="I108" s="106">
        <f>AVERAGE(G104:G108)</f>
        <v>4.8</v>
      </c>
    </row>
    <row r="109" spans="6:9" x14ac:dyDescent="0.25">
      <c r="F109" s="73">
        <v>44802</v>
      </c>
      <c r="G109" s="74">
        <v>5</v>
      </c>
      <c r="H109" s="74"/>
      <c r="I109" s="111"/>
    </row>
    <row r="110" spans="6:9" x14ac:dyDescent="0.25">
      <c r="F110" s="77">
        <v>44803</v>
      </c>
      <c r="G110" s="4">
        <v>2</v>
      </c>
      <c r="H110" s="4"/>
      <c r="I110" s="112"/>
    </row>
    <row r="111" spans="6:9" x14ac:dyDescent="0.25">
      <c r="F111" s="77">
        <v>44804</v>
      </c>
      <c r="G111" s="4">
        <v>5</v>
      </c>
      <c r="H111" s="4"/>
      <c r="I111" s="112"/>
    </row>
    <row r="112" spans="6:9" x14ac:dyDescent="0.25">
      <c r="F112" s="77">
        <v>44805</v>
      </c>
      <c r="G112" s="4">
        <v>8</v>
      </c>
      <c r="H112" s="91" t="s">
        <v>44</v>
      </c>
      <c r="I112" s="79">
        <f>SUM(G109:G113)</f>
        <v>23</v>
      </c>
    </row>
    <row r="113" spans="6:9" ht="15.75" thickBot="1" x14ac:dyDescent="0.3">
      <c r="F113" s="107">
        <v>44806</v>
      </c>
      <c r="G113" s="108">
        <v>3</v>
      </c>
      <c r="H113" s="109" t="s">
        <v>45</v>
      </c>
      <c r="I113" s="110">
        <f>AVERAGE(G109:G113)</f>
        <v>4.5999999999999996</v>
      </c>
    </row>
    <row r="114" spans="6:9" x14ac:dyDescent="0.25">
      <c r="F114" s="73">
        <v>44809</v>
      </c>
      <c r="G114" s="74">
        <v>3</v>
      </c>
      <c r="H114" s="74"/>
      <c r="I114" s="111"/>
    </row>
    <row r="115" spans="6:9" x14ac:dyDescent="0.25">
      <c r="F115" s="77">
        <v>44810</v>
      </c>
      <c r="G115" s="4">
        <v>6</v>
      </c>
      <c r="H115" s="4"/>
      <c r="I115" s="112"/>
    </row>
    <row r="116" spans="6:9" x14ac:dyDescent="0.25">
      <c r="F116" s="77">
        <v>44811</v>
      </c>
      <c r="G116" s="4">
        <v>6</v>
      </c>
      <c r="H116" s="4"/>
      <c r="I116" s="112"/>
    </row>
    <row r="117" spans="6:9" x14ac:dyDescent="0.25">
      <c r="F117" s="77">
        <v>44812</v>
      </c>
      <c r="G117" s="4">
        <v>4</v>
      </c>
      <c r="H117" s="91" t="s">
        <v>44</v>
      </c>
      <c r="I117" s="79">
        <f>SUM(G114:G118)</f>
        <v>21</v>
      </c>
    </row>
    <row r="118" spans="6:9" ht="15.75" thickBot="1" x14ac:dyDescent="0.3">
      <c r="F118" s="107">
        <v>44813</v>
      </c>
      <c r="G118" s="108">
        <v>2</v>
      </c>
      <c r="H118" s="109" t="s">
        <v>45</v>
      </c>
      <c r="I118" s="110">
        <f>AVERAGE(G114:G118)</f>
        <v>4.2</v>
      </c>
    </row>
    <row r="119" spans="6:9" x14ac:dyDescent="0.25">
      <c r="F119" s="73">
        <v>44816</v>
      </c>
      <c r="G119" s="74">
        <v>4</v>
      </c>
      <c r="H119" s="74"/>
      <c r="I119" s="111"/>
    </row>
    <row r="120" spans="6:9" x14ac:dyDescent="0.25">
      <c r="F120" s="77">
        <v>44817</v>
      </c>
      <c r="G120" s="4">
        <v>4</v>
      </c>
      <c r="H120" s="4"/>
      <c r="I120" s="112"/>
    </row>
    <row r="121" spans="6:9" x14ac:dyDescent="0.25">
      <c r="F121" s="77">
        <v>44818</v>
      </c>
      <c r="G121" s="4">
        <v>8</v>
      </c>
      <c r="H121" s="4"/>
      <c r="I121" s="112"/>
    </row>
    <row r="122" spans="6:9" x14ac:dyDescent="0.25">
      <c r="F122" s="77">
        <v>44819</v>
      </c>
      <c r="G122" s="4">
        <v>1</v>
      </c>
      <c r="H122" s="91" t="s">
        <v>44</v>
      </c>
      <c r="I122" s="79">
        <f>SUM(G119:G123)</f>
        <v>19</v>
      </c>
    </row>
    <row r="123" spans="6:9" ht="15.75" thickBot="1" x14ac:dyDescent="0.3">
      <c r="F123" s="107">
        <v>44820</v>
      </c>
      <c r="G123" s="108">
        <v>2</v>
      </c>
      <c r="H123" s="109" t="s">
        <v>45</v>
      </c>
      <c r="I123" s="110">
        <f>AVERAGE(G119:G123)</f>
        <v>3.8</v>
      </c>
    </row>
    <row r="124" spans="6:9" x14ac:dyDescent="0.25">
      <c r="F124" s="73">
        <v>44823</v>
      </c>
      <c r="G124" s="74">
        <v>2</v>
      </c>
      <c r="H124" s="74"/>
      <c r="I124" s="111"/>
    </row>
    <row r="125" spans="6:9" x14ac:dyDescent="0.25">
      <c r="F125" s="77">
        <v>44824</v>
      </c>
      <c r="G125" s="4">
        <v>9</v>
      </c>
      <c r="H125" s="4"/>
      <c r="I125" s="112"/>
    </row>
    <row r="126" spans="6:9" x14ac:dyDescent="0.25">
      <c r="F126" s="77">
        <v>44825</v>
      </c>
      <c r="G126" s="4">
        <v>7</v>
      </c>
      <c r="H126" s="4"/>
      <c r="I126" s="112"/>
    </row>
    <row r="127" spans="6:9" x14ac:dyDescent="0.25">
      <c r="F127" s="77">
        <v>44826</v>
      </c>
      <c r="G127" s="4">
        <v>2</v>
      </c>
      <c r="H127" s="91" t="s">
        <v>44</v>
      </c>
      <c r="I127" s="79">
        <f>SUM(G124:G128)</f>
        <v>22</v>
      </c>
    </row>
    <row r="128" spans="6:9" ht="15.75" thickBot="1" x14ac:dyDescent="0.3">
      <c r="F128" s="107">
        <v>44827</v>
      </c>
      <c r="G128" s="108">
        <v>2</v>
      </c>
      <c r="H128" s="109" t="s">
        <v>45</v>
      </c>
      <c r="I128" s="110">
        <f>AVERAGE(G124:G128)</f>
        <v>4.4000000000000004</v>
      </c>
    </row>
    <row r="129" spans="6:9" x14ac:dyDescent="0.25">
      <c r="F129" s="73">
        <v>44830</v>
      </c>
      <c r="G129" s="74">
        <v>5</v>
      </c>
      <c r="H129" s="74"/>
      <c r="I129" s="111"/>
    </row>
    <row r="130" spans="6:9" x14ac:dyDescent="0.25">
      <c r="F130" s="77">
        <v>44831</v>
      </c>
      <c r="G130" s="4">
        <v>6</v>
      </c>
      <c r="H130" s="4"/>
      <c r="I130" s="112"/>
    </row>
    <row r="131" spans="6:9" x14ac:dyDescent="0.25">
      <c r="F131" s="77">
        <v>44832</v>
      </c>
      <c r="G131" s="4">
        <v>9</v>
      </c>
      <c r="H131" s="4"/>
      <c r="I131" s="112"/>
    </row>
    <row r="132" spans="6:9" x14ac:dyDescent="0.25">
      <c r="F132" s="77">
        <v>44833</v>
      </c>
      <c r="G132" s="4">
        <v>6</v>
      </c>
      <c r="H132" s="91" t="s">
        <v>44</v>
      </c>
      <c r="I132" s="79">
        <f>SUM(G129:G133)</f>
        <v>29</v>
      </c>
    </row>
    <row r="133" spans="6:9" ht="15.75" thickBot="1" x14ac:dyDescent="0.3">
      <c r="F133" s="103">
        <v>44834</v>
      </c>
      <c r="G133" s="47">
        <v>3</v>
      </c>
      <c r="H133" s="105" t="s">
        <v>45</v>
      </c>
      <c r="I133" s="106">
        <f>AVERAGE(G129:G133)</f>
        <v>5.8</v>
      </c>
    </row>
    <row r="134" spans="6:9" x14ac:dyDescent="0.25">
      <c r="F134" s="73">
        <v>44837</v>
      </c>
      <c r="G134" s="74">
        <v>4</v>
      </c>
      <c r="H134" s="74"/>
      <c r="I134" s="111"/>
    </row>
    <row r="135" spans="6:9" x14ac:dyDescent="0.25">
      <c r="F135" s="77">
        <v>44838</v>
      </c>
      <c r="G135" s="4">
        <v>8</v>
      </c>
      <c r="H135" s="4"/>
      <c r="I135" s="112"/>
    </row>
    <row r="136" spans="6:9" x14ac:dyDescent="0.25">
      <c r="F136" s="77">
        <v>44839</v>
      </c>
      <c r="G136" s="4">
        <v>5</v>
      </c>
      <c r="H136" s="4"/>
      <c r="I136" s="112"/>
    </row>
    <row r="137" spans="6:9" x14ac:dyDescent="0.25">
      <c r="F137" s="77">
        <v>44840</v>
      </c>
      <c r="G137" s="4">
        <v>5</v>
      </c>
      <c r="H137" s="91" t="s">
        <v>44</v>
      </c>
      <c r="I137" s="79">
        <f>SUM(G134:G138)</f>
        <v>23</v>
      </c>
    </row>
    <row r="138" spans="6:9" ht="15.75" thickBot="1" x14ac:dyDescent="0.3">
      <c r="F138" s="107">
        <v>44841</v>
      </c>
      <c r="G138" s="108">
        <v>1</v>
      </c>
      <c r="H138" s="109" t="s">
        <v>45</v>
      </c>
      <c r="I138" s="110">
        <f>AVERAGE(G134:G138)</f>
        <v>4.5999999999999996</v>
      </c>
    </row>
    <row r="139" spans="6:9" x14ac:dyDescent="0.25">
      <c r="F139" s="73">
        <v>44844</v>
      </c>
      <c r="G139" s="74">
        <v>5</v>
      </c>
      <c r="H139" s="74"/>
      <c r="I139" s="111"/>
    </row>
    <row r="140" spans="6:9" x14ac:dyDescent="0.25">
      <c r="F140" s="77">
        <v>44845</v>
      </c>
      <c r="G140" s="4">
        <v>4</v>
      </c>
      <c r="H140" s="4"/>
      <c r="I140" s="112"/>
    </row>
    <row r="141" spans="6:9" x14ac:dyDescent="0.25">
      <c r="F141" s="77">
        <v>44846</v>
      </c>
      <c r="G141" s="4">
        <v>6</v>
      </c>
      <c r="H141" s="4"/>
      <c r="I141" s="112"/>
    </row>
    <row r="142" spans="6:9" x14ac:dyDescent="0.25">
      <c r="F142" s="77">
        <v>44847</v>
      </c>
      <c r="G142" s="4">
        <v>9</v>
      </c>
      <c r="H142" s="91" t="s">
        <v>44</v>
      </c>
      <c r="I142" s="79">
        <f>SUM(G139:G143)</f>
        <v>26</v>
      </c>
    </row>
    <row r="143" spans="6:9" ht="15.75" thickBot="1" x14ac:dyDescent="0.3">
      <c r="F143" s="107">
        <v>44848</v>
      </c>
      <c r="G143" s="108">
        <v>2</v>
      </c>
      <c r="H143" s="109" t="s">
        <v>45</v>
      </c>
      <c r="I143" s="110">
        <f>AVERAGE(G139:G143)</f>
        <v>5.2</v>
      </c>
    </row>
    <row r="144" spans="6:9" x14ac:dyDescent="0.25">
      <c r="F144" s="73">
        <v>44851</v>
      </c>
      <c r="G144" s="74">
        <v>8</v>
      </c>
      <c r="H144" s="74"/>
      <c r="I144" s="111"/>
    </row>
    <row r="145" spans="6:9" x14ac:dyDescent="0.25">
      <c r="F145" s="77">
        <v>44852</v>
      </c>
      <c r="G145" s="4">
        <v>5</v>
      </c>
      <c r="H145" s="4"/>
      <c r="I145" s="112"/>
    </row>
    <row r="146" spans="6:9" x14ac:dyDescent="0.25">
      <c r="F146" s="77">
        <v>44853</v>
      </c>
      <c r="G146" s="4">
        <v>8</v>
      </c>
      <c r="H146" s="4"/>
      <c r="I146" s="112"/>
    </row>
    <row r="147" spans="6:9" x14ac:dyDescent="0.25">
      <c r="F147" s="77">
        <v>44854</v>
      </c>
      <c r="G147" s="4">
        <v>5</v>
      </c>
      <c r="H147" s="91" t="s">
        <v>44</v>
      </c>
      <c r="I147" s="79">
        <f>SUM(G144:G148)</f>
        <v>33</v>
      </c>
    </row>
    <row r="148" spans="6:9" ht="15.75" thickBot="1" x14ac:dyDescent="0.3">
      <c r="F148" s="107">
        <v>44855</v>
      </c>
      <c r="G148" s="108">
        <v>7</v>
      </c>
      <c r="H148" s="109" t="s">
        <v>45</v>
      </c>
      <c r="I148" s="110">
        <f>AVERAGE(G144:G148)</f>
        <v>6.6</v>
      </c>
    </row>
    <row r="149" spans="6:9" x14ac:dyDescent="0.25">
      <c r="F149" s="73">
        <v>44858</v>
      </c>
      <c r="G149" s="74">
        <v>6</v>
      </c>
      <c r="H149" s="74"/>
      <c r="I149" s="111"/>
    </row>
    <row r="150" spans="6:9" x14ac:dyDescent="0.25">
      <c r="F150" s="77">
        <v>44859</v>
      </c>
      <c r="G150" s="4">
        <v>10</v>
      </c>
      <c r="H150" s="4"/>
      <c r="I150" s="112"/>
    </row>
    <row r="151" spans="6:9" x14ac:dyDescent="0.25">
      <c r="F151" s="77">
        <v>44860</v>
      </c>
      <c r="G151" s="4">
        <v>5</v>
      </c>
      <c r="H151" s="4"/>
      <c r="I151" s="112"/>
    </row>
    <row r="152" spans="6:9" x14ac:dyDescent="0.25">
      <c r="F152" s="77">
        <v>44861</v>
      </c>
      <c r="G152" s="4">
        <v>4</v>
      </c>
      <c r="H152" s="91" t="s">
        <v>44</v>
      </c>
      <c r="I152" s="79">
        <f>SUM(G149:G153)</f>
        <v>29</v>
      </c>
    </row>
    <row r="153" spans="6:9" ht="15.75" thickBot="1" x14ac:dyDescent="0.3">
      <c r="F153" s="107">
        <v>44862</v>
      </c>
      <c r="G153" s="116">
        <v>4</v>
      </c>
      <c r="H153" s="109" t="s">
        <v>45</v>
      </c>
      <c r="I153" s="110">
        <f>AVERAGE(G149:G153)</f>
        <v>5.8</v>
      </c>
    </row>
    <row r="154" spans="6:9" x14ac:dyDescent="0.25">
      <c r="F154" s="73">
        <v>44865</v>
      </c>
      <c r="G154" s="74">
        <v>5</v>
      </c>
      <c r="H154" s="74"/>
      <c r="I154" s="111"/>
    </row>
    <row r="155" spans="6:9" x14ac:dyDescent="0.25">
      <c r="F155" s="77">
        <v>44866</v>
      </c>
      <c r="G155" s="4">
        <v>4</v>
      </c>
      <c r="H155" s="4"/>
      <c r="I155" s="112"/>
    </row>
    <row r="156" spans="6:9" x14ac:dyDescent="0.25">
      <c r="F156" s="77">
        <v>44867</v>
      </c>
      <c r="G156" s="4">
        <v>6</v>
      </c>
      <c r="H156" s="91" t="s">
        <v>44</v>
      </c>
      <c r="I156" s="79">
        <f>SUM(G154:G157)</f>
        <v>21</v>
      </c>
    </row>
    <row r="157" spans="6:9" ht="15.75" thickBot="1" x14ac:dyDescent="0.3">
      <c r="F157" s="103">
        <v>44868</v>
      </c>
      <c r="G157" s="47">
        <v>6</v>
      </c>
      <c r="H157" s="105" t="s">
        <v>45</v>
      </c>
      <c r="I157" s="106">
        <f>AVERAGE(G153:G157)</f>
        <v>5</v>
      </c>
    </row>
    <row r="158" spans="6:9" x14ac:dyDescent="0.25">
      <c r="F158" s="73">
        <v>44872</v>
      </c>
      <c r="G158" s="74">
        <v>5</v>
      </c>
      <c r="H158" s="74"/>
      <c r="I158" s="111"/>
    </row>
    <row r="159" spans="6:9" x14ac:dyDescent="0.25">
      <c r="F159" s="77">
        <v>44873</v>
      </c>
      <c r="G159" s="4">
        <v>4</v>
      </c>
      <c r="H159" s="4"/>
      <c r="I159" s="112"/>
    </row>
    <row r="160" spans="6:9" x14ac:dyDescent="0.25">
      <c r="F160" s="77">
        <v>44874</v>
      </c>
      <c r="G160" s="4">
        <v>7</v>
      </c>
      <c r="H160" s="4"/>
      <c r="I160" s="112"/>
    </row>
    <row r="161" spans="6:9" x14ac:dyDescent="0.25">
      <c r="F161" s="77">
        <v>44875</v>
      </c>
      <c r="G161" s="4">
        <v>15</v>
      </c>
      <c r="H161" s="91" t="s">
        <v>44</v>
      </c>
      <c r="I161" s="79">
        <f>SUM(G158:G162)</f>
        <v>35</v>
      </c>
    </row>
    <row r="162" spans="6:9" ht="15.75" thickBot="1" x14ac:dyDescent="0.3">
      <c r="F162" s="107">
        <v>44876</v>
      </c>
      <c r="G162" s="108">
        <v>4</v>
      </c>
      <c r="H162" s="109" t="s">
        <v>45</v>
      </c>
      <c r="I162" s="110">
        <f>AVERAGE(G158:G162)</f>
        <v>7</v>
      </c>
    </row>
    <row r="163" spans="6:9" x14ac:dyDescent="0.25">
      <c r="F163" s="73">
        <v>44879</v>
      </c>
      <c r="G163" s="74">
        <v>11</v>
      </c>
      <c r="H163" s="74"/>
      <c r="I163" s="111"/>
    </row>
    <row r="164" spans="6:9" x14ac:dyDescent="0.25">
      <c r="F164" s="77">
        <v>44880</v>
      </c>
      <c r="G164" s="4">
        <v>7</v>
      </c>
      <c r="H164" s="4"/>
      <c r="I164" s="112"/>
    </row>
    <row r="165" spans="6:9" x14ac:dyDescent="0.25">
      <c r="F165" s="77">
        <v>44881</v>
      </c>
      <c r="G165" s="4">
        <v>7</v>
      </c>
      <c r="H165" s="4"/>
      <c r="I165" s="112"/>
    </row>
    <row r="166" spans="6:9" x14ac:dyDescent="0.25">
      <c r="F166" s="77">
        <v>44882</v>
      </c>
      <c r="G166" s="4">
        <v>7</v>
      </c>
      <c r="H166" s="91" t="s">
        <v>44</v>
      </c>
      <c r="I166" s="79">
        <f>SUM(G163:G167)</f>
        <v>36</v>
      </c>
    </row>
    <row r="167" spans="6:9" ht="15.75" thickBot="1" x14ac:dyDescent="0.3">
      <c r="F167" s="107">
        <v>44883</v>
      </c>
      <c r="G167" s="108">
        <v>4</v>
      </c>
      <c r="H167" s="109" t="s">
        <v>45</v>
      </c>
      <c r="I167" s="110">
        <f>AVERAGE(G163:G167)</f>
        <v>7.2</v>
      </c>
    </row>
    <row r="168" spans="6:9" x14ac:dyDescent="0.25">
      <c r="F168" s="73">
        <v>44886</v>
      </c>
      <c r="G168" s="74">
        <v>8</v>
      </c>
      <c r="H168" s="74"/>
      <c r="I168" s="111"/>
    </row>
    <row r="169" spans="6:9" x14ac:dyDescent="0.25">
      <c r="F169" s="77">
        <v>44887</v>
      </c>
      <c r="G169" s="4">
        <v>3</v>
      </c>
      <c r="H169" s="4"/>
      <c r="I169" s="112"/>
    </row>
    <row r="170" spans="6:9" x14ac:dyDescent="0.25">
      <c r="F170" s="77">
        <v>44888</v>
      </c>
      <c r="G170" s="4">
        <v>4</v>
      </c>
      <c r="H170" s="4"/>
      <c r="I170" s="112"/>
    </row>
    <row r="171" spans="6:9" x14ac:dyDescent="0.25">
      <c r="F171" s="77">
        <v>44889</v>
      </c>
      <c r="G171" s="4">
        <v>14</v>
      </c>
      <c r="H171" s="91" t="s">
        <v>44</v>
      </c>
      <c r="I171" s="79">
        <f>SUM(G168:G172)</f>
        <v>34</v>
      </c>
    </row>
    <row r="172" spans="6:9" ht="15.75" thickBot="1" x14ac:dyDescent="0.3">
      <c r="F172" s="107">
        <v>44890</v>
      </c>
      <c r="G172" s="108">
        <v>5</v>
      </c>
      <c r="H172" s="109" t="s">
        <v>45</v>
      </c>
      <c r="I172" s="110">
        <f>AVERAGE(G168:G172)</f>
        <v>6.8</v>
      </c>
    </row>
    <row r="173" spans="6:9" x14ac:dyDescent="0.25">
      <c r="F173" s="73">
        <v>44893</v>
      </c>
      <c r="G173" s="74">
        <v>5</v>
      </c>
      <c r="H173" s="74"/>
      <c r="I173" s="111"/>
    </row>
    <row r="174" spans="6:9" x14ac:dyDescent="0.25">
      <c r="F174" s="77">
        <v>44894</v>
      </c>
      <c r="G174" s="4">
        <v>7</v>
      </c>
      <c r="H174" s="4"/>
      <c r="I174" s="112"/>
    </row>
    <row r="175" spans="6:9" x14ac:dyDescent="0.25">
      <c r="F175" s="77">
        <v>44895</v>
      </c>
      <c r="G175" s="4">
        <v>4</v>
      </c>
      <c r="H175" s="4"/>
      <c r="I175" s="112"/>
    </row>
    <row r="176" spans="6:9" x14ac:dyDescent="0.25">
      <c r="F176" s="77">
        <v>44896</v>
      </c>
      <c r="G176" s="4">
        <v>13</v>
      </c>
      <c r="H176" s="91" t="s">
        <v>44</v>
      </c>
      <c r="I176" s="79">
        <f>SUM(G173:G177)</f>
        <v>39</v>
      </c>
    </row>
    <row r="177" spans="6:9" ht="15.75" thickBot="1" x14ac:dyDescent="0.3">
      <c r="F177" s="103">
        <v>44897</v>
      </c>
      <c r="G177" s="47">
        <v>10</v>
      </c>
      <c r="H177" s="105" t="s">
        <v>45</v>
      </c>
      <c r="I177" s="106">
        <f>AVERAGE(G173:G177)</f>
        <v>7.8</v>
      </c>
    </row>
    <row r="178" spans="6:9" x14ac:dyDescent="0.25">
      <c r="F178" s="73">
        <v>44900</v>
      </c>
      <c r="G178" s="74">
        <v>8</v>
      </c>
      <c r="H178" s="74"/>
      <c r="I178" s="111"/>
    </row>
    <row r="179" spans="6:9" x14ac:dyDescent="0.25">
      <c r="F179" s="77">
        <v>44901</v>
      </c>
      <c r="G179" s="4">
        <v>14</v>
      </c>
      <c r="H179" s="4"/>
      <c r="I179" s="112"/>
    </row>
    <row r="180" spans="6:9" x14ac:dyDescent="0.25">
      <c r="F180" s="77">
        <v>44902</v>
      </c>
      <c r="G180" s="4">
        <v>12</v>
      </c>
      <c r="H180" s="4"/>
      <c r="I180" s="112"/>
    </row>
    <row r="181" spans="6:9" x14ac:dyDescent="0.25">
      <c r="F181" s="77">
        <v>44903</v>
      </c>
      <c r="G181" s="4">
        <v>8</v>
      </c>
      <c r="H181" s="91" t="s">
        <v>44</v>
      </c>
      <c r="I181" s="79">
        <f>SUM(G178:G182)</f>
        <v>50</v>
      </c>
    </row>
    <row r="182" spans="6:9" ht="15.75" thickBot="1" x14ac:dyDescent="0.3">
      <c r="F182" s="107">
        <v>44904</v>
      </c>
      <c r="G182" s="108">
        <v>8</v>
      </c>
      <c r="H182" s="109" t="s">
        <v>45</v>
      </c>
      <c r="I182" s="110">
        <f>AVERAGE(G178:G182)</f>
        <v>10</v>
      </c>
    </row>
    <row r="183" spans="6:9" x14ac:dyDescent="0.25">
      <c r="F183" s="73">
        <v>44907</v>
      </c>
      <c r="G183" s="74">
        <v>18</v>
      </c>
      <c r="H183" s="74"/>
      <c r="I183" s="111"/>
    </row>
    <row r="184" spans="6:9" x14ac:dyDescent="0.25">
      <c r="F184" s="77">
        <v>44908</v>
      </c>
      <c r="G184" s="4">
        <v>13</v>
      </c>
      <c r="H184" s="4"/>
      <c r="I184" s="112"/>
    </row>
    <row r="185" spans="6:9" x14ac:dyDescent="0.25">
      <c r="F185" s="77">
        <v>44909</v>
      </c>
      <c r="G185" s="4">
        <v>14</v>
      </c>
      <c r="H185" s="4"/>
      <c r="I185" s="112"/>
    </row>
    <row r="186" spans="6:9" x14ac:dyDescent="0.25">
      <c r="F186" s="77">
        <v>44910</v>
      </c>
      <c r="G186" s="4">
        <v>14</v>
      </c>
      <c r="H186" s="91" t="s">
        <v>44</v>
      </c>
      <c r="I186" s="79">
        <f>SUM(G183:G187)</f>
        <v>69</v>
      </c>
    </row>
    <row r="187" spans="6:9" ht="15.75" thickBot="1" x14ac:dyDescent="0.3">
      <c r="F187" s="107">
        <v>44911</v>
      </c>
      <c r="G187" s="108">
        <v>10</v>
      </c>
      <c r="H187" s="109" t="s">
        <v>45</v>
      </c>
      <c r="I187" s="110">
        <f>AVERAGE(G183:G187)</f>
        <v>13.8</v>
      </c>
    </row>
    <row r="188" spans="6:9" x14ac:dyDescent="0.25">
      <c r="F188" s="73">
        <v>44914</v>
      </c>
      <c r="G188" s="74">
        <v>27</v>
      </c>
      <c r="H188" s="74"/>
      <c r="I188" s="111"/>
    </row>
    <row r="189" spans="6:9" x14ac:dyDescent="0.25">
      <c r="F189" s="77">
        <v>44915</v>
      </c>
      <c r="G189" s="4">
        <v>21</v>
      </c>
      <c r="H189" s="4"/>
      <c r="I189" s="112"/>
    </row>
    <row r="190" spans="6:9" x14ac:dyDescent="0.25">
      <c r="F190" s="77">
        <v>44916</v>
      </c>
      <c r="G190" s="4">
        <v>11</v>
      </c>
      <c r="H190" s="4"/>
      <c r="I190" s="112"/>
    </row>
    <row r="191" spans="6:9" x14ac:dyDescent="0.25">
      <c r="F191" s="77">
        <v>44917</v>
      </c>
      <c r="G191" s="4">
        <v>18</v>
      </c>
      <c r="H191" s="91" t="s">
        <v>44</v>
      </c>
      <c r="I191" s="79">
        <f>SUM(G188:G192)</f>
        <v>84</v>
      </c>
    </row>
    <row r="192" spans="6:9" ht="15.75" thickBot="1" x14ac:dyDescent="0.3">
      <c r="F192" s="107">
        <v>44918</v>
      </c>
      <c r="G192" s="108">
        <v>7</v>
      </c>
      <c r="H192" s="109" t="s">
        <v>45</v>
      </c>
      <c r="I192" s="110">
        <f>AVERAGE(G188:G192)</f>
        <v>16.8</v>
      </c>
    </row>
    <row r="193" spans="6:9" x14ac:dyDescent="0.25">
      <c r="F193" s="73">
        <v>44921</v>
      </c>
      <c r="G193" s="74">
        <v>9</v>
      </c>
      <c r="H193" s="74"/>
      <c r="I193" s="111"/>
    </row>
    <row r="194" spans="6:9" x14ac:dyDescent="0.25">
      <c r="F194" s="77">
        <v>44922</v>
      </c>
      <c r="G194" s="4">
        <v>10</v>
      </c>
      <c r="H194" s="4"/>
      <c r="I194" s="112"/>
    </row>
    <row r="195" spans="6:9" x14ac:dyDescent="0.25">
      <c r="F195" s="77">
        <v>44923</v>
      </c>
      <c r="G195" s="4">
        <v>8</v>
      </c>
      <c r="H195" s="4"/>
      <c r="I195" s="112"/>
    </row>
    <row r="196" spans="6:9" x14ac:dyDescent="0.25">
      <c r="F196" s="77">
        <v>44924</v>
      </c>
      <c r="G196" s="4">
        <v>12</v>
      </c>
      <c r="H196" s="91" t="s">
        <v>44</v>
      </c>
      <c r="I196" s="79">
        <f>SUM(G193:G197)</f>
        <v>44</v>
      </c>
    </row>
    <row r="197" spans="6:9" ht="15.75" thickBot="1" x14ac:dyDescent="0.3">
      <c r="F197" s="107">
        <v>44925</v>
      </c>
      <c r="G197" s="108">
        <v>5</v>
      </c>
      <c r="H197" s="109" t="s">
        <v>45</v>
      </c>
      <c r="I197" s="110">
        <f>AVERAGE(G193:G197)</f>
        <v>8.8000000000000007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95"/>
  <sheetViews>
    <sheetView zoomScale="85" zoomScaleNormal="85" workbookViewId="0">
      <selection activeCell="B4" sqref="B4"/>
    </sheetView>
  </sheetViews>
  <sheetFormatPr defaultRowHeight="15" x14ac:dyDescent="0.25"/>
  <cols>
    <col min="1" max="1" width="19.7109375" customWidth="1"/>
    <col min="2" max="3" width="17.85546875" customWidth="1"/>
    <col min="4" max="4" width="13.85546875" customWidth="1"/>
    <col min="5" max="5" width="14" customWidth="1"/>
    <col min="6" max="6" width="11.85546875" customWidth="1"/>
    <col min="7" max="7" width="9.5703125" customWidth="1"/>
    <col min="8" max="8" width="8.28515625" customWidth="1"/>
    <col min="9" max="9" width="9.140625" customWidth="1"/>
    <col min="10" max="10" width="10.140625" customWidth="1"/>
    <col min="11" max="11" width="18.28515625" customWidth="1"/>
    <col min="12" max="12" width="12.42578125" customWidth="1"/>
    <col min="13" max="13" width="12" customWidth="1"/>
    <col min="14" max="14" width="11.7109375" customWidth="1"/>
    <col min="15" max="15" width="16.140625" customWidth="1"/>
  </cols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F1" s="2" t="s">
        <v>4</v>
      </c>
      <c r="G1" s="3" t="s">
        <v>5</v>
      </c>
      <c r="H1" s="3" t="s">
        <v>6</v>
      </c>
      <c r="I1" s="2" t="s">
        <v>7</v>
      </c>
      <c r="K1" s="1" t="s">
        <v>8</v>
      </c>
    </row>
    <row r="2" spans="1:15" x14ac:dyDescent="0.25">
      <c r="B2" s="4">
        <f>SUM(B9:B25)</f>
        <v>1777</v>
      </c>
      <c r="C2" s="4">
        <f>I15</f>
        <v>1586</v>
      </c>
      <c r="D2" s="4">
        <f>B2-C2</f>
        <v>191</v>
      </c>
      <c r="F2" s="4" t="s">
        <v>9</v>
      </c>
      <c r="G2" s="4">
        <v>72000</v>
      </c>
      <c r="H2" s="4">
        <f>(G2*L3)+(G2*6%)+N3</f>
        <v>7014</v>
      </c>
      <c r="I2" s="4">
        <f t="shared" ref="I2:I7" si="0">G2-H2</f>
        <v>64986</v>
      </c>
      <c r="K2" s="1" t="s">
        <v>10</v>
      </c>
      <c r="L2" s="5" t="s">
        <v>11</v>
      </c>
      <c r="M2" s="1" t="s">
        <v>12</v>
      </c>
      <c r="N2" s="1" t="s">
        <v>13</v>
      </c>
      <c r="O2" s="1" t="s">
        <v>36</v>
      </c>
    </row>
    <row r="3" spans="1:15" x14ac:dyDescent="0.25">
      <c r="F3" s="4" t="s">
        <v>14</v>
      </c>
      <c r="G3" s="4">
        <v>240000</v>
      </c>
      <c r="H3" s="4">
        <f>(G3*L3)+(113000*7%)+O3+M3</f>
        <v>16349</v>
      </c>
      <c r="I3" s="4">
        <f t="shared" si="0"/>
        <v>223651</v>
      </c>
      <c r="K3" s="4"/>
      <c r="L3" s="6">
        <v>2.7E-2</v>
      </c>
      <c r="M3" s="7">
        <v>673</v>
      </c>
      <c r="N3" s="4">
        <v>750</v>
      </c>
      <c r="O3" s="4">
        <v>1286</v>
      </c>
    </row>
    <row r="4" spans="1:15" x14ac:dyDescent="0.25">
      <c r="A4" s="4" t="s">
        <v>54</v>
      </c>
      <c r="B4" s="4" t="s">
        <v>70</v>
      </c>
      <c r="C4" s="4"/>
      <c r="F4" s="4" t="s">
        <v>15</v>
      </c>
      <c r="G4" s="4">
        <v>324000</v>
      </c>
      <c r="H4" s="4">
        <f>(G4*L3)+O3</f>
        <v>10034</v>
      </c>
      <c r="I4" s="4">
        <f t="shared" si="0"/>
        <v>313966</v>
      </c>
    </row>
    <row r="5" spans="1:15" x14ac:dyDescent="0.25">
      <c r="A5" s="4">
        <v>10692</v>
      </c>
      <c r="B5" s="4">
        <f>((I15/A5)*100)</f>
        <v>14.833520389075943</v>
      </c>
      <c r="C5" s="4"/>
      <c r="F5" s="4" t="s">
        <v>18</v>
      </c>
      <c r="G5" s="4">
        <v>318000</v>
      </c>
      <c r="H5" s="4">
        <f>(G5*L3)+O3</f>
        <v>9872</v>
      </c>
      <c r="I5" s="4">
        <f t="shared" si="0"/>
        <v>308128</v>
      </c>
      <c r="L5" s="8"/>
      <c r="M5" s="9"/>
    </row>
    <row r="6" spans="1:15" x14ac:dyDescent="0.25">
      <c r="F6" s="4" t="s">
        <v>19</v>
      </c>
      <c r="G6" s="4">
        <v>284000</v>
      </c>
      <c r="H6" s="4">
        <f>(G6*L3)+O3</f>
        <v>8954</v>
      </c>
      <c r="I6" s="4">
        <f t="shared" si="0"/>
        <v>275046</v>
      </c>
      <c r="L6" s="9"/>
      <c r="M6" s="9"/>
      <c r="N6" s="9"/>
    </row>
    <row r="7" spans="1:15" x14ac:dyDescent="0.25">
      <c r="F7" s="4" t="s">
        <v>20</v>
      </c>
      <c r="G7" s="4">
        <v>356000</v>
      </c>
      <c r="H7" s="4">
        <f>(G7*L3)+O3</f>
        <v>10898</v>
      </c>
      <c r="I7" s="4">
        <f t="shared" si="0"/>
        <v>345102</v>
      </c>
      <c r="L7" s="9"/>
      <c r="M7" s="9"/>
      <c r="N7" s="9"/>
    </row>
    <row r="8" spans="1:15" x14ac:dyDescent="0.25">
      <c r="A8" s="1" t="s">
        <v>16</v>
      </c>
      <c r="B8" s="1" t="s">
        <v>17</v>
      </c>
      <c r="D8" s="1"/>
      <c r="F8" s="4" t="s">
        <v>21</v>
      </c>
      <c r="G8" s="4">
        <v>340000</v>
      </c>
      <c r="H8" s="4">
        <f>(G8*L3)+O3</f>
        <v>10466</v>
      </c>
      <c r="I8" s="4">
        <f t="shared" ref="I8" si="1">G8-H8</f>
        <v>329534</v>
      </c>
    </row>
    <row r="9" spans="1:15" x14ac:dyDescent="0.25">
      <c r="A9" s="11">
        <v>44671</v>
      </c>
      <c r="B9" s="4">
        <v>222</v>
      </c>
      <c r="F9" s="4" t="s">
        <v>22</v>
      </c>
      <c r="G9" s="4">
        <v>482000</v>
      </c>
      <c r="H9" s="4">
        <f>(G9*L3)+O3</f>
        <v>14300</v>
      </c>
      <c r="I9" s="4">
        <f t="shared" ref="I9" si="2">G9-H9</f>
        <v>467700</v>
      </c>
    </row>
    <row r="10" spans="1:15" x14ac:dyDescent="0.25">
      <c r="A10" s="11">
        <v>44720</v>
      </c>
      <c r="B10" s="4">
        <v>98</v>
      </c>
      <c r="D10" s="4"/>
      <c r="F10" s="4" t="s">
        <v>23</v>
      </c>
      <c r="G10" s="4">
        <v>754000</v>
      </c>
      <c r="H10" s="4">
        <f>(G10*L3)+O3</f>
        <v>21644</v>
      </c>
      <c r="I10" s="4">
        <f t="shared" ref="I10" si="3">G10-H10</f>
        <v>732356</v>
      </c>
    </row>
    <row r="11" spans="1:15" x14ac:dyDescent="0.25">
      <c r="A11" s="11">
        <v>44740</v>
      </c>
      <c r="B11" s="4">
        <v>30</v>
      </c>
      <c r="D11" s="4"/>
      <c r="F11" s="4">
        <v>2022</v>
      </c>
      <c r="G11" s="4">
        <f>SUM(G2:G10)</f>
        <v>3170000</v>
      </c>
      <c r="H11" s="4">
        <f>SUM(H2:H10)</f>
        <v>109531</v>
      </c>
      <c r="I11" s="4">
        <f>G11-H11</f>
        <v>3060469</v>
      </c>
    </row>
    <row r="12" spans="1:15" x14ac:dyDescent="0.25">
      <c r="A12" s="11">
        <v>44746</v>
      </c>
      <c r="B12" s="101">
        <v>126</v>
      </c>
      <c r="D12" s="4"/>
      <c r="F12" s="4"/>
      <c r="G12" s="4"/>
      <c r="H12" s="4"/>
      <c r="I12" s="4"/>
      <c r="L12" s="9"/>
      <c r="M12" s="9"/>
      <c r="N12" s="9"/>
    </row>
    <row r="13" spans="1:15" x14ac:dyDescent="0.25">
      <c r="A13" s="11">
        <v>44756</v>
      </c>
      <c r="B13" s="101">
        <v>60</v>
      </c>
      <c r="D13" s="101"/>
      <c r="F13" s="4"/>
      <c r="G13" s="4"/>
      <c r="H13" s="4"/>
      <c r="I13" s="4"/>
      <c r="L13" s="9"/>
      <c r="M13" s="9"/>
      <c r="N13" s="9"/>
    </row>
    <row r="14" spans="1:15" ht="15.75" thickBot="1" x14ac:dyDescent="0.3">
      <c r="A14" s="11">
        <v>44768</v>
      </c>
      <c r="B14" s="101">
        <v>-26</v>
      </c>
      <c r="D14" s="4"/>
    </row>
    <row r="15" spans="1:15" ht="15.75" thickBot="1" x14ac:dyDescent="0.3">
      <c r="A15" s="11">
        <v>44776</v>
      </c>
      <c r="B15" s="101">
        <v>105</v>
      </c>
      <c r="H15" s="63" t="s">
        <v>46</v>
      </c>
      <c r="I15" s="42">
        <f>SUM(G18:G195)</f>
        <v>1586</v>
      </c>
    </row>
    <row r="16" spans="1:15" ht="15.75" thickBot="1" x14ac:dyDescent="0.3">
      <c r="A16" s="11">
        <v>44799</v>
      </c>
      <c r="B16" s="101">
        <v>200</v>
      </c>
      <c r="F16" s="87"/>
      <c r="G16" s="49" t="s">
        <v>47</v>
      </c>
      <c r="H16" s="88" t="s">
        <v>45</v>
      </c>
      <c r="I16" s="72">
        <f>AVERAGE(G18:G195)</f>
        <v>8.9101123595505616</v>
      </c>
    </row>
    <row r="17" spans="1:9" x14ac:dyDescent="0.25">
      <c r="A17" s="11">
        <v>44819</v>
      </c>
      <c r="B17" s="101">
        <v>115</v>
      </c>
      <c r="F17" s="73">
        <v>44669</v>
      </c>
      <c r="G17" s="74" t="s">
        <v>43</v>
      </c>
      <c r="H17" s="75"/>
      <c r="I17" s="76"/>
    </row>
    <row r="18" spans="1:9" x14ac:dyDescent="0.25">
      <c r="A18" s="11">
        <v>44854</v>
      </c>
      <c r="B18" s="101">
        <v>189</v>
      </c>
      <c r="F18" s="77">
        <v>44670</v>
      </c>
      <c r="G18" s="4">
        <v>0</v>
      </c>
      <c r="H18" s="70"/>
      <c r="I18" s="78"/>
    </row>
    <row r="19" spans="1:9" x14ac:dyDescent="0.25">
      <c r="A19" s="11">
        <v>44865</v>
      </c>
      <c r="B19" s="101">
        <v>-77</v>
      </c>
      <c r="F19" s="77">
        <v>44671</v>
      </c>
      <c r="G19" s="4">
        <v>4</v>
      </c>
      <c r="H19" s="70"/>
      <c r="I19" s="78"/>
    </row>
    <row r="20" spans="1:9" x14ac:dyDescent="0.25">
      <c r="A20" s="11">
        <v>44875</v>
      </c>
      <c r="B20" s="101">
        <v>200</v>
      </c>
      <c r="F20" s="77">
        <v>44672</v>
      </c>
      <c r="G20" s="4">
        <v>4</v>
      </c>
      <c r="H20" s="55" t="s">
        <v>44</v>
      </c>
      <c r="I20" s="79">
        <f>SUM(G18:G21)</f>
        <v>14</v>
      </c>
    </row>
    <row r="21" spans="1:9" ht="15.75" thickBot="1" x14ac:dyDescent="0.3">
      <c r="A21" s="11">
        <v>44897</v>
      </c>
      <c r="B21" s="101">
        <v>200</v>
      </c>
      <c r="F21" s="84">
        <v>44673</v>
      </c>
      <c r="G21" s="89">
        <v>6</v>
      </c>
      <c r="H21" s="90" t="s">
        <v>45</v>
      </c>
      <c r="I21" s="83">
        <f>AVERAGE(G18:G21)</f>
        <v>3.5</v>
      </c>
    </row>
    <row r="22" spans="1:9" ht="15.75" thickTop="1" x14ac:dyDescent="0.25">
      <c r="A22" s="11">
        <v>44910</v>
      </c>
      <c r="B22" s="101">
        <v>150</v>
      </c>
      <c r="F22" s="80">
        <v>44676</v>
      </c>
      <c r="G22" s="66">
        <v>2</v>
      </c>
      <c r="H22" s="70"/>
      <c r="I22" s="78"/>
    </row>
    <row r="23" spans="1:9" x14ac:dyDescent="0.25">
      <c r="A23" s="120">
        <v>44924</v>
      </c>
      <c r="B23" s="121">
        <v>185</v>
      </c>
      <c r="F23" s="77">
        <v>44677</v>
      </c>
      <c r="G23" s="4">
        <v>4</v>
      </c>
      <c r="H23" s="70"/>
      <c r="I23" s="78"/>
    </row>
    <row r="24" spans="1:9" x14ac:dyDescent="0.25">
      <c r="F24" s="77">
        <v>44678</v>
      </c>
      <c r="G24" s="4">
        <v>6</v>
      </c>
      <c r="H24" s="70"/>
      <c r="I24" s="78"/>
    </row>
    <row r="25" spans="1:9" x14ac:dyDescent="0.25">
      <c r="F25" s="77">
        <v>44679</v>
      </c>
      <c r="G25" s="4">
        <v>6</v>
      </c>
      <c r="H25" s="91" t="s">
        <v>44</v>
      </c>
      <c r="I25" s="79">
        <f>SUM(G22:G26)</f>
        <v>22</v>
      </c>
    </row>
    <row r="26" spans="1:9" ht="15.75" thickBot="1" x14ac:dyDescent="0.3">
      <c r="F26" s="84">
        <v>44680</v>
      </c>
      <c r="G26" s="81">
        <v>4</v>
      </c>
      <c r="H26" s="82" t="s">
        <v>45</v>
      </c>
      <c r="I26" s="83">
        <f>AVERAGE(G22:G26)</f>
        <v>4.4000000000000004</v>
      </c>
    </row>
    <row r="27" spans="1:9" ht="15.75" thickTop="1" x14ac:dyDescent="0.25">
      <c r="F27" s="80">
        <v>44685</v>
      </c>
      <c r="G27" s="66">
        <v>2</v>
      </c>
      <c r="H27" s="70"/>
      <c r="I27" s="78"/>
    </row>
    <row r="28" spans="1:9" x14ac:dyDescent="0.25">
      <c r="F28" s="77">
        <v>44686</v>
      </c>
      <c r="G28" s="4">
        <v>4</v>
      </c>
      <c r="H28" s="91" t="s">
        <v>44</v>
      </c>
      <c r="I28" s="79">
        <f>SUM(G27:G29)</f>
        <v>11</v>
      </c>
    </row>
    <row r="29" spans="1:9" ht="15.75" thickBot="1" x14ac:dyDescent="0.3">
      <c r="F29" s="84">
        <v>44687</v>
      </c>
      <c r="G29" s="81">
        <v>5</v>
      </c>
      <c r="H29" s="82" t="s">
        <v>45</v>
      </c>
      <c r="I29" s="85">
        <f>AVERAGE(G27:G29)</f>
        <v>3.6666666666666665</v>
      </c>
    </row>
    <row r="30" spans="1:9" ht="15.75" thickTop="1" x14ac:dyDescent="0.25">
      <c r="F30" s="80">
        <v>44692</v>
      </c>
      <c r="G30" s="66">
        <v>6</v>
      </c>
      <c r="H30" s="70"/>
      <c r="I30" s="78"/>
    </row>
    <row r="31" spans="1:9" x14ac:dyDescent="0.25">
      <c r="F31" s="77">
        <v>44693</v>
      </c>
      <c r="G31" s="4">
        <v>10</v>
      </c>
      <c r="H31" s="91" t="s">
        <v>44</v>
      </c>
      <c r="I31" s="79">
        <f>SUM(G30:G32)</f>
        <v>19</v>
      </c>
    </row>
    <row r="32" spans="1:9" ht="15.75" thickBot="1" x14ac:dyDescent="0.3">
      <c r="F32" s="84">
        <v>44694</v>
      </c>
      <c r="G32" s="81">
        <v>3</v>
      </c>
      <c r="H32" s="82" t="s">
        <v>45</v>
      </c>
      <c r="I32" s="85">
        <f>AVERAGE(G30:G32)</f>
        <v>6.333333333333333</v>
      </c>
    </row>
    <row r="33" spans="6:9" ht="15.75" thickTop="1" x14ac:dyDescent="0.25">
      <c r="F33" s="80">
        <v>44697</v>
      </c>
      <c r="G33" s="66">
        <v>7</v>
      </c>
      <c r="H33" s="70"/>
      <c r="I33" s="78"/>
    </row>
    <row r="34" spans="6:9" x14ac:dyDescent="0.25">
      <c r="F34" s="77">
        <v>44698</v>
      </c>
      <c r="G34" s="4">
        <v>6</v>
      </c>
      <c r="H34" s="70"/>
      <c r="I34" s="78"/>
    </row>
    <row r="35" spans="6:9" x14ac:dyDescent="0.25">
      <c r="F35" s="77">
        <v>44699</v>
      </c>
      <c r="G35" s="4">
        <v>6</v>
      </c>
      <c r="H35" s="70"/>
      <c r="I35" s="78"/>
    </row>
    <row r="36" spans="6:9" x14ac:dyDescent="0.25">
      <c r="F36" s="77">
        <v>44700</v>
      </c>
      <c r="G36" s="4">
        <v>7</v>
      </c>
      <c r="H36" s="91" t="s">
        <v>44</v>
      </c>
      <c r="I36" s="79">
        <f>SUM(G33:G37)</f>
        <v>35</v>
      </c>
    </row>
    <row r="37" spans="6:9" ht="15.75" thickBot="1" x14ac:dyDescent="0.3">
      <c r="F37" s="84">
        <v>44701</v>
      </c>
      <c r="G37" s="81">
        <v>9</v>
      </c>
      <c r="H37" s="82" t="s">
        <v>45</v>
      </c>
      <c r="I37" s="83">
        <f>AVERAGE(G33:G37)</f>
        <v>7</v>
      </c>
    </row>
    <row r="38" spans="6:9" ht="15.75" thickTop="1" x14ac:dyDescent="0.25">
      <c r="F38" s="80">
        <v>44704</v>
      </c>
      <c r="G38" s="66">
        <v>13</v>
      </c>
      <c r="H38" s="70"/>
      <c r="I38" s="78"/>
    </row>
    <row r="39" spans="6:9" x14ac:dyDescent="0.25">
      <c r="F39" s="77">
        <v>44705</v>
      </c>
      <c r="G39" s="4">
        <v>6</v>
      </c>
      <c r="H39" s="70"/>
      <c r="I39" s="78"/>
    </row>
    <row r="40" spans="6:9" x14ac:dyDescent="0.25">
      <c r="F40" s="77">
        <v>44706</v>
      </c>
      <c r="G40" s="4">
        <v>12</v>
      </c>
      <c r="H40" s="70"/>
      <c r="I40" s="78"/>
    </row>
    <row r="41" spans="6:9" x14ac:dyDescent="0.25">
      <c r="F41" s="77">
        <v>44707</v>
      </c>
      <c r="G41" s="4">
        <v>7</v>
      </c>
      <c r="H41" s="91" t="s">
        <v>44</v>
      </c>
      <c r="I41" s="79">
        <f>SUM(G38:G42)</f>
        <v>46</v>
      </c>
    </row>
    <row r="42" spans="6:9" ht="15.75" thickBot="1" x14ac:dyDescent="0.3">
      <c r="F42" s="84">
        <v>44708</v>
      </c>
      <c r="G42" s="81">
        <v>8</v>
      </c>
      <c r="H42" s="82" t="s">
        <v>45</v>
      </c>
      <c r="I42" s="83">
        <f>AVERAGE(G38:G42)</f>
        <v>9.1999999999999993</v>
      </c>
    </row>
    <row r="43" spans="6:9" ht="15.75" thickTop="1" x14ac:dyDescent="0.25">
      <c r="F43" s="80">
        <v>44711</v>
      </c>
      <c r="G43" s="66">
        <v>4</v>
      </c>
      <c r="H43" s="70"/>
      <c r="I43" s="78"/>
    </row>
    <row r="44" spans="6:9" x14ac:dyDescent="0.25">
      <c r="F44" s="77">
        <v>44712</v>
      </c>
      <c r="G44" s="4">
        <v>5</v>
      </c>
      <c r="H44" s="70"/>
      <c r="I44" s="78"/>
    </row>
    <row r="45" spans="6:9" x14ac:dyDescent="0.25">
      <c r="F45" s="77">
        <v>44713</v>
      </c>
      <c r="G45" s="4">
        <v>11</v>
      </c>
      <c r="H45" s="70"/>
      <c r="I45" s="78"/>
    </row>
    <row r="46" spans="6:9" x14ac:dyDescent="0.25">
      <c r="F46" s="77">
        <v>44714</v>
      </c>
      <c r="G46" s="4">
        <v>6</v>
      </c>
      <c r="H46" s="91" t="s">
        <v>44</v>
      </c>
      <c r="I46" s="79">
        <f>SUM(G45:G47,G43:G44)</f>
        <v>27</v>
      </c>
    </row>
    <row r="47" spans="6:9" ht="15.75" thickBot="1" x14ac:dyDescent="0.3">
      <c r="F47" s="84">
        <v>44715</v>
      </c>
      <c r="G47" s="81">
        <v>1</v>
      </c>
      <c r="H47" s="82" t="s">
        <v>45</v>
      </c>
      <c r="I47" s="83">
        <f>AVERAGE(G45:G47,G43:G44)</f>
        <v>5.4</v>
      </c>
    </row>
    <row r="48" spans="6:9" ht="15.75" thickTop="1" x14ac:dyDescent="0.25">
      <c r="F48" s="80">
        <v>44718</v>
      </c>
      <c r="G48" s="66">
        <v>3</v>
      </c>
      <c r="H48" s="70"/>
      <c r="I48" s="78"/>
    </row>
    <row r="49" spans="6:9" x14ac:dyDescent="0.25">
      <c r="F49" s="77">
        <v>44719</v>
      </c>
      <c r="G49" s="4">
        <v>7</v>
      </c>
      <c r="H49" s="70"/>
      <c r="I49" s="78"/>
    </row>
    <row r="50" spans="6:9" x14ac:dyDescent="0.25">
      <c r="F50" s="77">
        <v>44720</v>
      </c>
      <c r="G50" s="4">
        <v>8</v>
      </c>
      <c r="H50" s="70"/>
      <c r="I50" s="78"/>
    </row>
    <row r="51" spans="6:9" x14ac:dyDescent="0.25">
      <c r="F51" s="77">
        <v>44721</v>
      </c>
      <c r="G51" s="4">
        <v>10</v>
      </c>
      <c r="H51" s="91" t="s">
        <v>44</v>
      </c>
      <c r="I51" s="79">
        <f>SUM(G48:G52)</f>
        <v>34</v>
      </c>
    </row>
    <row r="52" spans="6:9" ht="15.75" thickBot="1" x14ac:dyDescent="0.3">
      <c r="F52" s="84">
        <v>44722</v>
      </c>
      <c r="G52" s="81">
        <v>6</v>
      </c>
      <c r="H52" s="82" t="s">
        <v>45</v>
      </c>
      <c r="I52" s="83">
        <f>AVERAGE(G48:G52)</f>
        <v>6.8</v>
      </c>
    </row>
    <row r="53" spans="6:9" ht="15.75" thickTop="1" x14ac:dyDescent="0.25">
      <c r="F53" s="80">
        <v>44726</v>
      </c>
      <c r="G53" s="66">
        <v>4</v>
      </c>
      <c r="H53" s="70"/>
      <c r="I53" s="78"/>
    </row>
    <row r="54" spans="6:9" x14ac:dyDescent="0.25">
      <c r="F54" s="77">
        <v>44727</v>
      </c>
      <c r="G54" s="4">
        <v>18</v>
      </c>
      <c r="H54" s="70"/>
      <c r="I54" s="78"/>
    </row>
    <row r="55" spans="6:9" x14ac:dyDescent="0.25">
      <c r="F55" s="77">
        <v>44728</v>
      </c>
      <c r="G55" s="4">
        <v>6</v>
      </c>
      <c r="H55" s="91" t="s">
        <v>44</v>
      </c>
      <c r="I55" s="79">
        <f>SUM(G53:G56)</f>
        <v>35</v>
      </c>
    </row>
    <row r="56" spans="6:9" ht="15.75" thickBot="1" x14ac:dyDescent="0.3">
      <c r="F56" s="84">
        <v>44729</v>
      </c>
      <c r="G56" s="81">
        <v>7</v>
      </c>
      <c r="H56" s="82" t="s">
        <v>45</v>
      </c>
      <c r="I56" s="83">
        <f>AVERAGE(G53:G56)</f>
        <v>8.75</v>
      </c>
    </row>
    <row r="57" spans="6:9" ht="15.75" thickTop="1" x14ac:dyDescent="0.25">
      <c r="F57" s="80">
        <v>44732</v>
      </c>
      <c r="G57" s="66">
        <v>12</v>
      </c>
      <c r="H57" s="70"/>
      <c r="I57" s="78"/>
    </row>
    <row r="58" spans="6:9" x14ac:dyDescent="0.25">
      <c r="F58" s="77">
        <v>44733</v>
      </c>
      <c r="G58" s="4">
        <v>9</v>
      </c>
      <c r="H58" s="70"/>
      <c r="I58" s="78"/>
    </row>
    <row r="59" spans="6:9" x14ac:dyDescent="0.25">
      <c r="F59" s="77">
        <v>44734</v>
      </c>
      <c r="G59" s="4">
        <v>5</v>
      </c>
      <c r="H59" s="70"/>
      <c r="I59" s="78"/>
    </row>
    <row r="60" spans="6:9" x14ac:dyDescent="0.25">
      <c r="F60" s="77">
        <v>44735</v>
      </c>
      <c r="G60" s="4">
        <v>13</v>
      </c>
      <c r="H60" s="91" t="s">
        <v>44</v>
      </c>
      <c r="I60" s="79">
        <f>SUM(G57:G61)</f>
        <v>44</v>
      </c>
    </row>
    <row r="61" spans="6:9" ht="15.75" thickBot="1" x14ac:dyDescent="0.3">
      <c r="F61" s="84">
        <v>44736</v>
      </c>
      <c r="G61" s="81">
        <v>5</v>
      </c>
      <c r="H61" s="82" t="s">
        <v>45</v>
      </c>
      <c r="I61" s="83">
        <f>AVERAGE(G57:G61)</f>
        <v>8.8000000000000007</v>
      </c>
    </row>
    <row r="62" spans="6:9" ht="15.75" thickTop="1" x14ac:dyDescent="0.25">
      <c r="F62" s="80">
        <v>44739</v>
      </c>
      <c r="G62" s="66">
        <v>6</v>
      </c>
      <c r="H62" s="70"/>
      <c r="I62" s="78"/>
    </row>
    <row r="63" spans="6:9" x14ac:dyDescent="0.25">
      <c r="F63" s="77">
        <v>44740</v>
      </c>
      <c r="G63" s="4">
        <v>11</v>
      </c>
      <c r="H63" s="70"/>
      <c r="I63" s="78"/>
    </row>
    <row r="64" spans="6:9" x14ac:dyDescent="0.25">
      <c r="F64" s="77">
        <v>44741</v>
      </c>
      <c r="G64" s="4">
        <v>7</v>
      </c>
      <c r="H64" s="70"/>
      <c r="I64" s="78"/>
    </row>
    <row r="65" spans="6:9" x14ac:dyDescent="0.25">
      <c r="F65" s="77">
        <v>44742</v>
      </c>
      <c r="G65" s="4">
        <v>7</v>
      </c>
      <c r="H65" s="91" t="s">
        <v>44</v>
      </c>
      <c r="I65" s="79">
        <f>SUM(G62:G66)</f>
        <v>35</v>
      </c>
    </row>
    <row r="66" spans="6:9" ht="15.75" thickBot="1" x14ac:dyDescent="0.3">
      <c r="F66" s="84">
        <v>44743</v>
      </c>
      <c r="G66" s="81">
        <v>4</v>
      </c>
      <c r="H66" s="82" t="s">
        <v>45</v>
      </c>
      <c r="I66" s="83">
        <f>AVERAGE(G62:G66)</f>
        <v>7</v>
      </c>
    </row>
    <row r="67" spans="6:9" ht="15.75" thickTop="1" x14ac:dyDescent="0.25">
      <c r="F67" s="80">
        <v>44746</v>
      </c>
      <c r="G67" s="66">
        <v>9</v>
      </c>
      <c r="H67" s="70"/>
      <c r="I67" s="78"/>
    </row>
    <row r="68" spans="6:9" x14ac:dyDescent="0.25">
      <c r="F68" s="77">
        <v>44747</v>
      </c>
      <c r="G68" s="4">
        <v>8</v>
      </c>
      <c r="H68" s="70"/>
      <c r="I68" s="78"/>
    </row>
    <row r="69" spans="6:9" x14ac:dyDescent="0.25">
      <c r="F69" s="77">
        <v>44748</v>
      </c>
      <c r="G69" s="4">
        <v>8</v>
      </c>
      <c r="H69" s="70"/>
      <c r="I69" s="78"/>
    </row>
    <row r="70" spans="6:9" x14ac:dyDescent="0.25">
      <c r="F70" s="77">
        <v>44749</v>
      </c>
      <c r="G70" s="4">
        <v>10</v>
      </c>
      <c r="H70" s="91" t="s">
        <v>44</v>
      </c>
      <c r="I70" s="79">
        <f>SUM(G67:G71)</f>
        <v>43</v>
      </c>
    </row>
    <row r="71" spans="6:9" ht="15.75" thickBot="1" x14ac:dyDescent="0.3">
      <c r="F71" s="84">
        <v>44750</v>
      </c>
      <c r="G71" s="81">
        <v>8</v>
      </c>
      <c r="H71" s="82" t="s">
        <v>45</v>
      </c>
      <c r="I71" s="83">
        <f>AVERAGE(G67:G71)</f>
        <v>8.6</v>
      </c>
    </row>
    <row r="72" spans="6:9" ht="15.75" thickTop="1" x14ac:dyDescent="0.25">
      <c r="F72" s="80">
        <v>44753</v>
      </c>
      <c r="G72" s="66">
        <v>13</v>
      </c>
      <c r="H72" s="70"/>
      <c r="I72" s="78"/>
    </row>
    <row r="73" spans="6:9" x14ac:dyDescent="0.25">
      <c r="F73" s="77">
        <v>44754</v>
      </c>
      <c r="G73" s="4">
        <v>7</v>
      </c>
      <c r="H73" s="70"/>
      <c r="I73" s="78"/>
    </row>
    <row r="74" spans="6:9" x14ac:dyDescent="0.25">
      <c r="F74" s="77">
        <v>44755</v>
      </c>
      <c r="G74" s="4">
        <v>13</v>
      </c>
      <c r="H74" s="70"/>
      <c r="I74" s="78"/>
    </row>
    <row r="75" spans="6:9" x14ac:dyDescent="0.25">
      <c r="F75" s="77">
        <v>44756</v>
      </c>
      <c r="G75" s="4">
        <v>8</v>
      </c>
      <c r="H75" s="91" t="s">
        <v>44</v>
      </c>
      <c r="I75" s="79">
        <f>SUM(G72:G76)</f>
        <v>46</v>
      </c>
    </row>
    <row r="76" spans="6:9" ht="15.75" thickBot="1" x14ac:dyDescent="0.3">
      <c r="F76" s="84">
        <v>44757</v>
      </c>
      <c r="G76" s="81">
        <v>5</v>
      </c>
      <c r="H76" s="82" t="s">
        <v>45</v>
      </c>
      <c r="I76" s="83">
        <f>AVERAGE(G72:G76)</f>
        <v>9.1999999999999993</v>
      </c>
    </row>
    <row r="77" spans="6:9" ht="15.75" thickTop="1" x14ac:dyDescent="0.25">
      <c r="F77" s="80">
        <v>44760</v>
      </c>
      <c r="G77" s="66">
        <v>12</v>
      </c>
      <c r="H77" s="70"/>
      <c r="I77" s="78"/>
    </row>
    <row r="78" spans="6:9" x14ac:dyDescent="0.25">
      <c r="F78" s="77">
        <v>44761</v>
      </c>
      <c r="G78" s="4">
        <v>5</v>
      </c>
      <c r="H78" s="70"/>
      <c r="I78" s="78"/>
    </row>
    <row r="79" spans="6:9" x14ac:dyDescent="0.25">
      <c r="F79" s="77">
        <v>44762</v>
      </c>
      <c r="G79" s="4">
        <v>7</v>
      </c>
      <c r="H79" s="70"/>
      <c r="I79" s="78"/>
    </row>
    <row r="80" spans="6:9" x14ac:dyDescent="0.25">
      <c r="F80" s="77">
        <v>44763</v>
      </c>
      <c r="G80" s="4">
        <v>8</v>
      </c>
      <c r="H80" s="91" t="s">
        <v>44</v>
      </c>
      <c r="I80" s="79">
        <f>SUM(G77:G81)</f>
        <v>39</v>
      </c>
    </row>
    <row r="81" spans="6:9" ht="15.75" thickBot="1" x14ac:dyDescent="0.3">
      <c r="F81" s="84">
        <v>44764</v>
      </c>
      <c r="G81" s="81">
        <v>7</v>
      </c>
      <c r="H81" s="82" t="s">
        <v>45</v>
      </c>
      <c r="I81" s="83">
        <f>AVERAGE(G77:G81)</f>
        <v>7.8</v>
      </c>
    </row>
    <row r="82" spans="6:9" ht="15.75" thickTop="1" x14ac:dyDescent="0.25">
      <c r="F82" s="80">
        <v>44767</v>
      </c>
      <c r="G82" s="66">
        <v>5</v>
      </c>
      <c r="H82" s="70"/>
      <c r="I82" s="78"/>
    </row>
    <row r="83" spans="6:9" x14ac:dyDescent="0.25">
      <c r="F83" s="77">
        <v>44768</v>
      </c>
      <c r="G83" s="4">
        <v>6</v>
      </c>
      <c r="H83" s="70"/>
      <c r="I83" s="78"/>
    </row>
    <row r="84" spans="6:9" x14ac:dyDescent="0.25">
      <c r="F84" s="77">
        <v>44769</v>
      </c>
      <c r="G84" s="4">
        <v>2</v>
      </c>
      <c r="H84" s="70"/>
      <c r="I84" s="78"/>
    </row>
    <row r="85" spans="6:9" x14ac:dyDescent="0.25">
      <c r="F85" s="77">
        <v>44770</v>
      </c>
      <c r="G85" s="4">
        <v>8</v>
      </c>
      <c r="H85" s="91" t="s">
        <v>44</v>
      </c>
      <c r="I85" s="79">
        <f>SUM(G82:G86)</f>
        <v>27</v>
      </c>
    </row>
    <row r="86" spans="6:9" ht="15.75" thickBot="1" x14ac:dyDescent="0.3">
      <c r="F86" s="84">
        <v>44771</v>
      </c>
      <c r="G86" s="81">
        <v>6</v>
      </c>
      <c r="H86" s="82" t="s">
        <v>45</v>
      </c>
      <c r="I86" s="83">
        <f>AVERAGE(G82:G86)</f>
        <v>5.4</v>
      </c>
    </row>
    <row r="87" spans="6:9" ht="15.75" thickTop="1" x14ac:dyDescent="0.25">
      <c r="F87" s="73">
        <v>44774</v>
      </c>
      <c r="G87" s="74">
        <v>5</v>
      </c>
      <c r="H87" s="74"/>
      <c r="I87" s="111"/>
    </row>
    <row r="88" spans="6:9" x14ac:dyDescent="0.25">
      <c r="F88" s="77">
        <v>44775</v>
      </c>
      <c r="G88" s="4">
        <v>9</v>
      </c>
      <c r="H88" s="4"/>
      <c r="I88" s="112"/>
    </row>
    <row r="89" spans="6:9" x14ac:dyDescent="0.25">
      <c r="F89" s="77">
        <v>44776</v>
      </c>
      <c r="G89" s="4">
        <v>5</v>
      </c>
      <c r="H89" s="4"/>
      <c r="I89" s="112"/>
    </row>
    <row r="90" spans="6:9" x14ac:dyDescent="0.25">
      <c r="F90" s="77">
        <v>44777</v>
      </c>
      <c r="G90" s="4">
        <v>7</v>
      </c>
      <c r="H90" s="91" t="s">
        <v>44</v>
      </c>
      <c r="I90" s="79">
        <f>SUM(G87:G91)</f>
        <v>33</v>
      </c>
    </row>
    <row r="91" spans="6:9" ht="15.75" thickBot="1" x14ac:dyDescent="0.3">
      <c r="F91" s="103">
        <v>44778</v>
      </c>
      <c r="G91" s="47">
        <v>7</v>
      </c>
      <c r="H91" s="105" t="s">
        <v>45</v>
      </c>
      <c r="I91" s="106">
        <f>AVERAGE(G87:G91)</f>
        <v>6.6</v>
      </c>
    </row>
    <row r="92" spans="6:9" x14ac:dyDescent="0.25">
      <c r="F92" s="73">
        <v>44781</v>
      </c>
      <c r="G92" s="74">
        <v>4</v>
      </c>
      <c r="H92" s="74"/>
      <c r="I92" s="111"/>
    </row>
    <row r="93" spans="6:9" x14ac:dyDescent="0.25">
      <c r="F93" s="77">
        <v>44782</v>
      </c>
      <c r="G93" s="4">
        <v>12</v>
      </c>
      <c r="H93" s="4"/>
      <c r="I93" s="112"/>
    </row>
    <row r="94" spans="6:9" x14ac:dyDescent="0.25">
      <c r="F94" s="77">
        <v>44783</v>
      </c>
      <c r="G94" s="4">
        <v>5</v>
      </c>
      <c r="H94" s="4"/>
      <c r="I94" s="112"/>
    </row>
    <row r="95" spans="6:9" x14ac:dyDescent="0.25">
      <c r="F95" s="77">
        <v>44784</v>
      </c>
      <c r="G95" s="4">
        <v>6</v>
      </c>
      <c r="H95" s="91" t="s">
        <v>44</v>
      </c>
      <c r="I95" s="79">
        <f>SUM(G92:G96)</f>
        <v>33</v>
      </c>
    </row>
    <row r="96" spans="6:9" ht="15.75" thickBot="1" x14ac:dyDescent="0.3">
      <c r="F96" s="107">
        <v>44785</v>
      </c>
      <c r="G96" s="108">
        <v>6</v>
      </c>
      <c r="H96" s="109" t="s">
        <v>45</v>
      </c>
      <c r="I96" s="110">
        <f>AVERAGE(G92:G96)</f>
        <v>6.6</v>
      </c>
    </row>
    <row r="97" spans="6:9" x14ac:dyDescent="0.25">
      <c r="F97" s="73">
        <v>44788</v>
      </c>
      <c r="G97" s="74">
        <v>6</v>
      </c>
      <c r="H97" s="74"/>
      <c r="I97" s="111"/>
    </row>
    <row r="98" spans="6:9" x14ac:dyDescent="0.25">
      <c r="F98" s="77">
        <v>44789</v>
      </c>
      <c r="G98" s="4">
        <v>9</v>
      </c>
      <c r="H98" s="4"/>
      <c r="I98" s="112"/>
    </row>
    <row r="99" spans="6:9" x14ac:dyDescent="0.25">
      <c r="F99" s="77">
        <v>44790</v>
      </c>
      <c r="G99" s="4">
        <v>5</v>
      </c>
      <c r="H99" s="4"/>
      <c r="I99" s="112"/>
    </row>
    <row r="100" spans="6:9" x14ac:dyDescent="0.25">
      <c r="F100" s="77">
        <v>44791</v>
      </c>
      <c r="G100" s="4">
        <v>4</v>
      </c>
      <c r="H100" s="91" t="s">
        <v>44</v>
      </c>
      <c r="I100" s="79">
        <f>SUM(G97:G101)</f>
        <v>31</v>
      </c>
    </row>
    <row r="101" spans="6:9" ht="15.75" thickBot="1" x14ac:dyDescent="0.3">
      <c r="F101" s="107">
        <v>44792</v>
      </c>
      <c r="G101" s="108">
        <v>7</v>
      </c>
      <c r="H101" s="109" t="s">
        <v>45</v>
      </c>
      <c r="I101" s="110">
        <f>AVERAGE(G97:G101)</f>
        <v>6.2</v>
      </c>
    </row>
    <row r="102" spans="6:9" x14ac:dyDescent="0.25">
      <c r="F102" s="73">
        <v>44795</v>
      </c>
      <c r="G102" s="74">
        <v>4</v>
      </c>
      <c r="H102" s="74"/>
      <c r="I102" s="111"/>
    </row>
    <row r="103" spans="6:9" x14ac:dyDescent="0.25">
      <c r="F103" s="77">
        <v>44796</v>
      </c>
      <c r="G103" s="4">
        <v>9</v>
      </c>
      <c r="H103" s="4"/>
      <c r="I103" s="112"/>
    </row>
    <row r="104" spans="6:9" x14ac:dyDescent="0.25">
      <c r="F104" s="77">
        <v>44797</v>
      </c>
      <c r="G104" s="4">
        <v>5</v>
      </c>
      <c r="H104" s="4"/>
      <c r="I104" s="112"/>
    </row>
    <row r="105" spans="6:9" x14ac:dyDescent="0.25">
      <c r="F105" s="77">
        <v>44798</v>
      </c>
      <c r="G105" s="4">
        <v>5</v>
      </c>
      <c r="H105" s="91" t="s">
        <v>44</v>
      </c>
      <c r="I105" s="79">
        <f>SUM(G102:G106)</f>
        <v>29</v>
      </c>
    </row>
    <row r="106" spans="6:9" ht="15.75" thickBot="1" x14ac:dyDescent="0.3">
      <c r="F106" s="103">
        <v>44799</v>
      </c>
      <c r="G106" s="47">
        <v>6</v>
      </c>
      <c r="H106" s="105" t="s">
        <v>45</v>
      </c>
      <c r="I106" s="106">
        <f>AVERAGE(G102:G106)</f>
        <v>5.8</v>
      </c>
    </row>
    <row r="107" spans="6:9" x14ac:dyDescent="0.25">
      <c r="F107" s="73">
        <v>44802</v>
      </c>
      <c r="G107" s="74">
        <v>6</v>
      </c>
      <c r="H107" s="74"/>
      <c r="I107" s="111"/>
    </row>
    <row r="108" spans="6:9" x14ac:dyDescent="0.25">
      <c r="F108" s="77">
        <v>44803</v>
      </c>
      <c r="G108" s="4">
        <v>5</v>
      </c>
      <c r="H108" s="4"/>
      <c r="I108" s="112"/>
    </row>
    <row r="109" spans="6:9" x14ac:dyDescent="0.25">
      <c r="F109" s="77">
        <v>44804</v>
      </c>
      <c r="G109" s="4">
        <v>5</v>
      </c>
      <c r="H109" s="4"/>
      <c r="I109" s="112"/>
    </row>
    <row r="110" spans="6:9" x14ac:dyDescent="0.25">
      <c r="F110" s="77">
        <v>44805</v>
      </c>
      <c r="G110" s="4">
        <v>7</v>
      </c>
      <c r="H110" s="91" t="s">
        <v>44</v>
      </c>
      <c r="I110" s="79">
        <f>SUM(G107:G111)</f>
        <v>31</v>
      </c>
    </row>
    <row r="111" spans="6:9" ht="15.75" thickBot="1" x14ac:dyDescent="0.3">
      <c r="F111" s="107">
        <v>44806</v>
      </c>
      <c r="G111" s="108">
        <v>8</v>
      </c>
      <c r="H111" s="109" t="s">
        <v>45</v>
      </c>
      <c r="I111" s="110">
        <f>AVERAGE(G107:G111)</f>
        <v>6.2</v>
      </c>
    </row>
    <row r="112" spans="6:9" x14ac:dyDescent="0.25">
      <c r="F112" s="73">
        <v>44809</v>
      </c>
      <c r="G112" s="74">
        <v>8</v>
      </c>
      <c r="H112" s="74"/>
      <c r="I112" s="111"/>
    </row>
    <row r="113" spans="6:9" x14ac:dyDescent="0.25">
      <c r="F113" s="77">
        <v>44810</v>
      </c>
      <c r="G113" s="4">
        <v>12</v>
      </c>
      <c r="H113" s="4"/>
      <c r="I113" s="112"/>
    </row>
    <row r="114" spans="6:9" x14ac:dyDescent="0.25">
      <c r="F114" s="77">
        <v>44811</v>
      </c>
      <c r="G114" s="4">
        <v>12</v>
      </c>
      <c r="H114" s="4"/>
      <c r="I114" s="112"/>
    </row>
    <row r="115" spans="6:9" x14ac:dyDescent="0.25">
      <c r="F115" s="77">
        <v>44812</v>
      </c>
      <c r="G115" s="4">
        <v>4</v>
      </c>
      <c r="H115" s="91" t="s">
        <v>44</v>
      </c>
      <c r="I115" s="79">
        <f>SUM(G112:G116)</f>
        <v>39</v>
      </c>
    </row>
    <row r="116" spans="6:9" ht="15.75" thickBot="1" x14ac:dyDescent="0.3">
      <c r="F116" s="107">
        <v>44813</v>
      </c>
      <c r="G116" s="108">
        <v>3</v>
      </c>
      <c r="H116" s="109" t="s">
        <v>45</v>
      </c>
      <c r="I116" s="110">
        <f>AVERAGE(G112:G116)</f>
        <v>7.8</v>
      </c>
    </row>
    <row r="117" spans="6:9" x14ac:dyDescent="0.25">
      <c r="F117" s="73">
        <v>44816</v>
      </c>
      <c r="G117" s="74">
        <v>9</v>
      </c>
      <c r="H117" s="74"/>
      <c r="I117" s="111"/>
    </row>
    <row r="118" spans="6:9" x14ac:dyDescent="0.25">
      <c r="F118" s="77">
        <v>44817</v>
      </c>
      <c r="G118" s="4">
        <v>15</v>
      </c>
      <c r="H118" s="4"/>
      <c r="I118" s="112"/>
    </row>
    <row r="119" spans="6:9" x14ac:dyDescent="0.25">
      <c r="F119" s="77">
        <v>44818</v>
      </c>
      <c r="G119" s="4">
        <v>7</v>
      </c>
      <c r="H119" s="4"/>
      <c r="I119" s="112"/>
    </row>
    <row r="120" spans="6:9" x14ac:dyDescent="0.25">
      <c r="F120" s="77">
        <v>44819</v>
      </c>
      <c r="G120" s="4">
        <v>11</v>
      </c>
      <c r="H120" s="91" t="s">
        <v>44</v>
      </c>
      <c r="I120" s="79">
        <f>SUM(G117:G121)</f>
        <v>49</v>
      </c>
    </row>
    <row r="121" spans="6:9" ht="15.75" thickBot="1" x14ac:dyDescent="0.3">
      <c r="F121" s="107">
        <v>44820</v>
      </c>
      <c r="G121" s="108">
        <v>7</v>
      </c>
      <c r="H121" s="109" t="s">
        <v>45</v>
      </c>
      <c r="I121" s="110">
        <f>AVERAGE(G117:G121)</f>
        <v>9.8000000000000007</v>
      </c>
    </row>
    <row r="122" spans="6:9" x14ac:dyDescent="0.25">
      <c r="F122" s="73">
        <v>44823</v>
      </c>
      <c r="G122" s="74">
        <v>8</v>
      </c>
      <c r="H122" s="74"/>
      <c r="I122" s="111"/>
    </row>
    <row r="123" spans="6:9" x14ac:dyDescent="0.25">
      <c r="F123" s="77">
        <v>44824</v>
      </c>
      <c r="G123" s="4">
        <v>4</v>
      </c>
      <c r="H123" s="4"/>
      <c r="I123" s="112"/>
    </row>
    <row r="124" spans="6:9" x14ac:dyDescent="0.25">
      <c r="F124" s="77">
        <v>44825</v>
      </c>
      <c r="G124" s="4">
        <v>5</v>
      </c>
      <c r="H124" s="4"/>
      <c r="I124" s="112"/>
    </row>
    <row r="125" spans="6:9" x14ac:dyDescent="0.25">
      <c r="F125" s="77">
        <v>44826</v>
      </c>
      <c r="G125" s="4">
        <v>7</v>
      </c>
      <c r="H125" s="91" t="s">
        <v>44</v>
      </c>
      <c r="I125" s="79">
        <f>SUM(G122:G126)</f>
        <v>36</v>
      </c>
    </row>
    <row r="126" spans="6:9" ht="15.75" thickBot="1" x14ac:dyDescent="0.3">
      <c r="F126" s="107">
        <v>44827</v>
      </c>
      <c r="G126" s="108">
        <v>12</v>
      </c>
      <c r="H126" s="109" t="s">
        <v>45</v>
      </c>
      <c r="I126" s="110">
        <f>AVERAGE(G122:G126)</f>
        <v>7.2</v>
      </c>
    </row>
    <row r="127" spans="6:9" x14ac:dyDescent="0.25">
      <c r="F127" s="73">
        <v>44830</v>
      </c>
      <c r="G127" s="74">
        <v>11</v>
      </c>
      <c r="H127" s="74"/>
      <c r="I127" s="111"/>
    </row>
    <row r="128" spans="6:9" x14ac:dyDescent="0.25">
      <c r="F128" s="77">
        <v>44831</v>
      </c>
      <c r="G128" s="4">
        <v>5</v>
      </c>
      <c r="H128" s="4"/>
      <c r="I128" s="112"/>
    </row>
    <row r="129" spans="6:9" x14ac:dyDescent="0.25">
      <c r="F129" s="77">
        <v>44832</v>
      </c>
      <c r="G129" s="4">
        <v>12</v>
      </c>
      <c r="H129" s="4"/>
      <c r="I129" s="112"/>
    </row>
    <row r="130" spans="6:9" x14ac:dyDescent="0.25">
      <c r="F130" s="77">
        <v>44833</v>
      </c>
      <c r="G130" s="4">
        <v>5</v>
      </c>
      <c r="H130" s="91" t="s">
        <v>44</v>
      </c>
      <c r="I130" s="79">
        <f>SUM(G127:G131)</f>
        <v>39</v>
      </c>
    </row>
    <row r="131" spans="6:9" ht="15.75" thickBot="1" x14ac:dyDescent="0.3">
      <c r="F131" s="103">
        <v>44834</v>
      </c>
      <c r="G131" s="47">
        <v>6</v>
      </c>
      <c r="H131" s="105" t="s">
        <v>45</v>
      </c>
      <c r="I131" s="106">
        <f>AVERAGE(G127:G131)</f>
        <v>7.8</v>
      </c>
    </row>
    <row r="132" spans="6:9" x14ac:dyDescent="0.25">
      <c r="F132" s="73">
        <v>44837</v>
      </c>
      <c r="G132" s="74">
        <v>7</v>
      </c>
      <c r="H132" s="74"/>
      <c r="I132" s="111"/>
    </row>
    <row r="133" spans="6:9" x14ac:dyDescent="0.25">
      <c r="F133" s="77">
        <v>44838</v>
      </c>
      <c r="G133" s="4">
        <v>9</v>
      </c>
      <c r="H133" s="4"/>
      <c r="I133" s="112"/>
    </row>
    <row r="134" spans="6:9" x14ac:dyDescent="0.25">
      <c r="F134" s="77">
        <v>44839</v>
      </c>
      <c r="G134" s="4">
        <v>7</v>
      </c>
      <c r="H134" s="4"/>
      <c r="I134" s="112"/>
    </row>
    <row r="135" spans="6:9" x14ac:dyDescent="0.25">
      <c r="F135" s="77">
        <v>44840</v>
      </c>
      <c r="G135" s="4">
        <v>7</v>
      </c>
      <c r="H135" s="91" t="s">
        <v>44</v>
      </c>
      <c r="I135" s="79">
        <f>SUM(G132:G136)</f>
        <v>34</v>
      </c>
    </row>
    <row r="136" spans="6:9" ht="15.75" thickBot="1" x14ac:dyDescent="0.3">
      <c r="F136" s="107">
        <v>44841</v>
      </c>
      <c r="G136" s="108">
        <v>4</v>
      </c>
      <c r="H136" s="109" t="s">
        <v>45</v>
      </c>
      <c r="I136" s="110">
        <f>AVERAGE(G132:G136)</f>
        <v>6.8</v>
      </c>
    </row>
    <row r="137" spans="6:9" x14ac:dyDescent="0.25">
      <c r="F137" s="73">
        <v>44844</v>
      </c>
      <c r="G137" s="74">
        <v>6</v>
      </c>
      <c r="H137" s="74"/>
      <c r="I137" s="111"/>
    </row>
    <row r="138" spans="6:9" x14ac:dyDescent="0.25">
      <c r="F138" s="77">
        <v>44845</v>
      </c>
      <c r="G138" s="4">
        <v>7</v>
      </c>
      <c r="H138" s="4"/>
      <c r="I138" s="112"/>
    </row>
    <row r="139" spans="6:9" x14ac:dyDescent="0.25">
      <c r="F139" s="77">
        <v>44846</v>
      </c>
      <c r="G139" s="4">
        <v>11</v>
      </c>
      <c r="H139" s="4"/>
      <c r="I139" s="112"/>
    </row>
    <row r="140" spans="6:9" x14ac:dyDescent="0.25">
      <c r="F140" s="77">
        <v>44847</v>
      </c>
      <c r="G140" s="4">
        <v>12</v>
      </c>
      <c r="H140" s="91" t="s">
        <v>44</v>
      </c>
      <c r="I140" s="79">
        <f>SUM(G137:G141)</f>
        <v>42</v>
      </c>
    </row>
    <row r="141" spans="6:9" ht="15.75" thickBot="1" x14ac:dyDescent="0.3">
      <c r="F141" s="107">
        <v>44848</v>
      </c>
      <c r="G141" s="108">
        <v>6</v>
      </c>
      <c r="H141" s="109" t="s">
        <v>45</v>
      </c>
      <c r="I141" s="110">
        <f>AVERAGE(G137:G141)</f>
        <v>8.4</v>
      </c>
    </row>
    <row r="142" spans="6:9" x14ac:dyDescent="0.25">
      <c r="F142" s="73">
        <v>44851</v>
      </c>
      <c r="G142" s="74">
        <v>6</v>
      </c>
      <c r="H142" s="74"/>
      <c r="I142" s="111"/>
    </row>
    <row r="143" spans="6:9" x14ac:dyDescent="0.25">
      <c r="F143" s="77">
        <v>44852</v>
      </c>
      <c r="G143" s="4">
        <v>12</v>
      </c>
      <c r="H143" s="4"/>
      <c r="I143" s="112"/>
    </row>
    <row r="144" spans="6:9" x14ac:dyDescent="0.25">
      <c r="F144" s="77">
        <v>44853</v>
      </c>
      <c r="G144" s="4">
        <v>10</v>
      </c>
      <c r="H144" s="4"/>
      <c r="I144" s="112"/>
    </row>
    <row r="145" spans="6:9" x14ac:dyDescent="0.25">
      <c r="F145" s="77">
        <v>44854</v>
      </c>
      <c r="G145" s="4">
        <v>13</v>
      </c>
      <c r="H145" s="91" t="s">
        <v>44</v>
      </c>
      <c r="I145" s="79">
        <f>SUM(G142:G146)</f>
        <v>44</v>
      </c>
    </row>
    <row r="146" spans="6:9" ht="15.75" thickBot="1" x14ac:dyDescent="0.3">
      <c r="F146" s="107">
        <v>44855</v>
      </c>
      <c r="G146" s="108">
        <v>3</v>
      </c>
      <c r="H146" s="109" t="s">
        <v>45</v>
      </c>
      <c r="I146" s="110">
        <f>AVERAGE(G142:G146)</f>
        <v>8.8000000000000007</v>
      </c>
    </row>
    <row r="147" spans="6:9" x14ac:dyDescent="0.25">
      <c r="F147" s="73">
        <v>44858</v>
      </c>
      <c r="G147" s="74">
        <v>13</v>
      </c>
      <c r="H147" s="74"/>
      <c r="I147" s="111"/>
    </row>
    <row r="148" spans="6:9" x14ac:dyDescent="0.25">
      <c r="F148" s="77">
        <v>44859</v>
      </c>
      <c r="G148" s="4">
        <v>9</v>
      </c>
      <c r="H148" s="4"/>
      <c r="I148" s="112"/>
    </row>
    <row r="149" spans="6:9" x14ac:dyDescent="0.25">
      <c r="F149" s="77">
        <v>44860</v>
      </c>
      <c r="G149" s="4">
        <v>4</v>
      </c>
      <c r="H149" s="4"/>
      <c r="I149" s="112"/>
    </row>
    <row r="150" spans="6:9" x14ac:dyDescent="0.25">
      <c r="F150" s="77">
        <v>44861</v>
      </c>
      <c r="G150" s="4">
        <v>7</v>
      </c>
      <c r="H150" s="91" t="s">
        <v>44</v>
      </c>
      <c r="I150" s="79">
        <f>SUM(G147:G151)</f>
        <v>41</v>
      </c>
    </row>
    <row r="151" spans="6:9" ht="15.75" thickBot="1" x14ac:dyDescent="0.3">
      <c r="F151" s="107">
        <v>44862</v>
      </c>
      <c r="G151" s="108">
        <v>8</v>
      </c>
      <c r="H151" s="109" t="s">
        <v>45</v>
      </c>
      <c r="I151" s="110">
        <f>AVERAGE(G147:G151)</f>
        <v>8.1999999999999993</v>
      </c>
    </row>
    <row r="152" spans="6:9" x14ac:dyDescent="0.25">
      <c r="F152" s="73">
        <v>44865</v>
      </c>
      <c r="G152" s="74">
        <v>9</v>
      </c>
      <c r="H152" s="74"/>
      <c r="I152" s="111"/>
    </row>
    <row r="153" spans="6:9" x14ac:dyDescent="0.25">
      <c r="F153" s="77">
        <v>44866</v>
      </c>
      <c r="G153" s="4">
        <v>6</v>
      </c>
      <c r="H153" s="4"/>
      <c r="I153" s="112"/>
    </row>
    <row r="154" spans="6:9" x14ac:dyDescent="0.25">
      <c r="F154" s="77">
        <v>44867</v>
      </c>
      <c r="G154" s="4">
        <v>5</v>
      </c>
      <c r="H154" s="91" t="s">
        <v>44</v>
      </c>
      <c r="I154" s="79">
        <f>SUM(G152:G155)</f>
        <v>32</v>
      </c>
    </row>
    <row r="155" spans="6:9" ht="15.75" thickBot="1" x14ac:dyDescent="0.3">
      <c r="F155" s="103">
        <v>44868</v>
      </c>
      <c r="G155" s="47">
        <v>12</v>
      </c>
      <c r="H155" s="105" t="s">
        <v>45</v>
      </c>
      <c r="I155" s="106">
        <f>AVERAGE(G151:G155)</f>
        <v>8</v>
      </c>
    </row>
    <row r="156" spans="6:9" x14ac:dyDescent="0.25">
      <c r="F156" s="73">
        <v>44872</v>
      </c>
      <c r="G156" s="74">
        <v>12</v>
      </c>
      <c r="H156" s="74"/>
      <c r="I156" s="111"/>
    </row>
    <row r="157" spans="6:9" x14ac:dyDescent="0.25">
      <c r="F157" s="77">
        <v>44873</v>
      </c>
      <c r="G157" s="4">
        <v>8</v>
      </c>
      <c r="H157" s="4"/>
      <c r="I157" s="112"/>
    </row>
    <row r="158" spans="6:9" x14ac:dyDescent="0.25">
      <c r="F158" s="77">
        <v>44874</v>
      </c>
      <c r="G158" s="4">
        <v>20</v>
      </c>
      <c r="H158" s="4"/>
      <c r="I158" s="112"/>
    </row>
    <row r="159" spans="6:9" x14ac:dyDescent="0.25">
      <c r="F159" s="77">
        <v>44875</v>
      </c>
      <c r="G159" s="4">
        <v>15</v>
      </c>
      <c r="H159" s="91" t="s">
        <v>44</v>
      </c>
      <c r="I159" s="79">
        <f>SUM(G156:G160)</f>
        <v>68</v>
      </c>
    </row>
    <row r="160" spans="6:9" ht="15.75" thickBot="1" x14ac:dyDescent="0.3">
      <c r="F160" s="107">
        <v>44876</v>
      </c>
      <c r="G160" s="108">
        <v>13</v>
      </c>
      <c r="H160" s="109" t="s">
        <v>45</v>
      </c>
      <c r="I160" s="110">
        <f>AVERAGE(G156:G160)</f>
        <v>13.6</v>
      </c>
    </row>
    <row r="161" spans="6:9" x14ac:dyDescent="0.25">
      <c r="F161" s="73">
        <v>44879</v>
      </c>
      <c r="G161" s="74">
        <v>17</v>
      </c>
      <c r="H161" s="74"/>
      <c r="I161" s="111"/>
    </row>
    <row r="162" spans="6:9" x14ac:dyDescent="0.25">
      <c r="F162" s="77">
        <v>44880</v>
      </c>
      <c r="G162" s="4">
        <v>9</v>
      </c>
      <c r="H162" s="4"/>
      <c r="I162" s="112"/>
    </row>
    <row r="163" spans="6:9" x14ac:dyDescent="0.25">
      <c r="F163" s="77">
        <v>44881</v>
      </c>
      <c r="G163" s="4">
        <v>3</v>
      </c>
      <c r="H163" s="4"/>
      <c r="I163" s="112"/>
    </row>
    <row r="164" spans="6:9" x14ac:dyDescent="0.25">
      <c r="F164" s="77">
        <v>44882</v>
      </c>
      <c r="G164" s="4">
        <v>15</v>
      </c>
      <c r="H164" s="91" t="s">
        <v>44</v>
      </c>
      <c r="I164" s="79">
        <f>SUM(G161:G165)</f>
        <v>51</v>
      </c>
    </row>
    <row r="165" spans="6:9" ht="15.75" thickBot="1" x14ac:dyDescent="0.3">
      <c r="F165" s="107">
        <v>44883</v>
      </c>
      <c r="G165" s="108">
        <v>7</v>
      </c>
      <c r="H165" s="109" t="s">
        <v>45</v>
      </c>
      <c r="I165" s="110">
        <f>AVERAGE(G161:G165)</f>
        <v>10.199999999999999</v>
      </c>
    </row>
    <row r="166" spans="6:9" x14ac:dyDescent="0.25">
      <c r="F166" s="73">
        <v>44886</v>
      </c>
      <c r="G166" s="74">
        <v>11</v>
      </c>
      <c r="H166" s="74"/>
      <c r="I166" s="111"/>
    </row>
    <row r="167" spans="6:9" x14ac:dyDescent="0.25">
      <c r="F167" s="77">
        <v>44887</v>
      </c>
      <c r="G167" s="4">
        <v>11</v>
      </c>
      <c r="H167" s="4"/>
      <c r="I167" s="112"/>
    </row>
    <row r="168" spans="6:9" x14ac:dyDescent="0.25">
      <c r="F168" s="77">
        <v>44888</v>
      </c>
      <c r="G168" s="4">
        <v>14</v>
      </c>
      <c r="H168" s="4"/>
      <c r="I168" s="112"/>
    </row>
    <row r="169" spans="6:9" x14ac:dyDescent="0.25">
      <c r="F169" s="77">
        <v>44889</v>
      </c>
      <c r="G169" s="4">
        <v>10</v>
      </c>
      <c r="H169" s="91" t="s">
        <v>44</v>
      </c>
      <c r="I169" s="79">
        <f>SUM(G166:G170)</f>
        <v>59</v>
      </c>
    </row>
    <row r="170" spans="6:9" ht="15.75" thickBot="1" x14ac:dyDescent="0.3">
      <c r="F170" s="107">
        <v>44890</v>
      </c>
      <c r="G170" s="108">
        <v>13</v>
      </c>
      <c r="H170" s="109" t="s">
        <v>45</v>
      </c>
      <c r="I170" s="110">
        <f>AVERAGE(G166:G170)</f>
        <v>11.8</v>
      </c>
    </row>
    <row r="171" spans="6:9" x14ac:dyDescent="0.25">
      <c r="F171" s="73">
        <v>44893</v>
      </c>
      <c r="G171" s="74">
        <v>9</v>
      </c>
      <c r="H171" s="74"/>
      <c r="I171" s="111"/>
    </row>
    <row r="172" spans="6:9" x14ac:dyDescent="0.25">
      <c r="F172" s="77">
        <v>44894</v>
      </c>
      <c r="G172" s="4">
        <v>17</v>
      </c>
      <c r="H172" s="4"/>
      <c r="I172" s="112"/>
    </row>
    <row r="173" spans="6:9" x14ac:dyDescent="0.25">
      <c r="F173" s="77">
        <v>44895</v>
      </c>
      <c r="G173" s="4">
        <v>15</v>
      </c>
      <c r="H173" s="4"/>
      <c r="I173" s="112"/>
    </row>
    <row r="174" spans="6:9" x14ac:dyDescent="0.25">
      <c r="F174" s="77">
        <v>44896</v>
      </c>
      <c r="G174" s="4">
        <v>10</v>
      </c>
      <c r="H174" s="91" t="s">
        <v>44</v>
      </c>
      <c r="I174" s="79">
        <f>SUM(G171:G175)</f>
        <v>59</v>
      </c>
    </row>
    <row r="175" spans="6:9" ht="15.75" thickBot="1" x14ac:dyDescent="0.3">
      <c r="F175" s="103">
        <v>44897</v>
      </c>
      <c r="G175" s="47">
        <v>8</v>
      </c>
      <c r="H175" s="105" t="s">
        <v>45</v>
      </c>
      <c r="I175" s="106">
        <f>AVERAGE(G171:G175)</f>
        <v>11.8</v>
      </c>
    </row>
    <row r="176" spans="6:9" x14ac:dyDescent="0.25">
      <c r="F176" s="73">
        <v>44900</v>
      </c>
      <c r="G176" s="74">
        <v>17</v>
      </c>
      <c r="H176" s="74"/>
      <c r="I176" s="111"/>
    </row>
    <row r="177" spans="6:9" x14ac:dyDescent="0.25">
      <c r="F177" s="77">
        <v>44901</v>
      </c>
      <c r="G177" s="4">
        <v>17</v>
      </c>
      <c r="H177" s="4"/>
      <c r="I177" s="112"/>
    </row>
    <row r="178" spans="6:9" x14ac:dyDescent="0.25">
      <c r="F178" s="77">
        <v>44902</v>
      </c>
      <c r="G178" s="4">
        <v>23</v>
      </c>
      <c r="H178" s="4"/>
      <c r="I178" s="112"/>
    </row>
    <row r="179" spans="6:9" x14ac:dyDescent="0.25">
      <c r="F179" s="77">
        <v>44903</v>
      </c>
      <c r="G179" s="4">
        <v>12</v>
      </c>
      <c r="H179" s="91" t="s">
        <v>44</v>
      </c>
      <c r="I179" s="79">
        <f>SUM(G176:G180)</f>
        <v>83</v>
      </c>
    </row>
    <row r="180" spans="6:9" ht="15.75" thickBot="1" x14ac:dyDescent="0.3">
      <c r="F180" s="107">
        <v>44904</v>
      </c>
      <c r="G180" s="108">
        <v>14</v>
      </c>
      <c r="H180" s="109" t="s">
        <v>45</v>
      </c>
      <c r="I180" s="110">
        <f>AVERAGE(G176:G180)</f>
        <v>16.600000000000001</v>
      </c>
    </row>
    <row r="181" spans="6:9" x14ac:dyDescent="0.25">
      <c r="F181" s="73">
        <v>44907</v>
      </c>
      <c r="G181" s="74">
        <v>21</v>
      </c>
      <c r="H181" s="74"/>
      <c r="I181" s="111"/>
    </row>
    <row r="182" spans="6:9" x14ac:dyDescent="0.25">
      <c r="F182" s="77">
        <v>44908</v>
      </c>
      <c r="G182" s="4">
        <v>14</v>
      </c>
      <c r="H182" s="4"/>
      <c r="I182" s="112"/>
    </row>
    <row r="183" spans="6:9" x14ac:dyDescent="0.25">
      <c r="F183" s="77">
        <v>44909</v>
      </c>
      <c r="G183" s="4">
        <v>22</v>
      </c>
      <c r="H183" s="4"/>
      <c r="I183" s="112"/>
    </row>
    <row r="184" spans="6:9" x14ac:dyDescent="0.25">
      <c r="F184" s="77">
        <v>44910</v>
      </c>
      <c r="G184" s="4">
        <v>26</v>
      </c>
      <c r="H184" s="91" t="s">
        <v>44</v>
      </c>
      <c r="I184" s="79">
        <f>SUM(G181:G185)</f>
        <v>94</v>
      </c>
    </row>
    <row r="185" spans="6:9" ht="15.75" thickBot="1" x14ac:dyDescent="0.3">
      <c r="F185" s="107">
        <v>44911</v>
      </c>
      <c r="G185" s="108">
        <v>11</v>
      </c>
      <c r="H185" s="109" t="s">
        <v>45</v>
      </c>
      <c r="I185" s="110">
        <f>AVERAGE(G181:G185)</f>
        <v>18.8</v>
      </c>
    </row>
    <row r="186" spans="6:9" x14ac:dyDescent="0.25">
      <c r="F186" s="73">
        <v>44914</v>
      </c>
      <c r="G186" s="74">
        <v>14</v>
      </c>
      <c r="H186" s="74"/>
      <c r="I186" s="111"/>
    </row>
    <row r="187" spans="6:9" x14ac:dyDescent="0.25">
      <c r="F187" s="77">
        <v>44915</v>
      </c>
      <c r="G187" s="4">
        <v>13</v>
      </c>
      <c r="H187" s="4"/>
      <c r="I187" s="112"/>
    </row>
    <row r="188" spans="6:9" x14ac:dyDescent="0.25">
      <c r="F188" s="77">
        <v>44916</v>
      </c>
      <c r="G188" s="4">
        <v>21</v>
      </c>
      <c r="H188" s="4"/>
      <c r="I188" s="112"/>
    </row>
    <row r="189" spans="6:9" x14ac:dyDescent="0.25">
      <c r="F189" s="77">
        <v>44917</v>
      </c>
      <c r="G189" s="4">
        <v>23</v>
      </c>
      <c r="H189" s="91" t="s">
        <v>44</v>
      </c>
      <c r="I189" s="79">
        <f>SUM(G186:G190)</f>
        <v>88</v>
      </c>
    </row>
    <row r="190" spans="6:9" ht="15.75" thickBot="1" x14ac:dyDescent="0.3">
      <c r="F190" s="107">
        <v>44918</v>
      </c>
      <c r="G190" s="108">
        <v>17</v>
      </c>
      <c r="H190" s="109" t="s">
        <v>45</v>
      </c>
      <c r="I190" s="110">
        <f>AVERAGE(G186:G190)</f>
        <v>17.600000000000001</v>
      </c>
    </row>
    <row r="191" spans="6:9" x14ac:dyDescent="0.25">
      <c r="F191" s="73">
        <v>44921</v>
      </c>
      <c r="G191" s="74">
        <v>18</v>
      </c>
      <c r="H191" s="74"/>
      <c r="I191" s="111"/>
    </row>
    <row r="192" spans="6:9" x14ac:dyDescent="0.25">
      <c r="F192" s="77">
        <v>44922</v>
      </c>
      <c r="G192" s="4">
        <v>23</v>
      </c>
      <c r="H192" s="4"/>
      <c r="I192" s="112"/>
    </row>
    <row r="193" spans="6:9" x14ac:dyDescent="0.25">
      <c r="F193" s="77">
        <v>44923</v>
      </c>
      <c r="G193" s="4">
        <v>26</v>
      </c>
      <c r="H193" s="4"/>
      <c r="I193" s="112"/>
    </row>
    <row r="194" spans="6:9" x14ac:dyDescent="0.25">
      <c r="F194" s="77">
        <v>44924</v>
      </c>
      <c r="G194" s="4">
        <v>17</v>
      </c>
      <c r="H194" s="91" t="s">
        <v>44</v>
      </c>
      <c r="I194" s="79">
        <f>SUM(G191:G195)</f>
        <v>94</v>
      </c>
    </row>
    <row r="195" spans="6:9" ht="15.75" thickBot="1" x14ac:dyDescent="0.3">
      <c r="F195" s="107">
        <v>44925</v>
      </c>
      <c r="G195" s="108">
        <v>10</v>
      </c>
      <c r="H195" s="109" t="s">
        <v>45</v>
      </c>
      <c r="I195" s="110">
        <f>AVERAGE(G191:G195)</f>
        <v>18.8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195"/>
  <sheetViews>
    <sheetView zoomScale="85" zoomScaleNormal="85" workbookViewId="0">
      <selection activeCell="B43" sqref="B42:B43"/>
    </sheetView>
  </sheetViews>
  <sheetFormatPr defaultRowHeight="15" x14ac:dyDescent="0.25"/>
  <cols>
    <col min="1" max="1" width="19.7109375" customWidth="1"/>
    <col min="2" max="3" width="17.85546875" customWidth="1"/>
    <col min="4" max="4" width="13.85546875" customWidth="1"/>
    <col min="5" max="5" width="14" customWidth="1"/>
    <col min="6" max="6" width="11.7109375" customWidth="1"/>
    <col min="7" max="7" width="9.28515625" customWidth="1"/>
    <col min="8" max="8" width="8.28515625" customWidth="1"/>
    <col min="9" max="9" width="9.140625" customWidth="1"/>
    <col min="10" max="10" width="10.140625" customWidth="1"/>
    <col min="11" max="11" width="18.28515625" customWidth="1"/>
    <col min="12" max="12" width="12.42578125" customWidth="1"/>
    <col min="13" max="13" width="12" customWidth="1"/>
    <col min="14" max="14" width="11.7109375" customWidth="1"/>
    <col min="15" max="15" width="16.140625" customWidth="1"/>
  </cols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F1" s="2" t="s">
        <v>4</v>
      </c>
      <c r="G1" s="3" t="s">
        <v>5</v>
      </c>
      <c r="H1" s="3" t="s">
        <v>6</v>
      </c>
      <c r="I1" s="2" t="s">
        <v>7</v>
      </c>
      <c r="K1" s="1" t="s">
        <v>8</v>
      </c>
    </row>
    <row r="2" spans="1:15" x14ac:dyDescent="0.25">
      <c r="B2" s="4">
        <f>SUM(B9:B44)</f>
        <v>1849</v>
      </c>
      <c r="C2" s="4">
        <f>I15</f>
        <v>1724</v>
      </c>
      <c r="D2" s="4">
        <f>B2-C2</f>
        <v>125</v>
      </c>
      <c r="F2" s="4" t="s">
        <v>9</v>
      </c>
      <c r="G2" s="4">
        <v>161600</v>
      </c>
      <c r="H2" s="4">
        <f>(G2*L3)+(G2*6%)+N3</f>
        <v>14809.2</v>
      </c>
      <c r="I2" s="4">
        <f>G2-H2</f>
        <v>146790.79999999999</v>
      </c>
      <c r="K2" s="1" t="s">
        <v>10</v>
      </c>
      <c r="L2" s="5" t="s">
        <v>11</v>
      </c>
      <c r="M2" s="1" t="s">
        <v>12</v>
      </c>
      <c r="N2" s="1" t="s">
        <v>13</v>
      </c>
      <c r="O2" s="1" t="s">
        <v>10</v>
      </c>
    </row>
    <row r="3" spans="1:15" x14ac:dyDescent="0.25">
      <c r="F3" s="4" t="s">
        <v>14</v>
      </c>
      <c r="G3" s="4">
        <v>228000</v>
      </c>
      <c r="H3" s="4">
        <f>(G3*L3)+(148000*7%)+O3+M3</f>
        <v>19033</v>
      </c>
      <c r="I3" s="4">
        <f t="shared" ref="I3" si="0">G3-H3</f>
        <v>208967</v>
      </c>
      <c r="K3" s="4"/>
      <c r="L3" s="6">
        <v>2.7E-2</v>
      </c>
      <c r="M3" s="7">
        <v>832</v>
      </c>
      <c r="N3" s="4">
        <v>750</v>
      </c>
      <c r="O3" s="4">
        <v>1685</v>
      </c>
    </row>
    <row r="4" spans="1:15" x14ac:dyDescent="0.25">
      <c r="A4" s="4" t="s">
        <v>54</v>
      </c>
      <c r="B4" s="4" t="s">
        <v>70</v>
      </c>
      <c r="C4" s="70"/>
      <c r="F4" s="4" t="s">
        <v>15</v>
      </c>
      <c r="G4" s="4">
        <v>360000</v>
      </c>
      <c r="H4" s="4">
        <f>(G4*L3)+O3</f>
        <v>11405</v>
      </c>
      <c r="I4" s="4">
        <f t="shared" ref="I4:I9" si="1">G4-H4</f>
        <v>348595</v>
      </c>
    </row>
    <row r="5" spans="1:15" x14ac:dyDescent="0.25">
      <c r="A5" s="4">
        <v>13227</v>
      </c>
      <c r="B5" s="4">
        <f>((I15/A5)*100)</f>
        <v>13.033945717093824</v>
      </c>
      <c r="C5" s="70"/>
      <c r="F5" s="4" t="s">
        <v>18</v>
      </c>
      <c r="G5" s="4">
        <v>430000</v>
      </c>
      <c r="H5" s="4">
        <f>(G5*L3)+O3</f>
        <v>13295</v>
      </c>
      <c r="I5" s="4">
        <f t="shared" si="1"/>
        <v>416705</v>
      </c>
      <c r="L5" s="8"/>
      <c r="M5" s="9"/>
    </row>
    <row r="6" spans="1:15" x14ac:dyDescent="0.25">
      <c r="F6" s="4" t="s">
        <v>19</v>
      </c>
      <c r="G6" s="4">
        <v>376000</v>
      </c>
      <c r="H6" s="4">
        <f>(G6*L3)+O3</f>
        <v>11837</v>
      </c>
      <c r="I6" s="4">
        <f t="shared" si="1"/>
        <v>364163</v>
      </c>
      <c r="L6" s="9"/>
      <c r="M6" s="9"/>
      <c r="N6" s="9"/>
    </row>
    <row r="7" spans="1:15" x14ac:dyDescent="0.25">
      <c r="F7" s="4" t="s">
        <v>20</v>
      </c>
      <c r="G7" s="4">
        <v>370000</v>
      </c>
      <c r="H7" s="4">
        <f>(G7*L3)+O3</f>
        <v>11675</v>
      </c>
      <c r="I7" s="4">
        <f t="shared" si="1"/>
        <v>358325</v>
      </c>
      <c r="L7" s="9"/>
      <c r="M7" s="9"/>
      <c r="N7" s="9"/>
    </row>
    <row r="8" spans="1:15" x14ac:dyDescent="0.25">
      <c r="A8" s="1" t="s">
        <v>16</v>
      </c>
      <c r="B8" s="1" t="s">
        <v>17</v>
      </c>
      <c r="D8" s="1"/>
      <c r="F8" s="4" t="s">
        <v>21</v>
      </c>
      <c r="G8" s="4">
        <v>456000</v>
      </c>
      <c r="H8" s="4">
        <f>(G8*L3)+O3</f>
        <v>13997</v>
      </c>
      <c r="I8" s="4">
        <f t="shared" si="1"/>
        <v>442003</v>
      </c>
    </row>
    <row r="9" spans="1:15" x14ac:dyDescent="0.25">
      <c r="A9" s="10">
        <v>44670</v>
      </c>
      <c r="B9" s="4">
        <v>112</v>
      </c>
      <c r="D9" s="4"/>
      <c r="F9" s="4" t="s">
        <v>22</v>
      </c>
      <c r="G9" s="4">
        <v>478400</v>
      </c>
      <c r="H9" s="4">
        <f>(G9*L3)+O3</f>
        <v>14601.8</v>
      </c>
      <c r="I9" s="4">
        <f t="shared" si="1"/>
        <v>463798.2</v>
      </c>
    </row>
    <row r="10" spans="1:15" x14ac:dyDescent="0.25">
      <c r="A10" s="11">
        <v>44686</v>
      </c>
      <c r="B10" s="4">
        <v>42</v>
      </c>
      <c r="D10" s="4"/>
      <c r="F10" s="4" t="s">
        <v>23</v>
      </c>
      <c r="G10" s="4">
        <v>666600</v>
      </c>
      <c r="H10" s="4">
        <f>(G10*L3)+O3</f>
        <v>19683.2</v>
      </c>
      <c r="I10" s="4">
        <f t="shared" ref="I10" si="2">G10-H10</f>
        <v>646916.80000000005</v>
      </c>
    </row>
    <row r="11" spans="1:15" x14ac:dyDescent="0.25">
      <c r="A11" s="11">
        <v>44694</v>
      </c>
      <c r="B11" s="4">
        <v>42</v>
      </c>
      <c r="D11" s="4"/>
      <c r="F11" s="4">
        <v>2022</v>
      </c>
      <c r="G11" s="4">
        <f>SUM(G2:G10)</f>
        <v>3526600</v>
      </c>
      <c r="H11" s="4">
        <f>SUM(H2:H10)</f>
        <v>130336.2</v>
      </c>
      <c r="I11" s="4">
        <f>G11-H11</f>
        <v>3396263.8</v>
      </c>
    </row>
    <row r="12" spans="1:15" x14ac:dyDescent="0.25">
      <c r="A12" s="11">
        <v>44706</v>
      </c>
      <c r="B12" s="4">
        <v>70</v>
      </c>
      <c r="D12" s="4"/>
    </row>
    <row r="13" spans="1:15" x14ac:dyDescent="0.25">
      <c r="A13" s="11">
        <v>44715</v>
      </c>
      <c r="B13" s="4">
        <v>42</v>
      </c>
      <c r="D13" s="4"/>
    </row>
    <row r="14" spans="1:15" ht="15.75" thickBot="1" x14ac:dyDescent="0.3">
      <c r="A14" s="11">
        <v>44727</v>
      </c>
      <c r="B14" s="4">
        <v>24</v>
      </c>
      <c r="D14" s="4"/>
    </row>
    <row r="15" spans="1:15" ht="15.75" thickBot="1" x14ac:dyDescent="0.3">
      <c r="A15" s="11">
        <v>44734</v>
      </c>
      <c r="B15" s="4">
        <v>56</v>
      </c>
      <c r="D15" s="4"/>
      <c r="H15" s="63" t="s">
        <v>46</v>
      </c>
      <c r="I15" s="43">
        <f>SUM(G17:G195)</f>
        <v>1724</v>
      </c>
    </row>
    <row r="16" spans="1:15" ht="15.75" thickBot="1" x14ac:dyDescent="0.3">
      <c r="A16" s="11">
        <v>44743</v>
      </c>
      <c r="B16" s="4">
        <v>20</v>
      </c>
      <c r="D16" s="4"/>
      <c r="F16" s="99"/>
      <c r="G16" s="98" t="s">
        <v>47</v>
      </c>
      <c r="H16" s="97" t="s">
        <v>45</v>
      </c>
      <c r="I16" s="96">
        <f>AVERAGE(G17:G195)</f>
        <v>9.6312849162011176</v>
      </c>
    </row>
    <row r="17" spans="1:9" ht="15.75" thickTop="1" x14ac:dyDescent="0.25">
      <c r="A17" s="11">
        <v>44746</v>
      </c>
      <c r="B17" s="4">
        <v>37</v>
      </c>
      <c r="D17" s="4"/>
      <c r="F17" s="80">
        <v>44669</v>
      </c>
      <c r="G17" s="66">
        <v>4</v>
      </c>
      <c r="H17" s="70"/>
      <c r="I17" s="78"/>
    </row>
    <row r="18" spans="1:9" x14ac:dyDescent="0.25">
      <c r="A18" s="11">
        <v>44748</v>
      </c>
      <c r="B18" s="101">
        <v>46</v>
      </c>
      <c r="D18" s="101"/>
      <c r="F18" s="77">
        <v>44670</v>
      </c>
      <c r="G18" s="4">
        <v>12</v>
      </c>
      <c r="H18" s="70"/>
      <c r="I18" s="78"/>
    </row>
    <row r="19" spans="1:9" x14ac:dyDescent="0.25">
      <c r="A19" s="11">
        <v>44756</v>
      </c>
      <c r="B19" s="101">
        <v>84</v>
      </c>
      <c r="D19" s="101"/>
      <c r="F19" s="77">
        <v>44671</v>
      </c>
      <c r="G19" s="4">
        <v>7</v>
      </c>
      <c r="H19" s="70"/>
      <c r="I19" s="78"/>
    </row>
    <row r="20" spans="1:9" x14ac:dyDescent="0.25">
      <c r="A20" s="11">
        <v>44769</v>
      </c>
      <c r="B20" s="101">
        <v>28</v>
      </c>
      <c r="F20" s="77">
        <v>44672</v>
      </c>
      <c r="G20" s="4">
        <v>8</v>
      </c>
      <c r="H20" s="55" t="s">
        <v>44</v>
      </c>
      <c r="I20" s="79">
        <f>SUM(G17:G21)</f>
        <v>37</v>
      </c>
    </row>
    <row r="21" spans="1:9" ht="15.75" thickBot="1" x14ac:dyDescent="0.3">
      <c r="A21" s="11">
        <v>44775</v>
      </c>
      <c r="B21" s="101">
        <v>35</v>
      </c>
      <c r="F21" s="84">
        <v>44673</v>
      </c>
      <c r="G21" s="89">
        <v>6</v>
      </c>
      <c r="H21" s="90" t="s">
        <v>45</v>
      </c>
      <c r="I21" s="83">
        <f>AVERAGE(G18:G21)</f>
        <v>8.25</v>
      </c>
    </row>
    <row r="22" spans="1:9" ht="15.75" thickTop="1" x14ac:dyDescent="0.25">
      <c r="A22" s="11">
        <v>44776</v>
      </c>
      <c r="B22" s="4">
        <v>35</v>
      </c>
      <c r="F22" s="80">
        <v>44676</v>
      </c>
      <c r="G22" s="66">
        <v>11</v>
      </c>
      <c r="H22" s="70"/>
      <c r="I22" s="78"/>
    </row>
    <row r="23" spans="1:9" x14ac:dyDescent="0.25">
      <c r="A23" s="11">
        <v>44776</v>
      </c>
      <c r="B23" s="4">
        <v>65</v>
      </c>
      <c r="F23" s="77">
        <v>44677</v>
      </c>
      <c r="G23" s="4">
        <v>5</v>
      </c>
      <c r="H23" s="70"/>
      <c r="I23" s="78"/>
    </row>
    <row r="24" spans="1:9" x14ac:dyDescent="0.25">
      <c r="A24" s="11">
        <v>44783</v>
      </c>
      <c r="B24" s="4">
        <v>50</v>
      </c>
      <c r="F24" s="77">
        <v>44678</v>
      </c>
      <c r="G24" s="4">
        <v>9</v>
      </c>
      <c r="H24" s="70"/>
      <c r="I24" s="78"/>
    </row>
    <row r="25" spans="1:9" x14ac:dyDescent="0.25">
      <c r="A25" s="11">
        <v>44805</v>
      </c>
      <c r="B25" s="4">
        <v>85</v>
      </c>
      <c r="F25" s="77">
        <v>44679</v>
      </c>
      <c r="G25" s="4">
        <v>10</v>
      </c>
      <c r="H25" s="55" t="s">
        <v>44</v>
      </c>
      <c r="I25" s="79">
        <f>SUM(G22:G26)</f>
        <v>44</v>
      </c>
    </row>
    <row r="26" spans="1:9" ht="15.75" thickBot="1" x14ac:dyDescent="0.3">
      <c r="A26" s="11">
        <v>44813</v>
      </c>
      <c r="B26" s="101">
        <v>45</v>
      </c>
      <c r="F26" s="84">
        <v>44680</v>
      </c>
      <c r="G26" s="89">
        <v>9</v>
      </c>
      <c r="H26" s="90" t="s">
        <v>45</v>
      </c>
      <c r="I26" s="83">
        <f>AVERAGE(G22:G26)</f>
        <v>8.8000000000000007</v>
      </c>
    </row>
    <row r="27" spans="1:9" ht="15.75" thickTop="1" x14ac:dyDescent="0.25">
      <c r="A27" s="11">
        <v>44820</v>
      </c>
      <c r="B27" s="101">
        <v>35</v>
      </c>
      <c r="F27" s="80">
        <v>44685</v>
      </c>
      <c r="G27" s="66">
        <v>9</v>
      </c>
      <c r="H27" s="70"/>
      <c r="I27" s="78"/>
    </row>
    <row r="28" spans="1:9" x14ac:dyDescent="0.25">
      <c r="A28" s="11">
        <v>44830</v>
      </c>
      <c r="B28" s="101">
        <v>50</v>
      </c>
      <c r="F28" s="77">
        <v>44686</v>
      </c>
      <c r="G28" s="4">
        <v>7</v>
      </c>
      <c r="H28" s="55" t="s">
        <v>44</v>
      </c>
      <c r="I28" s="79">
        <f>SUM(G27:G29)</f>
        <v>24</v>
      </c>
    </row>
    <row r="29" spans="1:9" ht="15.75" thickBot="1" x14ac:dyDescent="0.3">
      <c r="A29" s="11">
        <v>44837</v>
      </c>
      <c r="B29" s="101">
        <v>50</v>
      </c>
      <c r="F29" s="84">
        <v>44687</v>
      </c>
      <c r="G29" s="89">
        <v>8</v>
      </c>
      <c r="H29" s="90" t="s">
        <v>45</v>
      </c>
      <c r="I29" s="86">
        <f>AVERAGE(G27:G29)</f>
        <v>8</v>
      </c>
    </row>
    <row r="30" spans="1:9" ht="15.75" thickTop="1" x14ac:dyDescent="0.25">
      <c r="A30" s="11">
        <v>44845</v>
      </c>
      <c r="B30" s="101">
        <v>50</v>
      </c>
      <c r="F30" s="80">
        <v>44692</v>
      </c>
      <c r="G30" s="66">
        <v>7</v>
      </c>
      <c r="H30" s="70"/>
      <c r="I30" s="78"/>
    </row>
    <row r="31" spans="1:9" x14ac:dyDescent="0.25">
      <c r="A31" s="11">
        <v>44852</v>
      </c>
      <c r="B31" s="4">
        <v>66</v>
      </c>
      <c r="F31" s="77">
        <v>44693</v>
      </c>
      <c r="G31" s="4">
        <v>5</v>
      </c>
      <c r="H31" s="55" t="s">
        <v>44</v>
      </c>
      <c r="I31" s="79">
        <f>SUM(G30:G32)</f>
        <v>14</v>
      </c>
    </row>
    <row r="32" spans="1:9" ht="15.75" thickBot="1" x14ac:dyDescent="0.3">
      <c r="A32" s="11">
        <v>44860</v>
      </c>
      <c r="B32" s="4">
        <v>84</v>
      </c>
      <c r="F32" s="84">
        <v>44694</v>
      </c>
      <c r="G32" s="89">
        <v>2</v>
      </c>
      <c r="H32" s="90" t="s">
        <v>45</v>
      </c>
      <c r="I32" s="85">
        <f>AVERAGE(G30:G32)</f>
        <v>4.666666666666667</v>
      </c>
    </row>
    <row r="33" spans="1:9" ht="15.75" thickTop="1" x14ac:dyDescent="0.25">
      <c r="A33" s="11">
        <v>44865</v>
      </c>
      <c r="B33" s="101">
        <v>-25</v>
      </c>
      <c r="F33" s="80">
        <v>44697</v>
      </c>
      <c r="G33" s="66">
        <v>7</v>
      </c>
      <c r="H33" s="70"/>
      <c r="I33" s="78"/>
    </row>
    <row r="34" spans="1:9" x14ac:dyDescent="0.25">
      <c r="A34" s="11">
        <v>44866</v>
      </c>
      <c r="B34" s="101">
        <v>32</v>
      </c>
      <c r="F34" s="77">
        <v>44698</v>
      </c>
      <c r="G34" s="4">
        <v>6</v>
      </c>
      <c r="H34" s="70"/>
      <c r="I34" s="78"/>
    </row>
    <row r="35" spans="1:9" x14ac:dyDescent="0.25">
      <c r="A35" s="11">
        <v>44874</v>
      </c>
      <c r="B35" s="101">
        <v>77</v>
      </c>
      <c r="F35" s="77">
        <v>44699</v>
      </c>
      <c r="G35" s="4">
        <v>8</v>
      </c>
      <c r="H35" s="70"/>
      <c r="I35" s="78"/>
    </row>
    <row r="36" spans="1:9" x14ac:dyDescent="0.25">
      <c r="A36" s="11">
        <v>44882</v>
      </c>
      <c r="B36" s="101">
        <v>80</v>
      </c>
      <c r="F36" s="77">
        <v>44700</v>
      </c>
      <c r="G36" s="4">
        <v>7</v>
      </c>
      <c r="H36" s="91" t="s">
        <v>44</v>
      </c>
      <c r="I36" s="79">
        <f>SUM(G33:G37)</f>
        <v>36</v>
      </c>
    </row>
    <row r="37" spans="1:9" ht="15.75" thickBot="1" x14ac:dyDescent="0.3">
      <c r="A37" s="11">
        <v>44882</v>
      </c>
      <c r="B37" s="101">
        <v>-1</v>
      </c>
      <c r="C37" t="s">
        <v>68</v>
      </c>
      <c r="F37" s="84">
        <v>44701</v>
      </c>
      <c r="G37" s="81">
        <v>8</v>
      </c>
      <c r="H37" s="82" t="s">
        <v>45</v>
      </c>
      <c r="I37" s="83">
        <f>AVERAGE(G33:G37)</f>
        <v>7.2</v>
      </c>
    </row>
    <row r="38" spans="1:9" ht="15.75" thickTop="1" x14ac:dyDescent="0.25">
      <c r="A38" s="11">
        <v>44894</v>
      </c>
      <c r="B38" s="101">
        <v>140</v>
      </c>
      <c r="F38" s="80">
        <v>44704</v>
      </c>
      <c r="G38" s="66">
        <v>7</v>
      </c>
      <c r="H38" s="70"/>
      <c r="I38" s="78"/>
    </row>
    <row r="39" spans="1:9" x14ac:dyDescent="0.25">
      <c r="A39" s="11">
        <v>44894</v>
      </c>
      <c r="B39" s="101">
        <v>-12</v>
      </c>
      <c r="F39" s="77">
        <v>44705</v>
      </c>
      <c r="G39" s="4">
        <v>9</v>
      </c>
      <c r="H39" s="70"/>
      <c r="I39" s="78"/>
    </row>
    <row r="40" spans="1:9" x14ac:dyDescent="0.25">
      <c r="A40" s="11">
        <v>44907</v>
      </c>
      <c r="B40" s="101">
        <v>7</v>
      </c>
      <c r="F40" s="77">
        <v>44706</v>
      </c>
      <c r="G40" s="4">
        <v>4</v>
      </c>
      <c r="H40" s="70"/>
      <c r="I40" s="78"/>
    </row>
    <row r="41" spans="1:9" x14ac:dyDescent="0.25">
      <c r="A41" s="11">
        <v>44908</v>
      </c>
      <c r="B41" s="101">
        <v>100</v>
      </c>
      <c r="F41" s="77">
        <v>44707</v>
      </c>
      <c r="G41" s="4">
        <v>2</v>
      </c>
      <c r="H41" s="91" t="s">
        <v>44</v>
      </c>
      <c r="I41" s="79">
        <f>SUM(G38:G42)</f>
        <v>32</v>
      </c>
    </row>
    <row r="42" spans="1:9" ht="15.75" thickBot="1" x14ac:dyDescent="0.3">
      <c r="A42" s="11">
        <v>44917</v>
      </c>
      <c r="B42" s="101">
        <v>57</v>
      </c>
      <c r="F42" s="84">
        <v>44708</v>
      </c>
      <c r="G42" s="81">
        <v>10</v>
      </c>
      <c r="H42" s="82" t="s">
        <v>45</v>
      </c>
      <c r="I42" s="83">
        <f>AVERAGE(G38:G42)</f>
        <v>6.4</v>
      </c>
    </row>
    <row r="43" spans="1:9" ht="15.75" thickTop="1" x14ac:dyDescent="0.25">
      <c r="A43" s="11">
        <v>44921</v>
      </c>
      <c r="B43" s="101">
        <v>41</v>
      </c>
      <c r="F43" s="80">
        <v>44711</v>
      </c>
      <c r="G43" s="66">
        <v>6</v>
      </c>
      <c r="H43" s="70"/>
      <c r="I43" s="78"/>
    </row>
    <row r="44" spans="1:9" x14ac:dyDescent="0.25">
      <c r="A44" s="11">
        <v>44924</v>
      </c>
      <c r="B44" s="101">
        <v>100</v>
      </c>
      <c r="F44" s="77">
        <v>44712</v>
      </c>
      <c r="G44" s="4">
        <v>2</v>
      </c>
      <c r="H44" s="70"/>
      <c r="I44" s="78"/>
    </row>
    <row r="45" spans="1:9" x14ac:dyDescent="0.25">
      <c r="F45" s="77">
        <v>44713</v>
      </c>
      <c r="G45" s="4">
        <v>13</v>
      </c>
      <c r="H45" s="70"/>
      <c r="I45" s="78"/>
    </row>
    <row r="46" spans="1:9" x14ac:dyDescent="0.25">
      <c r="F46" s="77">
        <v>44714</v>
      </c>
      <c r="G46" s="4">
        <v>3</v>
      </c>
      <c r="H46" s="91" t="s">
        <v>44</v>
      </c>
      <c r="I46" s="79">
        <f>SUM(G45:G47,G43:G44)</f>
        <v>30</v>
      </c>
    </row>
    <row r="47" spans="1:9" ht="15.75" thickBot="1" x14ac:dyDescent="0.3">
      <c r="F47" s="84">
        <v>44715</v>
      </c>
      <c r="G47" s="81">
        <v>6</v>
      </c>
      <c r="H47" s="82" t="s">
        <v>45</v>
      </c>
      <c r="I47" s="83">
        <f>AVERAGE(G45:G47,G43:G44)</f>
        <v>6</v>
      </c>
    </row>
    <row r="48" spans="1:9" ht="15.75" thickTop="1" x14ac:dyDescent="0.25">
      <c r="F48" s="80">
        <v>44718</v>
      </c>
      <c r="G48" s="66">
        <v>3</v>
      </c>
      <c r="H48" s="70"/>
      <c r="I48" s="78"/>
    </row>
    <row r="49" spans="6:9" x14ac:dyDescent="0.25">
      <c r="F49" s="77">
        <v>44719</v>
      </c>
      <c r="G49" s="4">
        <v>11</v>
      </c>
      <c r="H49" s="70"/>
      <c r="I49" s="78"/>
    </row>
    <row r="50" spans="6:9" x14ac:dyDescent="0.25">
      <c r="F50" s="77">
        <v>44720</v>
      </c>
      <c r="G50" s="4">
        <v>11</v>
      </c>
      <c r="H50" s="70"/>
      <c r="I50" s="78"/>
    </row>
    <row r="51" spans="6:9" x14ac:dyDescent="0.25">
      <c r="F51" s="77">
        <v>44721</v>
      </c>
      <c r="G51" s="4">
        <v>11</v>
      </c>
      <c r="H51" s="91" t="s">
        <v>44</v>
      </c>
      <c r="I51" s="79">
        <f>SUM(G48:G52)</f>
        <v>43</v>
      </c>
    </row>
    <row r="52" spans="6:9" ht="15.75" thickBot="1" x14ac:dyDescent="0.3">
      <c r="F52" s="84">
        <v>44722</v>
      </c>
      <c r="G52" s="81">
        <v>7</v>
      </c>
      <c r="H52" s="82" t="s">
        <v>45</v>
      </c>
      <c r="I52" s="83">
        <f>AVERAGE(G48:G52)</f>
        <v>8.6</v>
      </c>
    </row>
    <row r="53" spans="6:9" ht="15.75" thickTop="1" x14ac:dyDescent="0.25">
      <c r="F53" s="80">
        <v>44726</v>
      </c>
      <c r="G53" s="66">
        <v>12</v>
      </c>
      <c r="H53" s="70"/>
      <c r="I53" s="78"/>
    </row>
    <row r="54" spans="6:9" x14ac:dyDescent="0.25">
      <c r="F54" s="77">
        <v>44727</v>
      </c>
      <c r="G54" s="4">
        <v>12</v>
      </c>
      <c r="H54" s="70"/>
      <c r="I54" s="78"/>
    </row>
    <row r="55" spans="6:9" x14ac:dyDescent="0.25">
      <c r="F55" s="77">
        <v>44728</v>
      </c>
      <c r="G55" s="4">
        <v>9</v>
      </c>
      <c r="H55" s="91" t="s">
        <v>44</v>
      </c>
      <c r="I55" s="79">
        <f>SUM(G53:G56)</f>
        <v>37</v>
      </c>
    </row>
    <row r="56" spans="6:9" ht="15.75" thickBot="1" x14ac:dyDescent="0.3">
      <c r="F56" s="84">
        <v>44729</v>
      </c>
      <c r="G56" s="81">
        <v>4</v>
      </c>
      <c r="H56" s="82" t="s">
        <v>45</v>
      </c>
      <c r="I56" s="83">
        <f>AVERAGE(G53:G56)</f>
        <v>9.25</v>
      </c>
    </row>
    <row r="57" spans="6:9" ht="15.75" thickTop="1" x14ac:dyDescent="0.25">
      <c r="F57" s="80">
        <v>44732</v>
      </c>
      <c r="G57" s="66">
        <v>13</v>
      </c>
      <c r="H57" s="70"/>
      <c r="I57" s="78"/>
    </row>
    <row r="58" spans="6:9" x14ac:dyDescent="0.25">
      <c r="F58" s="77">
        <v>44733</v>
      </c>
      <c r="G58" s="4">
        <v>9</v>
      </c>
      <c r="H58" s="70"/>
      <c r="I58" s="78"/>
    </row>
    <row r="59" spans="6:9" x14ac:dyDescent="0.25">
      <c r="F59" s="77">
        <v>44734</v>
      </c>
      <c r="G59" s="4">
        <v>7</v>
      </c>
      <c r="H59" s="70"/>
      <c r="I59" s="78"/>
    </row>
    <row r="60" spans="6:9" x14ac:dyDescent="0.25">
      <c r="F60" s="77">
        <v>44735</v>
      </c>
      <c r="G60" s="4">
        <v>9</v>
      </c>
      <c r="H60" s="91" t="s">
        <v>44</v>
      </c>
      <c r="I60" s="79">
        <f>SUM(G57:G61)</f>
        <v>45</v>
      </c>
    </row>
    <row r="61" spans="6:9" ht="15.75" thickBot="1" x14ac:dyDescent="0.3">
      <c r="F61" s="84">
        <v>44736</v>
      </c>
      <c r="G61" s="81">
        <v>7</v>
      </c>
      <c r="H61" s="82" t="s">
        <v>45</v>
      </c>
      <c r="I61" s="83">
        <f>AVERAGE(G57:G61)</f>
        <v>9</v>
      </c>
    </row>
    <row r="62" spans="6:9" ht="15.75" thickTop="1" x14ac:dyDescent="0.25">
      <c r="F62" s="80">
        <v>44739</v>
      </c>
      <c r="G62" s="66">
        <v>6</v>
      </c>
      <c r="H62" s="70"/>
      <c r="I62" s="78"/>
    </row>
    <row r="63" spans="6:9" x14ac:dyDescent="0.25">
      <c r="F63" s="77">
        <v>44740</v>
      </c>
      <c r="G63" s="4">
        <v>9</v>
      </c>
      <c r="H63" s="70"/>
      <c r="I63" s="78"/>
    </row>
    <row r="64" spans="6:9" x14ac:dyDescent="0.25">
      <c r="F64" s="77">
        <v>44741</v>
      </c>
      <c r="G64" s="4">
        <v>12</v>
      </c>
      <c r="H64" s="70"/>
      <c r="I64" s="78"/>
    </row>
    <row r="65" spans="6:9" x14ac:dyDescent="0.25">
      <c r="F65" s="77">
        <v>44742</v>
      </c>
      <c r="G65" s="4">
        <v>6</v>
      </c>
      <c r="H65" s="91" t="s">
        <v>44</v>
      </c>
      <c r="I65" s="79">
        <f>SUM(G62:G66)</f>
        <v>46</v>
      </c>
    </row>
    <row r="66" spans="6:9" ht="15.75" thickBot="1" x14ac:dyDescent="0.3">
      <c r="F66" s="84">
        <v>44743</v>
      </c>
      <c r="G66" s="94">
        <v>13</v>
      </c>
      <c r="H66" s="95" t="s">
        <v>45</v>
      </c>
      <c r="I66" s="83">
        <f>AVERAGE(G62:G66)</f>
        <v>9.1999999999999993</v>
      </c>
    </row>
    <row r="67" spans="6:9" ht="15.75" thickTop="1" x14ac:dyDescent="0.25">
      <c r="F67" s="80">
        <v>44746</v>
      </c>
      <c r="G67" s="66">
        <v>11</v>
      </c>
      <c r="H67" s="70"/>
      <c r="I67" s="78"/>
    </row>
    <row r="68" spans="6:9" x14ac:dyDescent="0.25">
      <c r="F68" s="77">
        <v>44747</v>
      </c>
      <c r="G68" s="4">
        <v>3</v>
      </c>
      <c r="H68" s="70"/>
      <c r="I68" s="78"/>
    </row>
    <row r="69" spans="6:9" x14ac:dyDescent="0.25">
      <c r="F69" s="77">
        <v>44748</v>
      </c>
      <c r="G69" s="4">
        <v>10</v>
      </c>
      <c r="H69" s="70"/>
      <c r="I69" s="78"/>
    </row>
    <row r="70" spans="6:9" x14ac:dyDescent="0.25">
      <c r="F70" s="77">
        <v>44749</v>
      </c>
      <c r="G70" s="4">
        <v>10</v>
      </c>
      <c r="H70" s="91" t="s">
        <v>44</v>
      </c>
      <c r="I70" s="79">
        <f>SUM(G67:G71)</f>
        <v>42</v>
      </c>
    </row>
    <row r="71" spans="6:9" ht="15.75" thickBot="1" x14ac:dyDescent="0.3">
      <c r="F71" s="84">
        <v>44750</v>
      </c>
      <c r="G71" s="81">
        <v>8</v>
      </c>
      <c r="H71" s="82" t="s">
        <v>45</v>
      </c>
      <c r="I71" s="83">
        <f>AVERAGE(G67:G71)</f>
        <v>8.4</v>
      </c>
    </row>
    <row r="72" spans="6:9" ht="15.75" thickTop="1" x14ac:dyDescent="0.25">
      <c r="F72" s="80">
        <v>44753</v>
      </c>
      <c r="G72" s="66">
        <v>8</v>
      </c>
      <c r="H72" s="70"/>
      <c r="I72" s="78"/>
    </row>
    <row r="73" spans="6:9" x14ac:dyDescent="0.25">
      <c r="F73" s="77">
        <v>44754</v>
      </c>
      <c r="G73" s="4">
        <v>13</v>
      </c>
      <c r="H73" s="70"/>
      <c r="I73" s="78"/>
    </row>
    <row r="74" spans="6:9" x14ac:dyDescent="0.25">
      <c r="F74" s="77">
        <v>44755</v>
      </c>
      <c r="G74" s="4">
        <v>9</v>
      </c>
      <c r="H74" s="70"/>
      <c r="I74" s="78"/>
    </row>
    <row r="75" spans="6:9" x14ac:dyDescent="0.25">
      <c r="F75" s="77">
        <v>44756</v>
      </c>
      <c r="G75" s="4">
        <v>10</v>
      </c>
      <c r="H75" s="91" t="s">
        <v>44</v>
      </c>
      <c r="I75" s="79">
        <f>SUM(G72:G76)</f>
        <v>51</v>
      </c>
    </row>
    <row r="76" spans="6:9" ht="15.75" thickBot="1" x14ac:dyDescent="0.3">
      <c r="F76" s="84">
        <v>44757</v>
      </c>
      <c r="G76" s="81">
        <v>11</v>
      </c>
      <c r="H76" s="82" t="s">
        <v>45</v>
      </c>
      <c r="I76" s="83">
        <f>AVERAGE(G72:G76)</f>
        <v>10.199999999999999</v>
      </c>
    </row>
    <row r="77" spans="6:9" ht="15.75" thickTop="1" x14ac:dyDescent="0.25">
      <c r="F77" s="80">
        <v>44760</v>
      </c>
      <c r="G77" s="66">
        <v>14</v>
      </c>
      <c r="H77" s="70"/>
      <c r="I77" s="78"/>
    </row>
    <row r="78" spans="6:9" x14ac:dyDescent="0.25">
      <c r="F78" s="77">
        <v>44761</v>
      </c>
      <c r="G78" s="4">
        <v>10</v>
      </c>
      <c r="H78" s="70"/>
      <c r="I78" s="78"/>
    </row>
    <row r="79" spans="6:9" x14ac:dyDescent="0.25">
      <c r="F79" s="77">
        <v>44762</v>
      </c>
      <c r="G79" s="4">
        <v>12</v>
      </c>
      <c r="H79" s="70"/>
      <c r="I79" s="78"/>
    </row>
    <row r="80" spans="6:9" x14ac:dyDescent="0.25">
      <c r="F80" s="77">
        <v>44763</v>
      </c>
      <c r="G80" s="4">
        <v>9</v>
      </c>
      <c r="H80" s="91" t="s">
        <v>44</v>
      </c>
      <c r="I80" s="79">
        <f>SUM(G77:G81)</f>
        <v>56</v>
      </c>
    </row>
    <row r="81" spans="6:9" ht="15.75" thickBot="1" x14ac:dyDescent="0.3">
      <c r="F81" s="84">
        <v>44764</v>
      </c>
      <c r="G81" s="81">
        <v>11</v>
      </c>
      <c r="H81" s="82" t="s">
        <v>45</v>
      </c>
      <c r="I81" s="83">
        <f>AVERAGE(G77:G81)</f>
        <v>11.2</v>
      </c>
    </row>
    <row r="82" spans="6:9" ht="15.75" thickTop="1" x14ac:dyDescent="0.25">
      <c r="F82" s="80">
        <v>44767</v>
      </c>
      <c r="G82" s="66">
        <v>16</v>
      </c>
      <c r="H82" s="70"/>
      <c r="I82" s="78"/>
    </row>
    <row r="83" spans="6:9" x14ac:dyDescent="0.25">
      <c r="F83" s="77">
        <v>44768</v>
      </c>
      <c r="G83" s="4">
        <v>15</v>
      </c>
      <c r="H83" s="70"/>
      <c r="I83" s="78"/>
    </row>
    <row r="84" spans="6:9" x14ac:dyDescent="0.25">
      <c r="F84" s="77">
        <v>44769</v>
      </c>
      <c r="G84" s="4">
        <v>9</v>
      </c>
      <c r="H84" s="70"/>
      <c r="I84" s="78"/>
    </row>
    <row r="85" spans="6:9" x14ac:dyDescent="0.25">
      <c r="F85" s="77">
        <v>44770</v>
      </c>
      <c r="G85" s="4">
        <v>7</v>
      </c>
      <c r="H85" s="91" t="s">
        <v>44</v>
      </c>
      <c r="I85" s="79">
        <f>SUM(G82:G86)</f>
        <v>53</v>
      </c>
    </row>
    <row r="86" spans="6:9" ht="15.75" thickBot="1" x14ac:dyDescent="0.3">
      <c r="F86" s="84">
        <v>44771</v>
      </c>
      <c r="G86" s="81">
        <v>6</v>
      </c>
      <c r="H86" s="82" t="s">
        <v>45</v>
      </c>
      <c r="I86" s="83">
        <f>AVERAGE(G82:G86)</f>
        <v>10.6</v>
      </c>
    </row>
    <row r="87" spans="6:9" ht="15.75" thickTop="1" x14ac:dyDescent="0.25">
      <c r="F87" s="73">
        <v>44774</v>
      </c>
      <c r="G87" s="74">
        <v>4</v>
      </c>
      <c r="H87" s="74"/>
      <c r="I87" s="111"/>
    </row>
    <row r="88" spans="6:9" x14ac:dyDescent="0.25">
      <c r="F88" s="77">
        <v>44775</v>
      </c>
      <c r="G88" s="4">
        <v>5</v>
      </c>
      <c r="H88" s="4"/>
      <c r="I88" s="112"/>
    </row>
    <row r="89" spans="6:9" x14ac:dyDescent="0.25">
      <c r="F89" s="77">
        <v>44776</v>
      </c>
      <c r="G89" s="4">
        <v>6</v>
      </c>
      <c r="H89" s="4"/>
      <c r="I89" s="112"/>
    </row>
    <row r="90" spans="6:9" x14ac:dyDescent="0.25">
      <c r="F90" s="77">
        <v>44777</v>
      </c>
      <c r="G90" s="4">
        <v>13</v>
      </c>
      <c r="H90" s="91" t="s">
        <v>44</v>
      </c>
      <c r="I90" s="79">
        <f>SUM(G87:G91)</f>
        <v>35</v>
      </c>
    </row>
    <row r="91" spans="6:9" ht="15.75" thickBot="1" x14ac:dyDescent="0.3">
      <c r="F91" s="103">
        <v>44778</v>
      </c>
      <c r="G91" s="47">
        <v>7</v>
      </c>
      <c r="H91" s="105" t="s">
        <v>45</v>
      </c>
      <c r="I91" s="106">
        <f>AVERAGE(G87:G91)</f>
        <v>7</v>
      </c>
    </row>
    <row r="92" spans="6:9" x14ac:dyDescent="0.25">
      <c r="F92" s="73">
        <v>44781</v>
      </c>
      <c r="G92" s="115">
        <v>7</v>
      </c>
      <c r="H92" s="74"/>
      <c r="I92" s="111"/>
    </row>
    <row r="93" spans="6:9" x14ac:dyDescent="0.25">
      <c r="F93" s="77">
        <v>44782</v>
      </c>
      <c r="G93" s="4">
        <v>12</v>
      </c>
      <c r="H93" s="4"/>
      <c r="I93" s="112"/>
    </row>
    <row r="94" spans="6:9" x14ac:dyDescent="0.25">
      <c r="F94" s="77">
        <v>44783</v>
      </c>
      <c r="G94" s="4">
        <v>9</v>
      </c>
      <c r="H94" s="4"/>
      <c r="I94" s="112"/>
    </row>
    <row r="95" spans="6:9" x14ac:dyDescent="0.25">
      <c r="F95" s="77">
        <v>44784</v>
      </c>
      <c r="G95" s="4">
        <v>5</v>
      </c>
      <c r="H95" s="91" t="s">
        <v>44</v>
      </c>
      <c r="I95" s="79">
        <f>SUM(G92:G96)</f>
        <v>40</v>
      </c>
    </row>
    <row r="96" spans="6:9" ht="15.75" thickBot="1" x14ac:dyDescent="0.3">
      <c r="F96" s="107">
        <v>44785</v>
      </c>
      <c r="G96" s="108">
        <v>7</v>
      </c>
      <c r="H96" s="109" t="s">
        <v>45</v>
      </c>
      <c r="I96" s="110">
        <f>AVERAGE(G92:G96)</f>
        <v>8</v>
      </c>
    </row>
    <row r="97" spans="6:9" x14ac:dyDescent="0.25">
      <c r="F97" s="73">
        <v>44788</v>
      </c>
      <c r="G97" s="74">
        <v>11</v>
      </c>
      <c r="H97" s="74"/>
      <c r="I97" s="111"/>
    </row>
    <row r="98" spans="6:9" x14ac:dyDescent="0.25">
      <c r="F98" s="77">
        <v>44789</v>
      </c>
      <c r="G98" s="4">
        <v>7</v>
      </c>
      <c r="H98" s="4"/>
      <c r="I98" s="112"/>
    </row>
    <row r="99" spans="6:9" x14ac:dyDescent="0.25">
      <c r="F99" s="77">
        <v>44790</v>
      </c>
      <c r="G99" s="4">
        <v>10</v>
      </c>
      <c r="H99" s="4"/>
      <c r="I99" s="112"/>
    </row>
    <row r="100" spans="6:9" x14ac:dyDescent="0.25">
      <c r="F100" s="77">
        <v>44791</v>
      </c>
      <c r="G100" s="4">
        <v>7</v>
      </c>
      <c r="H100" s="91" t="s">
        <v>44</v>
      </c>
      <c r="I100" s="79">
        <f>SUM(G97:G101)</f>
        <v>42</v>
      </c>
    </row>
    <row r="101" spans="6:9" ht="15.75" thickBot="1" x14ac:dyDescent="0.3">
      <c r="F101" s="107">
        <v>44792</v>
      </c>
      <c r="G101" s="108">
        <v>7</v>
      </c>
      <c r="H101" s="109" t="s">
        <v>45</v>
      </c>
      <c r="I101" s="110">
        <f>AVERAGE(G97:G101)</f>
        <v>8.4</v>
      </c>
    </row>
    <row r="102" spans="6:9" x14ac:dyDescent="0.25">
      <c r="F102" s="73">
        <v>44795</v>
      </c>
      <c r="G102" s="74">
        <v>12</v>
      </c>
      <c r="H102" s="74"/>
      <c r="I102" s="111"/>
    </row>
    <row r="103" spans="6:9" x14ac:dyDescent="0.25">
      <c r="F103" s="77">
        <v>44796</v>
      </c>
      <c r="G103" s="4">
        <v>10</v>
      </c>
      <c r="H103" s="4"/>
      <c r="I103" s="112"/>
    </row>
    <row r="104" spans="6:9" x14ac:dyDescent="0.25">
      <c r="F104" s="77">
        <v>44797</v>
      </c>
      <c r="G104" s="4">
        <v>11</v>
      </c>
      <c r="H104" s="4"/>
      <c r="I104" s="112"/>
    </row>
    <row r="105" spans="6:9" x14ac:dyDescent="0.25">
      <c r="F105" s="77">
        <v>44798</v>
      </c>
      <c r="G105" s="4">
        <v>5</v>
      </c>
      <c r="H105" s="91" t="s">
        <v>44</v>
      </c>
      <c r="I105" s="79">
        <f>SUM(G102:G106)</f>
        <v>47</v>
      </c>
    </row>
    <row r="106" spans="6:9" ht="15.75" thickBot="1" x14ac:dyDescent="0.3">
      <c r="F106" s="103">
        <v>44799</v>
      </c>
      <c r="G106" s="47">
        <v>9</v>
      </c>
      <c r="H106" s="105" t="s">
        <v>45</v>
      </c>
      <c r="I106" s="106">
        <f>AVERAGE(G102:G106)</f>
        <v>9.4</v>
      </c>
    </row>
    <row r="107" spans="6:9" x14ac:dyDescent="0.25">
      <c r="F107" s="73">
        <v>44802</v>
      </c>
      <c r="G107" s="74">
        <v>11</v>
      </c>
      <c r="H107" s="74"/>
      <c r="I107" s="111"/>
    </row>
    <row r="108" spans="6:9" x14ac:dyDescent="0.25">
      <c r="F108" s="77">
        <v>44803</v>
      </c>
      <c r="G108" s="4">
        <v>7</v>
      </c>
      <c r="H108" s="4"/>
      <c r="I108" s="112"/>
    </row>
    <row r="109" spans="6:9" x14ac:dyDescent="0.25">
      <c r="F109" s="77">
        <v>44804</v>
      </c>
      <c r="G109" s="4">
        <v>6</v>
      </c>
      <c r="H109" s="4"/>
      <c r="I109" s="112"/>
    </row>
    <row r="110" spans="6:9" x14ac:dyDescent="0.25">
      <c r="F110" s="77">
        <v>44805</v>
      </c>
      <c r="G110" s="4">
        <v>6</v>
      </c>
      <c r="H110" s="91" t="s">
        <v>44</v>
      </c>
      <c r="I110" s="79">
        <f>SUM(G107:G111)</f>
        <v>34</v>
      </c>
    </row>
    <row r="111" spans="6:9" ht="15.75" thickBot="1" x14ac:dyDescent="0.3">
      <c r="F111" s="107">
        <v>44806</v>
      </c>
      <c r="G111" s="108">
        <v>4</v>
      </c>
      <c r="H111" s="109" t="s">
        <v>45</v>
      </c>
      <c r="I111" s="110">
        <f>AVERAGE(G107:G111)</f>
        <v>6.8</v>
      </c>
    </row>
    <row r="112" spans="6:9" x14ac:dyDescent="0.25">
      <c r="F112" s="73">
        <v>44809</v>
      </c>
      <c r="G112" s="74">
        <v>5</v>
      </c>
      <c r="H112" s="74"/>
      <c r="I112" s="111"/>
    </row>
    <row r="113" spans="6:9" x14ac:dyDescent="0.25">
      <c r="F113" s="77">
        <v>44810</v>
      </c>
      <c r="G113" s="4">
        <v>13</v>
      </c>
      <c r="H113" s="4"/>
      <c r="I113" s="112"/>
    </row>
    <row r="114" spans="6:9" x14ac:dyDescent="0.25">
      <c r="F114" s="77">
        <v>44811</v>
      </c>
      <c r="G114" s="4">
        <v>9</v>
      </c>
      <c r="H114" s="4"/>
      <c r="I114" s="112"/>
    </row>
    <row r="115" spans="6:9" x14ac:dyDescent="0.25">
      <c r="F115" s="77">
        <v>44812</v>
      </c>
      <c r="G115" s="4">
        <v>6</v>
      </c>
      <c r="H115" s="91" t="s">
        <v>44</v>
      </c>
      <c r="I115" s="79">
        <f>SUM(G112:G116)</f>
        <v>40</v>
      </c>
    </row>
    <row r="116" spans="6:9" ht="15.75" thickBot="1" x14ac:dyDescent="0.3">
      <c r="F116" s="107">
        <v>44813</v>
      </c>
      <c r="G116" s="108">
        <v>7</v>
      </c>
      <c r="H116" s="109" t="s">
        <v>45</v>
      </c>
      <c r="I116" s="110">
        <f>AVERAGE(G112:G116)</f>
        <v>8</v>
      </c>
    </row>
    <row r="117" spans="6:9" x14ac:dyDescent="0.25">
      <c r="F117" s="73">
        <v>44816</v>
      </c>
      <c r="G117" s="74">
        <v>9</v>
      </c>
      <c r="H117" s="74"/>
      <c r="I117" s="111"/>
    </row>
    <row r="118" spans="6:9" x14ac:dyDescent="0.25">
      <c r="F118" s="77">
        <v>44817</v>
      </c>
      <c r="G118" s="4">
        <v>15</v>
      </c>
      <c r="H118" s="4"/>
      <c r="I118" s="112"/>
    </row>
    <row r="119" spans="6:9" x14ac:dyDescent="0.25">
      <c r="F119" s="77">
        <v>44818</v>
      </c>
      <c r="G119" s="4">
        <v>7</v>
      </c>
      <c r="H119" s="4"/>
      <c r="I119" s="112"/>
    </row>
    <row r="120" spans="6:9" x14ac:dyDescent="0.25">
      <c r="F120" s="77">
        <v>44819</v>
      </c>
      <c r="G120" s="4">
        <v>5</v>
      </c>
      <c r="H120" s="91" t="s">
        <v>44</v>
      </c>
      <c r="I120" s="79">
        <f>SUM(G117:G121)</f>
        <v>48</v>
      </c>
    </row>
    <row r="121" spans="6:9" ht="15.75" thickBot="1" x14ac:dyDescent="0.3">
      <c r="F121" s="107">
        <v>44820</v>
      </c>
      <c r="G121" s="108">
        <v>12</v>
      </c>
      <c r="H121" s="109" t="s">
        <v>45</v>
      </c>
      <c r="I121" s="110">
        <f>AVERAGE(G117:G121)</f>
        <v>9.6</v>
      </c>
    </row>
    <row r="122" spans="6:9" x14ac:dyDescent="0.25">
      <c r="F122" s="73">
        <v>44823</v>
      </c>
      <c r="G122" s="74">
        <v>11</v>
      </c>
      <c r="H122" s="74"/>
      <c r="I122" s="111"/>
    </row>
    <row r="123" spans="6:9" x14ac:dyDescent="0.25">
      <c r="F123" s="77">
        <v>44824</v>
      </c>
      <c r="G123" s="4">
        <v>6</v>
      </c>
      <c r="H123" s="4"/>
      <c r="I123" s="112"/>
    </row>
    <row r="124" spans="6:9" x14ac:dyDescent="0.25">
      <c r="F124" s="77">
        <v>44825</v>
      </c>
      <c r="G124" s="4">
        <v>10</v>
      </c>
      <c r="H124" s="4"/>
      <c r="I124" s="112"/>
    </row>
    <row r="125" spans="6:9" x14ac:dyDescent="0.25">
      <c r="F125" s="77">
        <v>44826</v>
      </c>
      <c r="G125" s="4">
        <v>7</v>
      </c>
      <c r="H125" s="91" t="s">
        <v>44</v>
      </c>
      <c r="I125" s="79">
        <f>SUM(G122:G126)</f>
        <v>42</v>
      </c>
    </row>
    <row r="126" spans="6:9" ht="15.75" thickBot="1" x14ac:dyDescent="0.3">
      <c r="F126" s="107">
        <v>44827</v>
      </c>
      <c r="G126" s="108">
        <v>8</v>
      </c>
      <c r="H126" s="109" t="s">
        <v>45</v>
      </c>
      <c r="I126" s="110">
        <f>AVERAGE(G122:G126)</f>
        <v>8.4</v>
      </c>
    </row>
    <row r="127" spans="6:9" x14ac:dyDescent="0.25">
      <c r="F127" s="73">
        <v>44830</v>
      </c>
      <c r="G127" s="74">
        <v>10</v>
      </c>
      <c r="H127" s="74"/>
      <c r="I127" s="111"/>
    </row>
    <row r="128" spans="6:9" x14ac:dyDescent="0.25">
      <c r="F128" s="77">
        <v>44831</v>
      </c>
      <c r="G128" s="4">
        <v>9</v>
      </c>
      <c r="H128" s="4"/>
      <c r="I128" s="112"/>
    </row>
    <row r="129" spans="6:9" x14ac:dyDescent="0.25">
      <c r="F129" s="77">
        <v>44832</v>
      </c>
      <c r="G129" s="4">
        <v>10</v>
      </c>
      <c r="H129" s="4"/>
      <c r="I129" s="112"/>
    </row>
    <row r="130" spans="6:9" x14ac:dyDescent="0.25">
      <c r="F130" s="77">
        <v>44833</v>
      </c>
      <c r="G130" s="4">
        <v>8</v>
      </c>
      <c r="H130" s="91" t="s">
        <v>44</v>
      </c>
      <c r="I130" s="79">
        <f>SUM(G127:G131)</f>
        <v>45</v>
      </c>
    </row>
    <row r="131" spans="6:9" ht="15.75" thickBot="1" x14ac:dyDescent="0.3">
      <c r="F131" s="103">
        <v>44834</v>
      </c>
      <c r="G131" s="47">
        <v>8</v>
      </c>
      <c r="H131" s="105" t="s">
        <v>45</v>
      </c>
      <c r="I131" s="106">
        <f>AVERAGE(G127:G131)</f>
        <v>9</v>
      </c>
    </row>
    <row r="132" spans="6:9" x14ac:dyDescent="0.25">
      <c r="F132" s="73">
        <v>44837</v>
      </c>
      <c r="G132" s="74">
        <v>13</v>
      </c>
      <c r="H132" s="74"/>
      <c r="I132" s="111"/>
    </row>
    <row r="133" spans="6:9" x14ac:dyDescent="0.25">
      <c r="F133" s="77">
        <v>44838</v>
      </c>
      <c r="G133" s="4">
        <v>12</v>
      </c>
      <c r="H133" s="4"/>
      <c r="I133" s="112"/>
    </row>
    <row r="134" spans="6:9" x14ac:dyDescent="0.25">
      <c r="F134" s="77">
        <v>44839</v>
      </c>
      <c r="G134" s="4">
        <v>9</v>
      </c>
      <c r="H134" s="4"/>
      <c r="I134" s="112"/>
    </row>
    <row r="135" spans="6:9" x14ac:dyDescent="0.25">
      <c r="F135" s="77">
        <v>44840</v>
      </c>
      <c r="G135" s="4">
        <v>12</v>
      </c>
      <c r="H135" s="91" t="s">
        <v>44</v>
      </c>
      <c r="I135" s="79">
        <f>SUM(G132:G136)</f>
        <v>53</v>
      </c>
    </row>
    <row r="136" spans="6:9" ht="15.75" thickBot="1" x14ac:dyDescent="0.3">
      <c r="F136" s="107">
        <v>44841</v>
      </c>
      <c r="G136" s="108">
        <v>7</v>
      </c>
      <c r="H136" s="109" t="s">
        <v>45</v>
      </c>
      <c r="I136" s="110">
        <f>AVERAGE(G132:G136)</f>
        <v>10.6</v>
      </c>
    </row>
    <row r="137" spans="6:9" x14ac:dyDescent="0.25">
      <c r="F137" s="73">
        <v>44844</v>
      </c>
      <c r="G137" s="74">
        <v>8</v>
      </c>
      <c r="H137" s="74"/>
      <c r="I137" s="111"/>
    </row>
    <row r="138" spans="6:9" x14ac:dyDescent="0.25">
      <c r="F138" s="77">
        <v>44845</v>
      </c>
      <c r="G138" s="4">
        <v>6</v>
      </c>
      <c r="H138" s="4"/>
      <c r="I138" s="112"/>
    </row>
    <row r="139" spans="6:9" x14ac:dyDescent="0.25">
      <c r="F139" s="77">
        <v>44846</v>
      </c>
      <c r="G139" s="4">
        <v>13</v>
      </c>
      <c r="H139" s="4"/>
      <c r="I139" s="112"/>
    </row>
    <row r="140" spans="6:9" x14ac:dyDescent="0.25">
      <c r="F140" s="77">
        <v>44847</v>
      </c>
      <c r="G140" s="4">
        <v>14</v>
      </c>
      <c r="H140" s="91" t="s">
        <v>44</v>
      </c>
      <c r="I140" s="79">
        <f>SUM(G137:G141)</f>
        <v>52</v>
      </c>
    </row>
    <row r="141" spans="6:9" ht="15.75" thickBot="1" x14ac:dyDescent="0.3">
      <c r="F141" s="107">
        <v>44848</v>
      </c>
      <c r="G141" s="108">
        <v>11</v>
      </c>
      <c r="H141" s="109" t="s">
        <v>45</v>
      </c>
      <c r="I141" s="110">
        <f>AVERAGE(G137:G141)</f>
        <v>10.4</v>
      </c>
    </row>
    <row r="142" spans="6:9" x14ac:dyDescent="0.25">
      <c r="F142" s="73">
        <v>44851</v>
      </c>
      <c r="G142" s="74">
        <v>10</v>
      </c>
      <c r="H142" s="74"/>
      <c r="I142" s="111"/>
    </row>
    <row r="143" spans="6:9" x14ac:dyDescent="0.25">
      <c r="F143" s="77">
        <v>44852</v>
      </c>
      <c r="G143" s="4">
        <v>8</v>
      </c>
      <c r="H143" s="4"/>
      <c r="I143" s="112"/>
    </row>
    <row r="144" spans="6:9" x14ac:dyDescent="0.25">
      <c r="F144" s="77">
        <v>44853</v>
      </c>
      <c r="G144" s="4">
        <v>16</v>
      </c>
      <c r="H144" s="4"/>
      <c r="I144" s="112"/>
    </row>
    <row r="145" spans="6:9" x14ac:dyDescent="0.25">
      <c r="F145" s="77">
        <v>44854</v>
      </c>
      <c r="G145" s="4">
        <v>16</v>
      </c>
      <c r="H145" s="91" t="s">
        <v>44</v>
      </c>
      <c r="I145" s="79">
        <f>SUM(G142:G146)</f>
        <v>59</v>
      </c>
    </row>
    <row r="146" spans="6:9" ht="15.75" thickBot="1" x14ac:dyDescent="0.3">
      <c r="F146" s="107">
        <v>44855</v>
      </c>
      <c r="G146" s="108">
        <v>9</v>
      </c>
      <c r="H146" s="109" t="s">
        <v>45</v>
      </c>
      <c r="I146" s="110">
        <f>AVERAGE(G142:G146)</f>
        <v>11.8</v>
      </c>
    </row>
    <row r="147" spans="6:9" x14ac:dyDescent="0.25">
      <c r="F147" s="73">
        <v>44858</v>
      </c>
      <c r="G147" s="74">
        <v>13</v>
      </c>
      <c r="H147" s="74"/>
      <c r="I147" s="111"/>
    </row>
    <row r="148" spans="6:9" x14ac:dyDescent="0.25">
      <c r="F148" s="77">
        <v>44859</v>
      </c>
      <c r="G148" s="4">
        <v>11</v>
      </c>
      <c r="H148" s="4"/>
      <c r="I148" s="112"/>
    </row>
    <row r="149" spans="6:9" x14ac:dyDescent="0.25">
      <c r="F149" s="77">
        <v>44860</v>
      </c>
      <c r="G149" s="4">
        <v>16</v>
      </c>
      <c r="H149" s="4"/>
      <c r="I149" s="112"/>
    </row>
    <row r="150" spans="6:9" x14ac:dyDescent="0.25">
      <c r="F150" s="77">
        <v>44861</v>
      </c>
      <c r="G150" s="4">
        <v>5</v>
      </c>
      <c r="H150" s="91" t="s">
        <v>44</v>
      </c>
      <c r="I150" s="79">
        <f>SUM(G147:G151)</f>
        <v>51</v>
      </c>
    </row>
    <row r="151" spans="6:9" ht="15.75" thickBot="1" x14ac:dyDescent="0.3">
      <c r="F151" s="107">
        <v>44862</v>
      </c>
      <c r="G151" s="108">
        <v>6</v>
      </c>
      <c r="H151" s="109" t="s">
        <v>45</v>
      </c>
      <c r="I151" s="110">
        <f>AVERAGE(G147:G151)</f>
        <v>10.199999999999999</v>
      </c>
    </row>
    <row r="152" spans="6:9" x14ac:dyDescent="0.25">
      <c r="F152" s="73">
        <v>44865</v>
      </c>
      <c r="G152" s="74">
        <v>13</v>
      </c>
      <c r="H152" s="74"/>
      <c r="I152" s="111"/>
    </row>
    <row r="153" spans="6:9" x14ac:dyDescent="0.25">
      <c r="F153" s="77">
        <v>44866</v>
      </c>
      <c r="G153" s="4">
        <v>6</v>
      </c>
      <c r="H153" s="4"/>
      <c r="I153" s="112"/>
    </row>
    <row r="154" spans="6:9" x14ac:dyDescent="0.25">
      <c r="F154" s="77">
        <v>44867</v>
      </c>
      <c r="G154" s="4">
        <v>9</v>
      </c>
      <c r="H154" s="91" t="s">
        <v>44</v>
      </c>
      <c r="I154" s="79">
        <f>SUM(G152:G155)</f>
        <v>33</v>
      </c>
    </row>
    <row r="155" spans="6:9" ht="15.75" thickBot="1" x14ac:dyDescent="0.3">
      <c r="F155" s="103">
        <v>44868</v>
      </c>
      <c r="G155" s="47">
        <v>5</v>
      </c>
      <c r="H155" s="105" t="s">
        <v>45</v>
      </c>
      <c r="I155" s="106">
        <f>AVERAGE(G151:G155)</f>
        <v>7.8</v>
      </c>
    </row>
    <row r="156" spans="6:9" x14ac:dyDescent="0.25">
      <c r="F156" s="73">
        <v>44872</v>
      </c>
      <c r="G156" s="74">
        <v>9</v>
      </c>
      <c r="H156" s="74"/>
      <c r="I156" s="111"/>
    </row>
    <row r="157" spans="6:9" x14ac:dyDescent="0.25">
      <c r="F157" s="77">
        <v>44873</v>
      </c>
      <c r="G157" s="4">
        <v>17</v>
      </c>
      <c r="H157" s="4"/>
      <c r="I157" s="112"/>
    </row>
    <row r="158" spans="6:9" x14ac:dyDescent="0.25">
      <c r="F158" s="77">
        <v>44874</v>
      </c>
      <c r="G158" s="4">
        <v>13</v>
      </c>
      <c r="H158" s="4"/>
      <c r="I158" s="112"/>
    </row>
    <row r="159" spans="6:9" x14ac:dyDescent="0.25">
      <c r="F159" s="77">
        <v>44875</v>
      </c>
      <c r="G159" s="4">
        <v>9</v>
      </c>
      <c r="H159" s="91" t="s">
        <v>44</v>
      </c>
      <c r="I159" s="79">
        <f>SUM(G156:G160)</f>
        <v>55</v>
      </c>
    </row>
    <row r="160" spans="6:9" ht="15.75" thickBot="1" x14ac:dyDescent="0.3">
      <c r="F160" s="107">
        <v>44876</v>
      </c>
      <c r="G160" s="108">
        <v>7</v>
      </c>
      <c r="H160" s="109" t="s">
        <v>45</v>
      </c>
      <c r="I160" s="110">
        <f>AVERAGE(G156:G160)</f>
        <v>11</v>
      </c>
    </row>
    <row r="161" spans="6:9" x14ac:dyDescent="0.25">
      <c r="F161" s="73">
        <v>44879</v>
      </c>
      <c r="G161" s="74">
        <v>17</v>
      </c>
      <c r="H161" s="74"/>
      <c r="I161" s="111"/>
    </row>
    <row r="162" spans="6:9" x14ac:dyDescent="0.25">
      <c r="F162" s="77">
        <v>44880</v>
      </c>
      <c r="G162" s="4">
        <v>11</v>
      </c>
      <c r="H162" s="4"/>
      <c r="I162" s="112"/>
    </row>
    <row r="163" spans="6:9" x14ac:dyDescent="0.25">
      <c r="F163" s="77">
        <v>44881</v>
      </c>
      <c r="G163" s="4">
        <v>9</v>
      </c>
      <c r="H163" s="4"/>
      <c r="I163" s="112"/>
    </row>
    <row r="164" spans="6:9" x14ac:dyDescent="0.25">
      <c r="F164" s="77">
        <v>44882</v>
      </c>
      <c r="G164" s="4">
        <v>10</v>
      </c>
      <c r="H164" s="91" t="s">
        <v>44</v>
      </c>
      <c r="I164" s="79">
        <f>SUM(G161:G165)</f>
        <v>62</v>
      </c>
    </row>
    <row r="165" spans="6:9" ht="15.75" thickBot="1" x14ac:dyDescent="0.3">
      <c r="F165" s="107">
        <v>44883</v>
      </c>
      <c r="G165" s="108">
        <v>15</v>
      </c>
      <c r="H165" s="109" t="s">
        <v>45</v>
      </c>
      <c r="I165" s="110">
        <f>AVERAGE(G161:G165)</f>
        <v>12.4</v>
      </c>
    </row>
    <row r="166" spans="6:9" x14ac:dyDescent="0.25">
      <c r="F166" s="73">
        <v>44886</v>
      </c>
      <c r="G166" s="74">
        <v>14</v>
      </c>
      <c r="H166" s="74"/>
      <c r="I166" s="111"/>
    </row>
    <row r="167" spans="6:9" x14ac:dyDescent="0.25">
      <c r="F167" s="77">
        <v>44887</v>
      </c>
      <c r="G167" s="4">
        <v>16</v>
      </c>
      <c r="H167" s="4"/>
      <c r="I167" s="112"/>
    </row>
    <row r="168" spans="6:9" x14ac:dyDescent="0.25">
      <c r="F168" s="77">
        <v>44888</v>
      </c>
      <c r="G168" s="4">
        <v>6</v>
      </c>
      <c r="H168" s="4"/>
      <c r="I168" s="112"/>
    </row>
    <row r="169" spans="6:9" x14ac:dyDescent="0.25">
      <c r="F169" s="77">
        <v>44889</v>
      </c>
      <c r="G169" s="4">
        <v>9</v>
      </c>
      <c r="H169" s="91" t="s">
        <v>44</v>
      </c>
      <c r="I169" s="79">
        <f>SUM(G166:G170)</f>
        <v>51</v>
      </c>
    </row>
    <row r="170" spans="6:9" ht="15.75" thickBot="1" x14ac:dyDescent="0.3">
      <c r="F170" s="107">
        <v>44890</v>
      </c>
      <c r="G170" s="108">
        <v>6</v>
      </c>
      <c r="H170" s="109" t="s">
        <v>45</v>
      </c>
      <c r="I170" s="110">
        <f>AVERAGE(G166:G170)</f>
        <v>10.199999999999999</v>
      </c>
    </row>
    <row r="171" spans="6:9" x14ac:dyDescent="0.25">
      <c r="F171" s="73">
        <v>44893</v>
      </c>
      <c r="G171" s="74">
        <v>13</v>
      </c>
      <c r="H171" s="74"/>
      <c r="I171" s="111"/>
    </row>
    <row r="172" spans="6:9" x14ac:dyDescent="0.25">
      <c r="F172" s="77">
        <v>44894</v>
      </c>
      <c r="G172" s="4">
        <v>13</v>
      </c>
      <c r="H172" s="4"/>
      <c r="I172" s="112"/>
    </row>
    <row r="173" spans="6:9" x14ac:dyDescent="0.25">
      <c r="F173" s="77">
        <v>44895</v>
      </c>
      <c r="G173" s="4">
        <v>16</v>
      </c>
      <c r="H173" s="4"/>
      <c r="I173" s="112"/>
    </row>
    <row r="174" spans="6:9" x14ac:dyDescent="0.25">
      <c r="F174" s="77">
        <v>44896</v>
      </c>
      <c r="G174" s="4">
        <v>17</v>
      </c>
      <c r="H174" s="91" t="s">
        <v>44</v>
      </c>
      <c r="I174" s="79">
        <f>SUM(G171:G175)</f>
        <v>74</v>
      </c>
    </row>
    <row r="175" spans="6:9" ht="15.75" thickBot="1" x14ac:dyDescent="0.3">
      <c r="F175" s="103">
        <v>44897</v>
      </c>
      <c r="G175" s="47">
        <v>15</v>
      </c>
      <c r="H175" s="105" t="s">
        <v>45</v>
      </c>
      <c r="I175" s="106">
        <f>AVERAGE(G171:G175)</f>
        <v>14.8</v>
      </c>
    </row>
    <row r="176" spans="6:9" x14ac:dyDescent="0.25">
      <c r="F176" s="73">
        <v>44900</v>
      </c>
      <c r="G176" s="74">
        <v>12</v>
      </c>
      <c r="H176" s="74"/>
      <c r="I176" s="111"/>
    </row>
    <row r="177" spans="6:9" x14ac:dyDescent="0.25">
      <c r="F177" s="77">
        <v>44901</v>
      </c>
      <c r="G177" s="4">
        <v>13</v>
      </c>
      <c r="H177" s="4"/>
      <c r="I177" s="112"/>
    </row>
    <row r="178" spans="6:9" x14ac:dyDescent="0.25">
      <c r="F178" s="77">
        <v>44902</v>
      </c>
      <c r="G178" s="4">
        <v>9</v>
      </c>
      <c r="H178" s="4"/>
      <c r="I178" s="112"/>
    </row>
    <row r="179" spans="6:9" x14ac:dyDescent="0.25">
      <c r="F179" s="77">
        <v>44903</v>
      </c>
      <c r="G179" s="4">
        <v>14</v>
      </c>
      <c r="H179" s="91" t="s">
        <v>44</v>
      </c>
      <c r="I179" s="79">
        <f>SUM(G176:G180)</f>
        <v>60</v>
      </c>
    </row>
    <row r="180" spans="6:9" ht="15.75" thickBot="1" x14ac:dyDescent="0.3">
      <c r="F180" s="107">
        <v>44904</v>
      </c>
      <c r="G180" s="108">
        <v>12</v>
      </c>
      <c r="H180" s="109" t="s">
        <v>45</v>
      </c>
      <c r="I180" s="110">
        <f>AVERAGE(G176:G180)</f>
        <v>12</v>
      </c>
    </row>
    <row r="181" spans="6:9" x14ac:dyDescent="0.25">
      <c r="F181" s="73">
        <v>44907</v>
      </c>
      <c r="G181" s="74">
        <v>18</v>
      </c>
      <c r="H181" s="74"/>
      <c r="I181" s="111"/>
    </row>
    <row r="182" spans="6:9" x14ac:dyDescent="0.25">
      <c r="F182" s="77">
        <v>44908</v>
      </c>
      <c r="G182" s="4">
        <v>20</v>
      </c>
      <c r="H182" s="4"/>
      <c r="I182" s="112"/>
    </row>
    <row r="183" spans="6:9" x14ac:dyDescent="0.25">
      <c r="F183" s="77">
        <v>44909</v>
      </c>
      <c r="G183" s="4">
        <v>12</v>
      </c>
      <c r="H183" s="4"/>
      <c r="I183" s="112"/>
    </row>
    <row r="184" spans="6:9" x14ac:dyDescent="0.25">
      <c r="F184" s="77">
        <v>44910</v>
      </c>
      <c r="G184" s="4">
        <v>14</v>
      </c>
      <c r="H184" s="91" t="s">
        <v>44</v>
      </c>
      <c r="I184" s="79">
        <f>SUM(G181:G185)</f>
        <v>76</v>
      </c>
    </row>
    <row r="185" spans="6:9" ht="15.75" thickBot="1" x14ac:dyDescent="0.3">
      <c r="F185" s="107">
        <v>44911</v>
      </c>
      <c r="G185" s="108">
        <v>12</v>
      </c>
      <c r="H185" s="109" t="s">
        <v>45</v>
      </c>
      <c r="I185" s="110">
        <f>AVERAGE(G181:G185)</f>
        <v>15.2</v>
      </c>
    </row>
    <row r="186" spans="6:9" x14ac:dyDescent="0.25">
      <c r="F186" s="73">
        <v>44914</v>
      </c>
      <c r="G186" s="74">
        <v>9</v>
      </c>
      <c r="H186" s="74"/>
      <c r="I186" s="111"/>
    </row>
    <row r="187" spans="6:9" x14ac:dyDescent="0.25">
      <c r="F187" s="77">
        <v>44915</v>
      </c>
      <c r="G187" s="4">
        <v>21</v>
      </c>
      <c r="H187" s="4"/>
      <c r="I187" s="112"/>
    </row>
    <row r="188" spans="6:9" x14ac:dyDescent="0.25">
      <c r="F188" s="77">
        <v>44916</v>
      </c>
      <c r="G188" s="4">
        <v>11</v>
      </c>
      <c r="H188" s="4"/>
      <c r="I188" s="112"/>
    </row>
    <row r="189" spans="6:9" x14ac:dyDescent="0.25">
      <c r="F189" s="77">
        <v>44917</v>
      </c>
      <c r="G189" s="4">
        <v>17</v>
      </c>
      <c r="H189" s="91" t="s">
        <v>44</v>
      </c>
      <c r="I189" s="79">
        <f>SUM(G186:G190)</f>
        <v>72</v>
      </c>
    </row>
    <row r="190" spans="6:9" ht="15.75" thickBot="1" x14ac:dyDescent="0.3">
      <c r="F190" s="107">
        <v>44918</v>
      </c>
      <c r="G190" s="108">
        <v>14</v>
      </c>
      <c r="H190" s="109" t="s">
        <v>45</v>
      </c>
      <c r="I190" s="110">
        <f>AVERAGE(G186:G190)</f>
        <v>14.4</v>
      </c>
    </row>
    <row r="191" spans="6:9" x14ac:dyDescent="0.25">
      <c r="F191" s="73">
        <v>44921</v>
      </c>
      <c r="G191" s="74">
        <v>9</v>
      </c>
      <c r="H191" s="74"/>
      <c r="I191" s="111"/>
    </row>
    <row r="192" spans="6:9" x14ac:dyDescent="0.25">
      <c r="F192" s="77">
        <v>44922</v>
      </c>
      <c r="G192" s="4">
        <v>16</v>
      </c>
      <c r="H192" s="4"/>
      <c r="I192" s="112"/>
    </row>
    <row r="193" spans="6:9" x14ac:dyDescent="0.25">
      <c r="F193" s="77">
        <v>44923</v>
      </c>
      <c r="G193" s="121">
        <v>19</v>
      </c>
      <c r="H193" s="4"/>
      <c r="I193" s="112"/>
    </row>
    <row r="194" spans="6:9" x14ac:dyDescent="0.25">
      <c r="F194" s="77">
        <v>44924</v>
      </c>
      <c r="G194" s="4">
        <v>13</v>
      </c>
      <c r="H194" s="91" t="s">
        <v>44</v>
      </c>
      <c r="I194" s="79">
        <f>SUM(G191:G195)</f>
        <v>63</v>
      </c>
    </row>
    <row r="195" spans="6:9" ht="15.75" thickBot="1" x14ac:dyDescent="0.3">
      <c r="F195" s="107">
        <v>44925</v>
      </c>
      <c r="G195" s="108">
        <v>6</v>
      </c>
      <c r="H195" s="109" t="s">
        <v>45</v>
      </c>
      <c r="I195" s="110">
        <f>AVERAGE(G191:G195)</f>
        <v>12.6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62"/>
  <sheetViews>
    <sheetView zoomScale="85" zoomScaleNormal="85" workbookViewId="0">
      <selection activeCell="D35" sqref="D35"/>
    </sheetView>
  </sheetViews>
  <sheetFormatPr defaultRowHeight="15" x14ac:dyDescent="0.25"/>
  <cols>
    <col min="1" max="1" width="19.7109375" customWidth="1"/>
    <col min="2" max="3" width="17.85546875" customWidth="1"/>
    <col min="4" max="4" width="13.85546875" customWidth="1"/>
    <col min="5" max="5" width="14" customWidth="1"/>
    <col min="6" max="6" width="11.85546875" customWidth="1"/>
    <col min="7" max="7" width="10.42578125" customWidth="1"/>
    <col min="8" max="8" width="10" customWidth="1"/>
    <col min="9" max="9" width="13.85546875" customWidth="1"/>
    <col min="10" max="10" width="10.140625" customWidth="1"/>
    <col min="11" max="11" width="18.28515625" customWidth="1"/>
    <col min="12" max="12" width="12.42578125" customWidth="1"/>
    <col min="13" max="13" width="12" customWidth="1"/>
    <col min="14" max="14" width="11.7109375" customWidth="1"/>
    <col min="15" max="15" width="16.140625" customWidth="1"/>
  </cols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F1" s="2" t="s">
        <v>4</v>
      </c>
      <c r="G1" s="3" t="s">
        <v>5</v>
      </c>
      <c r="H1" s="3" t="s">
        <v>6</v>
      </c>
      <c r="I1" s="2" t="s">
        <v>7</v>
      </c>
      <c r="K1" s="1" t="s">
        <v>8</v>
      </c>
    </row>
    <row r="2" spans="1:15" x14ac:dyDescent="0.25">
      <c r="B2" s="4">
        <f>SUM(B9:B14)</f>
        <v>160</v>
      </c>
      <c r="C2" s="4">
        <f>I15</f>
        <v>131</v>
      </c>
      <c r="D2" s="4">
        <f>B2-C2</f>
        <v>29</v>
      </c>
      <c r="F2" s="4" t="s">
        <v>15</v>
      </c>
      <c r="G2" s="4">
        <v>16000</v>
      </c>
      <c r="H2" s="4">
        <f>(G2*L3)+O3</f>
        <v>1459</v>
      </c>
      <c r="I2" s="4">
        <f t="shared" ref="I2:I7" si="0">G2-H2</f>
        <v>14541</v>
      </c>
      <c r="K2" s="1" t="s">
        <v>10</v>
      </c>
      <c r="L2" s="5" t="s">
        <v>11</v>
      </c>
      <c r="M2" s="1" t="s">
        <v>12</v>
      </c>
      <c r="N2" s="1" t="s">
        <v>13</v>
      </c>
      <c r="O2" s="1" t="s">
        <v>36</v>
      </c>
    </row>
    <row r="3" spans="1:15" x14ac:dyDescent="0.25">
      <c r="F3" s="4" t="s">
        <v>18</v>
      </c>
      <c r="G3" s="4">
        <v>32000</v>
      </c>
      <c r="H3" s="4">
        <f>(G3*L3)+O3</f>
        <v>1891</v>
      </c>
      <c r="I3" s="4">
        <f t="shared" si="0"/>
        <v>30109</v>
      </c>
      <c r="K3" s="4"/>
      <c r="L3" s="6">
        <v>2.7E-2</v>
      </c>
      <c r="M3" s="48">
        <v>0.06</v>
      </c>
      <c r="N3" s="4">
        <v>750</v>
      </c>
      <c r="O3" s="4">
        <v>1027</v>
      </c>
    </row>
    <row r="4" spans="1:15" x14ac:dyDescent="0.25">
      <c r="A4" s="4" t="s">
        <v>54</v>
      </c>
      <c r="B4" s="4" t="s">
        <v>70</v>
      </c>
      <c r="C4" s="4"/>
      <c r="F4" s="4" t="s">
        <v>19</v>
      </c>
      <c r="G4" s="4">
        <v>26000</v>
      </c>
      <c r="H4" s="4">
        <f>(G4*L3)+O3</f>
        <v>1729</v>
      </c>
      <c r="I4" s="4">
        <f t="shared" si="0"/>
        <v>24271</v>
      </c>
    </row>
    <row r="5" spans="1:15" x14ac:dyDescent="0.25">
      <c r="A5" s="4">
        <v>2155</v>
      </c>
      <c r="B5" s="4">
        <f>((I15/A5)*100)</f>
        <v>6.0788863109048723</v>
      </c>
      <c r="C5" s="4"/>
      <c r="F5" s="4" t="s">
        <v>20</v>
      </c>
      <c r="G5" s="4">
        <v>36000</v>
      </c>
      <c r="H5" s="4">
        <f>(G5*L3)+O3</f>
        <v>1999</v>
      </c>
      <c r="I5" s="4">
        <f t="shared" si="0"/>
        <v>34001</v>
      </c>
      <c r="L5" s="8"/>
      <c r="M5" s="9"/>
    </row>
    <row r="6" spans="1:15" x14ac:dyDescent="0.25">
      <c r="F6" s="4" t="s">
        <v>21</v>
      </c>
      <c r="G6" s="4">
        <v>44000</v>
      </c>
      <c r="H6" s="4">
        <f>(G6*L3)+O3</f>
        <v>2215</v>
      </c>
      <c r="I6" s="4">
        <f t="shared" si="0"/>
        <v>41785</v>
      </c>
      <c r="L6" s="9"/>
      <c r="M6" s="9"/>
      <c r="N6" s="9"/>
    </row>
    <row r="7" spans="1:15" x14ac:dyDescent="0.25">
      <c r="F7" s="4" t="s">
        <v>22</v>
      </c>
      <c r="G7" s="4">
        <v>28000</v>
      </c>
      <c r="H7" s="4">
        <f>(G7*L3)+O3</f>
        <v>1783</v>
      </c>
      <c r="I7" s="4">
        <f t="shared" si="0"/>
        <v>26217</v>
      </c>
      <c r="L7" s="9"/>
      <c r="M7" s="9"/>
      <c r="N7" s="9"/>
    </row>
    <row r="8" spans="1:15" x14ac:dyDescent="0.25">
      <c r="A8" s="1" t="s">
        <v>16</v>
      </c>
      <c r="B8" s="1" t="s">
        <v>17</v>
      </c>
      <c r="C8" s="1"/>
      <c r="F8" s="4" t="s">
        <v>23</v>
      </c>
      <c r="G8" s="4">
        <v>80000</v>
      </c>
      <c r="H8" s="4">
        <f>(G8*L3)+O3</f>
        <v>3187</v>
      </c>
      <c r="I8" s="4">
        <f t="shared" ref="I8" si="1">G8-H8</f>
        <v>76813</v>
      </c>
    </row>
    <row r="9" spans="1:15" x14ac:dyDescent="0.25">
      <c r="A9" s="11">
        <v>44720</v>
      </c>
      <c r="B9" s="4">
        <v>98</v>
      </c>
      <c r="C9" s="4"/>
      <c r="F9" s="4">
        <v>2022</v>
      </c>
      <c r="G9" s="4">
        <f>SUM(G2:G8)</f>
        <v>262000</v>
      </c>
      <c r="H9" s="4">
        <f>SUM(H2:H8)</f>
        <v>14263</v>
      </c>
      <c r="I9" s="4">
        <f>G9-H9</f>
        <v>247737</v>
      </c>
    </row>
    <row r="10" spans="1:15" x14ac:dyDescent="0.25">
      <c r="A10" s="11">
        <v>44733</v>
      </c>
      <c r="B10" s="4">
        <v>-56</v>
      </c>
      <c r="C10" s="4"/>
      <c r="F10" s="4"/>
      <c r="G10" s="4"/>
      <c r="H10" s="4"/>
      <c r="I10" s="4"/>
    </row>
    <row r="11" spans="1:15" x14ac:dyDescent="0.25">
      <c r="A11" s="11">
        <v>44799</v>
      </c>
      <c r="B11" s="4">
        <v>34</v>
      </c>
      <c r="C11" s="4"/>
      <c r="F11" s="4"/>
      <c r="G11" s="4"/>
      <c r="H11" s="4"/>
      <c r="I11" s="4"/>
    </row>
    <row r="12" spans="1:15" x14ac:dyDescent="0.25">
      <c r="A12" s="11">
        <v>44859</v>
      </c>
      <c r="B12" s="101">
        <v>34</v>
      </c>
      <c r="C12" s="4"/>
      <c r="L12" s="9"/>
      <c r="M12" s="9"/>
      <c r="N12" s="9"/>
    </row>
    <row r="13" spans="1:15" x14ac:dyDescent="0.25">
      <c r="A13" s="11">
        <v>44909</v>
      </c>
      <c r="B13" s="4">
        <v>50</v>
      </c>
      <c r="C13" s="4"/>
      <c r="L13" s="9"/>
      <c r="M13" s="9"/>
      <c r="N13" s="9"/>
    </row>
    <row r="14" spans="1:15" x14ac:dyDescent="0.25">
      <c r="A14" s="4"/>
      <c r="B14" s="4"/>
      <c r="C14" s="4"/>
    </row>
    <row r="15" spans="1:15" x14ac:dyDescent="0.25">
      <c r="H15" s="4" t="s">
        <v>46</v>
      </c>
      <c r="I15" s="4">
        <f>SUM(G18:G162)</f>
        <v>131</v>
      </c>
    </row>
    <row r="16" spans="1:15" x14ac:dyDescent="0.25">
      <c r="H16" s="47" t="s">
        <v>45</v>
      </c>
      <c r="I16" s="72">
        <f>AVERAGE(G18:G162)</f>
        <v>0.90344827586206899</v>
      </c>
    </row>
    <row r="17" spans="6:9" x14ac:dyDescent="0.25">
      <c r="F17" s="68"/>
      <c r="G17" s="2" t="s">
        <v>47</v>
      </c>
    </row>
    <row r="18" spans="6:9" x14ac:dyDescent="0.25">
      <c r="F18" s="77">
        <v>44721</v>
      </c>
      <c r="G18" s="4">
        <v>0</v>
      </c>
      <c r="H18" s="67" t="s">
        <v>44</v>
      </c>
      <c r="I18" s="79">
        <f>SUM(G18:G19)</f>
        <v>0</v>
      </c>
    </row>
    <row r="19" spans="6:9" ht="15.75" thickBot="1" x14ac:dyDescent="0.3">
      <c r="F19" s="84">
        <v>44722</v>
      </c>
      <c r="G19" s="81">
        <v>0</v>
      </c>
      <c r="H19" s="82" t="s">
        <v>45</v>
      </c>
      <c r="I19" s="83">
        <f>AVERAGE(G18:G19)</f>
        <v>0</v>
      </c>
    </row>
    <row r="20" spans="6:9" ht="15.75" thickTop="1" x14ac:dyDescent="0.25">
      <c r="F20" s="80">
        <v>44726</v>
      </c>
      <c r="G20" s="66">
        <v>0</v>
      </c>
      <c r="H20" s="70"/>
      <c r="I20" s="78"/>
    </row>
    <row r="21" spans="6:9" x14ac:dyDescent="0.25">
      <c r="F21" s="77">
        <v>44727</v>
      </c>
      <c r="G21" s="4">
        <v>0</v>
      </c>
      <c r="H21" s="70"/>
      <c r="I21" s="78"/>
    </row>
    <row r="22" spans="6:9" x14ac:dyDescent="0.25">
      <c r="F22" s="77">
        <v>44728</v>
      </c>
      <c r="G22" s="4">
        <v>1</v>
      </c>
      <c r="H22" s="67" t="s">
        <v>44</v>
      </c>
      <c r="I22" s="79">
        <f>SUM(G20:G23)</f>
        <v>2</v>
      </c>
    </row>
    <row r="23" spans="6:9" ht="15.75" thickBot="1" x14ac:dyDescent="0.3">
      <c r="F23" s="84">
        <v>44729</v>
      </c>
      <c r="G23" s="81">
        <v>1</v>
      </c>
      <c r="H23" s="82" t="s">
        <v>45</v>
      </c>
      <c r="I23" s="83">
        <f>AVERAGE(G20:G23)</f>
        <v>0.5</v>
      </c>
    </row>
    <row r="24" spans="6:9" ht="15.75" thickTop="1" x14ac:dyDescent="0.25">
      <c r="F24" s="80">
        <v>44732</v>
      </c>
      <c r="G24" s="66">
        <v>1</v>
      </c>
      <c r="H24" s="70"/>
      <c r="I24" s="78"/>
    </row>
    <row r="25" spans="6:9" x14ac:dyDescent="0.25">
      <c r="F25" s="77">
        <v>44733</v>
      </c>
      <c r="G25" s="4">
        <v>0</v>
      </c>
      <c r="H25" s="70"/>
      <c r="I25" s="78"/>
    </row>
    <row r="26" spans="6:9" x14ac:dyDescent="0.25">
      <c r="F26" s="77">
        <v>44734</v>
      </c>
      <c r="G26" s="4">
        <v>0</v>
      </c>
      <c r="H26" s="70"/>
      <c r="I26" s="78"/>
    </row>
    <row r="27" spans="6:9" x14ac:dyDescent="0.25">
      <c r="F27" s="77">
        <v>44735</v>
      </c>
      <c r="G27" s="4">
        <v>0</v>
      </c>
      <c r="H27" s="67" t="s">
        <v>44</v>
      </c>
      <c r="I27" s="79">
        <f>SUM(G24:G28)</f>
        <v>1</v>
      </c>
    </row>
    <row r="28" spans="6:9" ht="15.75" thickBot="1" x14ac:dyDescent="0.3">
      <c r="F28" s="84">
        <v>44736</v>
      </c>
      <c r="G28" s="81">
        <v>0</v>
      </c>
      <c r="H28" s="82" t="s">
        <v>45</v>
      </c>
      <c r="I28" s="83">
        <f>AVERAGE(G24:G28)</f>
        <v>0.2</v>
      </c>
    </row>
    <row r="29" spans="6:9" ht="15.75" thickTop="1" x14ac:dyDescent="0.25">
      <c r="F29" s="80">
        <v>44739</v>
      </c>
      <c r="G29" s="66">
        <v>1</v>
      </c>
      <c r="H29" s="70"/>
      <c r="I29" s="78"/>
    </row>
    <row r="30" spans="6:9" x14ac:dyDescent="0.25">
      <c r="F30" s="77">
        <v>44740</v>
      </c>
      <c r="G30" s="4">
        <v>0</v>
      </c>
      <c r="H30" s="70"/>
      <c r="I30" s="78"/>
    </row>
    <row r="31" spans="6:9" x14ac:dyDescent="0.25">
      <c r="F31" s="77">
        <v>44741</v>
      </c>
      <c r="G31" s="4">
        <v>1</v>
      </c>
      <c r="H31" s="70"/>
      <c r="I31" s="78"/>
    </row>
    <row r="32" spans="6:9" x14ac:dyDescent="0.25">
      <c r="F32" s="77">
        <v>44742</v>
      </c>
      <c r="G32" s="4">
        <v>3</v>
      </c>
      <c r="H32" s="67" t="s">
        <v>44</v>
      </c>
      <c r="I32" s="79">
        <f>SUM(G29:G33)</f>
        <v>5</v>
      </c>
    </row>
    <row r="33" spans="6:9" ht="15.75" thickBot="1" x14ac:dyDescent="0.3">
      <c r="F33" s="84">
        <v>44743</v>
      </c>
      <c r="G33" s="81">
        <v>0</v>
      </c>
      <c r="H33" s="82" t="s">
        <v>45</v>
      </c>
      <c r="I33" s="83">
        <f>AVERAGE(G29:G33)</f>
        <v>1</v>
      </c>
    </row>
    <row r="34" spans="6:9" ht="15.75" thickTop="1" x14ac:dyDescent="0.25">
      <c r="F34" s="80">
        <v>44746</v>
      </c>
      <c r="G34" s="66">
        <v>3</v>
      </c>
      <c r="H34" s="70"/>
      <c r="I34" s="78"/>
    </row>
    <row r="35" spans="6:9" x14ac:dyDescent="0.25">
      <c r="F35" s="77">
        <v>44747</v>
      </c>
      <c r="G35" s="4">
        <v>0</v>
      </c>
      <c r="H35" s="70"/>
      <c r="I35" s="78"/>
    </row>
    <row r="36" spans="6:9" x14ac:dyDescent="0.25">
      <c r="F36" s="77">
        <v>44748</v>
      </c>
      <c r="G36" s="4">
        <v>0</v>
      </c>
      <c r="H36" s="70"/>
      <c r="I36" s="78"/>
    </row>
    <row r="37" spans="6:9" x14ac:dyDescent="0.25">
      <c r="F37" s="77">
        <v>44749</v>
      </c>
      <c r="G37" s="4">
        <v>1</v>
      </c>
      <c r="H37" s="67" t="s">
        <v>44</v>
      </c>
      <c r="I37" s="79">
        <f>SUM(G34:G38)</f>
        <v>4</v>
      </c>
    </row>
    <row r="38" spans="6:9" ht="15.75" thickBot="1" x14ac:dyDescent="0.3">
      <c r="F38" s="84">
        <v>44750</v>
      </c>
      <c r="G38" s="81">
        <v>0</v>
      </c>
      <c r="H38" s="82" t="s">
        <v>45</v>
      </c>
      <c r="I38" s="83">
        <f>AVERAGE(G34:G38)</f>
        <v>0.8</v>
      </c>
    </row>
    <row r="39" spans="6:9" ht="15.75" thickTop="1" x14ac:dyDescent="0.25">
      <c r="F39" s="80">
        <v>44753</v>
      </c>
      <c r="G39" s="66">
        <v>1</v>
      </c>
      <c r="H39" s="70"/>
      <c r="I39" s="78"/>
    </row>
    <row r="40" spans="6:9" x14ac:dyDescent="0.25">
      <c r="F40" s="77">
        <v>44754</v>
      </c>
      <c r="G40" s="4">
        <v>1</v>
      </c>
      <c r="H40" s="70"/>
      <c r="I40" s="78"/>
    </row>
    <row r="41" spans="6:9" x14ac:dyDescent="0.25">
      <c r="F41" s="77">
        <v>44755</v>
      </c>
      <c r="G41" s="4">
        <v>0</v>
      </c>
      <c r="H41" s="70"/>
      <c r="I41" s="78"/>
    </row>
    <row r="42" spans="6:9" x14ac:dyDescent="0.25">
      <c r="F42" s="77">
        <v>44756</v>
      </c>
      <c r="G42" s="4">
        <v>2</v>
      </c>
      <c r="H42" s="67" t="s">
        <v>44</v>
      </c>
      <c r="I42" s="79">
        <f>SUM(G39:G43)</f>
        <v>4</v>
      </c>
    </row>
    <row r="43" spans="6:9" ht="15.75" thickBot="1" x14ac:dyDescent="0.3">
      <c r="F43" s="84">
        <v>44757</v>
      </c>
      <c r="G43" s="81">
        <v>0</v>
      </c>
      <c r="H43" s="82" t="s">
        <v>45</v>
      </c>
      <c r="I43" s="83">
        <f>AVERAGE(G39:G43)</f>
        <v>0.8</v>
      </c>
    </row>
    <row r="44" spans="6:9" ht="15.75" thickTop="1" x14ac:dyDescent="0.25">
      <c r="F44" s="80">
        <v>44760</v>
      </c>
      <c r="G44" s="66">
        <v>1</v>
      </c>
      <c r="H44" s="70"/>
      <c r="I44" s="78"/>
    </row>
    <row r="45" spans="6:9" x14ac:dyDescent="0.25">
      <c r="F45" s="77">
        <v>44761</v>
      </c>
      <c r="G45" s="4">
        <v>2</v>
      </c>
      <c r="H45" s="70"/>
      <c r="I45" s="78"/>
    </row>
    <row r="46" spans="6:9" x14ac:dyDescent="0.25">
      <c r="F46" s="77">
        <v>44762</v>
      </c>
      <c r="G46" s="4">
        <v>0</v>
      </c>
      <c r="H46" s="70"/>
      <c r="I46" s="78"/>
    </row>
    <row r="47" spans="6:9" x14ac:dyDescent="0.25">
      <c r="F47" s="77">
        <v>44763</v>
      </c>
      <c r="G47" s="4">
        <v>3</v>
      </c>
      <c r="H47" s="67" t="s">
        <v>44</v>
      </c>
      <c r="I47" s="79">
        <f>SUM(G44:G48)</f>
        <v>6</v>
      </c>
    </row>
    <row r="48" spans="6:9" ht="15.75" thickBot="1" x14ac:dyDescent="0.3">
      <c r="F48" s="84">
        <v>44764</v>
      </c>
      <c r="G48" s="81">
        <v>0</v>
      </c>
      <c r="H48" s="82" t="s">
        <v>45</v>
      </c>
      <c r="I48" s="83">
        <f>AVERAGE(G44:G48)</f>
        <v>1.2</v>
      </c>
    </row>
    <row r="49" spans="6:9" ht="15.75" thickTop="1" x14ac:dyDescent="0.25">
      <c r="F49" s="80">
        <v>44767</v>
      </c>
      <c r="G49" s="66">
        <v>1</v>
      </c>
      <c r="H49" s="70"/>
      <c r="I49" s="78"/>
    </row>
    <row r="50" spans="6:9" x14ac:dyDescent="0.25">
      <c r="F50" s="77">
        <v>44768</v>
      </c>
      <c r="G50" s="4">
        <v>1</v>
      </c>
      <c r="H50" s="70"/>
      <c r="I50" s="78"/>
    </row>
    <row r="51" spans="6:9" x14ac:dyDescent="0.25">
      <c r="F51" s="77">
        <v>44769</v>
      </c>
      <c r="G51" s="4">
        <v>0</v>
      </c>
      <c r="H51" s="70"/>
      <c r="I51" s="78"/>
    </row>
    <row r="52" spans="6:9" x14ac:dyDescent="0.25">
      <c r="F52" s="77">
        <v>44770</v>
      </c>
      <c r="G52" s="4">
        <v>0</v>
      </c>
      <c r="H52" s="67" t="s">
        <v>44</v>
      </c>
      <c r="I52" s="79">
        <f>SUM(G49:G53)</f>
        <v>2</v>
      </c>
    </row>
    <row r="53" spans="6:9" ht="15.75" thickBot="1" x14ac:dyDescent="0.3">
      <c r="F53" s="84">
        <v>44771</v>
      </c>
      <c r="G53" s="81">
        <v>0</v>
      </c>
      <c r="H53" s="82" t="s">
        <v>45</v>
      </c>
      <c r="I53" s="83">
        <f>AVERAGE(G49:G53)</f>
        <v>0.4</v>
      </c>
    </row>
    <row r="54" spans="6:9" ht="15.75" thickTop="1" x14ac:dyDescent="0.25">
      <c r="F54" s="73">
        <v>44774</v>
      </c>
      <c r="G54" s="74">
        <v>0</v>
      </c>
      <c r="H54" s="74"/>
      <c r="I54" s="111"/>
    </row>
    <row r="55" spans="6:9" x14ac:dyDescent="0.25">
      <c r="F55" s="77">
        <v>44775</v>
      </c>
      <c r="G55" s="4">
        <v>1</v>
      </c>
      <c r="H55" s="4"/>
      <c r="I55" s="112"/>
    </row>
    <row r="56" spans="6:9" x14ac:dyDescent="0.25">
      <c r="F56" s="77">
        <v>44776</v>
      </c>
      <c r="G56" s="4">
        <v>1</v>
      </c>
      <c r="H56" s="4"/>
      <c r="I56" s="112"/>
    </row>
    <row r="57" spans="6:9" x14ac:dyDescent="0.25">
      <c r="F57" s="77">
        <v>44777</v>
      </c>
      <c r="G57" s="4">
        <v>0</v>
      </c>
      <c r="H57" s="91" t="s">
        <v>44</v>
      </c>
      <c r="I57" s="79">
        <f>SUM(G54:G58)</f>
        <v>3</v>
      </c>
    </row>
    <row r="58" spans="6:9" ht="15.75" thickBot="1" x14ac:dyDescent="0.3">
      <c r="F58" s="103">
        <v>44778</v>
      </c>
      <c r="G58" s="47">
        <v>1</v>
      </c>
      <c r="H58" s="105" t="s">
        <v>45</v>
      </c>
      <c r="I58" s="106">
        <f>AVERAGE(G54:G58)</f>
        <v>0.6</v>
      </c>
    </row>
    <row r="59" spans="6:9" x14ac:dyDescent="0.25">
      <c r="F59" s="73">
        <v>44781</v>
      </c>
      <c r="G59" s="74">
        <v>0</v>
      </c>
      <c r="H59" s="74"/>
      <c r="I59" s="111"/>
    </row>
    <row r="60" spans="6:9" x14ac:dyDescent="0.25">
      <c r="F60" s="77">
        <v>44782</v>
      </c>
      <c r="G60" s="4">
        <v>0</v>
      </c>
      <c r="H60" s="4"/>
      <c r="I60" s="112"/>
    </row>
    <row r="61" spans="6:9" x14ac:dyDescent="0.25">
      <c r="F61" s="77">
        <v>44783</v>
      </c>
      <c r="G61" s="4">
        <v>0</v>
      </c>
      <c r="H61" s="4"/>
      <c r="I61" s="112"/>
    </row>
    <row r="62" spans="6:9" x14ac:dyDescent="0.25">
      <c r="F62" s="77">
        <v>44784</v>
      </c>
      <c r="G62" s="4">
        <v>2</v>
      </c>
      <c r="H62" s="91" t="s">
        <v>44</v>
      </c>
      <c r="I62" s="79">
        <f>SUM(G59:G63)</f>
        <v>2</v>
      </c>
    </row>
    <row r="63" spans="6:9" ht="15.75" thickBot="1" x14ac:dyDescent="0.3">
      <c r="F63" s="107">
        <v>44785</v>
      </c>
      <c r="G63" s="108">
        <v>0</v>
      </c>
      <c r="H63" s="109" t="s">
        <v>45</v>
      </c>
      <c r="I63" s="110">
        <f>AVERAGE(G59:G63)</f>
        <v>0.4</v>
      </c>
    </row>
    <row r="64" spans="6:9" x14ac:dyDescent="0.25">
      <c r="F64" s="73">
        <v>44788</v>
      </c>
      <c r="G64" s="74">
        <v>1</v>
      </c>
      <c r="H64" s="74"/>
      <c r="I64" s="111"/>
    </row>
    <row r="65" spans="6:9" x14ac:dyDescent="0.25">
      <c r="F65" s="77">
        <v>44789</v>
      </c>
      <c r="G65" s="4">
        <v>2</v>
      </c>
      <c r="H65" s="4"/>
      <c r="I65" s="112"/>
    </row>
    <row r="66" spans="6:9" x14ac:dyDescent="0.25">
      <c r="F66" s="77">
        <v>44790</v>
      </c>
      <c r="G66" s="4">
        <v>1</v>
      </c>
      <c r="H66" s="4"/>
      <c r="I66" s="112"/>
    </row>
    <row r="67" spans="6:9" x14ac:dyDescent="0.25">
      <c r="F67" s="77">
        <v>44791</v>
      </c>
      <c r="G67" s="4">
        <v>0</v>
      </c>
      <c r="H67" s="91" t="s">
        <v>44</v>
      </c>
      <c r="I67" s="79">
        <f>SUM(G64:G68)</f>
        <v>4</v>
      </c>
    </row>
    <row r="68" spans="6:9" ht="15.75" thickBot="1" x14ac:dyDescent="0.3">
      <c r="F68" s="107">
        <v>44792</v>
      </c>
      <c r="G68" s="108">
        <v>0</v>
      </c>
      <c r="H68" s="109" t="s">
        <v>45</v>
      </c>
      <c r="I68" s="110">
        <f>AVERAGE(G64:G68)</f>
        <v>0.8</v>
      </c>
    </row>
    <row r="69" spans="6:9" x14ac:dyDescent="0.25">
      <c r="F69" s="73">
        <v>44795</v>
      </c>
      <c r="G69" s="74">
        <v>0</v>
      </c>
      <c r="H69" s="74"/>
      <c r="I69" s="111"/>
    </row>
    <row r="70" spans="6:9" x14ac:dyDescent="0.25">
      <c r="F70" s="77">
        <v>44796</v>
      </c>
      <c r="G70" s="4">
        <v>2</v>
      </c>
      <c r="H70" s="4"/>
      <c r="I70" s="112"/>
    </row>
    <row r="71" spans="6:9" x14ac:dyDescent="0.25">
      <c r="F71" s="77">
        <v>44797</v>
      </c>
      <c r="G71" s="4">
        <v>0</v>
      </c>
      <c r="H71" s="4"/>
      <c r="I71" s="112"/>
    </row>
    <row r="72" spans="6:9" x14ac:dyDescent="0.25">
      <c r="F72" s="77">
        <v>44798</v>
      </c>
      <c r="G72" s="4">
        <v>0</v>
      </c>
      <c r="H72" s="91" t="s">
        <v>44</v>
      </c>
      <c r="I72" s="79">
        <f>SUM(G69:G73)</f>
        <v>2</v>
      </c>
    </row>
    <row r="73" spans="6:9" ht="15.75" thickBot="1" x14ac:dyDescent="0.3">
      <c r="F73" s="103">
        <v>44799</v>
      </c>
      <c r="G73" s="47">
        <v>0</v>
      </c>
      <c r="H73" s="105" t="s">
        <v>45</v>
      </c>
      <c r="I73" s="106">
        <f>AVERAGE(G69:G73)</f>
        <v>0.4</v>
      </c>
    </row>
    <row r="74" spans="6:9" x14ac:dyDescent="0.25">
      <c r="F74" s="73">
        <v>44802</v>
      </c>
      <c r="G74" s="74">
        <v>1</v>
      </c>
      <c r="H74" s="74"/>
      <c r="I74" s="111"/>
    </row>
    <row r="75" spans="6:9" x14ac:dyDescent="0.25">
      <c r="F75" s="77">
        <v>44803</v>
      </c>
      <c r="G75" s="4">
        <v>0</v>
      </c>
      <c r="H75" s="4"/>
      <c r="I75" s="112"/>
    </row>
    <row r="76" spans="6:9" x14ac:dyDescent="0.25">
      <c r="F76" s="77">
        <v>44804</v>
      </c>
      <c r="G76" s="4">
        <v>1</v>
      </c>
      <c r="H76" s="4"/>
      <c r="I76" s="112"/>
    </row>
    <row r="77" spans="6:9" x14ac:dyDescent="0.25">
      <c r="F77" s="77">
        <v>44805</v>
      </c>
      <c r="G77" s="4">
        <v>0</v>
      </c>
      <c r="H77" s="91" t="s">
        <v>44</v>
      </c>
      <c r="I77" s="79">
        <f>SUM(G74:G78)</f>
        <v>4</v>
      </c>
    </row>
    <row r="78" spans="6:9" ht="15.75" thickBot="1" x14ac:dyDescent="0.3">
      <c r="F78" s="107">
        <v>44806</v>
      </c>
      <c r="G78" s="108">
        <v>2</v>
      </c>
      <c r="H78" s="109" t="s">
        <v>45</v>
      </c>
      <c r="I78" s="110">
        <f>AVERAGE(G74:G78)</f>
        <v>0.8</v>
      </c>
    </row>
    <row r="79" spans="6:9" x14ac:dyDescent="0.25">
      <c r="F79" s="73">
        <v>44809</v>
      </c>
      <c r="G79" s="74">
        <v>2</v>
      </c>
      <c r="H79" s="74"/>
      <c r="I79" s="111"/>
    </row>
    <row r="80" spans="6:9" x14ac:dyDescent="0.25">
      <c r="F80" s="77">
        <v>44810</v>
      </c>
      <c r="G80" s="4">
        <v>0</v>
      </c>
      <c r="H80" s="4"/>
      <c r="I80" s="112"/>
    </row>
    <row r="81" spans="6:9" x14ac:dyDescent="0.25">
      <c r="F81" s="77">
        <v>44811</v>
      </c>
      <c r="G81" s="4">
        <v>0</v>
      </c>
      <c r="H81" s="4"/>
      <c r="I81" s="112"/>
    </row>
    <row r="82" spans="6:9" x14ac:dyDescent="0.25">
      <c r="F82" s="77">
        <v>44812</v>
      </c>
      <c r="G82" s="4">
        <v>0</v>
      </c>
      <c r="H82" s="91" t="s">
        <v>44</v>
      </c>
      <c r="I82" s="79">
        <f>SUM(G79:G83)</f>
        <v>2</v>
      </c>
    </row>
    <row r="83" spans="6:9" ht="15.75" thickBot="1" x14ac:dyDescent="0.3">
      <c r="F83" s="107">
        <v>44813</v>
      </c>
      <c r="G83" s="108">
        <v>0</v>
      </c>
      <c r="H83" s="109" t="s">
        <v>45</v>
      </c>
      <c r="I83" s="110">
        <f>AVERAGE(G79:G83)</f>
        <v>0.4</v>
      </c>
    </row>
    <row r="84" spans="6:9" x14ac:dyDescent="0.25">
      <c r="F84" s="73">
        <v>44816</v>
      </c>
      <c r="G84" s="74">
        <v>2</v>
      </c>
      <c r="H84" s="74"/>
      <c r="I84" s="111"/>
    </row>
    <row r="85" spans="6:9" x14ac:dyDescent="0.25">
      <c r="F85" s="77">
        <v>44817</v>
      </c>
      <c r="G85" s="4">
        <v>1</v>
      </c>
      <c r="H85" s="4"/>
      <c r="I85" s="112"/>
    </row>
    <row r="86" spans="6:9" x14ac:dyDescent="0.25">
      <c r="F86" s="77">
        <v>44818</v>
      </c>
      <c r="G86" s="4">
        <v>0</v>
      </c>
      <c r="H86" s="4"/>
      <c r="I86" s="112"/>
    </row>
    <row r="87" spans="6:9" x14ac:dyDescent="0.25">
      <c r="F87" s="77">
        <v>44819</v>
      </c>
      <c r="G87" s="4">
        <v>0</v>
      </c>
      <c r="H87" s="91" t="s">
        <v>44</v>
      </c>
      <c r="I87" s="79">
        <f>SUM(G84:G88)</f>
        <v>4</v>
      </c>
    </row>
    <row r="88" spans="6:9" ht="15.75" thickBot="1" x14ac:dyDescent="0.3">
      <c r="F88" s="107">
        <v>44820</v>
      </c>
      <c r="G88" s="108">
        <v>1</v>
      </c>
      <c r="H88" s="109" t="s">
        <v>45</v>
      </c>
      <c r="I88" s="110">
        <f>AVERAGE(G84:G88)</f>
        <v>0.8</v>
      </c>
    </row>
    <row r="89" spans="6:9" x14ac:dyDescent="0.25">
      <c r="F89" s="73">
        <v>44823</v>
      </c>
      <c r="G89" s="74">
        <v>2</v>
      </c>
      <c r="H89" s="74"/>
      <c r="I89" s="111"/>
    </row>
    <row r="90" spans="6:9" x14ac:dyDescent="0.25">
      <c r="F90" s="77">
        <v>44824</v>
      </c>
      <c r="G90" s="4">
        <v>1</v>
      </c>
      <c r="H90" s="4"/>
      <c r="I90" s="112"/>
    </row>
    <row r="91" spans="6:9" x14ac:dyDescent="0.25">
      <c r="F91" s="77">
        <v>44825</v>
      </c>
      <c r="G91" s="4">
        <v>2</v>
      </c>
      <c r="H91" s="4"/>
      <c r="I91" s="112"/>
    </row>
    <row r="92" spans="6:9" x14ac:dyDescent="0.25">
      <c r="F92" s="77">
        <v>44826</v>
      </c>
      <c r="G92" s="4">
        <v>0</v>
      </c>
      <c r="H92" s="91" t="s">
        <v>44</v>
      </c>
      <c r="I92" s="79">
        <f>SUM(G89:G93)</f>
        <v>6</v>
      </c>
    </row>
    <row r="93" spans="6:9" ht="15.75" thickBot="1" x14ac:dyDescent="0.3">
      <c r="F93" s="107">
        <v>44827</v>
      </c>
      <c r="G93" s="108">
        <v>1</v>
      </c>
      <c r="H93" s="109" t="s">
        <v>45</v>
      </c>
      <c r="I93" s="110">
        <f>AVERAGE(G89:G93)</f>
        <v>1.2</v>
      </c>
    </row>
    <row r="94" spans="6:9" x14ac:dyDescent="0.25">
      <c r="F94" s="73">
        <v>44830</v>
      </c>
      <c r="G94" s="74">
        <v>0</v>
      </c>
      <c r="H94" s="74"/>
      <c r="I94" s="111"/>
    </row>
    <row r="95" spans="6:9" x14ac:dyDescent="0.25">
      <c r="F95" s="77">
        <v>44831</v>
      </c>
      <c r="G95" s="4">
        <v>1</v>
      </c>
      <c r="H95" s="4"/>
      <c r="I95" s="112"/>
    </row>
    <row r="96" spans="6:9" x14ac:dyDescent="0.25">
      <c r="F96" s="77">
        <v>44832</v>
      </c>
      <c r="G96" s="4">
        <v>0</v>
      </c>
      <c r="H96" s="4"/>
      <c r="I96" s="112"/>
    </row>
    <row r="97" spans="6:9" x14ac:dyDescent="0.25">
      <c r="F97" s="77">
        <v>44833</v>
      </c>
      <c r="G97" s="4">
        <v>2</v>
      </c>
      <c r="H97" s="91" t="s">
        <v>44</v>
      </c>
      <c r="I97" s="79">
        <f>SUM(G94:G98)</f>
        <v>4</v>
      </c>
    </row>
    <row r="98" spans="6:9" ht="15.75" thickBot="1" x14ac:dyDescent="0.3">
      <c r="F98" s="103">
        <v>44834</v>
      </c>
      <c r="G98" s="47">
        <v>1</v>
      </c>
      <c r="H98" s="105" t="s">
        <v>45</v>
      </c>
      <c r="I98" s="106">
        <f>AVERAGE(G94:G98)</f>
        <v>0.8</v>
      </c>
    </row>
    <row r="99" spans="6:9" x14ac:dyDescent="0.25">
      <c r="F99" s="73">
        <v>44837</v>
      </c>
      <c r="G99" s="74">
        <v>4</v>
      </c>
      <c r="H99" s="74"/>
      <c r="I99" s="111"/>
    </row>
    <row r="100" spans="6:9" x14ac:dyDescent="0.25">
      <c r="F100" s="77">
        <v>44838</v>
      </c>
      <c r="G100" s="4">
        <v>0</v>
      </c>
      <c r="H100" s="4"/>
      <c r="I100" s="112"/>
    </row>
    <row r="101" spans="6:9" x14ac:dyDescent="0.25">
      <c r="F101" s="77">
        <v>44839</v>
      </c>
      <c r="G101" s="4">
        <v>1</v>
      </c>
      <c r="H101" s="4"/>
      <c r="I101" s="112"/>
    </row>
    <row r="102" spans="6:9" x14ac:dyDescent="0.25">
      <c r="F102" s="77">
        <v>44840</v>
      </c>
      <c r="G102" s="4">
        <v>2</v>
      </c>
      <c r="H102" s="91" t="s">
        <v>44</v>
      </c>
      <c r="I102" s="79">
        <f>SUM(G99:G103)</f>
        <v>7</v>
      </c>
    </row>
    <row r="103" spans="6:9" ht="15.75" thickBot="1" x14ac:dyDescent="0.3">
      <c r="F103" s="107">
        <v>44841</v>
      </c>
      <c r="G103" s="108">
        <v>0</v>
      </c>
      <c r="H103" s="109" t="s">
        <v>45</v>
      </c>
      <c r="I103" s="110">
        <f>AVERAGE(G99:G103)</f>
        <v>1.4</v>
      </c>
    </row>
    <row r="104" spans="6:9" x14ac:dyDescent="0.25">
      <c r="F104" s="73">
        <v>44844</v>
      </c>
      <c r="G104" s="74">
        <v>1</v>
      </c>
      <c r="H104" s="74"/>
      <c r="I104" s="111"/>
    </row>
    <row r="105" spans="6:9" x14ac:dyDescent="0.25">
      <c r="F105" s="77">
        <v>44845</v>
      </c>
      <c r="G105" s="4">
        <v>4</v>
      </c>
      <c r="H105" s="4"/>
      <c r="I105" s="112"/>
    </row>
    <row r="106" spans="6:9" x14ac:dyDescent="0.25">
      <c r="F106" s="77">
        <v>44846</v>
      </c>
      <c r="G106" s="4">
        <v>0</v>
      </c>
      <c r="H106" s="4"/>
      <c r="I106" s="112"/>
    </row>
    <row r="107" spans="6:9" x14ac:dyDescent="0.25">
      <c r="F107" s="77">
        <v>44847</v>
      </c>
      <c r="G107" s="4">
        <v>2</v>
      </c>
      <c r="H107" s="91" t="s">
        <v>44</v>
      </c>
      <c r="I107" s="79">
        <f>SUM(G104:G108)</f>
        <v>7</v>
      </c>
    </row>
    <row r="108" spans="6:9" ht="15.75" thickBot="1" x14ac:dyDescent="0.3">
      <c r="F108" s="107">
        <v>44848</v>
      </c>
      <c r="G108" s="108">
        <v>0</v>
      </c>
      <c r="H108" s="109" t="s">
        <v>45</v>
      </c>
      <c r="I108" s="110">
        <f>AVERAGE(G104:G108)</f>
        <v>1.4</v>
      </c>
    </row>
    <row r="109" spans="6:9" x14ac:dyDescent="0.25">
      <c r="F109" s="73">
        <v>44851</v>
      </c>
      <c r="G109" s="74">
        <v>0</v>
      </c>
      <c r="H109" s="74"/>
      <c r="I109" s="111"/>
    </row>
    <row r="110" spans="6:9" x14ac:dyDescent="0.25">
      <c r="F110" s="77">
        <v>44852</v>
      </c>
      <c r="G110" s="4">
        <v>0</v>
      </c>
      <c r="H110" s="4"/>
      <c r="I110" s="112"/>
    </row>
    <row r="111" spans="6:9" x14ac:dyDescent="0.25">
      <c r="F111" s="77">
        <v>44853</v>
      </c>
      <c r="G111" s="4">
        <v>0</v>
      </c>
      <c r="H111" s="4"/>
      <c r="I111" s="112"/>
    </row>
    <row r="112" spans="6:9" x14ac:dyDescent="0.25">
      <c r="F112" s="77">
        <v>44854</v>
      </c>
      <c r="G112" s="4">
        <v>1</v>
      </c>
      <c r="H112" s="91" t="s">
        <v>44</v>
      </c>
      <c r="I112" s="79">
        <f>SUM(G109:G113)</f>
        <v>1</v>
      </c>
    </row>
    <row r="113" spans="6:9" ht="15.75" thickBot="1" x14ac:dyDescent="0.3">
      <c r="F113" s="107">
        <v>44855</v>
      </c>
      <c r="G113" s="108">
        <v>0</v>
      </c>
      <c r="H113" s="109" t="s">
        <v>45</v>
      </c>
      <c r="I113" s="110">
        <f>AVERAGE(G109:G113)</f>
        <v>0.2</v>
      </c>
    </row>
    <row r="114" spans="6:9" x14ac:dyDescent="0.25">
      <c r="F114" s="73">
        <v>44858</v>
      </c>
      <c r="G114" s="74">
        <v>1</v>
      </c>
      <c r="H114" s="74"/>
      <c r="I114" s="111"/>
    </row>
    <row r="115" spans="6:9" x14ac:dyDescent="0.25">
      <c r="F115" s="77">
        <v>44859</v>
      </c>
      <c r="G115" s="4">
        <v>2</v>
      </c>
      <c r="H115" s="4"/>
      <c r="I115" s="112"/>
    </row>
    <row r="116" spans="6:9" x14ac:dyDescent="0.25">
      <c r="F116" s="77">
        <v>44860</v>
      </c>
      <c r="G116" s="4">
        <v>1</v>
      </c>
      <c r="H116" s="4"/>
      <c r="I116" s="112"/>
    </row>
    <row r="117" spans="6:9" x14ac:dyDescent="0.25">
      <c r="F117" s="77">
        <v>44861</v>
      </c>
      <c r="G117" s="4">
        <v>0</v>
      </c>
      <c r="H117" s="91" t="s">
        <v>44</v>
      </c>
      <c r="I117" s="79">
        <f>SUM(G114:G118)</f>
        <v>5</v>
      </c>
    </row>
    <row r="118" spans="6:9" ht="15.75" thickBot="1" x14ac:dyDescent="0.3">
      <c r="F118" s="107">
        <v>44862</v>
      </c>
      <c r="G118" s="108">
        <v>1</v>
      </c>
      <c r="H118" s="109" t="s">
        <v>45</v>
      </c>
      <c r="I118" s="110">
        <f>AVERAGE(G114:G118)</f>
        <v>1</v>
      </c>
    </row>
    <row r="119" spans="6:9" x14ac:dyDescent="0.25">
      <c r="F119" s="73">
        <v>44865</v>
      </c>
      <c r="G119" s="74">
        <v>2</v>
      </c>
      <c r="H119" s="74"/>
      <c r="I119" s="111"/>
    </row>
    <row r="120" spans="6:9" x14ac:dyDescent="0.25">
      <c r="F120" s="77">
        <v>44866</v>
      </c>
      <c r="G120" s="4">
        <v>1</v>
      </c>
      <c r="H120" s="4"/>
      <c r="I120" s="112"/>
    </row>
    <row r="121" spans="6:9" x14ac:dyDescent="0.25">
      <c r="F121" s="77">
        <v>44867</v>
      </c>
      <c r="G121" s="4">
        <v>0</v>
      </c>
      <c r="H121" s="91" t="s">
        <v>44</v>
      </c>
      <c r="I121" s="79">
        <f>SUM(G119:G122)</f>
        <v>3</v>
      </c>
    </row>
    <row r="122" spans="6:9" ht="15.75" thickBot="1" x14ac:dyDescent="0.3">
      <c r="F122" s="103">
        <v>44868</v>
      </c>
      <c r="G122" s="47">
        <v>0</v>
      </c>
      <c r="H122" s="105" t="s">
        <v>45</v>
      </c>
      <c r="I122" s="106">
        <f>AVERAGE(G118:G122)</f>
        <v>0.8</v>
      </c>
    </row>
    <row r="123" spans="6:9" x14ac:dyDescent="0.25">
      <c r="F123" s="73">
        <v>44872</v>
      </c>
      <c r="G123" s="74">
        <v>0</v>
      </c>
      <c r="H123" s="74"/>
      <c r="I123" s="111"/>
    </row>
    <row r="124" spans="6:9" x14ac:dyDescent="0.25">
      <c r="F124" s="77">
        <v>44873</v>
      </c>
      <c r="G124" s="4">
        <v>0</v>
      </c>
      <c r="H124" s="4"/>
      <c r="I124" s="112"/>
    </row>
    <row r="125" spans="6:9" x14ac:dyDescent="0.25">
      <c r="F125" s="77">
        <v>44874</v>
      </c>
      <c r="G125" s="4">
        <v>0</v>
      </c>
      <c r="H125" s="4"/>
      <c r="I125" s="112"/>
    </row>
    <row r="126" spans="6:9" x14ac:dyDescent="0.25">
      <c r="F126" s="77">
        <v>44875</v>
      </c>
      <c r="G126" s="4">
        <v>3</v>
      </c>
      <c r="H126" s="91" t="s">
        <v>44</v>
      </c>
      <c r="I126" s="79">
        <f>SUM(G123:G127)</f>
        <v>3</v>
      </c>
    </row>
    <row r="127" spans="6:9" ht="15.75" thickBot="1" x14ac:dyDescent="0.3">
      <c r="F127" s="107">
        <v>44876</v>
      </c>
      <c r="G127" s="108">
        <v>0</v>
      </c>
      <c r="H127" s="109" t="s">
        <v>45</v>
      </c>
      <c r="I127" s="110">
        <f>AVERAGE(G123:G127)</f>
        <v>0.6</v>
      </c>
    </row>
    <row r="128" spans="6:9" x14ac:dyDescent="0.25">
      <c r="F128" s="73">
        <v>44879</v>
      </c>
      <c r="G128" s="74">
        <v>2</v>
      </c>
      <c r="H128" s="74"/>
      <c r="I128" s="111"/>
    </row>
    <row r="129" spans="6:9" x14ac:dyDescent="0.25">
      <c r="F129" s="77">
        <v>44880</v>
      </c>
      <c r="G129" s="4">
        <v>0</v>
      </c>
      <c r="H129" s="4"/>
      <c r="I129" s="112"/>
    </row>
    <row r="130" spans="6:9" x14ac:dyDescent="0.25">
      <c r="F130" s="77">
        <v>44881</v>
      </c>
      <c r="G130" s="4">
        <v>1</v>
      </c>
      <c r="H130" s="4"/>
      <c r="I130" s="112"/>
    </row>
    <row r="131" spans="6:9" x14ac:dyDescent="0.25">
      <c r="F131" s="77">
        <v>44882</v>
      </c>
      <c r="G131" s="4">
        <v>0</v>
      </c>
      <c r="H131" s="91" t="s">
        <v>44</v>
      </c>
      <c r="I131" s="79">
        <f>SUM(G128:G132)</f>
        <v>3</v>
      </c>
    </row>
    <row r="132" spans="6:9" ht="15.75" thickBot="1" x14ac:dyDescent="0.3">
      <c r="F132" s="107">
        <v>44883</v>
      </c>
      <c r="G132" s="108">
        <v>0</v>
      </c>
      <c r="H132" s="109" t="s">
        <v>45</v>
      </c>
      <c r="I132" s="110">
        <f>AVERAGE(G128:G132)</f>
        <v>0.6</v>
      </c>
    </row>
    <row r="133" spans="6:9" x14ac:dyDescent="0.25">
      <c r="F133" s="73">
        <v>44886</v>
      </c>
      <c r="G133" s="74">
        <v>1</v>
      </c>
      <c r="H133" s="74"/>
      <c r="I133" s="111"/>
    </row>
    <row r="134" spans="6:9" x14ac:dyDescent="0.25">
      <c r="F134" s="77">
        <v>44887</v>
      </c>
      <c r="G134" s="4">
        <v>0</v>
      </c>
      <c r="H134" s="4"/>
      <c r="I134" s="112"/>
    </row>
    <row r="135" spans="6:9" x14ac:dyDescent="0.25">
      <c r="F135" s="77">
        <v>44888</v>
      </c>
      <c r="G135" s="4">
        <v>0</v>
      </c>
      <c r="H135" s="4"/>
      <c r="I135" s="112"/>
    </row>
    <row r="136" spans="6:9" x14ac:dyDescent="0.25">
      <c r="F136" s="77">
        <v>44889</v>
      </c>
      <c r="G136" s="4">
        <v>1</v>
      </c>
      <c r="H136" s="91" t="s">
        <v>44</v>
      </c>
      <c r="I136" s="79">
        <f>SUM(G133:G137)</f>
        <v>5</v>
      </c>
    </row>
    <row r="137" spans="6:9" ht="15.75" thickBot="1" x14ac:dyDescent="0.3">
      <c r="F137" s="107">
        <v>44890</v>
      </c>
      <c r="G137" s="108">
        <v>3</v>
      </c>
      <c r="H137" s="109" t="s">
        <v>45</v>
      </c>
      <c r="I137" s="110">
        <f>AVERAGE(G133:G137)</f>
        <v>1</v>
      </c>
    </row>
    <row r="138" spans="6:9" x14ac:dyDescent="0.25">
      <c r="F138" s="73">
        <v>44893</v>
      </c>
      <c r="G138" s="74">
        <v>0</v>
      </c>
      <c r="H138" s="74"/>
      <c r="I138" s="111"/>
    </row>
    <row r="139" spans="6:9" x14ac:dyDescent="0.25">
      <c r="F139" s="77">
        <v>44894</v>
      </c>
      <c r="G139" s="4">
        <v>2</v>
      </c>
      <c r="H139" s="4"/>
      <c r="I139" s="112"/>
    </row>
    <row r="140" spans="6:9" x14ac:dyDescent="0.25">
      <c r="F140" s="77">
        <v>44895</v>
      </c>
      <c r="G140" s="4">
        <v>0</v>
      </c>
      <c r="H140" s="4"/>
      <c r="I140" s="112"/>
    </row>
    <row r="141" spans="6:9" x14ac:dyDescent="0.25">
      <c r="F141" s="77">
        <v>44896</v>
      </c>
      <c r="G141" s="4">
        <v>0</v>
      </c>
      <c r="H141" s="91" t="s">
        <v>44</v>
      </c>
      <c r="I141" s="79">
        <f>SUM(G138:G142)</f>
        <v>3</v>
      </c>
    </row>
    <row r="142" spans="6:9" ht="15.75" thickBot="1" x14ac:dyDescent="0.3">
      <c r="F142" s="103">
        <v>44897</v>
      </c>
      <c r="G142" s="47">
        <v>1</v>
      </c>
      <c r="H142" s="105" t="s">
        <v>45</v>
      </c>
      <c r="I142" s="106">
        <f>AVERAGE(G138:G142)</f>
        <v>0.6</v>
      </c>
    </row>
    <row r="143" spans="6:9" x14ac:dyDescent="0.25">
      <c r="F143" s="73">
        <v>44900</v>
      </c>
      <c r="G143" s="74">
        <v>0</v>
      </c>
      <c r="H143" s="74"/>
      <c r="I143" s="111"/>
    </row>
    <row r="144" spans="6:9" x14ac:dyDescent="0.25">
      <c r="F144" s="77">
        <v>44901</v>
      </c>
      <c r="G144" s="4">
        <v>2</v>
      </c>
      <c r="H144" s="4"/>
      <c r="I144" s="112"/>
    </row>
    <row r="145" spans="6:9" x14ac:dyDescent="0.25">
      <c r="F145" s="77">
        <v>44902</v>
      </c>
      <c r="G145" s="4">
        <v>1</v>
      </c>
      <c r="H145" s="4"/>
      <c r="I145" s="112"/>
    </row>
    <row r="146" spans="6:9" x14ac:dyDescent="0.25">
      <c r="F146" s="77">
        <v>44903</v>
      </c>
      <c r="G146" s="4">
        <v>2</v>
      </c>
      <c r="H146" s="91" t="s">
        <v>44</v>
      </c>
      <c r="I146" s="79">
        <f>SUM(G143:G147)</f>
        <v>6</v>
      </c>
    </row>
    <row r="147" spans="6:9" ht="15.75" thickBot="1" x14ac:dyDescent="0.3">
      <c r="F147" s="107">
        <v>44904</v>
      </c>
      <c r="G147" s="108">
        <v>1</v>
      </c>
      <c r="H147" s="109" t="s">
        <v>45</v>
      </c>
      <c r="I147" s="110">
        <f>AVERAGE(G143:G147)</f>
        <v>1.2</v>
      </c>
    </row>
    <row r="148" spans="6:9" x14ac:dyDescent="0.25">
      <c r="F148" s="73">
        <v>44907</v>
      </c>
      <c r="G148" s="74">
        <v>3</v>
      </c>
      <c r="H148" s="74"/>
      <c r="I148" s="111"/>
    </row>
    <row r="149" spans="6:9" x14ac:dyDescent="0.25">
      <c r="F149" s="77">
        <v>44908</v>
      </c>
      <c r="G149" s="4">
        <v>1</v>
      </c>
      <c r="H149" s="4"/>
      <c r="I149" s="112"/>
    </row>
    <row r="150" spans="6:9" x14ac:dyDescent="0.25">
      <c r="F150" s="77">
        <v>44909</v>
      </c>
      <c r="G150" s="4">
        <v>3</v>
      </c>
      <c r="H150" s="4"/>
      <c r="I150" s="112"/>
    </row>
    <row r="151" spans="6:9" x14ac:dyDescent="0.25">
      <c r="F151" s="77">
        <v>44910</v>
      </c>
      <c r="G151" s="4">
        <v>5</v>
      </c>
      <c r="H151" s="91" t="s">
        <v>44</v>
      </c>
      <c r="I151" s="79">
        <f>SUM(G148:G152)</f>
        <v>13</v>
      </c>
    </row>
    <row r="152" spans="6:9" ht="15.75" thickBot="1" x14ac:dyDescent="0.3">
      <c r="F152" s="107">
        <v>44911</v>
      </c>
      <c r="G152" s="108">
        <v>1</v>
      </c>
      <c r="H152" s="109" t="s">
        <v>45</v>
      </c>
      <c r="I152" s="110">
        <f>AVERAGE(G148:G152)</f>
        <v>2.6</v>
      </c>
    </row>
    <row r="153" spans="6:9" x14ac:dyDescent="0.25">
      <c r="F153" s="73">
        <v>44914</v>
      </c>
      <c r="G153" s="74">
        <v>1</v>
      </c>
      <c r="H153" s="74"/>
      <c r="I153" s="111"/>
    </row>
    <row r="154" spans="6:9" x14ac:dyDescent="0.25">
      <c r="F154" s="77">
        <v>44915</v>
      </c>
      <c r="G154" s="4">
        <v>1</v>
      </c>
      <c r="H154" s="4"/>
      <c r="I154" s="112"/>
    </row>
    <row r="155" spans="6:9" x14ac:dyDescent="0.25">
      <c r="F155" s="77">
        <v>44916</v>
      </c>
      <c r="G155" s="4">
        <v>1</v>
      </c>
      <c r="H155" s="4"/>
      <c r="I155" s="112"/>
    </row>
    <row r="156" spans="6:9" x14ac:dyDescent="0.25">
      <c r="F156" s="77">
        <v>44917</v>
      </c>
      <c r="G156" s="4">
        <v>0</v>
      </c>
      <c r="H156" s="91" t="s">
        <v>44</v>
      </c>
      <c r="I156" s="79">
        <f>SUM(G153:G157)</f>
        <v>7</v>
      </c>
    </row>
    <row r="157" spans="6:9" ht="15.75" thickBot="1" x14ac:dyDescent="0.3">
      <c r="F157" s="107">
        <v>44918</v>
      </c>
      <c r="G157" s="108">
        <v>4</v>
      </c>
      <c r="H157" s="109" t="s">
        <v>45</v>
      </c>
      <c r="I157" s="110">
        <f>AVERAGE(G153:G157)</f>
        <v>1.4</v>
      </c>
    </row>
    <row r="158" spans="6:9" x14ac:dyDescent="0.25">
      <c r="F158" s="73">
        <v>44921</v>
      </c>
      <c r="G158" s="74">
        <v>0</v>
      </c>
      <c r="H158" s="74"/>
      <c r="I158" s="111"/>
    </row>
    <row r="159" spans="6:9" x14ac:dyDescent="0.25">
      <c r="F159" s="77">
        <v>44922</v>
      </c>
      <c r="G159" s="4">
        <v>5</v>
      </c>
      <c r="H159" s="4"/>
      <c r="I159" s="112"/>
    </row>
    <row r="160" spans="6:9" x14ac:dyDescent="0.25">
      <c r="F160" s="77">
        <v>44923</v>
      </c>
      <c r="G160" s="4">
        <v>4</v>
      </c>
      <c r="H160" s="4"/>
      <c r="I160" s="112"/>
    </row>
    <row r="161" spans="6:9" x14ac:dyDescent="0.25">
      <c r="F161" s="77">
        <v>44924</v>
      </c>
      <c r="G161" s="4">
        <v>2</v>
      </c>
      <c r="H161" s="91" t="s">
        <v>44</v>
      </c>
      <c r="I161" s="79">
        <f>SUM(G158:G162)</f>
        <v>13</v>
      </c>
    </row>
    <row r="162" spans="6:9" ht="15.75" thickBot="1" x14ac:dyDescent="0.3">
      <c r="F162" s="107">
        <v>44925</v>
      </c>
      <c r="G162" s="108">
        <v>2</v>
      </c>
      <c r="H162" s="109" t="s">
        <v>45</v>
      </c>
      <c r="I162" s="110">
        <f>AVERAGE(G158:G162)</f>
        <v>2.6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Общее</vt:lpstr>
      <vt:lpstr>Новак</vt:lpstr>
      <vt:lpstr>Засек</vt:lpstr>
      <vt:lpstr>Тол</vt:lpstr>
      <vt:lpstr>Мичу</vt:lpstr>
      <vt:lpstr>Сызр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2025-03-31T05:46:57Z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E77E90DF-6271-4F5B-834F-2DD1F245DDA4}" pid="4">
    <vt:vector size="2" baseType="ui4">
      <vt:ui4>0</vt:ui4>
      <vt:ui4>0</vt:ui4>
    </vt:vector>
  </property>
</Properties>
</file>