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filterPrivacy="1" defaultThemeVersion="124226"/>
  <xr:revisionPtr revIDLastSave="0" documentId="13_ncr:1_{07FDE2F4-0C28-4E7B-AF0F-3C4A67553445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Общее" sheetId="5" r:id="rId1"/>
    <sheet name="Новак" sheetId="1" r:id="rId2"/>
    <sheet name="Засек" sheetId="3" r:id="rId3"/>
    <sheet name="Тол" sheetId="6" r:id="rId4"/>
    <sheet name="Мичу" sheetId="2" r:id="rId5"/>
    <sheet name="Сызр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5" l="1"/>
  <c r="J27" i="5"/>
  <c r="K27" i="5"/>
  <c r="L27" i="5"/>
  <c r="M27" i="5"/>
  <c r="I27" i="5"/>
  <c r="I28" i="5"/>
  <c r="B345" i="5"/>
  <c r="C345" i="5"/>
  <c r="D345" i="5"/>
  <c r="E345" i="5"/>
  <c r="F345" i="5"/>
  <c r="B346" i="5"/>
  <c r="C346" i="5"/>
  <c r="D346" i="5"/>
  <c r="E346" i="5"/>
  <c r="F346" i="5"/>
  <c r="B347" i="5"/>
  <c r="C347" i="5"/>
  <c r="D347" i="5"/>
  <c r="E347" i="5"/>
  <c r="F347" i="5"/>
  <c r="B348" i="5"/>
  <c r="C348" i="5"/>
  <c r="D348" i="5"/>
  <c r="E348" i="5"/>
  <c r="F348" i="5"/>
  <c r="F344" i="5"/>
  <c r="E344" i="5"/>
  <c r="D344" i="5"/>
  <c r="C344" i="5"/>
  <c r="B344" i="5"/>
  <c r="B338" i="5" l="1"/>
  <c r="C338" i="5"/>
  <c r="D338" i="5"/>
  <c r="E338" i="5"/>
  <c r="F338" i="5"/>
  <c r="B339" i="5"/>
  <c r="C339" i="5"/>
  <c r="D339" i="5"/>
  <c r="E339" i="5"/>
  <c r="F339" i="5"/>
  <c r="B340" i="5"/>
  <c r="C340" i="5"/>
  <c r="D340" i="5"/>
  <c r="E340" i="5"/>
  <c r="F340" i="5"/>
  <c r="B341" i="5"/>
  <c r="C341" i="5"/>
  <c r="D341" i="5"/>
  <c r="E341" i="5"/>
  <c r="F341" i="5"/>
  <c r="F337" i="5"/>
  <c r="E337" i="5"/>
  <c r="D337" i="5"/>
  <c r="C337" i="5"/>
  <c r="B337" i="5"/>
  <c r="B331" i="5" l="1"/>
  <c r="C331" i="5"/>
  <c r="D331" i="5"/>
  <c r="E331" i="5"/>
  <c r="F331" i="5"/>
  <c r="B332" i="5"/>
  <c r="C332" i="5"/>
  <c r="D332" i="5"/>
  <c r="E332" i="5"/>
  <c r="F332" i="5"/>
  <c r="B333" i="5"/>
  <c r="C333" i="5"/>
  <c r="D333" i="5"/>
  <c r="E333" i="5"/>
  <c r="F333" i="5"/>
  <c r="B334" i="5"/>
  <c r="C334" i="5"/>
  <c r="D334" i="5"/>
  <c r="E334" i="5"/>
  <c r="F334" i="5"/>
  <c r="F330" i="5"/>
  <c r="E330" i="5"/>
  <c r="D330" i="5"/>
  <c r="C330" i="5"/>
  <c r="B330" i="5"/>
  <c r="B324" i="5" l="1"/>
  <c r="C324" i="5"/>
  <c r="D324" i="5"/>
  <c r="E324" i="5"/>
  <c r="F324" i="5"/>
  <c r="B325" i="5"/>
  <c r="C325" i="5"/>
  <c r="D325" i="5"/>
  <c r="E325" i="5"/>
  <c r="F325" i="5"/>
  <c r="B326" i="5"/>
  <c r="C326" i="5"/>
  <c r="D326" i="5"/>
  <c r="E326" i="5"/>
  <c r="F326" i="5"/>
  <c r="B327" i="5"/>
  <c r="C327" i="5"/>
  <c r="D327" i="5"/>
  <c r="E327" i="5"/>
  <c r="F327" i="5"/>
  <c r="F323" i="5"/>
  <c r="E323" i="5"/>
  <c r="D323" i="5"/>
  <c r="C323" i="5"/>
  <c r="B323" i="5"/>
  <c r="H10" i="1" l="1"/>
  <c r="H14" i="1"/>
  <c r="I14" i="1" s="1"/>
  <c r="H15" i="1"/>
  <c r="I15" i="1" s="1"/>
  <c r="B317" i="5" l="1"/>
  <c r="C317" i="5"/>
  <c r="D317" i="5"/>
  <c r="E317" i="5"/>
  <c r="F317" i="5"/>
  <c r="B318" i="5"/>
  <c r="C318" i="5"/>
  <c r="D318" i="5"/>
  <c r="E318" i="5"/>
  <c r="F318" i="5"/>
  <c r="B319" i="5"/>
  <c r="C319" i="5"/>
  <c r="D319" i="5"/>
  <c r="E319" i="5"/>
  <c r="F319" i="5"/>
  <c r="B320" i="5"/>
  <c r="C320" i="5"/>
  <c r="D320" i="5"/>
  <c r="E320" i="5"/>
  <c r="F320" i="5"/>
  <c r="F316" i="5"/>
  <c r="E316" i="5"/>
  <c r="D316" i="5"/>
  <c r="C316" i="5"/>
  <c r="B316" i="5"/>
  <c r="M25" i="5" l="1"/>
  <c r="M24" i="5"/>
  <c r="L24" i="5"/>
  <c r="L25" i="5"/>
  <c r="K25" i="5"/>
  <c r="K24" i="5"/>
  <c r="J25" i="5"/>
  <c r="J24" i="5"/>
  <c r="I25" i="5"/>
  <c r="I24" i="5"/>
  <c r="B310" i="5"/>
  <c r="C310" i="5"/>
  <c r="D310" i="5"/>
  <c r="E310" i="5"/>
  <c r="F310" i="5"/>
  <c r="B311" i="5"/>
  <c r="C311" i="5"/>
  <c r="D311" i="5"/>
  <c r="E311" i="5"/>
  <c r="F311" i="5"/>
  <c r="B312" i="5"/>
  <c r="C312" i="5"/>
  <c r="D312" i="5"/>
  <c r="E312" i="5"/>
  <c r="F312" i="5"/>
  <c r="B313" i="5"/>
  <c r="C313" i="5"/>
  <c r="D313" i="5"/>
  <c r="E313" i="5"/>
  <c r="F313" i="5"/>
  <c r="F309" i="5" l="1"/>
  <c r="E309" i="5"/>
  <c r="D309" i="5"/>
  <c r="C309" i="5"/>
  <c r="B309" i="5"/>
  <c r="A2" i="1" l="1"/>
  <c r="B303" i="5" l="1"/>
  <c r="C303" i="5"/>
  <c r="D303" i="5"/>
  <c r="E303" i="5"/>
  <c r="F303" i="5"/>
  <c r="B304" i="5"/>
  <c r="C304" i="5"/>
  <c r="D304" i="5"/>
  <c r="E304" i="5"/>
  <c r="F304" i="5"/>
  <c r="B305" i="5"/>
  <c r="C305" i="5"/>
  <c r="D305" i="5"/>
  <c r="E305" i="5"/>
  <c r="F305" i="5"/>
  <c r="B306" i="5"/>
  <c r="C306" i="5"/>
  <c r="D306" i="5"/>
  <c r="E306" i="5"/>
  <c r="F306" i="5"/>
  <c r="F302" i="5"/>
  <c r="E302" i="5"/>
  <c r="D302" i="5"/>
  <c r="C302" i="5"/>
  <c r="B302" i="5"/>
  <c r="B297" i="5" l="1"/>
  <c r="C297" i="5"/>
  <c r="D297" i="5"/>
  <c r="E297" i="5"/>
  <c r="F297" i="5"/>
  <c r="B298" i="5"/>
  <c r="C298" i="5"/>
  <c r="D298" i="5"/>
  <c r="E298" i="5"/>
  <c r="F298" i="5"/>
  <c r="B299" i="5"/>
  <c r="C299" i="5"/>
  <c r="D299" i="5"/>
  <c r="E299" i="5"/>
  <c r="F299" i="5"/>
  <c r="F296" i="5"/>
  <c r="E296" i="5"/>
  <c r="D296" i="5"/>
  <c r="C296" i="5"/>
  <c r="B296" i="5"/>
  <c r="E301" i="5" l="1"/>
  <c r="E300" i="5"/>
  <c r="F301" i="5"/>
  <c r="F300" i="5"/>
  <c r="D301" i="5"/>
  <c r="D300" i="5"/>
  <c r="C301" i="5"/>
  <c r="C300" i="5"/>
  <c r="B301" i="5"/>
  <c r="B300" i="5"/>
  <c r="B290" i="5" l="1"/>
  <c r="C290" i="5"/>
  <c r="D290" i="5"/>
  <c r="E290" i="5"/>
  <c r="F290" i="5"/>
  <c r="B291" i="5"/>
  <c r="C291" i="5"/>
  <c r="J22" i="5" s="1"/>
  <c r="D291" i="5"/>
  <c r="E291" i="5"/>
  <c r="F291" i="5"/>
  <c r="B292" i="5"/>
  <c r="C292" i="5"/>
  <c r="D292" i="5"/>
  <c r="E292" i="5"/>
  <c r="F292" i="5"/>
  <c r="B293" i="5"/>
  <c r="C293" i="5"/>
  <c r="D293" i="5"/>
  <c r="E293" i="5"/>
  <c r="F293" i="5"/>
  <c r="F289" i="5"/>
  <c r="E289" i="5"/>
  <c r="D289" i="5"/>
  <c r="C289" i="5"/>
  <c r="B289" i="5"/>
  <c r="M22" i="5" l="1"/>
  <c r="M23" i="5"/>
  <c r="L22" i="5"/>
  <c r="L23" i="5"/>
  <c r="K22" i="5"/>
  <c r="K23" i="5"/>
  <c r="J23" i="5"/>
  <c r="I23" i="5"/>
  <c r="I22" i="5"/>
  <c r="Q22" i="5"/>
  <c r="P22" i="5"/>
  <c r="Q21" i="5" l="1"/>
  <c r="P21" i="5"/>
  <c r="B283" i="5"/>
  <c r="C283" i="5"/>
  <c r="D283" i="5"/>
  <c r="E283" i="5"/>
  <c r="F283" i="5"/>
  <c r="B284" i="5"/>
  <c r="C284" i="5"/>
  <c r="D284" i="5"/>
  <c r="E284" i="5"/>
  <c r="F284" i="5"/>
  <c r="B285" i="5"/>
  <c r="C285" i="5"/>
  <c r="D285" i="5"/>
  <c r="E285" i="5"/>
  <c r="F285" i="5"/>
  <c r="B286" i="5"/>
  <c r="C286" i="5"/>
  <c r="D286" i="5"/>
  <c r="E286" i="5"/>
  <c r="F286" i="5"/>
  <c r="F282" i="5"/>
  <c r="E282" i="5"/>
  <c r="D282" i="5"/>
  <c r="C282" i="5"/>
  <c r="B282" i="5"/>
  <c r="B276" i="5" l="1"/>
  <c r="C276" i="5"/>
  <c r="D276" i="5"/>
  <c r="E276" i="5"/>
  <c r="F276" i="5"/>
  <c r="B277" i="5"/>
  <c r="C277" i="5"/>
  <c r="D277" i="5"/>
  <c r="E277" i="5"/>
  <c r="F277" i="5"/>
  <c r="B278" i="5"/>
  <c r="C278" i="5"/>
  <c r="D278" i="5"/>
  <c r="E278" i="5"/>
  <c r="F278" i="5"/>
  <c r="B279" i="5"/>
  <c r="C279" i="5"/>
  <c r="D279" i="5"/>
  <c r="E279" i="5"/>
  <c r="F279" i="5"/>
  <c r="F275" i="5"/>
  <c r="E275" i="5"/>
  <c r="D275" i="5"/>
  <c r="C275" i="5"/>
  <c r="B275" i="5"/>
  <c r="B269" i="5" l="1"/>
  <c r="C269" i="5"/>
  <c r="D269" i="5"/>
  <c r="E269" i="5"/>
  <c r="F269" i="5"/>
  <c r="B270" i="5"/>
  <c r="C270" i="5"/>
  <c r="D270" i="5"/>
  <c r="E270" i="5"/>
  <c r="F270" i="5"/>
  <c r="B271" i="5"/>
  <c r="C271" i="5"/>
  <c r="D271" i="5"/>
  <c r="E271" i="5"/>
  <c r="F271" i="5"/>
  <c r="B272" i="5"/>
  <c r="C272" i="5"/>
  <c r="D272" i="5"/>
  <c r="E272" i="5"/>
  <c r="F272" i="5"/>
  <c r="F268" i="5"/>
  <c r="E268" i="5"/>
  <c r="D268" i="5"/>
  <c r="C268" i="5"/>
  <c r="B268" i="5"/>
  <c r="A2" i="3" l="1"/>
  <c r="B262" i="5" l="1"/>
  <c r="C262" i="5"/>
  <c r="D262" i="5"/>
  <c r="E262" i="5"/>
  <c r="F262" i="5"/>
  <c r="B263" i="5"/>
  <c r="C263" i="5"/>
  <c r="D263" i="5"/>
  <c r="E263" i="5"/>
  <c r="F263" i="5"/>
  <c r="B264" i="5"/>
  <c r="C264" i="5"/>
  <c r="D264" i="5"/>
  <c r="E264" i="5"/>
  <c r="F264" i="5"/>
  <c r="B265" i="5"/>
  <c r="C265" i="5"/>
  <c r="D265" i="5"/>
  <c r="E265" i="5"/>
  <c r="F265" i="5"/>
  <c r="F261" i="5"/>
  <c r="E261" i="5"/>
  <c r="D261" i="5"/>
  <c r="C261" i="5"/>
  <c r="B261" i="5"/>
  <c r="H13" i="1"/>
  <c r="I13" i="1" s="1"/>
  <c r="H12" i="1"/>
  <c r="I12" i="1" s="1"/>
  <c r="K20" i="5" l="1"/>
  <c r="M21" i="5"/>
  <c r="M20" i="5"/>
  <c r="L20" i="5"/>
  <c r="L21" i="5"/>
  <c r="K21" i="5"/>
  <c r="J21" i="5"/>
  <c r="J20" i="5"/>
  <c r="I20" i="5"/>
  <c r="I21" i="5"/>
  <c r="B255" i="5"/>
  <c r="C255" i="5"/>
  <c r="D255" i="5"/>
  <c r="E255" i="5"/>
  <c r="F255" i="5"/>
  <c r="B256" i="5"/>
  <c r="C256" i="5"/>
  <c r="D256" i="5"/>
  <c r="E256" i="5"/>
  <c r="F256" i="5"/>
  <c r="B257" i="5"/>
  <c r="C257" i="5"/>
  <c r="D257" i="5"/>
  <c r="E257" i="5"/>
  <c r="F257" i="5"/>
  <c r="B258" i="5"/>
  <c r="C258" i="5"/>
  <c r="D258" i="5"/>
  <c r="E258" i="5"/>
  <c r="F258" i="5"/>
  <c r="F254" i="5"/>
  <c r="E254" i="5"/>
  <c r="D254" i="5"/>
  <c r="C254" i="5"/>
  <c r="B254" i="5"/>
  <c r="Q20" i="5" l="1"/>
  <c r="P20" i="5"/>
  <c r="B248" i="5"/>
  <c r="C248" i="5"/>
  <c r="D248" i="5"/>
  <c r="E248" i="5"/>
  <c r="F248" i="5"/>
  <c r="B249" i="5"/>
  <c r="C249" i="5"/>
  <c r="D249" i="5"/>
  <c r="E249" i="5"/>
  <c r="F249" i="5"/>
  <c r="B250" i="5"/>
  <c r="C250" i="5"/>
  <c r="D250" i="5"/>
  <c r="E250" i="5"/>
  <c r="F250" i="5"/>
  <c r="B251" i="5"/>
  <c r="C251" i="5"/>
  <c r="D251" i="5"/>
  <c r="E251" i="5"/>
  <c r="F251" i="5"/>
  <c r="F247" i="5"/>
  <c r="E247" i="5"/>
  <c r="D247" i="5"/>
  <c r="C247" i="5"/>
  <c r="B247" i="5"/>
  <c r="A2" i="4" l="1"/>
  <c r="A2" i="6" l="1"/>
  <c r="B241" i="5" l="1"/>
  <c r="C241" i="5"/>
  <c r="D241" i="5"/>
  <c r="E241" i="5"/>
  <c r="F241" i="5"/>
  <c r="B242" i="5"/>
  <c r="C242" i="5"/>
  <c r="D242" i="5"/>
  <c r="E242" i="5"/>
  <c r="F242" i="5"/>
  <c r="B243" i="5"/>
  <c r="C243" i="5"/>
  <c r="D243" i="5"/>
  <c r="E243" i="5"/>
  <c r="F243" i="5"/>
  <c r="B244" i="5"/>
  <c r="C244" i="5"/>
  <c r="D244" i="5"/>
  <c r="E244" i="5"/>
  <c r="F244" i="5"/>
  <c r="F240" i="5"/>
  <c r="E240" i="5"/>
  <c r="D240" i="5"/>
  <c r="C240" i="5"/>
  <c r="B240" i="5"/>
  <c r="B234" i="5" l="1"/>
  <c r="C234" i="5"/>
  <c r="D234" i="5"/>
  <c r="E234" i="5"/>
  <c r="F234" i="5"/>
  <c r="B235" i="5"/>
  <c r="C235" i="5"/>
  <c r="D235" i="5"/>
  <c r="E235" i="5"/>
  <c r="F235" i="5"/>
  <c r="B236" i="5"/>
  <c r="C236" i="5"/>
  <c r="D236" i="5"/>
  <c r="E236" i="5"/>
  <c r="F236" i="5"/>
  <c r="B237" i="5"/>
  <c r="C237" i="5"/>
  <c r="D237" i="5"/>
  <c r="E237" i="5"/>
  <c r="F237" i="5"/>
  <c r="F233" i="5"/>
  <c r="E233" i="5"/>
  <c r="D233" i="5"/>
  <c r="C233" i="5"/>
  <c r="B233" i="5"/>
  <c r="B227" i="5" l="1"/>
  <c r="C227" i="5"/>
  <c r="D227" i="5"/>
  <c r="E227" i="5"/>
  <c r="F227" i="5"/>
  <c r="B228" i="5"/>
  <c r="C228" i="5"/>
  <c r="D228" i="5"/>
  <c r="E228" i="5"/>
  <c r="F228" i="5"/>
  <c r="B229" i="5"/>
  <c r="C229" i="5"/>
  <c r="D229" i="5"/>
  <c r="E229" i="5"/>
  <c r="F229" i="5"/>
  <c r="B230" i="5"/>
  <c r="C230" i="5"/>
  <c r="D230" i="5"/>
  <c r="E230" i="5"/>
  <c r="F230" i="5"/>
  <c r="F226" i="5"/>
  <c r="E226" i="5"/>
  <c r="D226" i="5"/>
  <c r="C226" i="5"/>
  <c r="B226" i="5"/>
  <c r="M19" i="5" l="1"/>
  <c r="M18" i="5"/>
  <c r="L19" i="5"/>
  <c r="L18" i="5"/>
  <c r="K19" i="5"/>
  <c r="K18" i="5"/>
  <c r="J19" i="5"/>
  <c r="J18" i="5"/>
  <c r="I19" i="5"/>
  <c r="I18" i="5"/>
  <c r="B220" i="5"/>
  <c r="C220" i="5"/>
  <c r="D220" i="5"/>
  <c r="E220" i="5"/>
  <c r="F220" i="5"/>
  <c r="B221" i="5"/>
  <c r="C221" i="5"/>
  <c r="D221" i="5"/>
  <c r="E221" i="5"/>
  <c r="F221" i="5"/>
  <c r="B222" i="5"/>
  <c r="C222" i="5"/>
  <c r="D222" i="5"/>
  <c r="E222" i="5"/>
  <c r="F222" i="5"/>
  <c r="B223" i="5"/>
  <c r="C223" i="5"/>
  <c r="D223" i="5"/>
  <c r="E223" i="5"/>
  <c r="F223" i="5"/>
  <c r="F219" i="5"/>
  <c r="E219" i="5"/>
  <c r="D219" i="5"/>
  <c r="C219" i="5"/>
  <c r="B219" i="5"/>
  <c r="Q19" i="5" l="1"/>
  <c r="P19" i="5"/>
  <c r="B213" i="5"/>
  <c r="C213" i="5"/>
  <c r="D213" i="5"/>
  <c r="E213" i="5"/>
  <c r="F213" i="5"/>
  <c r="B214" i="5"/>
  <c r="C214" i="5"/>
  <c r="D214" i="5"/>
  <c r="E214" i="5"/>
  <c r="F214" i="5"/>
  <c r="B215" i="5"/>
  <c r="C215" i="5"/>
  <c r="D215" i="5"/>
  <c r="E215" i="5"/>
  <c r="F215" i="5"/>
  <c r="B216" i="5"/>
  <c r="C216" i="5"/>
  <c r="D216" i="5"/>
  <c r="E216" i="5"/>
  <c r="F216" i="5"/>
  <c r="F212" i="5"/>
  <c r="E212" i="5"/>
  <c r="D212" i="5"/>
  <c r="C212" i="5"/>
  <c r="B212" i="5"/>
  <c r="A2" i="2" l="1"/>
  <c r="B206" i="5" l="1"/>
  <c r="C206" i="5"/>
  <c r="D206" i="5"/>
  <c r="E206" i="5"/>
  <c r="F206" i="5"/>
  <c r="B207" i="5"/>
  <c r="C207" i="5"/>
  <c r="D207" i="5"/>
  <c r="E207" i="5"/>
  <c r="F207" i="5"/>
  <c r="B208" i="5"/>
  <c r="C208" i="5"/>
  <c r="D208" i="5"/>
  <c r="E208" i="5"/>
  <c r="F208" i="5"/>
  <c r="B209" i="5"/>
  <c r="C209" i="5"/>
  <c r="D209" i="5"/>
  <c r="E209" i="5"/>
  <c r="F209" i="5"/>
  <c r="F205" i="5"/>
  <c r="E205" i="5"/>
  <c r="D205" i="5"/>
  <c r="C205" i="5"/>
  <c r="B205" i="5"/>
  <c r="H11" i="1" l="1"/>
  <c r="I11" i="1" s="1"/>
  <c r="B199" i="5" l="1"/>
  <c r="C199" i="5"/>
  <c r="D199" i="5"/>
  <c r="E199" i="5"/>
  <c r="F199" i="5"/>
  <c r="B200" i="5"/>
  <c r="C200" i="5"/>
  <c r="D200" i="5"/>
  <c r="E200" i="5"/>
  <c r="F200" i="5"/>
  <c r="B201" i="5"/>
  <c r="C201" i="5"/>
  <c r="D201" i="5"/>
  <c r="E201" i="5"/>
  <c r="F201" i="5"/>
  <c r="B202" i="5"/>
  <c r="C202" i="5"/>
  <c r="D202" i="5"/>
  <c r="E202" i="5"/>
  <c r="F202" i="5"/>
  <c r="F198" i="5"/>
  <c r="E198" i="5"/>
  <c r="D198" i="5"/>
  <c r="C198" i="5"/>
  <c r="B198" i="5"/>
  <c r="J17" i="5" l="1"/>
  <c r="M16" i="5"/>
  <c r="M17" i="5"/>
  <c r="L17" i="5"/>
  <c r="L16" i="5"/>
  <c r="K16" i="5"/>
  <c r="K17" i="5"/>
  <c r="J16" i="5"/>
  <c r="I17" i="5"/>
  <c r="I16" i="5"/>
  <c r="E185" i="5"/>
  <c r="E186" i="5"/>
  <c r="E187" i="5"/>
  <c r="E188" i="5"/>
  <c r="E184" i="5"/>
  <c r="B192" i="5"/>
  <c r="C192" i="5"/>
  <c r="D192" i="5"/>
  <c r="E192" i="5"/>
  <c r="F192" i="5"/>
  <c r="B193" i="5"/>
  <c r="C193" i="5"/>
  <c r="D193" i="5"/>
  <c r="E193" i="5"/>
  <c r="F193" i="5"/>
  <c r="B194" i="5"/>
  <c r="C194" i="5"/>
  <c r="D194" i="5"/>
  <c r="E194" i="5"/>
  <c r="F194" i="5"/>
  <c r="B195" i="5"/>
  <c r="C195" i="5"/>
  <c r="D195" i="5"/>
  <c r="E195" i="5"/>
  <c r="F195" i="5"/>
  <c r="F191" i="5"/>
  <c r="E191" i="5"/>
  <c r="D191" i="5"/>
  <c r="C191" i="5"/>
  <c r="B191" i="5"/>
  <c r="B185" i="5"/>
  <c r="C185" i="5"/>
  <c r="D185" i="5"/>
  <c r="F185" i="5"/>
  <c r="B186" i="5"/>
  <c r="C186" i="5"/>
  <c r="D186" i="5"/>
  <c r="F186" i="5"/>
  <c r="B187" i="5"/>
  <c r="C187" i="5"/>
  <c r="D187" i="5"/>
  <c r="F187" i="5"/>
  <c r="B188" i="5"/>
  <c r="C188" i="5"/>
  <c r="D188" i="5"/>
  <c r="F188" i="5"/>
  <c r="F184" i="5"/>
  <c r="D184" i="5"/>
  <c r="C184" i="5"/>
  <c r="B184" i="5"/>
  <c r="Q18" i="5" l="1"/>
  <c r="P18" i="5"/>
  <c r="B178" i="5"/>
  <c r="C178" i="5"/>
  <c r="D178" i="5"/>
  <c r="E178" i="5"/>
  <c r="F178" i="5"/>
  <c r="B179" i="5"/>
  <c r="C179" i="5"/>
  <c r="D179" i="5"/>
  <c r="E179" i="5"/>
  <c r="F179" i="5"/>
  <c r="B180" i="5"/>
  <c r="C180" i="5"/>
  <c r="D180" i="5"/>
  <c r="E180" i="5"/>
  <c r="F180" i="5"/>
  <c r="B181" i="5"/>
  <c r="C181" i="5"/>
  <c r="D181" i="5"/>
  <c r="E181" i="5"/>
  <c r="F181" i="5"/>
  <c r="F177" i="5"/>
  <c r="E177" i="5"/>
  <c r="D177" i="5"/>
  <c r="C177" i="5"/>
  <c r="B177" i="5"/>
  <c r="B171" i="5" l="1"/>
  <c r="C171" i="5"/>
  <c r="D171" i="5"/>
  <c r="E171" i="5"/>
  <c r="F171" i="5"/>
  <c r="B172" i="5"/>
  <c r="C172" i="5"/>
  <c r="D172" i="5"/>
  <c r="E172" i="5"/>
  <c r="F172" i="5"/>
  <c r="B173" i="5"/>
  <c r="C173" i="5"/>
  <c r="D173" i="5"/>
  <c r="E173" i="5"/>
  <c r="L15" i="5" s="1"/>
  <c r="F173" i="5"/>
  <c r="B174" i="5"/>
  <c r="C174" i="5"/>
  <c r="D174" i="5"/>
  <c r="E174" i="5"/>
  <c r="F174" i="5"/>
  <c r="F170" i="5"/>
  <c r="E170" i="5"/>
  <c r="D170" i="5"/>
  <c r="C170" i="5"/>
  <c r="B170" i="5"/>
  <c r="I10" i="1"/>
  <c r="J15" i="5" l="1"/>
  <c r="K14" i="5"/>
  <c r="I15" i="5"/>
  <c r="K15" i="5"/>
  <c r="Q17" i="5" s="1"/>
  <c r="M15" i="5"/>
  <c r="L14" i="5"/>
  <c r="J14" i="5"/>
  <c r="I14" i="5"/>
  <c r="M14" i="5"/>
  <c r="B164" i="5"/>
  <c r="C164" i="5"/>
  <c r="D164" i="5"/>
  <c r="E164" i="5"/>
  <c r="F164" i="5"/>
  <c r="B165" i="5"/>
  <c r="C165" i="5"/>
  <c r="D165" i="5"/>
  <c r="E165" i="5"/>
  <c r="F165" i="5"/>
  <c r="B166" i="5"/>
  <c r="C166" i="5"/>
  <c r="D166" i="5"/>
  <c r="E166" i="5"/>
  <c r="F166" i="5"/>
  <c r="B167" i="5"/>
  <c r="C167" i="5"/>
  <c r="D167" i="5"/>
  <c r="E167" i="5"/>
  <c r="F167" i="5"/>
  <c r="F163" i="5"/>
  <c r="E163" i="5"/>
  <c r="D163" i="5"/>
  <c r="C163" i="5"/>
  <c r="B163" i="5"/>
  <c r="P17" i="5" l="1"/>
  <c r="B157" i="5" l="1"/>
  <c r="C157" i="5"/>
  <c r="D157" i="5"/>
  <c r="E157" i="5"/>
  <c r="F157" i="5"/>
  <c r="B158" i="5"/>
  <c r="C158" i="5"/>
  <c r="D158" i="5"/>
  <c r="E158" i="5"/>
  <c r="F158" i="5"/>
  <c r="B159" i="5"/>
  <c r="C159" i="5"/>
  <c r="D159" i="5"/>
  <c r="E159" i="5"/>
  <c r="F159" i="5"/>
  <c r="B160" i="5"/>
  <c r="C160" i="5"/>
  <c r="D160" i="5"/>
  <c r="E160" i="5"/>
  <c r="F160" i="5"/>
  <c r="F156" i="5"/>
  <c r="E156" i="5"/>
  <c r="D156" i="5"/>
  <c r="C156" i="5"/>
  <c r="B156" i="5"/>
  <c r="H8" i="1"/>
  <c r="H9" i="1"/>
  <c r="I9" i="1" s="1"/>
  <c r="B151" i="5" l="1"/>
  <c r="C151" i="5"/>
  <c r="D151" i="5"/>
  <c r="E151" i="5"/>
  <c r="F151" i="5"/>
  <c r="B152" i="5"/>
  <c r="C152" i="5"/>
  <c r="D152" i="5"/>
  <c r="E152" i="5"/>
  <c r="F152" i="5"/>
  <c r="B153" i="5"/>
  <c r="C153" i="5"/>
  <c r="D153" i="5"/>
  <c r="E153" i="5"/>
  <c r="F153" i="5"/>
  <c r="F150" i="5" l="1"/>
  <c r="E150" i="5"/>
  <c r="D150" i="5"/>
  <c r="C150" i="5"/>
  <c r="B150" i="5"/>
  <c r="H23" i="1" l="1"/>
  <c r="C155" i="5"/>
  <c r="D155" i="5"/>
  <c r="E155" i="5"/>
  <c r="F155" i="5"/>
  <c r="B155" i="5"/>
  <c r="C154" i="5"/>
  <c r="D154" i="5"/>
  <c r="E154" i="5"/>
  <c r="F154" i="5"/>
  <c r="B154" i="5"/>
  <c r="B144" i="5" l="1"/>
  <c r="C144" i="5"/>
  <c r="D144" i="5"/>
  <c r="E144" i="5"/>
  <c r="F144" i="5"/>
  <c r="B145" i="5"/>
  <c r="C145" i="5"/>
  <c r="D145" i="5"/>
  <c r="E145" i="5"/>
  <c r="F145" i="5"/>
  <c r="B146" i="5"/>
  <c r="C146" i="5"/>
  <c r="D146" i="5"/>
  <c r="E146" i="5"/>
  <c r="F146" i="5"/>
  <c r="B147" i="5"/>
  <c r="C147" i="5"/>
  <c r="D147" i="5"/>
  <c r="E147" i="5"/>
  <c r="F147" i="5"/>
  <c r="F143" i="5"/>
  <c r="E143" i="5"/>
  <c r="D143" i="5"/>
  <c r="C143" i="5"/>
  <c r="B143" i="5"/>
  <c r="H17" i="2" l="1"/>
  <c r="B2" i="2" s="1"/>
  <c r="H17" i="6"/>
  <c r="H17" i="3"/>
  <c r="B8" i="1"/>
  <c r="B2" i="1" l="1"/>
  <c r="B137" i="5"/>
  <c r="C137" i="5"/>
  <c r="D137" i="5"/>
  <c r="E137" i="5"/>
  <c r="F137" i="5"/>
  <c r="B138" i="5"/>
  <c r="C138" i="5"/>
  <c r="D138" i="5"/>
  <c r="E138" i="5"/>
  <c r="F138" i="5"/>
  <c r="B139" i="5"/>
  <c r="I12" i="5" s="1"/>
  <c r="C139" i="5"/>
  <c r="D139" i="5"/>
  <c r="E139" i="5"/>
  <c r="F139" i="5"/>
  <c r="B140" i="5"/>
  <c r="C140" i="5"/>
  <c r="D140" i="5"/>
  <c r="E140" i="5"/>
  <c r="F140" i="5"/>
  <c r="F136" i="5"/>
  <c r="E136" i="5"/>
  <c r="D136" i="5"/>
  <c r="C136" i="5"/>
  <c r="B136" i="5"/>
  <c r="M13" i="5" l="1"/>
  <c r="M12" i="5"/>
  <c r="L12" i="5"/>
  <c r="L13" i="5"/>
  <c r="K13" i="5"/>
  <c r="K12" i="5"/>
  <c r="J13" i="5"/>
  <c r="J12" i="5"/>
  <c r="I13" i="5"/>
  <c r="B130" i="5"/>
  <c r="C130" i="5"/>
  <c r="D130" i="5"/>
  <c r="E130" i="5"/>
  <c r="F130" i="5"/>
  <c r="B131" i="5"/>
  <c r="C131" i="5"/>
  <c r="D131" i="5"/>
  <c r="E131" i="5"/>
  <c r="F131" i="5"/>
  <c r="B132" i="5"/>
  <c r="C132" i="5"/>
  <c r="D132" i="5"/>
  <c r="E132" i="5"/>
  <c r="F132" i="5"/>
  <c r="B133" i="5"/>
  <c r="C133" i="5"/>
  <c r="D133" i="5"/>
  <c r="E133" i="5"/>
  <c r="F133" i="5"/>
  <c r="F129" i="5"/>
  <c r="E129" i="5"/>
  <c r="D129" i="5"/>
  <c r="C129" i="5"/>
  <c r="B129" i="5"/>
  <c r="Q16" i="5" l="1"/>
  <c r="P16" i="5"/>
  <c r="B123" i="5"/>
  <c r="C123" i="5"/>
  <c r="D123" i="5"/>
  <c r="E123" i="5"/>
  <c r="F123" i="5"/>
  <c r="B124" i="5"/>
  <c r="C124" i="5"/>
  <c r="D124" i="5"/>
  <c r="E124" i="5"/>
  <c r="F124" i="5"/>
  <c r="B125" i="5"/>
  <c r="C125" i="5"/>
  <c r="D125" i="5"/>
  <c r="E125" i="5"/>
  <c r="F125" i="5"/>
  <c r="B126" i="5"/>
  <c r="C126" i="5"/>
  <c r="D126" i="5"/>
  <c r="E126" i="5"/>
  <c r="F126" i="5"/>
  <c r="F122" i="5"/>
  <c r="E122" i="5"/>
  <c r="D122" i="5"/>
  <c r="C122" i="5"/>
  <c r="B122" i="5"/>
  <c r="B118" i="5" l="1"/>
  <c r="C118" i="5"/>
  <c r="D118" i="5"/>
  <c r="E118" i="5"/>
  <c r="F118" i="5"/>
  <c r="B119" i="5"/>
  <c r="C119" i="5"/>
  <c r="D119" i="5"/>
  <c r="E119" i="5"/>
  <c r="F119" i="5"/>
  <c r="F117" i="5"/>
  <c r="E117" i="5"/>
  <c r="D117" i="5"/>
  <c r="C117" i="5"/>
  <c r="B117" i="5"/>
  <c r="B121" i="5" l="1"/>
  <c r="B120" i="5"/>
  <c r="B112" i="5"/>
  <c r="C112" i="5"/>
  <c r="D112" i="5"/>
  <c r="E112" i="5"/>
  <c r="F112" i="5"/>
  <c r="B113" i="5"/>
  <c r="C113" i="5"/>
  <c r="D113" i="5"/>
  <c r="E113" i="5"/>
  <c r="F113" i="5"/>
  <c r="B114" i="5"/>
  <c r="C114" i="5"/>
  <c r="D114" i="5"/>
  <c r="E114" i="5"/>
  <c r="L10" i="5" s="1"/>
  <c r="F114" i="5"/>
  <c r="F111" i="5"/>
  <c r="E111" i="5"/>
  <c r="D111" i="5"/>
  <c r="C111" i="5"/>
  <c r="B111" i="5"/>
  <c r="I8" i="1"/>
  <c r="M10" i="5" l="1"/>
  <c r="K10" i="5"/>
  <c r="J10" i="5"/>
  <c r="I11" i="5"/>
  <c r="I10" i="5"/>
  <c r="M11" i="5"/>
  <c r="L11" i="5"/>
  <c r="K11" i="5"/>
  <c r="Q15" i="5" s="1"/>
  <c r="J11" i="5"/>
  <c r="C121" i="5"/>
  <c r="D121" i="5"/>
  <c r="E121" i="5"/>
  <c r="F121" i="5"/>
  <c r="F120" i="5"/>
  <c r="C120" i="5"/>
  <c r="D120" i="5"/>
  <c r="E120" i="5"/>
  <c r="C116" i="5"/>
  <c r="D116" i="5"/>
  <c r="E116" i="5"/>
  <c r="F116" i="5"/>
  <c r="B116" i="5"/>
  <c r="C115" i="5"/>
  <c r="D115" i="5"/>
  <c r="E115" i="5"/>
  <c r="F115" i="5"/>
  <c r="B115" i="5"/>
  <c r="P15" i="5" l="1"/>
  <c r="B105" i="5"/>
  <c r="C105" i="5"/>
  <c r="D105" i="5"/>
  <c r="E105" i="5"/>
  <c r="F105" i="5"/>
  <c r="B106" i="5"/>
  <c r="C106" i="5"/>
  <c r="D106" i="5"/>
  <c r="E106" i="5"/>
  <c r="F106" i="5"/>
  <c r="B107" i="5"/>
  <c r="C107" i="5"/>
  <c r="D107" i="5"/>
  <c r="E107" i="5"/>
  <c r="F107" i="5"/>
  <c r="B108" i="5"/>
  <c r="C108" i="5"/>
  <c r="D108" i="5"/>
  <c r="E108" i="5"/>
  <c r="F108" i="5"/>
  <c r="F104" i="5"/>
  <c r="E104" i="5"/>
  <c r="D104" i="5"/>
  <c r="C104" i="5"/>
  <c r="B104" i="5"/>
  <c r="B98" i="5" l="1"/>
  <c r="C98" i="5"/>
  <c r="D98" i="5"/>
  <c r="E98" i="5"/>
  <c r="F98" i="5"/>
  <c r="B99" i="5"/>
  <c r="C99" i="5"/>
  <c r="D99" i="5"/>
  <c r="E99" i="5"/>
  <c r="F99" i="5"/>
  <c r="B100" i="5"/>
  <c r="C100" i="5"/>
  <c r="D100" i="5"/>
  <c r="E100" i="5"/>
  <c r="F100" i="5"/>
  <c r="B101" i="5"/>
  <c r="C101" i="5"/>
  <c r="D101" i="5"/>
  <c r="E101" i="5"/>
  <c r="F101" i="5"/>
  <c r="F97" i="5"/>
  <c r="E97" i="5"/>
  <c r="D97" i="5"/>
  <c r="C97" i="5"/>
  <c r="B97" i="5"/>
  <c r="C103" i="5" l="1"/>
  <c r="B91" i="5"/>
  <c r="C91" i="5"/>
  <c r="D91" i="5"/>
  <c r="E91" i="5"/>
  <c r="F91" i="5"/>
  <c r="B92" i="5"/>
  <c r="C92" i="5"/>
  <c r="D92" i="5"/>
  <c r="E92" i="5"/>
  <c r="F92" i="5"/>
  <c r="B93" i="5"/>
  <c r="C93" i="5"/>
  <c r="D93" i="5"/>
  <c r="E93" i="5"/>
  <c r="F93" i="5"/>
  <c r="B94" i="5"/>
  <c r="C94" i="5"/>
  <c r="D94" i="5"/>
  <c r="E94" i="5"/>
  <c r="F94" i="5"/>
  <c r="F90" i="5"/>
  <c r="E90" i="5"/>
  <c r="D90" i="5"/>
  <c r="C90" i="5"/>
  <c r="B90" i="5"/>
  <c r="B84" i="5" l="1"/>
  <c r="C84" i="5"/>
  <c r="D84" i="5"/>
  <c r="E84" i="5"/>
  <c r="F84" i="5"/>
  <c r="B85" i="5"/>
  <c r="C85" i="5"/>
  <c r="D85" i="5"/>
  <c r="E85" i="5"/>
  <c r="F85" i="5"/>
  <c r="B86" i="5"/>
  <c r="C86" i="5"/>
  <c r="D86" i="5"/>
  <c r="E86" i="5"/>
  <c r="F86" i="5"/>
  <c r="B87" i="5"/>
  <c r="C87" i="5"/>
  <c r="D87" i="5"/>
  <c r="E87" i="5"/>
  <c r="F87" i="5"/>
  <c r="F83" i="5"/>
  <c r="E83" i="5"/>
  <c r="D83" i="5"/>
  <c r="C83" i="5"/>
  <c r="B83" i="5"/>
  <c r="H7" i="1"/>
  <c r="I7" i="1" s="1"/>
  <c r="M9" i="5" l="1"/>
  <c r="M8" i="5"/>
  <c r="L8" i="5"/>
  <c r="I8" i="5"/>
  <c r="I9" i="5"/>
  <c r="K8" i="5"/>
  <c r="J9" i="5"/>
  <c r="J8" i="5"/>
  <c r="K9" i="5"/>
  <c r="L9" i="5"/>
  <c r="H6" i="1"/>
  <c r="Q14" i="5" l="1"/>
  <c r="P14" i="5"/>
  <c r="B77" i="5"/>
  <c r="C77" i="5"/>
  <c r="D77" i="5"/>
  <c r="E77" i="5"/>
  <c r="F77" i="5"/>
  <c r="B78" i="5"/>
  <c r="C78" i="5"/>
  <c r="D78" i="5"/>
  <c r="E78" i="5"/>
  <c r="F78" i="5"/>
  <c r="B79" i="5"/>
  <c r="C79" i="5"/>
  <c r="D79" i="5"/>
  <c r="E79" i="5"/>
  <c r="F79" i="5"/>
  <c r="B80" i="5"/>
  <c r="C80" i="5"/>
  <c r="D80" i="5"/>
  <c r="E80" i="5"/>
  <c r="F80" i="5"/>
  <c r="F76" i="5"/>
  <c r="E76" i="5"/>
  <c r="D76" i="5"/>
  <c r="C76" i="5"/>
  <c r="B76" i="5"/>
  <c r="B70" i="5" l="1"/>
  <c r="C70" i="5"/>
  <c r="D70" i="5"/>
  <c r="E70" i="5"/>
  <c r="F70" i="5"/>
  <c r="B71" i="5"/>
  <c r="C71" i="5"/>
  <c r="D71" i="5"/>
  <c r="E71" i="5"/>
  <c r="F71" i="5"/>
  <c r="B72" i="5"/>
  <c r="C72" i="5"/>
  <c r="D72" i="5"/>
  <c r="E72" i="5"/>
  <c r="F72" i="5"/>
  <c r="B73" i="5"/>
  <c r="C73" i="5"/>
  <c r="D73" i="5"/>
  <c r="E73" i="5"/>
  <c r="F73" i="5"/>
  <c r="F69" i="5"/>
  <c r="E69" i="5"/>
  <c r="D69" i="5"/>
  <c r="C69" i="5"/>
  <c r="B69" i="5"/>
  <c r="D75" i="5" l="1"/>
  <c r="B75" i="5"/>
  <c r="F74" i="5"/>
  <c r="E74" i="5"/>
  <c r="C74" i="5"/>
  <c r="C75" i="5"/>
  <c r="D74" i="5"/>
  <c r="E75" i="5"/>
  <c r="F75" i="5"/>
  <c r="B74" i="5"/>
  <c r="B63" i="5"/>
  <c r="C63" i="5"/>
  <c r="D63" i="5"/>
  <c r="E63" i="5"/>
  <c r="F63" i="5"/>
  <c r="B64" i="5"/>
  <c r="C64" i="5"/>
  <c r="D64" i="5"/>
  <c r="E64" i="5"/>
  <c r="F64" i="5"/>
  <c r="B65" i="5"/>
  <c r="C65" i="5"/>
  <c r="D65" i="5"/>
  <c r="E65" i="5"/>
  <c r="F65" i="5"/>
  <c r="B66" i="5"/>
  <c r="C66" i="5"/>
  <c r="D66" i="5"/>
  <c r="E66" i="5"/>
  <c r="F66" i="5"/>
  <c r="F62" i="5"/>
  <c r="E62" i="5"/>
  <c r="D62" i="5"/>
  <c r="C62" i="5"/>
  <c r="B62" i="5"/>
  <c r="B67" i="5" l="1"/>
  <c r="B57" i="5"/>
  <c r="C57" i="5"/>
  <c r="D57" i="5"/>
  <c r="E57" i="5"/>
  <c r="F57" i="5"/>
  <c r="B58" i="5"/>
  <c r="C58" i="5"/>
  <c r="D58" i="5"/>
  <c r="E58" i="5"/>
  <c r="F58" i="5"/>
  <c r="B59" i="5"/>
  <c r="C59" i="5"/>
  <c r="D59" i="5"/>
  <c r="E59" i="5"/>
  <c r="F59" i="5"/>
  <c r="F56" i="5"/>
  <c r="E56" i="5"/>
  <c r="D56" i="5"/>
  <c r="C56" i="5"/>
  <c r="B56" i="5"/>
  <c r="C61" i="5" l="1"/>
  <c r="D61" i="5"/>
  <c r="E61" i="5"/>
  <c r="F61" i="5"/>
  <c r="B61" i="5"/>
  <c r="C60" i="5"/>
  <c r="D60" i="5"/>
  <c r="E60" i="5"/>
  <c r="F60" i="5"/>
  <c r="B60" i="5"/>
  <c r="B50" i="5" l="1"/>
  <c r="C50" i="5"/>
  <c r="D50" i="5"/>
  <c r="E50" i="5"/>
  <c r="F50" i="5"/>
  <c r="B51" i="5"/>
  <c r="C51" i="5"/>
  <c r="D51" i="5"/>
  <c r="E51" i="5"/>
  <c r="F51" i="5"/>
  <c r="B52" i="5"/>
  <c r="C52" i="5"/>
  <c r="D52" i="5"/>
  <c r="E52" i="5"/>
  <c r="F52" i="5"/>
  <c r="B53" i="5"/>
  <c r="C53" i="5"/>
  <c r="D53" i="5"/>
  <c r="E53" i="5"/>
  <c r="F53" i="5"/>
  <c r="F49" i="5"/>
  <c r="E49" i="5"/>
  <c r="D49" i="5"/>
  <c r="C49" i="5"/>
  <c r="B49" i="5"/>
  <c r="I6" i="5" l="1"/>
  <c r="M7" i="5"/>
  <c r="M6" i="5"/>
  <c r="L6" i="5"/>
  <c r="L7" i="5"/>
  <c r="J6" i="5"/>
  <c r="J7" i="5"/>
  <c r="I7" i="5"/>
  <c r="K6" i="5"/>
  <c r="K7" i="5"/>
  <c r="Q13" i="5" s="1"/>
  <c r="B45" i="5"/>
  <c r="C45" i="5"/>
  <c r="D45" i="5"/>
  <c r="E45" i="5"/>
  <c r="F45" i="5"/>
  <c r="B46" i="5"/>
  <c r="C46" i="5"/>
  <c r="D46" i="5"/>
  <c r="E46" i="5"/>
  <c r="F46" i="5"/>
  <c r="F44" i="5"/>
  <c r="E44" i="5"/>
  <c r="D44" i="5"/>
  <c r="C44" i="5"/>
  <c r="B44" i="5"/>
  <c r="P13" i="5" l="1"/>
  <c r="B48" i="5"/>
  <c r="C48" i="5"/>
  <c r="D48" i="5"/>
  <c r="E48" i="5"/>
  <c r="F48" i="5"/>
  <c r="C47" i="5"/>
  <c r="D47" i="5"/>
  <c r="E47" i="5"/>
  <c r="F47" i="5"/>
  <c r="B47" i="5"/>
  <c r="I6" i="1" l="1"/>
  <c r="B38" i="5" l="1"/>
  <c r="C38" i="5"/>
  <c r="D38" i="5"/>
  <c r="E38" i="5"/>
  <c r="F38" i="5"/>
  <c r="B39" i="5"/>
  <c r="C39" i="5"/>
  <c r="D39" i="5"/>
  <c r="E39" i="5"/>
  <c r="F39" i="5"/>
  <c r="B40" i="5"/>
  <c r="C40" i="5"/>
  <c r="D40" i="5"/>
  <c r="E40" i="5"/>
  <c r="F40" i="5"/>
  <c r="B41" i="5"/>
  <c r="C41" i="5"/>
  <c r="D41" i="5"/>
  <c r="E41" i="5"/>
  <c r="F41" i="5"/>
  <c r="F37" i="5"/>
  <c r="E37" i="5"/>
  <c r="D37" i="5"/>
  <c r="C37" i="5"/>
  <c r="B37" i="5"/>
  <c r="B31" i="5" l="1"/>
  <c r="C31" i="5"/>
  <c r="D31" i="5"/>
  <c r="E31" i="5"/>
  <c r="F31" i="5"/>
  <c r="B32" i="5"/>
  <c r="C32" i="5"/>
  <c r="D32" i="5"/>
  <c r="E32" i="5"/>
  <c r="F32" i="5"/>
  <c r="B33" i="5"/>
  <c r="C33" i="5"/>
  <c r="D33" i="5"/>
  <c r="E33" i="5"/>
  <c r="F33" i="5"/>
  <c r="B34" i="5"/>
  <c r="C34" i="5"/>
  <c r="D34" i="5"/>
  <c r="E34" i="5"/>
  <c r="F34" i="5"/>
  <c r="F30" i="5"/>
  <c r="E30" i="5"/>
  <c r="D30" i="5"/>
  <c r="C30" i="5"/>
  <c r="B30" i="5"/>
  <c r="H5" i="1" l="1"/>
  <c r="I5" i="1" s="1"/>
  <c r="H4" i="1" l="1"/>
  <c r="G16" i="1"/>
  <c r="K2" i="1" s="1"/>
  <c r="B32" i="1" s="1"/>
  <c r="C32" i="1" s="1"/>
  <c r="B25" i="5" l="1"/>
  <c r="B26" i="5"/>
  <c r="B24" i="5" l="1"/>
  <c r="C24" i="5"/>
  <c r="D24" i="5"/>
  <c r="E24" i="5"/>
  <c r="F24" i="5"/>
  <c r="C25" i="5"/>
  <c r="D25" i="5"/>
  <c r="E25" i="5"/>
  <c r="F25" i="5"/>
  <c r="C26" i="5"/>
  <c r="D26" i="5"/>
  <c r="E26" i="5"/>
  <c r="F26" i="5"/>
  <c r="B27" i="5"/>
  <c r="I4" i="5" s="1"/>
  <c r="C27" i="5"/>
  <c r="D27" i="5"/>
  <c r="E27" i="5"/>
  <c r="F27" i="5"/>
  <c r="F23" i="5"/>
  <c r="E23" i="5"/>
  <c r="D23" i="5"/>
  <c r="C23" i="5"/>
  <c r="B23" i="5"/>
  <c r="I5" i="5" l="1"/>
  <c r="M4" i="5"/>
  <c r="M5" i="5"/>
  <c r="L5" i="5"/>
  <c r="L4" i="5"/>
  <c r="K5" i="5"/>
  <c r="K4" i="5"/>
  <c r="J5" i="5"/>
  <c r="J4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B20" i="5"/>
  <c r="C20" i="5"/>
  <c r="D20" i="5"/>
  <c r="E20" i="5"/>
  <c r="F20" i="5"/>
  <c r="F16" i="5"/>
  <c r="E16" i="5"/>
  <c r="D16" i="5"/>
  <c r="C16" i="5"/>
  <c r="B16" i="5"/>
  <c r="P12" i="5" l="1"/>
  <c r="Q12" i="5"/>
  <c r="B10" i="5"/>
  <c r="C10" i="5"/>
  <c r="D10" i="5"/>
  <c r="E10" i="5"/>
  <c r="F10" i="5"/>
  <c r="B11" i="5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F9" i="5"/>
  <c r="E9" i="5"/>
  <c r="D9" i="5"/>
  <c r="C9" i="5"/>
  <c r="B9" i="5"/>
  <c r="H27" i="4" l="1"/>
  <c r="H22" i="4"/>
  <c r="H22" i="2"/>
  <c r="H22" i="6"/>
  <c r="H22" i="3"/>
  <c r="H28" i="1"/>
  <c r="I4" i="1" l="1"/>
  <c r="B3" i="5" l="1"/>
  <c r="C3" i="5"/>
  <c r="Q4" i="5" s="1"/>
  <c r="D3" i="5"/>
  <c r="R4" i="5" s="1"/>
  <c r="E3" i="5"/>
  <c r="S4" i="5" s="1"/>
  <c r="F3" i="5"/>
  <c r="T4" i="5" s="1"/>
  <c r="B4" i="5"/>
  <c r="P5" i="5" s="1"/>
  <c r="C4" i="5"/>
  <c r="Q5" i="5" s="1"/>
  <c r="D4" i="5"/>
  <c r="R5" i="5" s="1"/>
  <c r="E4" i="5"/>
  <c r="S5" i="5" s="1"/>
  <c r="F4" i="5"/>
  <c r="T5" i="5" s="1"/>
  <c r="B5" i="5"/>
  <c r="P6" i="5" s="1"/>
  <c r="C5" i="5"/>
  <c r="Q6" i="5" s="1"/>
  <c r="D5" i="5"/>
  <c r="R6" i="5" s="1"/>
  <c r="E5" i="5"/>
  <c r="S6" i="5" s="1"/>
  <c r="F5" i="5"/>
  <c r="T6" i="5" s="1"/>
  <c r="B6" i="5"/>
  <c r="P7" i="5" s="1"/>
  <c r="C6" i="5"/>
  <c r="Q7" i="5" s="1"/>
  <c r="D6" i="5"/>
  <c r="R7" i="5" s="1"/>
  <c r="E6" i="5"/>
  <c r="S7" i="5" s="1"/>
  <c r="F6" i="5"/>
  <c r="T7" i="5" s="1"/>
  <c r="F2" i="5"/>
  <c r="E2" i="5"/>
  <c r="D2" i="5"/>
  <c r="C2" i="5"/>
  <c r="B2" i="5"/>
  <c r="I3" i="5" l="1"/>
  <c r="J2" i="5"/>
  <c r="I2" i="5"/>
  <c r="I26" i="5" s="1"/>
  <c r="L2" i="5"/>
  <c r="L26" i="5" s="1"/>
  <c r="T3" i="5"/>
  <c r="M3" i="5"/>
  <c r="M2" i="5"/>
  <c r="M26" i="5" s="1"/>
  <c r="S3" i="5"/>
  <c r="L3" i="5"/>
  <c r="R3" i="5"/>
  <c r="K3" i="5"/>
  <c r="K2" i="5"/>
  <c r="K26" i="5" s="1"/>
  <c r="Q3" i="5"/>
  <c r="J3" i="5"/>
  <c r="P3" i="5"/>
  <c r="Q11" i="5" l="1"/>
  <c r="P11" i="5"/>
  <c r="P23" i="5" s="1"/>
  <c r="J26" i="5"/>
  <c r="H16" i="1"/>
  <c r="I16" i="1"/>
  <c r="Q23" i="5" l="1"/>
  <c r="F350" i="5"/>
  <c r="E350" i="5"/>
  <c r="D350" i="5"/>
  <c r="C350" i="5"/>
  <c r="B350" i="5"/>
  <c r="F349" i="5"/>
  <c r="E349" i="5"/>
  <c r="D349" i="5"/>
  <c r="C349" i="5"/>
  <c r="B349" i="5"/>
  <c r="F343" i="5"/>
  <c r="E343" i="5"/>
  <c r="D343" i="5"/>
  <c r="C343" i="5"/>
  <c r="B343" i="5"/>
  <c r="F342" i="5"/>
  <c r="E342" i="5"/>
  <c r="D342" i="5"/>
  <c r="C342" i="5"/>
  <c r="B342" i="5"/>
  <c r="F336" i="5"/>
  <c r="E336" i="5"/>
  <c r="D336" i="5"/>
  <c r="C336" i="5"/>
  <c r="B336" i="5"/>
  <c r="F335" i="5"/>
  <c r="E335" i="5"/>
  <c r="D335" i="5"/>
  <c r="C335" i="5"/>
  <c r="B335" i="5"/>
  <c r="F329" i="5"/>
  <c r="E329" i="5"/>
  <c r="D329" i="5"/>
  <c r="C329" i="5"/>
  <c r="B329" i="5"/>
  <c r="F328" i="5"/>
  <c r="E328" i="5"/>
  <c r="D328" i="5"/>
  <c r="C328" i="5"/>
  <c r="B328" i="5"/>
  <c r="F322" i="5"/>
  <c r="E322" i="5"/>
  <c r="D322" i="5"/>
  <c r="C322" i="5"/>
  <c r="B322" i="5"/>
  <c r="F321" i="5"/>
  <c r="E321" i="5"/>
  <c r="D321" i="5"/>
  <c r="C321" i="5"/>
  <c r="B321" i="5"/>
  <c r="F315" i="5"/>
  <c r="E315" i="5"/>
  <c r="D315" i="5"/>
  <c r="C315" i="5"/>
  <c r="B315" i="5"/>
  <c r="F314" i="5"/>
  <c r="E314" i="5"/>
  <c r="D314" i="5"/>
  <c r="C314" i="5"/>
  <c r="B314" i="5"/>
  <c r="F308" i="5"/>
  <c r="E308" i="5"/>
  <c r="D308" i="5"/>
  <c r="C308" i="5"/>
  <c r="B308" i="5"/>
  <c r="F307" i="5"/>
  <c r="E307" i="5"/>
  <c r="D307" i="5"/>
  <c r="C307" i="5"/>
  <c r="B307" i="5"/>
  <c r="F295" i="5"/>
  <c r="E295" i="5"/>
  <c r="D295" i="5"/>
  <c r="C295" i="5"/>
  <c r="B295" i="5"/>
  <c r="F294" i="5"/>
  <c r="E294" i="5"/>
  <c r="D294" i="5"/>
  <c r="C294" i="5"/>
  <c r="B294" i="5"/>
  <c r="F288" i="5"/>
  <c r="E288" i="5"/>
  <c r="D288" i="5"/>
  <c r="C288" i="5"/>
  <c r="B288" i="5"/>
  <c r="F287" i="5"/>
  <c r="E287" i="5"/>
  <c r="D287" i="5"/>
  <c r="C287" i="5"/>
  <c r="B287" i="5"/>
  <c r="F281" i="5"/>
  <c r="E281" i="5"/>
  <c r="D281" i="5"/>
  <c r="C281" i="5"/>
  <c r="B281" i="5"/>
  <c r="F280" i="5"/>
  <c r="E280" i="5"/>
  <c r="D280" i="5"/>
  <c r="C280" i="5"/>
  <c r="B280" i="5"/>
  <c r="F274" i="5"/>
  <c r="E274" i="5"/>
  <c r="D274" i="5"/>
  <c r="C274" i="5"/>
  <c r="B274" i="5"/>
  <c r="F273" i="5"/>
  <c r="E273" i="5"/>
  <c r="D273" i="5"/>
  <c r="C273" i="5"/>
  <c r="B273" i="5"/>
  <c r="F267" i="5"/>
  <c r="E267" i="5"/>
  <c r="D267" i="5"/>
  <c r="C267" i="5"/>
  <c r="B267" i="5"/>
  <c r="F266" i="5"/>
  <c r="E266" i="5"/>
  <c r="D266" i="5"/>
  <c r="C266" i="5"/>
  <c r="B266" i="5"/>
  <c r="F260" i="5"/>
  <c r="E260" i="5"/>
  <c r="D260" i="5"/>
  <c r="C260" i="5"/>
  <c r="B260" i="5"/>
  <c r="F259" i="5"/>
  <c r="E259" i="5"/>
  <c r="D259" i="5"/>
  <c r="C259" i="5"/>
  <c r="B259" i="5"/>
  <c r="F253" i="5"/>
  <c r="E253" i="5"/>
  <c r="D253" i="5"/>
  <c r="C253" i="5"/>
  <c r="B253" i="5"/>
  <c r="F252" i="5"/>
  <c r="E252" i="5"/>
  <c r="D252" i="5"/>
  <c r="C252" i="5"/>
  <c r="B252" i="5"/>
  <c r="F8" i="5"/>
  <c r="E8" i="5"/>
  <c r="D8" i="5"/>
  <c r="C8" i="5"/>
  <c r="B8" i="5"/>
  <c r="F7" i="5"/>
  <c r="E7" i="5"/>
  <c r="D7" i="5"/>
  <c r="C7" i="5"/>
  <c r="B7" i="5"/>
  <c r="F15" i="5"/>
  <c r="E15" i="5"/>
  <c r="D15" i="5"/>
  <c r="C15" i="5"/>
  <c r="B15" i="5"/>
  <c r="F14" i="5"/>
  <c r="E14" i="5"/>
  <c r="D14" i="5"/>
  <c r="C14" i="5"/>
  <c r="B14" i="5"/>
  <c r="F22" i="5"/>
  <c r="E22" i="5"/>
  <c r="D22" i="5"/>
  <c r="C22" i="5"/>
  <c r="B22" i="5"/>
  <c r="F21" i="5"/>
  <c r="E21" i="5"/>
  <c r="D21" i="5"/>
  <c r="C21" i="5"/>
  <c r="B21" i="5"/>
  <c r="F29" i="5"/>
  <c r="E29" i="5"/>
  <c r="D29" i="5"/>
  <c r="C29" i="5"/>
  <c r="B29" i="5"/>
  <c r="F28" i="5"/>
  <c r="E28" i="5"/>
  <c r="D28" i="5"/>
  <c r="C28" i="5"/>
  <c r="B28" i="5"/>
  <c r="F36" i="5"/>
  <c r="E36" i="5"/>
  <c r="D36" i="5"/>
  <c r="C36" i="5"/>
  <c r="B36" i="5"/>
  <c r="F35" i="5"/>
  <c r="E35" i="5"/>
  <c r="D35" i="5"/>
  <c r="C35" i="5"/>
  <c r="B35" i="5"/>
  <c r="F43" i="5"/>
  <c r="E43" i="5"/>
  <c r="D43" i="5"/>
  <c r="C43" i="5"/>
  <c r="B43" i="5"/>
  <c r="F42" i="5"/>
  <c r="E42" i="5"/>
  <c r="D42" i="5"/>
  <c r="C42" i="5"/>
  <c r="B42" i="5"/>
  <c r="F55" i="5"/>
  <c r="E55" i="5"/>
  <c r="D55" i="5"/>
  <c r="C55" i="5"/>
  <c r="B55" i="5"/>
  <c r="F54" i="5"/>
  <c r="E54" i="5"/>
  <c r="D54" i="5"/>
  <c r="C54" i="5"/>
  <c r="B54" i="5"/>
  <c r="F68" i="5"/>
  <c r="E68" i="5"/>
  <c r="D68" i="5"/>
  <c r="C68" i="5"/>
  <c r="B68" i="5"/>
  <c r="F67" i="5"/>
  <c r="E67" i="5"/>
  <c r="D67" i="5"/>
  <c r="C67" i="5"/>
  <c r="F82" i="5"/>
  <c r="E82" i="5"/>
  <c r="D82" i="5"/>
  <c r="C82" i="5"/>
  <c r="B82" i="5"/>
  <c r="F81" i="5"/>
  <c r="E81" i="5"/>
  <c r="D81" i="5"/>
  <c r="C81" i="5"/>
  <c r="B81" i="5"/>
  <c r="F89" i="5"/>
  <c r="E89" i="5"/>
  <c r="D89" i="5"/>
  <c r="C89" i="5"/>
  <c r="B89" i="5"/>
  <c r="F88" i="5"/>
  <c r="E88" i="5"/>
  <c r="D88" i="5"/>
  <c r="C88" i="5"/>
  <c r="B88" i="5"/>
  <c r="F96" i="5"/>
  <c r="E96" i="5"/>
  <c r="D96" i="5"/>
  <c r="C96" i="5"/>
  <c r="B96" i="5"/>
  <c r="F95" i="5"/>
  <c r="E95" i="5"/>
  <c r="D95" i="5"/>
  <c r="C95" i="5"/>
  <c r="B95" i="5"/>
  <c r="F103" i="5"/>
  <c r="E103" i="5"/>
  <c r="D103" i="5"/>
  <c r="B103" i="5"/>
  <c r="F102" i="5"/>
  <c r="E102" i="5"/>
  <c r="D102" i="5"/>
  <c r="C102" i="5"/>
  <c r="B102" i="5"/>
  <c r="F110" i="5"/>
  <c r="E110" i="5"/>
  <c r="D110" i="5"/>
  <c r="C110" i="5"/>
  <c r="B110" i="5"/>
  <c r="F109" i="5"/>
  <c r="E109" i="5"/>
  <c r="D109" i="5"/>
  <c r="C109" i="5"/>
  <c r="B109" i="5"/>
  <c r="F128" i="5"/>
  <c r="E128" i="5"/>
  <c r="D128" i="5"/>
  <c r="C128" i="5"/>
  <c r="B128" i="5"/>
  <c r="F127" i="5"/>
  <c r="E127" i="5"/>
  <c r="D127" i="5"/>
  <c r="C127" i="5"/>
  <c r="B127" i="5"/>
  <c r="F135" i="5"/>
  <c r="E135" i="5"/>
  <c r="D135" i="5"/>
  <c r="C135" i="5"/>
  <c r="B135" i="5"/>
  <c r="F134" i="5"/>
  <c r="E134" i="5"/>
  <c r="D134" i="5"/>
  <c r="C134" i="5"/>
  <c r="B134" i="5"/>
  <c r="F142" i="5"/>
  <c r="E142" i="5"/>
  <c r="D142" i="5"/>
  <c r="C142" i="5"/>
  <c r="B142" i="5"/>
  <c r="F141" i="5"/>
  <c r="E141" i="5"/>
  <c r="D141" i="5"/>
  <c r="C141" i="5"/>
  <c r="B141" i="5"/>
  <c r="F149" i="5"/>
  <c r="E149" i="5"/>
  <c r="D149" i="5"/>
  <c r="C149" i="5"/>
  <c r="B149" i="5"/>
  <c r="F148" i="5"/>
  <c r="E148" i="5"/>
  <c r="D148" i="5"/>
  <c r="C148" i="5"/>
  <c r="B148" i="5"/>
  <c r="F162" i="5"/>
  <c r="E162" i="5"/>
  <c r="D162" i="5"/>
  <c r="C162" i="5"/>
  <c r="B162" i="5"/>
  <c r="F161" i="5"/>
  <c r="E161" i="5"/>
  <c r="D161" i="5"/>
  <c r="C161" i="5"/>
  <c r="B161" i="5"/>
  <c r="F169" i="5"/>
  <c r="E169" i="5"/>
  <c r="D169" i="5"/>
  <c r="C169" i="5"/>
  <c r="B169" i="5"/>
  <c r="F168" i="5"/>
  <c r="E168" i="5"/>
  <c r="D168" i="5"/>
  <c r="C168" i="5"/>
  <c r="B168" i="5"/>
  <c r="F176" i="5"/>
  <c r="E176" i="5"/>
  <c r="D176" i="5"/>
  <c r="C176" i="5"/>
  <c r="B176" i="5"/>
  <c r="F175" i="5"/>
  <c r="E175" i="5"/>
  <c r="D175" i="5"/>
  <c r="C175" i="5"/>
  <c r="B175" i="5"/>
  <c r="F183" i="5"/>
  <c r="E183" i="5"/>
  <c r="D183" i="5"/>
  <c r="C183" i="5"/>
  <c r="B183" i="5"/>
  <c r="F182" i="5"/>
  <c r="E182" i="5"/>
  <c r="D182" i="5"/>
  <c r="C182" i="5"/>
  <c r="B182" i="5"/>
  <c r="F190" i="5"/>
  <c r="E190" i="5"/>
  <c r="D190" i="5"/>
  <c r="C190" i="5"/>
  <c r="B190" i="5"/>
  <c r="F189" i="5"/>
  <c r="E189" i="5"/>
  <c r="D189" i="5"/>
  <c r="C189" i="5"/>
  <c r="B189" i="5"/>
  <c r="F197" i="5"/>
  <c r="E197" i="5"/>
  <c r="D197" i="5"/>
  <c r="C197" i="5"/>
  <c r="B197" i="5"/>
  <c r="F196" i="5"/>
  <c r="E196" i="5"/>
  <c r="D196" i="5"/>
  <c r="C196" i="5"/>
  <c r="B196" i="5"/>
  <c r="F204" i="5"/>
  <c r="E204" i="5"/>
  <c r="D204" i="5"/>
  <c r="C204" i="5"/>
  <c r="B204" i="5"/>
  <c r="F203" i="5"/>
  <c r="E203" i="5"/>
  <c r="D203" i="5"/>
  <c r="C203" i="5"/>
  <c r="B203" i="5"/>
  <c r="F211" i="5"/>
  <c r="E211" i="5"/>
  <c r="D211" i="5"/>
  <c r="C211" i="5"/>
  <c r="B211" i="5"/>
  <c r="F210" i="5"/>
  <c r="E210" i="5"/>
  <c r="D210" i="5"/>
  <c r="C210" i="5"/>
  <c r="B210" i="5"/>
  <c r="F218" i="5"/>
  <c r="E218" i="5"/>
  <c r="D218" i="5"/>
  <c r="C218" i="5"/>
  <c r="B218" i="5"/>
  <c r="F217" i="5"/>
  <c r="E217" i="5"/>
  <c r="D217" i="5"/>
  <c r="C217" i="5"/>
  <c r="B217" i="5"/>
  <c r="F225" i="5"/>
  <c r="E225" i="5"/>
  <c r="D225" i="5"/>
  <c r="C225" i="5"/>
  <c r="B225" i="5"/>
  <c r="F224" i="5"/>
  <c r="E224" i="5"/>
  <c r="D224" i="5"/>
  <c r="C224" i="5"/>
  <c r="B224" i="5"/>
  <c r="F232" i="5"/>
  <c r="E232" i="5"/>
  <c r="D232" i="5"/>
  <c r="C232" i="5"/>
  <c r="B232" i="5"/>
  <c r="F231" i="5"/>
  <c r="E231" i="5"/>
  <c r="D231" i="5"/>
  <c r="C231" i="5"/>
  <c r="B231" i="5"/>
  <c r="F239" i="5"/>
  <c r="E239" i="5"/>
  <c r="D239" i="5"/>
  <c r="C239" i="5"/>
  <c r="B239" i="5"/>
  <c r="F238" i="5"/>
  <c r="E238" i="5"/>
  <c r="D238" i="5"/>
  <c r="C238" i="5"/>
  <c r="B238" i="5"/>
  <c r="F245" i="5"/>
  <c r="M147" i="4"/>
  <c r="M146" i="4"/>
  <c r="M142" i="4"/>
  <c r="M141" i="4"/>
  <c r="M137" i="4"/>
  <c r="M136" i="4"/>
  <c r="H136" i="4"/>
  <c r="H135" i="4"/>
  <c r="M132" i="4"/>
  <c r="M131" i="4"/>
  <c r="H131" i="4"/>
  <c r="H130" i="4"/>
  <c r="M127" i="4"/>
  <c r="M126" i="4"/>
  <c r="H126" i="4"/>
  <c r="H125" i="4"/>
  <c r="M122" i="4"/>
  <c r="H122" i="4"/>
  <c r="M121" i="4"/>
  <c r="H121" i="4"/>
  <c r="M117" i="4"/>
  <c r="H117" i="4"/>
  <c r="M116" i="4"/>
  <c r="H116" i="4"/>
  <c r="M112" i="4"/>
  <c r="H112" i="4"/>
  <c r="M111" i="4"/>
  <c r="H111" i="4"/>
  <c r="M108" i="4"/>
  <c r="M107" i="4"/>
  <c r="H107" i="4"/>
  <c r="H106" i="4"/>
  <c r="M103" i="4"/>
  <c r="M102" i="4"/>
  <c r="H102" i="4"/>
  <c r="H101" i="4"/>
  <c r="H99" i="4"/>
  <c r="M98" i="4"/>
  <c r="H98" i="4"/>
  <c r="M97" i="4"/>
  <c r="H95" i="4"/>
  <c r="H94" i="4"/>
  <c r="M93" i="4"/>
  <c r="M92" i="4"/>
  <c r="H90" i="4"/>
  <c r="H89" i="4"/>
  <c r="M88" i="4"/>
  <c r="M87" i="4"/>
  <c r="H85" i="4"/>
  <c r="H84" i="4"/>
  <c r="M83" i="4"/>
  <c r="M82" i="4"/>
  <c r="H80" i="4"/>
  <c r="H79" i="4"/>
  <c r="M78" i="4"/>
  <c r="M77" i="4"/>
  <c r="H75" i="4"/>
  <c r="H74" i="4"/>
  <c r="M73" i="4"/>
  <c r="M72" i="4"/>
  <c r="H70" i="4"/>
  <c r="H69" i="4"/>
  <c r="M68" i="4"/>
  <c r="M67" i="4"/>
  <c r="H65" i="4"/>
  <c r="H64" i="4"/>
  <c r="M63" i="4"/>
  <c r="M62" i="4"/>
  <c r="H60" i="4"/>
  <c r="H59" i="4"/>
  <c r="M58" i="4"/>
  <c r="M57" i="4"/>
  <c r="H56" i="4"/>
  <c r="H55" i="4"/>
  <c r="M53" i="4"/>
  <c r="M52" i="4"/>
  <c r="H51" i="4"/>
  <c r="H50" i="4"/>
  <c r="M48" i="4"/>
  <c r="H48" i="4"/>
  <c r="M47" i="4"/>
  <c r="H47" i="4"/>
  <c r="M43" i="4"/>
  <c r="H43" i="4"/>
  <c r="M42" i="4"/>
  <c r="H42" i="4"/>
  <c r="M38" i="4"/>
  <c r="H38" i="4"/>
  <c r="M37" i="4"/>
  <c r="H37" i="4"/>
  <c r="M33" i="4"/>
  <c r="H33" i="4"/>
  <c r="M32" i="4"/>
  <c r="H32" i="4"/>
  <c r="M28" i="4"/>
  <c r="H28" i="4"/>
  <c r="M27" i="4"/>
  <c r="M23" i="4"/>
  <c r="H23" i="4"/>
  <c r="M22" i="4"/>
  <c r="H18" i="4"/>
  <c r="M28" i="5" s="1"/>
  <c r="H17" i="4"/>
  <c r="B2" i="4" s="1"/>
  <c r="B5" i="4" l="1"/>
  <c r="M147" i="2"/>
  <c r="M146" i="2"/>
  <c r="M142" i="2"/>
  <c r="M141" i="2"/>
  <c r="M137" i="2"/>
  <c r="M136" i="2"/>
  <c r="H136" i="2"/>
  <c r="H135" i="2"/>
  <c r="M132" i="2"/>
  <c r="M131" i="2"/>
  <c r="H131" i="2"/>
  <c r="H130" i="2"/>
  <c r="M127" i="2"/>
  <c r="M126" i="2"/>
  <c r="H126" i="2"/>
  <c r="H125" i="2"/>
  <c r="M122" i="2"/>
  <c r="H122" i="2"/>
  <c r="M121" i="2"/>
  <c r="H121" i="2"/>
  <c r="M117" i="2"/>
  <c r="H117" i="2"/>
  <c r="M116" i="2"/>
  <c r="H116" i="2"/>
  <c r="M112" i="2"/>
  <c r="H112" i="2"/>
  <c r="M111" i="2"/>
  <c r="H111" i="2"/>
  <c r="M108" i="2"/>
  <c r="M107" i="2"/>
  <c r="H107" i="2"/>
  <c r="H106" i="2"/>
  <c r="M103" i="2"/>
  <c r="M102" i="2"/>
  <c r="H102" i="2"/>
  <c r="H101" i="2"/>
  <c r="H99" i="2"/>
  <c r="M98" i="2"/>
  <c r="H98" i="2"/>
  <c r="M97" i="2"/>
  <c r="H95" i="2"/>
  <c r="H94" i="2"/>
  <c r="M93" i="2"/>
  <c r="M92" i="2"/>
  <c r="H90" i="2"/>
  <c r="H89" i="2"/>
  <c r="M88" i="2"/>
  <c r="M87" i="2"/>
  <c r="H85" i="2"/>
  <c r="H84" i="2"/>
  <c r="M83" i="2"/>
  <c r="M82" i="2"/>
  <c r="H80" i="2"/>
  <c r="H79" i="2"/>
  <c r="M78" i="2"/>
  <c r="M77" i="2"/>
  <c r="H75" i="2"/>
  <c r="H74" i="2"/>
  <c r="M73" i="2"/>
  <c r="M72" i="2"/>
  <c r="H70" i="2"/>
  <c r="H69" i="2"/>
  <c r="M68" i="2"/>
  <c r="M67" i="2"/>
  <c r="H65" i="2"/>
  <c r="H64" i="2"/>
  <c r="M63" i="2"/>
  <c r="M62" i="2"/>
  <c r="H60" i="2"/>
  <c r="H59" i="2"/>
  <c r="M58" i="2"/>
  <c r="M57" i="2"/>
  <c r="H56" i="2"/>
  <c r="H55" i="2"/>
  <c r="M53" i="2"/>
  <c r="M52" i="2"/>
  <c r="H51" i="2"/>
  <c r="H50" i="2"/>
  <c r="M48" i="2"/>
  <c r="H48" i="2"/>
  <c r="M47" i="2"/>
  <c r="H47" i="2"/>
  <c r="M43" i="2"/>
  <c r="H43" i="2"/>
  <c r="M42" i="2"/>
  <c r="H42" i="2"/>
  <c r="M38" i="2"/>
  <c r="H38" i="2"/>
  <c r="M37" i="2"/>
  <c r="H37" i="2"/>
  <c r="M33" i="2"/>
  <c r="H33" i="2"/>
  <c r="M32" i="2"/>
  <c r="H32" i="2"/>
  <c r="M28" i="2"/>
  <c r="H28" i="2"/>
  <c r="M27" i="2"/>
  <c r="H27" i="2"/>
  <c r="M23" i="2"/>
  <c r="H23" i="2"/>
  <c r="M22" i="2"/>
  <c r="H18" i="2"/>
  <c r="L28" i="5" s="1"/>
  <c r="M147" i="6"/>
  <c r="M146" i="6"/>
  <c r="M142" i="6"/>
  <c r="M141" i="6"/>
  <c r="M137" i="6"/>
  <c r="M136" i="6"/>
  <c r="H136" i="6"/>
  <c r="H135" i="6"/>
  <c r="M132" i="6"/>
  <c r="M131" i="6"/>
  <c r="H131" i="6"/>
  <c r="H130" i="6"/>
  <c r="M127" i="6"/>
  <c r="M126" i="6"/>
  <c r="H126" i="6"/>
  <c r="H125" i="6"/>
  <c r="M122" i="6"/>
  <c r="H122" i="6"/>
  <c r="M121" i="6"/>
  <c r="H121" i="6"/>
  <c r="M117" i="6"/>
  <c r="H117" i="6"/>
  <c r="M116" i="6"/>
  <c r="H116" i="6"/>
  <c r="M112" i="6"/>
  <c r="H112" i="6"/>
  <c r="M111" i="6"/>
  <c r="H111" i="6"/>
  <c r="M108" i="6"/>
  <c r="M107" i="6"/>
  <c r="H107" i="6"/>
  <c r="H106" i="6"/>
  <c r="M103" i="6"/>
  <c r="M102" i="6"/>
  <c r="H102" i="6"/>
  <c r="H101" i="6"/>
  <c r="H99" i="6"/>
  <c r="M98" i="6"/>
  <c r="H98" i="6"/>
  <c r="M97" i="6"/>
  <c r="H95" i="6"/>
  <c r="H94" i="6"/>
  <c r="M93" i="6"/>
  <c r="M92" i="6"/>
  <c r="H90" i="6"/>
  <c r="H89" i="6"/>
  <c r="M88" i="6"/>
  <c r="M87" i="6"/>
  <c r="H85" i="6"/>
  <c r="H84" i="6"/>
  <c r="M83" i="6"/>
  <c r="M82" i="6"/>
  <c r="H80" i="6"/>
  <c r="H79" i="6"/>
  <c r="M78" i="6"/>
  <c r="M77" i="6"/>
  <c r="H75" i="6"/>
  <c r="H74" i="6"/>
  <c r="M73" i="6"/>
  <c r="M72" i="6"/>
  <c r="H70" i="6"/>
  <c r="H69" i="6"/>
  <c r="M68" i="6"/>
  <c r="M67" i="6"/>
  <c r="H65" i="6"/>
  <c r="H64" i="6"/>
  <c r="M63" i="6"/>
  <c r="M62" i="6"/>
  <c r="H60" i="6"/>
  <c r="H59" i="6"/>
  <c r="M58" i="6"/>
  <c r="M57" i="6"/>
  <c r="H56" i="6"/>
  <c r="H55" i="6"/>
  <c r="M53" i="6"/>
  <c r="M52" i="6"/>
  <c r="H51" i="6"/>
  <c r="H50" i="6"/>
  <c r="M48" i="6"/>
  <c r="H48" i="6"/>
  <c r="M47" i="6"/>
  <c r="H47" i="6"/>
  <c r="M43" i="6"/>
  <c r="H43" i="6"/>
  <c r="M42" i="6"/>
  <c r="H42" i="6"/>
  <c r="M38" i="6"/>
  <c r="H38" i="6"/>
  <c r="M37" i="6"/>
  <c r="H37" i="6"/>
  <c r="M33" i="6"/>
  <c r="H33" i="6"/>
  <c r="M32" i="6"/>
  <c r="H32" i="6"/>
  <c r="M28" i="6"/>
  <c r="H28" i="6"/>
  <c r="M27" i="6"/>
  <c r="H27" i="6"/>
  <c r="M23" i="6"/>
  <c r="H23" i="6"/>
  <c r="M22" i="6"/>
  <c r="H18" i="6"/>
  <c r="K28" i="5" s="1"/>
  <c r="B5" i="6"/>
  <c r="M147" i="3"/>
  <c r="M146" i="3"/>
  <c r="M142" i="3"/>
  <c r="M141" i="3"/>
  <c r="M137" i="3"/>
  <c r="M136" i="3"/>
  <c r="H136" i="3"/>
  <c r="H135" i="3"/>
  <c r="M132" i="3"/>
  <c r="M131" i="3"/>
  <c r="H131" i="3"/>
  <c r="H130" i="3"/>
  <c r="M127" i="3"/>
  <c r="M126" i="3"/>
  <c r="H126" i="3"/>
  <c r="H125" i="3"/>
  <c r="M122" i="3"/>
  <c r="H122" i="3"/>
  <c r="M121" i="3"/>
  <c r="H121" i="3"/>
  <c r="M117" i="3"/>
  <c r="H117" i="3"/>
  <c r="M116" i="3"/>
  <c r="H116" i="3"/>
  <c r="M112" i="3"/>
  <c r="H112" i="3"/>
  <c r="M111" i="3"/>
  <c r="H111" i="3"/>
  <c r="M108" i="3"/>
  <c r="M107" i="3"/>
  <c r="H107" i="3"/>
  <c r="H106" i="3"/>
  <c r="M103" i="3"/>
  <c r="M102" i="3"/>
  <c r="H102" i="3"/>
  <c r="H101" i="3"/>
  <c r="H99" i="3"/>
  <c r="M98" i="3"/>
  <c r="H98" i="3"/>
  <c r="M97" i="3"/>
  <c r="H95" i="3"/>
  <c r="H94" i="3"/>
  <c r="M93" i="3"/>
  <c r="M92" i="3"/>
  <c r="H90" i="3"/>
  <c r="H89" i="3"/>
  <c r="M88" i="3"/>
  <c r="M87" i="3"/>
  <c r="H85" i="3"/>
  <c r="H84" i="3"/>
  <c r="M83" i="3"/>
  <c r="M82" i="3"/>
  <c r="H80" i="3"/>
  <c r="H79" i="3"/>
  <c r="M78" i="3"/>
  <c r="M77" i="3"/>
  <c r="H75" i="3"/>
  <c r="H74" i="3"/>
  <c r="M73" i="3"/>
  <c r="M72" i="3"/>
  <c r="H70" i="3"/>
  <c r="H69" i="3"/>
  <c r="M68" i="3"/>
  <c r="M67" i="3"/>
  <c r="H65" i="3"/>
  <c r="H64" i="3"/>
  <c r="M63" i="3"/>
  <c r="M62" i="3"/>
  <c r="H60" i="3"/>
  <c r="H59" i="3"/>
  <c r="M58" i="3"/>
  <c r="M57" i="3"/>
  <c r="H56" i="3"/>
  <c r="H55" i="3"/>
  <c r="M53" i="3"/>
  <c r="M52" i="3"/>
  <c r="H51" i="3"/>
  <c r="H50" i="3"/>
  <c r="M48" i="3"/>
  <c r="H48" i="3"/>
  <c r="M47" i="3"/>
  <c r="H47" i="3"/>
  <c r="M43" i="3"/>
  <c r="H43" i="3"/>
  <c r="M42" i="3"/>
  <c r="H42" i="3"/>
  <c r="M38" i="3"/>
  <c r="H38" i="3"/>
  <c r="M37" i="3"/>
  <c r="H37" i="3"/>
  <c r="M33" i="3"/>
  <c r="H33" i="3"/>
  <c r="M32" i="3"/>
  <c r="H32" i="3"/>
  <c r="M28" i="3"/>
  <c r="H28" i="3"/>
  <c r="M27" i="3"/>
  <c r="H27" i="3"/>
  <c r="M23" i="3"/>
  <c r="H23" i="3"/>
  <c r="M22" i="3"/>
  <c r="H18" i="3"/>
  <c r="J28" i="5" s="1"/>
  <c r="B5" i="3"/>
  <c r="H24" i="1"/>
  <c r="M89" i="1"/>
  <c r="M88" i="1"/>
  <c r="M84" i="1"/>
  <c r="M83" i="1"/>
  <c r="M79" i="1"/>
  <c r="M78" i="1"/>
  <c r="M74" i="1"/>
  <c r="M73" i="1"/>
  <c r="M69" i="1"/>
  <c r="M68" i="1"/>
  <c r="M64" i="1"/>
  <c r="M63" i="1"/>
  <c r="M59" i="1"/>
  <c r="M58" i="1"/>
  <c r="M54" i="1"/>
  <c r="M53" i="1"/>
  <c r="M49" i="1"/>
  <c r="M48" i="1"/>
  <c r="M44" i="1"/>
  <c r="M43" i="1"/>
  <c r="M39" i="1"/>
  <c r="M38" i="1"/>
  <c r="M34" i="1"/>
  <c r="M33" i="1"/>
  <c r="M29" i="1"/>
  <c r="M28" i="1"/>
  <c r="H142" i="1"/>
  <c r="H141" i="1"/>
  <c r="H137" i="1"/>
  <c r="H136" i="1"/>
  <c r="H128" i="1"/>
  <c r="H127" i="1"/>
  <c r="H123" i="1"/>
  <c r="H122" i="1"/>
  <c r="H118" i="1"/>
  <c r="H117" i="1"/>
  <c r="H113" i="1"/>
  <c r="H112" i="1"/>
  <c r="H101" i="1"/>
  <c r="H100" i="1"/>
  <c r="H91" i="1"/>
  <c r="H90" i="1"/>
  <c r="H96" i="1"/>
  <c r="H95" i="1"/>
  <c r="H33" i="1"/>
  <c r="M153" i="1"/>
  <c r="M152" i="1"/>
  <c r="M148" i="1"/>
  <c r="M147" i="1"/>
  <c r="M143" i="1"/>
  <c r="M142" i="1"/>
  <c r="M118" i="1"/>
  <c r="M117" i="1"/>
  <c r="M137" i="1"/>
  <c r="M138" i="1"/>
  <c r="M133" i="1"/>
  <c r="M132" i="1"/>
  <c r="M128" i="1"/>
  <c r="M127" i="1"/>
  <c r="M123" i="1"/>
  <c r="M122" i="1"/>
  <c r="M114" i="1"/>
  <c r="M113" i="1"/>
  <c r="M109" i="1"/>
  <c r="M108" i="1"/>
  <c r="M104" i="1"/>
  <c r="M103" i="1"/>
  <c r="M99" i="1"/>
  <c r="M98" i="1"/>
  <c r="M94" i="1"/>
  <c r="M93" i="1"/>
  <c r="H132" i="1"/>
  <c r="H131" i="1"/>
  <c r="H108" i="1"/>
  <c r="H107" i="1"/>
  <c r="H105" i="1"/>
  <c r="H104" i="1"/>
  <c r="H66" i="1"/>
  <c r="H65" i="1"/>
  <c r="H57" i="1"/>
  <c r="H56" i="1"/>
  <c r="H29" i="1"/>
  <c r="C2" i="1" l="1"/>
  <c r="B5" i="2"/>
  <c r="B2" i="6"/>
  <c r="B2" i="3"/>
  <c r="C2" i="2" l="1"/>
  <c r="F246" i="5" l="1"/>
  <c r="D246" i="5"/>
  <c r="E246" i="5"/>
  <c r="C246" i="5"/>
  <c r="B246" i="5"/>
  <c r="D245" i="5"/>
  <c r="E245" i="5"/>
  <c r="C245" i="5"/>
  <c r="B245" i="5"/>
  <c r="H81" i="1"/>
  <c r="H80" i="1" l="1"/>
  <c r="H71" i="1"/>
  <c r="H70" i="1"/>
  <c r="H62" i="1"/>
  <c r="H61" i="1"/>
  <c r="H76" i="1"/>
  <c r="H75" i="1"/>
  <c r="H86" i="1"/>
  <c r="H85" i="1"/>
  <c r="H54" i="1" l="1"/>
  <c r="H53" i="1"/>
  <c r="H49" i="1"/>
  <c r="H48" i="1"/>
  <c r="H44" i="1"/>
  <c r="H43" i="1"/>
  <c r="H39" i="1"/>
  <c r="H38" i="1"/>
  <c r="H34" i="1"/>
  <c r="C2" i="4" l="1"/>
  <c r="C2" i="6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P24" authorId="0" shapeId="0" xr:uid="{00000000-0006-0000-0000-000001000000}">
      <text>
        <r>
          <rPr>
            <sz val="9"/>
            <color indexed="81"/>
            <rFont val="Tahoma"/>
            <family val="2"/>
            <charset val="204"/>
          </rPr>
          <t xml:space="preserve">5539 - 5917 за год, 461 - 493, 22-23,5
Прогноз от апреля до конца года: </t>
        </r>
        <r>
          <rPr>
            <b/>
            <sz val="9"/>
            <color indexed="81"/>
            <rFont val="Tahoma"/>
            <family val="2"/>
            <charset val="204"/>
          </rPr>
          <t>3528-4266, 392 - 474 в месяц, 19 - 23 в день.</t>
        </r>
        <r>
          <rPr>
            <sz val="9"/>
            <color indexed="81"/>
            <rFont val="Tahoma"/>
            <family val="2"/>
            <charset val="204"/>
          </rPr>
          <t xml:space="preserve">
Прогноз от июня до конца года: </t>
        </r>
        <r>
          <rPr>
            <b/>
            <sz val="9"/>
            <color indexed="81"/>
            <rFont val="Tahoma"/>
            <family val="2"/>
            <charset val="204"/>
          </rPr>
          <t xml:space="preserve">2394-2800, 342 - 400 </t>
        </r>
        <r>
          <rPr>
            <sz val="9"/>
            <color indexed="81"/>
            <rFont val="Tahoma"/>
            <family val="2"/>
            <charset val="204"/>
          </rPr>
          <t>в месяц,</t>
        </r>
        <r>
          <rPr>
            <b/>
            <sz val="9"/>
            <color indexed="81"/>
            <rFont val="Tahoma"/>
            <family val="2"/>
            <charset val="204"/>
          </rPr>
          <t xml:space="preserve"> 16-19 </t>
        </r>
        <r>
          <rPr>
            <sz val="9"/>
            <color indexed="81"/>
            <rFont val="Tahoma"/>
            <family val="2"/>
            <charset val="204"/>
          </rPr>
          <t>в день.</t>
        </r>
        <r>
          <rPr>
            <b/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>Прогноз от сентября до конца года:</t>
        </r>
        <r>
          <rPr>
            <b/>
            <sz val="9"/>
            <color indexed="81"/>
            <rFont val="Tahoma"/>
            <family val="2"/>
            <charset val="204"/>
          </rPr>
          <t xml:space="preserve"> 1564-1942, 391-485 </t>
        </r>
        <r>
          <rPr>
            <sz val="9"/>
            <color indexed="81"/>
            <rFont val="Tahoma"/>
            <family val="2"/>
            <charset val="204"/>
          </rPr>
          <t>в месяц, 18-23 в день.</t>
        </r>
      </text>
    </comment>
    <comment ref="I29" authorId="0" shapeId="0" xr:uid="{00000000-0006-0000-0000-000002000000}">
      <text>
        <r>
          <rPr>
            <sz val="10"/>
            <color indexed="81"/>
            <rFont val="Tahoma"/>
            <family val="2"/>
            <charset val="204"/>
          </rPr>
          <t xml:space="preserve">935 - 1122 продажи за год, 78-93 в месяц.
Прогноз от апреля: 53-42 в месяц
Прогноз от июня: 49-42
Прогноз от сентября: 44 - 91 в месяц.
 </t>
        </r>
      </text>
    </comment>
    <comment ref="J29" authorId="0" shapeId="0" xr:uid="{00000000-0006-0000-0000-000003000000}">
      <text>
        <r>
          <rPr>
            <sz val="10"/>
            <color indexed="81"/>
            <rFont val="Tahoma"/>
            <family val="2"/>
            <charset val="204"/>
          </rPr>
          <t>1313 - 1212 продажи за год, 109-101 в месяц.
Прогноз от апреля: 110-87 в месяц
Прогноз от июня: 91-78 в месяц
Прогноз от сентября: 109 - 84 в месяц</t>
        </r>
      </text>
    </comment>
    <comment ref="K29" authorId="0" shapeId="0" xr:uid="{00000000-0006-0000-0000-000004000000}">
      <text>
        <r>
          <rPr>
            <sz val="10"/>
            <color indexed="81"/>
            <rFont val="Tahoma"/>
            <family val="2"/>
            <charset val="204"/>
          </rPr>
          <t>2031 - 2245 продажи за год, 169-187 в месяц.
Прогноз от апреля: 151-127 в месяц
Прогноз от июня: 143-122 в месяц
Прогноз от сентября: 132 - 186 в месяц</t>
        </r>
      </text>
    </comment>
    <comment ref="L29" authorId="0" shapeId="0" xr:uid="{00000000-0006-0000-0000-000005000000}">
      <text>
        <r>
          <rPr>
            <sz val="10"/>
            <color indexed="81"/>
            <rFont val="Tahoma"/>
            <family val="2"/>
            <charset val="204"/>
          </rPr>
          <t>1851 - 2116 продажи за год, 154-176 в месяц
Прогноз от апреля: 194-164 в месяц
Прогноз от июня: 153-131 в месяц 
Прогноз от сентября: 120-186 в месяц</t>
        </r>
      </text>
    </comment>
    <comment ref="M29" authorId="0" shapeId="0" xr:uid="{00000000-0006-0000-0000-000006000000}">
      <text>
        <r>
          <rPr>
            <sz val="10"/>
            <color indexed="81"/>
            <rFont val="Tahoma"/>
            <family val="2"/>
            <charset val="204"/>
          </rPr>
          <t xml:space="preserve">344 продажи за год, 29 в месяц.
Прогноз от апреля: 14-19 в месяц
Прогноз от июня: 13-11 в месяц
Прогноз от сентября: 29 в месяц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A42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1) При </t>
        </r>
        <r>
          <rPr>
            <b/>
            <sz val="9"/>
            <color indexed="81"/>
            <rFont val="Tahoma"/>
            <family val="2"/>
            <charset val="204"/>
          </rPr>
          <t>25%</t>
        </r>
        <r>
          <rPr>
            <sz val="9"/>
            <color indexed="81"/>
            <rFont val="Tahoma"/>
            <family val="2"/>
            <charset val="204"/>
          </rPr>
          <t xml:space="preserve"> продаж от общего числа: общие </t>
        </r>
        <r>
          <rPr>
            <b/>
            <sz val="9"/>
            <color indexed="81"/>
            <rFont val="Tahoma"/>
            <family val="2"/>
            <charset val="204"/>
          </rPr>
          <t>1170,</t>
        </r>
        <r>
          <rPr>
            <sz val="9"/>
            <color indexed="81"/>
            <rFont val="Tahoma"/>
            <family val="2"/>
            <charset val="204"/>
          </rPr>
          <t xml:space="preserve"> осталось </t>
        </r>
        <r>
          <rPr>
            <b/>
            <sz val="9"/>
            <color indexed="81"/>
            <rFont val="Tahoma"/>
            <family val="2"/>
            <charset val="204"/>
          </rPr>
          <t>660</t>
        </r>
        <r>
          <rPr>
            <sz val="9"/>
            <color indexed="81"/>
            <rFont val="Tahoma"/>
            <family val="2"/>
            <charset val="204"/>
          </rPr>
          <t xml:space="preserve">, с апреля до конца года, по </t>
        </r>
        <r>
          <rPr>
            <b/>
            <sz val="9"/>
            <color indexed="81"/>
            <rFont val="Tahoma"/>
            <family val="2"/>
            <charset val="204"/>
          </rPr>
          <t>73</t>
        </r>
        <r>
          <rPr>
            <sz val="9"/>
            <color indexed="81"/>
            <rFont val="Tahoma"/>
            <family val="2"/>
            <charset val="204"/>
          </rPr>
          <t xml:space="preserve"> в месяц
2) При </t>
        </r>
        <r>
          <rPr>
            <b/>
            <sz val="9"/>
            <color indexed="81"/>
            <rFont val="Tahoma"/>
            <family val="2"/>
            <charset val="204"/>
          </rPr>
          <t>20%</t>
        </r>
        <r>
          <rPr>
            <sz val="9"/>
            <color indexed="81"/>
            <rFont val="Tahoma"/>
            <family val="2"/>
            <charset val="204"/>
          </rPr>
          <t xml:space="preserve"> продаж от общего числа: общие </t>
        </r>
        <r>
          <rPr>
            <b/>
            <sz val="9"/>
            <color indexed="81"/>
            <rFont val="Tahoma"/>
            <family val="2"/>
            <charset val="204"/>
          </rPr>
          <t>936,</t>
        </r>
        <r>
          <rPr>
            <sz val="9"/>
            <color indexed="81"/>
            <rFont val="Tahoma"/>
            <family val="2"/>
            <charset val="204"/>
          </rPr>
          <t xml:space="preserve"> осталось </t>
        </r>
        <r>
          <rPr>
            <b/>
            <sz val="9"/>
            <color indexed="81"/>
            <rFont val="Tahoma"/>
            <family val="2"/>
            <charset val="204"/>
          </rPr>
          <t>426</t>
        </r>
        <r>
          <rPr>
            <sz val="9"/>
            <color indexed="81"/>
            <rFont val="Tahoma"/>
            <family val="2"/>
            <charset val="204"/>
          </rPr>
          <t xml:space="preserve"> с апреля до конца года, по </t>
        </r>
        <r>
          <rPr>
            <b/>
            <sz val="9"/>
            <color indexed="81"/>
            <rFont val="Tahoma"/>
            <family val="2"/>
            <charset val="204"/>
          </rPr>
          <t>47</t>
        </r>
        <r>
          <rPr>
            <sz val="9"/>
            <color indexed="81"/>
            <rFont val="Tahoma"/>
            <family val="2"/>
            <charset val="204"/>
          </rPr>
          <t xml:space="preserve"> в месяц.
3) При </t>
        </r>
        <r>
          <rPr>
            <b/>
            <sz val="9"/>
            <color indexed="81"/>
            <rFont val="Tahoma"/>
            <family val="2"/>
            <charset val="204"/>
          </rPr>
          <t>15%</t>
        </r>
        <r>
          <rPr>
            <sz val="9"/>
            <color indexed="81"/>
            <rFont val="Tahoma"/>
            <family val="2"/>
            <charset val="204"/>
          </rPr>
          <t xml:space="preserve"> продаж об общего числа: общие </t>
        </r>
        <r>
          <rPr>
            <b/>
            <sz val="9"/>
            <color indexed="81"/>
            <rFont val="Tahoma"/>
            <family val="2"/>
            <charset val="204"/>
          </rPr>
          <t>702,</t>
        </r>
        <r>
          <rPr>
            <sz val="9"/>
            <color indexed="81"/>
            <rFont val="Tahoma"/>
            <family val="2"/>
            <charset val="204"/>
          </rPr>
          <t xml:space="preserve"> осталось </t>
        </r>
        <r>
          <rPr>
            <b/>
            <sz val="9"/>
            <color indexed="81"/>
            <rFont val="Tahoma"/>
            <family val="2"/>
            <charset val="204"/>
          </rPr>
          <t>192</t>
        </r>
        <r>
          <rPr>
            <sz val="9"/>
            <color indexed="81"/>
            <rFont val="Tahoma"/>
            <family val="2"/>
            <charset val="204"/>
          </rPr>
          <t xml:space="preserve"> с апреля до конца года, по </t>
        </r>
        <r>
          <rPr>
            <b/>
            <sz val="9"/>
            <color indexed="81"/>
            <rFont val="Tahoma"/>
            <family val="2"/>
            <charset val="204"/>
          </rPr>
          <t>21</t>
        </r>
        <r>
          <rPr>
            <sz val="9"/>
            <color indexed="81"/>
            <rFont val="Tahoma"/>
            <family val="2"/>
            <charset val="204"/>
          </rPr>
          <t xml:space="preserve"> в месяц.
В 2022 году за 8 месяцев было 12,16% продаж об общего числа.
Сейчас за 3 месяца 10,51%.
23-25% продаж от общего числа за год.
Но так как уже будут те у кого уже есть токен, скорее всего надо </t>
        </r>
        <r>
          <rPr>
            <b/>
            <sz val="9"/>
            <color indexed="81"/>
            <rFont val="Tahoma"/>
            <family val="2"/>
            <charset val="204"/>
          </rPr>
          <t>ориентироваться на</t>
        </r>
        <r>
          <rPr>
            <sz val="9"/>
            <color indexed="81"/>
            <rFont val="Tahoma"/>
            <family val="2"/>
            <charset val="204"/>
          </rPr>
          <t xml:space="preserve"> </t>
        </r>
        <r>
          <rPr>
            <b/>
            <sz val="9"/>
            <color indexed="81"/>
            <rFont val="Tahoma"/>
            <family val="2"/>
            <charset val="204"/>
          </rPr>
          <t>19-21%</t>
        </r>
        <r>
          <rPr>
            <sz val="9"/>
            <color indexed="81"/>
            <rFont val="Tahoma"/>
            <family val="2"/>
            <charset val="204"/>
          </rPr>
          <t xml:space="preserve">.
</t>
        </r>
        <r>
          <rPr>
            <b/>
            <sz val="9"/>
            <color indexed="81"/>
            <rFont val="Tahoma"/>
            <family val="2"/>
            <charset val="204"/>
          </rPr>
          <t>Т.е еще 380-473 продаж до конца года, или 42-53 продажи в месяц.</t>
        </r>
      </text>
    </comment>
    <comment ref="A43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 xml:space="preserve">1) При 25% продаж от общего числа: общие </t>
        </r>
        <r>
          <rPr>
            <b/>
            <sz val="9"/>
            <color indexed="81"/>
            <rFont val="Tahoma"/>
            <family val="2"/>
            <charset val="204"/>
          </rPr>
          <t>1170</t>
        </r>
        <r>
          <rPr>
            <sz val="9"/>
            <color indexed="81"/>
            <rFont val="Tahoma"/>
            <family val="2"/>
            <charset val="204"/>
          </rPr>
          <t xml:space="preserve">, осталось </t>
        </r>
        <r>
          <rPr>
            <b/>
            <sz val="9"/>
            <color indexed="81"/>
            <rFont val="Tahoma"/>
            <family val="2"/>
            <charset val="204"/>
          </rPr>
          <t>545</t>
        </r>
        <r>
          <rPr>
            <sz val="9"/>
            <color indexed="81"/>
            <rFont val="Tahoma"/>
            <family val="2"/>
            <charset val="204"/>
          </rPr>
          <t xml:space="preserve">, с июня до конца года, по </t>
        </r>
        <r>
          <rPr>
            <b/>
            <sz val="9"/>
            <color indexed="81"/>
            <rFont val="Tahoma"/>
            <family val="2"/>
            <charset val="204"/>
          </rPr>
          <t>78</t>
        </r>
        <r>
          <rPr>
            <sz val="9"/>
            <color indexed="81"/>
            <rFont val="Tahoma"/>
            <family val="2"/>
            <charset val="204"/>
          </rPr>
          <t xml:space="preserve"> в месяц
2) При 20% продаж от общего числа: общие </t>
        </r>
        <r>
          <rPr>
            <b/>
            <sz val="9"/>
            <color indexed="81"/>
            <rFont val="Tahoma"/>
            <family val="2"/>
            <charset val="204"/>
          </rPr>
          <t>936</t>
        </r>
        <r>
          <rPr>
            <sz val="9"/>
            <color indexed="81"/>
            <rFont val="Tahoma"/>
            <family val="2"/>
            <charset val="204"/>
          </rPr>
          <t xml:space="preserve">, осталось </t>
        </r>
        <r>
          <rPr>
            <b/>
            <sz val="9"/>
            <color indexed="81"/>
            <rFont val="Tahoma"/>
            <family val="2"/>
            <charset val="204"/>
          </rPr>
          <t>311</t>
        </r>
        <r>
          <rPr>
            <sz val="9"/>
            <color indexed="81"/>
            <rFont val="Tahoma"/>
            <family val="2"/>
            <charset val="204"/>
          </rPr>
          <t xml:space="preserve"> с июня до конца года, по </t>
        </r>
        <r>
          <rPr>
            <b/>
            <sz val="9"/>
            <color indexed="81"/>
            <rFont val="Tahoma"/>
            <family val="2"/>
            <charset val="204"/>
          </rPr>
          <t>44</t>
        </r>
        <r>
          <rPr>
            <sz val="9"/>
            <color indexed="81"/>
            <rFont val="Tahoma"/>
            <family val="2"/>
            <charset val="204"/>
          </rPr>
          <t xml:space="preserve"> в месяц.
3) При 15% продаж об общего числа: общие </t>
        </r>
        <r>
          <rPr>
            <b/>
            <sz val="9"/>
            <color indexed="81"/>
            <rFont val="Tahoma"/>
            <family val="2"/>
            <charset val="204"/>
          </rPr>
          <t>702</t>
        </r>
        <r>
          <rPr>
            <sz val="9"/>
            <color indexed="81"/>
            <rFont val="Tahoma"/>
            <family val="2"/>
            <charset val="204"/>
          </rPr>
          <t xml:space="preserve">, осталось </t>
        </r>
        <r>
          <rPr>
            <b/>
            <sz val="9"/>
            <color indexed="81"/>
            <rFont val="Tahoma"/>
            <family val="2"/>
            <charset val="204"/>
          </rPr>
          <t>77</t>
        </r>
        <r>
          <rPr>
            <sz val="9"/>
            <color indexed="81"/>
            <rFont val="Tahoma"/>
            <family val="2"/>
            <charset val="204"/>
          </rPr>
          <t xml:space="preserve"> с апреля до конца года, по </t>
        </r>
        <r>
          <rPr>
            <b/>
            <sz val="9"/>
            <color indexed="81"/>
            <rFont val="Tahoma"/>
            <family val="2"/>
            <charset val="204"/>
          </rPr>
          <t>11</t>
        </r>
        <r>
          <rPr>
            <sz val="9"/>
            <color indexed="81"/>
            <rFont val="Tahoma"/>
            <family val="2"/>
            <charset val="204"/>
          </rPr>
          <t xml:space="preserve"> в месяц.
В 2022 году с июня было 10.62% продаж об общего числа.
Сейчас за 5 месяцев 13,35%.
Вычитаем с июня 30%-40% продаж от прошлого года, т.к уже куплены токены.
Получаем </t>
        </r>
        <r>
          <rPr>
            <b/>
            <sz val="9"/>
            <color indexed="81"/>
            <rFont val="Tahoma"/>
            <family val="2"/>
            <charset val="204"/>
          </rPr>
          <t>20.78%-19.72%</t>
        </r>
        <r>
          <rPr>
            <sz val="9"/>
            <color indexed="81"/>
            <rFont val="Tahoma"/>
            <family val="2"/>
            <charset val="204"/>
          </rPr>
          <t xml:space="preserve"> за год.
</t>
        </r>
        <r>
          <rPr>
            <b/>
            <sz val="9"/>
            <color indexed="81"/>
            <rFont val="Tahoma"/>
            <family val="2"/>
            <charset val="204"/>
          </rPr>
          <t>972 - 922</t>
        </r>
        <r>
          <rPr>
            <sz val="9"/>
            <color indexed="81"/>
            <rFont val="Tahoma"/>
            <family val="2"/>
            <charset val="204"/>
          </rPr>
          <t xml:space="preserve"> продажи за год, </t>
        </r>
        <r>
          <rPr>
            <b/>
            <sz val="9"/>
            <color indexed="81"/>
            <rFont val="Tahoma"/>
            <family val="2"/>
            <charset val="204"/>
          </rPr>
          <t>81-76</t>
        </r>
        <r>
          <rPr>
            <sz val="9"/>
            <color indexed="81"/>
            <rFont val="Tahoma"/>
            <family val="2"/>
            <charset val="204"/>
          </rPr>
          <t xml:space="preserve"> в месяц.
До конца года осталось продаж </t>
        </r>
        <r>
          <rPr>
            <b/>
            <sz val="9"/>
            <color indexed="81"/>
            <rFont val="Tahoma"/>
            <family val="2"/>
            <charset val="204"/>
          </rPr>
          <t xml:space="preserve">
347 - 297, 49 - 42 в месяц.
 </t>
        </r>
      </text>
    </comment>
    <comment ref="A44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 xml:space="preserve">1) При 25% продаж от общего числа: общие 1170, осталось 12, с сентября до конца года, по 103 в месяц
2) При 20% продаж от общего числа: общие 936, осталось 178 с июня до конца года, по 44 в месяц.
В 2022 году с июня было 10.62% продаж об общего числа.
Сейчас за 8 месяцев 16,2%.
Получаем </t>
        </r>
        <r>
          <rPr>
            <b/>
            <sz val="9"/>
            <color indexed="81"/>
            <rFont val="Tahoma"/>
            <family val="2"/>
            <charset val="204"/>
          </rPr>
          <t>20%-24%</t>
        </r>
        <r>
          <rPr>
            <sz val="9"/>
            <color indexed="81"/>
            <rFont val="Tahoma"/>
            <family val="2"/>
            <charset val="204"/>
          </rPr>
          <t xml:space="preserve"> за год.
</t>
        </r>
        <r>
          <rPr>
            <b/>
            <sz val="9"/>
            <color indexed="81"/>
            <rFont val="Tahoma"/>
            <family val="2"/>
            <charset val="204"/>
          </rPr>
          <t>935 - 1122</t>
        </r>
        <r>
          <rPr>
            <sz val="9"/>
            <color indexed="81"/>
            <rFont val="Tahoma"/>
            <family val="2"/>
            <charset val="204"/>
          </rPr>
          <t xml:space="preserve"> продажи за год, </t>
        </r>
        <r>
          <rPr>
            <b/>
            <sz val="9"/>
            <color indexed="81"/>
            <rFont val="Tahoma"/>
            <family val="2"/>
            <charset val="204"/>
          </rPr>
          <t>78-93</t>
        </r>
        <r>
          <rPr>
            <sz val="9"/>
            <color indexed="81"/>
            <rFont val="Tahoma"/>
            <family val="2"/>
            <charset val="204"/>
          </rPr>
          <t xml:space="preserve"> в месяц.
</t>
        </r>
        <r>
          <rPr>
            <b/>
            <sz val="9"/>
            <color indexed="81"/>
            <rFont val="Tahoma"/>
            <family val="2"/>
            <charset val="204"/>
          </rPr>
          <t>До конца года осталось продаж 
177 - 364, 44 - 91 в месяц.</t>
        </r>
        <r>
          <rPr>
            <sz val="9"/>
            <color indexed="81"/>
            <rFont val="Tahoma"/>
            <family val="2"/>
            <charset val="204"/>
          </rPr>
          <t xml:space="preserve">
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A28" authorId="0" shapeId="0" xr:uid="{00000000-0006-0000-0200-000001000000}">
      <text>
        <r>
          <rPr>
            <sz val="9"/>
            <color indexed="81"/>
            <rFont val="Tahoma"/>
            <family val="2"/>
            <charset val="204"/>
          </rPr>
          <t xml:space="preserve">1) При </t>
        </r>
        <r>
          <rPr>
            <b/>
            <sz val="9"/>
            <color indexed="81"/>
            <rFont val="Tahoma"/>
            <family val="2"/>
            <charset val="204"/>
          </rPr>
          <t>25%</t>
        </r>
        <r>
          <rPr>
            <sz val="9"/>
            <color indexed="81"/>
            <rFont val="Tahoma"/>
            <family val="2"/>
            <charset val="204"/>
          </rPr>
          <t xml:space="preserve"> продаж от общего числа: общие </t>
        </r>
        <r>
          <rPr>
            <b/>
            <sz val="9"/>
            <color indexed="81"/>
            <rFont val="Tahoma"/>
            <family val="2"/>
            <charset val="204"/>
          </rPr>
          <t>2525,</t>
        </r>
        <r>
          <rPr>
            <sz val="9"/>
            <color indexed="81"/>
            <rFont val="Tahoma"/>
            <family val="2"/>
            <charset val="204"/>
          </rPr>
          <t xml:space="preserve"> осталось </t>
        </r>
        <r>
          <rPr>
            <b/>
            <sz val="9"/>
            <color indexed="81"/>
            <rFont val="Tahoma"/>
            <family val="2"/>
            <charset val="204"/>
          </rPr>
          <t>1996,</t>
        </r>
        <r>
          <rPr>
            <sz val="9"/>
            <color indexed="81"/>
            <rFont val="Tahoma"/>
            <family val="2"/>
            <charset val="204"/>
          </rPr>
          <t xml:space="preserve"> с апреля до конца года, по </t>
        </r>
        <r>
          <rPr>
            <b/>
            <sz val="9"/>
            <color indexed="81"/>
            <rFont val="Tahoma"/>
            <family val="2"/>
            <charset val="204"/>
          </rPr>
          <t>221</t>
        </r>
        <r>
          <rPr>
            <sz val="9"/>
            <color indexed="81"/>
            <rFont val="Tahoma"/>
            <family val="2"/>
            <charset val="204"/>
          </rPr>
          <t xml:space="preserve"> в месяц
2) При </t>
        </r>
        <r>
          <rPr>
            <b/>
            <sz val="9"/>
            <color indexed="81"/>
            <rFont val="Tahoma"/>
            <family val="2"/>
            <charset val="204"/>
          </rPr>
          <t>20%</t>
        </r>
        <r>
          <rPr>
            <sz val="9"/>
            <color indexed="81"/>
            <rFont val="Tahoma"/>
            <family val="2"/>
            <charset val="204"/>
          </rPr>
          <t xml:space="preserve"> продаж от общего числа: общие </t>
        </r>
        <r>
          <rPr>
            <b/>
            <sz val="9"/>
            <color indexed="81"/>
            <rFont val="Tahoma"/>
            <family val="2"/>
            <charset val="204"/>
          </rPr>
          <t>2020,</t>
        </r>
        <r>
          <rPr>
            <sz val="9"/>
            <color indexed="81"/>
            <rFont val="Tahoma"/>
            <family val="2"/>
            <charset val="204"/>
          </rPr>
          <t xml:space="preserve"> осталось </t>
        </r>
        <r>
          <rPr>
            <b/>
            <sz val="9"/>
            <color indexed="81"/>
            <rFont val="Tahoma"/>
            <family val="2"/>
            <charset val="204"/>
          </rPr>
          <t>1491</t>
        </r>
        <r>
          <rPr>
            <sz val="9"/>
            <color indexed="81"/>
            <rFont val="Tahoma"/>
            <family val="2"/>
            <charset val="204"/>
          </rPr>
          <t xml:space="preserve"> с апреля до конца года, по </t>
        </r>
        <r>
          <rPr>
            <b/>
            <sz val="9"/>
            <color indexed="81"/>
            <rFont val="Tahoma"/>
            <family val="2"/>
            <charset val="204"/>
          </rPr>
          <t>165</t>
        </r>
        <r>
          <rPr>
            <sz val="9"/>
            <color indexed="81"/>
            <rFont val="Tahoma"/>
            <family val="2"/>
            <charset val="204"/>
          </rPr>
          <t xml:space="preserve"> в месяц.
3) При </t>
        </r>
        <r>
          <rPr>
            <b/>
            <sz val="9"/>
            <color indexed="81"/>
            <rFont val="Tahoma"/>
            <family val="2"/>
            <charset val="204"/>
          </rPr>
          <t>15%</t>
        </r>
        <r>
          <rPr>
            <sz val="9"/>
            <color indexed="81"/>
            <rFont val="Tahoma"/>
            <family val="2"/>
            <charset val="204"/>
          </rPr>
          <t xml:space="preserve"> продаж об общего числа: общие </t>
        </r>
        <r>
          <rPr>
            <b/>
            <sz val="9"/>
            <color indexed="81"/>
            <rFont val="Tahoma"/>
            <family val="2"/>
            <charset val="204"/>
          </rPr>
          <t>1515,</t>
        </r>
        <r>
          <rPr>
            <sz val="9"/>
            <color indexed="81"/>
            <rFont val="Tahoma"/>
            <family val="2"/>
            <charset val="204"/>
          </rPr>
          <t xml:space="preserve"> осталось </t>
        </r>
        <r>
          <rPr>
            <b/>
            <sz val="9"/>
            <color indexed="81"/>
            <rFont val="Tahoma"/>
            <family val="2"/>
            <charset val="204"/>
          </rPr>
          <t>986</t>
        </r>
        <r>
          <rPr>
            <sz val="9"/>
            <color indexed="81"/>
            <rFont val="Tahoma"/>
            <family val="2"/>
            <charset val="204"/>
          </rPr>
          <t xml:space="preserve"> с апреля до конца года, по </t>
        </r>
        <r>
          <rPr>
            <b/>
            <sz val="9"/>
            <color indexed="81"/>
            <rFont val="Tahoma"/>
            <family val="2"/>
            <charset val="204"/>
          </rPr>
          <t>110</t>
        </r>
        <r>
          <rPr>
            <sz val="9"/>
            <color indexed="81"/>
            <rFont val="Tahoma"/>
            <family val="2"/>
            <charset val="204"/>
          </rPr>
          <t xml:space="preserve"> в месяц.
В 2022 году за 8 месяцев было 9,81% продаж от общего числа.
Сейчас за 3 месяца 5,23%.
15-17% продаж от общего числа за год.
Но так как уже будут те у кого уже есть токен, скорее всего надо </t>
        </r>
        <r>
          <rPr>
            <b/>
            <sz val="9"/>
            <color indexed="81"/>
            <rFont val="Tahoma"/>
            <family val="2"/>
            <charset val="204"/>
          </rPr>
          <t>ориентироваться на 13-15%</t>
        </r>
        <r>
          <rPr>
            <sz val="9"/>
            <color indexed="81"/>
            <rFont val="Tahoma"/>
            <family val="2"/>
            <charset val="204"/>
          </rPr>
          <t xml:space="preserve">.
</t>
        </r>
        <r>
          <rPr>
            <b/>
            <sz val="9"/>
            <color indexed="81"/>
            <rFont val="Tahoma"/>
            <family val="2"/>
            <charset val="204"/>
          </rPr>
          <t>Т.е еще 784-986 продаж до конца года, или 87-110 в месяц</t>
        </r>
      </text>
    </comment>
    <comment ref="A29" authorId="0" shapeId="0" xr:uid="{00000000-0006-0000-0200-000002000000}">
      <text>
        <r>
          <rPr>
            <sz val="9"/>
            <color indexed="81"/>
            <rFont val="Tahoma"/>
            <family val="2"/>
            <charset val="204"/>
          </rPr>
          <t xml:space="preserve">1) При 25% продаж от общего числа: общие </t>
        </r>
        <r>
          <rPr>
            <b/>
            <sz val="9"/>
            <color indexed="81"/>
            <rFont val="Tahoma"/>
            <family val="2"/>
            <charset val="204"/>
          </rPr>
          <t>2525</t>
        </r>
        <r>
          <rPr>
            <sz val="9"/>
            <color indexed="81"/>
            <rFont val="Tahoma"/>
            <family val="2"/>
            <charset val="204"/>
          </rPr>
          <t xml:space="preserve">, осталось </t>
        </r>
        <r>
          <rPr>
            <b/>
            <sz val="9"/>
            <color indexed="81"/>
            <rFont val="Tahoma"/>
            <family val="2"/>
            <charset val="204"/>
          </rPr>
          <t>1862</t>
        </r>
        <r>
          <rPr>
            <sz val="9"/>
            <color indexed="81"/>
            <rFont val="Tahoma"/>
            <family val="2"/>
            <charset val="204"/>
          </rPr>
          <t xml:space="preserve">, с июня до конца года, по </t>
        </r>
        <r>
          <rPr>
            <b/>
            <sz val="9"/>
            <color indexed="81"/>
            <rFont val="Tahoma"/>
            <family val="2"/>
            <charset val="204"/>
          </rPr>
          <t>266</t>
        </r>
        <r>
          <rPr>
            <sz val="9"/>
            <color indexed="81"/>
            <rFont val="Tahoma"/>
            <family val="2"/>
            <charset val="204"/>
          </rPr>
          <t xml:space="preserve"> в месяц
2) При 20% продаж от общего числа: общие </t>
        </r>
        <r>
          <rPr>
            <b/>
            <sz val="9"/>
            <color indexed="81"/>
            <rFont val="Tahoma"/>
            <family val="2"/>
            <charset val="204"/>
          </rPr>
          <t>2020</t>
        </r>
        <r>
          <rPr>
            <sz val="9"/>
            <color indexed="81"/>
            <rFont val="Tahoma"/>
            <family val="2"/>
            <charset val="204"/>
          </rPr>
          <t xml:space="preserve">, осталось </t>
        </r>
        <r>
          <rPr>
            <b/>
            <sz val="9"/>
            <color indexed="81"/>
            <rFont val="Tahoma"/>
            <family val="2"/>
            <charset val="204"/>
          </rPr>
          <t>1357</t>
        </r>
        <r>
          <rPr>
            <sz val="9"/>
            <color indexed="81"/>
            <rFont val="Tahoma"/>
            <family val="2"/>
            <charset val="204"/>
          </rPr>
          <t xml:space="preserve"> с июня до конца года, по </t>
        </r>
        <r>
          <rPr>
            <b/>
            <sz val="9"/>
            <color indexed="81"/>
            <rFont val="Tahoma"/>
            <family val="2"/>
            <charset val="204"/>
          </rPr>
          <t>194</t>
        </r>
        <r>
          <rPr>
            <sz val="9"/>
            <color indexed="81"/>
            <rFont val="Tahoma"/>
            <family val="2"/>
            <charset val="204"/>
          </rPr>
          <t xml:space="preserve"> в месяц.
3) При 15% продаж об общего числа: общие </t>
        </r>
        <r>
          <rPr>
            <b/>
            <sz val="9"/>
            <color indexed="81"/>
            <rFont val="Tahoma"/>
            <family val="2"/>
            <charset val="204"/>
          </rPr>
          <t>1515</t>
        </r>
        <r>
          <rPr>
            <sz val="9"/>
            <color indexed="81"/>
            <rFont val="Tahoma"/>
            <family val="2"/>
            <charset val="204"/>
          </rPr>
          <t xml:space="preserve">, осталось </t>
        </r>
        <r>
          <rPr>
            <b/>
            <sz val="9"/>
            <color indexed="81"/>
            <rFont val="Tahoma"/>
            <family val="2"/>
            <charset val="204"/>
          </rPr>
          <t>852</t>
        </r>
        <r>
          <rPr>
            <sz val="9"/>
            <color indexed="81"/>
            <rFont val="Tahoma"/>
            <family val="2"/>
            <charset val="204"/>
          </rPr>
          <t xml:space="preserve"> с июня до конца года, по </t>
        </r>
        <r>
          <rPr>
            <b/>
            <sz val="9"/>
            <color indexed="81"/>
            <rFont val="Tahoma"/>
            <family val="2"/>
            <charset val="204"/>
          </rPr>
          <t>121</t>
        </r>
        <r>
          <rPr>
            <sz val="9"/>
            <color indexed="81"/>
            <rFont val="Tahoma"/>
            <family val="2"/>
            <charset val="204"/>
          </rPr>
          <t xml:space="preserve"> в месяц.
В 2022 году с июня было 9,05% продаж от общего числа.
Сейчас за 5 месяцев 6,56%.
Вычитаем с июня 30%-40% продаж от прошлого года, т.к уже куплены токены.
Получаем </t>
        </r>
        <r>
          <rPr>
            <b/>
            <sz val="9"/>
            <color indexed="81"/>
            <rFont val="Tahoma"/>
            <family val="2"/>
            <charset val="204"/>
          </rPr>
          <t>12.89%-11.99%</t>
        </r>
        <r>
          <rPr>
            <sz val="9"/>
            <color indexed="81"/>
            <rFont val="Tahoma"/>
            <family val="2"/>
            <charset val="204"/>
          </rPr>
          <t xml:space="preserve"> за год.
</t>
        </r>
        <r>
          <rPr>
            <b/>
            <sz val="9"/>
            <color indexed="81"/>
            <rFont val="Tahoma"/>
            <family val="2"/>
            <charset val="204"/>
          </rPr>
          <t>1302 - 1211</t>
        </r>
        <r>
          <rPr>
            <sz val="9"/>
            <color indexed="81"/>
            <rFont val="Tahoma"/>
            <family val="2"/>
            <charset val="204"/>
          </rPr>
          <t xml:space="preserve"> продажи за год, </t>
        </r>
        <r>
          <rPr>
            <b/>
            <sz val="9"/>
            <color indexed="81"/>
            <rFont val="Tahoma"/>
            <family val="2"/>
            <charset val="204"/>
          </rPr>
          <t>108-101</t>
        </r>
        <r>
          <rPr>
            <sz val="9"/>
            <color indexed="81"/>
            <rFont val="Tahoma"/>
            <family val="2"/>
            <charset val="204"/>
          </rPr>
          <t xml:space="preserve"> в месяц.
До конца года осталось продаж 
</t>
        </r>
        <r>
          <rPr>
            <b/>
            <sz val="9"/>
            <color indexed="81"/>
            <rFont val="Tahoma"/>
            <family val="2"/>
            <charset val="204"/>
          </rPr>
          <t>639 - 548, 91 - 78</t>
        </r>
        <r>
          <rPr>
            <sz val="9"/>
            <color indexed="81"/>
            <rFont val="Tahoma"/>
            <family val="2"/>
            <charset val="204"/>
          </rPr>
          <t xml:space="preserve"> в месяц.</t>
        </r>
      </text>
    </comment>
    <comment ref="A30" authorId="0" shapeId="0" xr:uid="{00000000-0006-0000-0200-000003000000}">
      <text>
        <r>
          <rPr>
            <sz val="9"/>
            <color indexed="81"/>
            <rFont val="Tahoma"/>
            <family val="2"/>
            <charset val="204"/>
          </rPr>
          <t xml:space="preserve">1) При 25% продаж от общего числа: общие 2525, осталось 1549, с сентября до конца года, по 412 в месяц
2) При 20% продаж от общего числа: общие 2020, осталось 1144, с сентября до конца года, по 286 в месяц.
3) При 15% продаж об общего числа: общие 1515, осталось 639 с сентября до конца года, по 159 в месяц.
Сейчас за 8 месяцев 8,67%.
Получаем </t>
        </r>
        <r>
          <rPr>
            <b/>
            <sz val="9"/>
            <color indexed="81"/>
            <rFont val="Tahoma"/>
            <family val="2"/>
            <charset val="204"/>
          </rPr>
          <t>13%-12%</t>
        </r>
        <r>
          <rPr>
            <sz val="9"/>
            <color indexed="81"/>
            <rFont val="Tahoma"/>
            <family val="2"/>
            <charset val="204"/>
          </rPr>
          <t xml:space="preserve"> за год.
</t>
        </r>
        <r>
          <rPr>
            <b/>
            <sz val="9"/>
            <color indexed="81"/>
            <rFont val="Tahoma"/>
            <family val="2"/>
            <charset val="204"/>
          </rPr>
          <t>1313 - 1212</t>
        </r>
        <r>
          <rPr>
            <sz val="9"/>
            <color indexed="81"/>
            <rFont val="Tahoma"/>
            <family val="2"/>
            <charset val="204"/>
          </rPr>
          <t xml:space="preserve"> продажи за год, </t>
        </r>
        <r>
          <rPr>
            <b/>
            <sz val="9"/>
            <color indexed="81"/>
            <rFont val="Tahoma"/>
            <family val="2"/>
            <charset val="204"/>
          </rPr>
          <t>109-101</t>
        </r>
        <r>
          <rPr>
            <sz val="9"/>
            <color indexed="81"/>
            <rFont val="Tahoma"/>
            <family val="2"/>
            <charset val="204"/>
          </rPr>
          <t xml:space="preserve"> в месяц.
</t>
        </r>
        <r>
          <rPr>
            <b/>
            <sz val="9"/>
            <color indexed="81"/>
            <rFont val="Tahoma"/>
            <family val="2"/>
            <charset val="204"/>
          </rPr>
          <t>До конца года осталось продаж 
437 - 336, 109 - 84 в месяц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A32" authorId="0" shapeId="0" xr:uid="{00000000-0006-0000-0300-000001000000}">
      <text>
        <r>
          <rPr>
            <sz val="9"/>
            <color indexed="81"/>
            <rFont val="Tahoma"/>
            <family val="2"/>
            <charset val="204"/>
          </rPr>
          <t xml:space="preserve">1) При </t>
        </r>
        <r>
          <rPr>
            <b/>
            <sz val="9"/>
            <color indexed="81"/>
            <rFont val="Tahoma"/>
            <family val="2"/>
            <charset val="204"/>
          </rPr>
          <t>25%</t>
        </r>
        <r>
          <rPr>
            <sz val="9"/>
            <color indexed="81"/>
            <rFont val="Tahoma"/>
            <family val="2"/>
            <charset val="204"/>
          </rPr>
          <t xml:space="preserve"> продаж от общего числа: общие </t>
        </r>
        <r>
          <rPr>
            <b/>
            <sz val="9"/>
            <color indexed="81"/>
            <rFont val="Tahoma"/>
            <family val="2"/>
            <charset val="204"/>
          </rPr>
          <t>2673,</t>
        </r>
        <r>
          <rPr>
            <sz val="9"/>
            <color indexed="81"/>
            <rFont val="Tahoma"/>
            <family val="2"/>
            <charset val="204"/>
          </rPr>
          <t xml:space="preserve"> осталось </t>
        </r>
        <r>
          <rPr>
            <b/>
            <sz val="9"/>
            <color indexed="81"/>
            <rFont val="Tahoma"/>
            <family val="2"/>
            <charset val="204"/>
          </rPr>
          <t>1683,</t>
        </r>
        <r>
          <rPr>
            <sz val="9"/>
            <color indexed="81"/>
            <rFont val="Tahoma"/>
            <family val="2"/>
            <charset val="204"/>
          </rPr>
          <t xml:space="preserve"> с апреля до конца года, по </t>
        </r>
        <r>
          <rPr>
            <b/>
            <sz val="9"/>
            <color indexed="81"/>
            <rFont val="Tahoma"/>
            <family val="2"/>
            <charset val="204"/>
          </rPr>
          <t>187</t>
        </r>
        <r>
          <rPr>
            <sz val="9"/>
            <color indexed="81"/>
            <rFont val="Tahoma"/>
            <family val="2"/>
            <charset val="204"/>
          </rPr>
          <t xml:space="preserve"> в месяц
2) При </t>
        </r>
        <r>
          <rPr>
            <b/>
            <sz val="9"/>
            <color indexed="81"/>
            <rFont val="Tahoma"/>
            <family val="2"/>
            <charset val="204"/>
          </rPr>
          <t>20%</t>
        </r>
        <r>
          <rPr>
            <sz val="9"/>
            <color indexed="81"/>
            <rFont val="Tahoma"/>
            <family val="2"/>
            <charset val="204"/>
          </rPr>
          <t xml:space="preserve"> продаж от общего числа: общие </t>
        </r>
        <r>
          <rPr>
            <b/>
            <sz val="9"/>
            <color indexed="81"/>
            <rFont val="Tahoma"/>
            <family val="2"/>
            <charset val="204"/>
          </rPr>
          <t>2138,</t>
        </r>
        <r>
          <rPr>
            <sz val="9"/>
            <color indexed="81"/>
            <rFont val="Tahoma"/>
            <family val="2"/>
            <charset val="204"/>
          </rPr>
          <t xml:space="preserve"> осталось </t>
        </r>
        <r>
          <rPr>
            <b/>
            <sz val="9"/>
            <color indexed="81"/>
            <rFont val="Tahoma"/>
            <family val="2"/>
            <charset val="204"/>
          </rPr>
          <t>1148</t>
        </r>
        <r>
          <rPr>
            <sz val="9"/>
            <color indexed="81"/>
            <rFont val="Tahoma"/>
            <family val="2"/>
            <charset val="204"/>
          </rPr>
          <t xml:space="preserve"> с апреля до конца года, по </t>
        </r>
        <r>
          <rPr>
            <b/>
            <sz val="9"/>
            <color indexed="81"/>
            <rFont val="Tahoma"/>
            <family val="2"/>
            <charset val="204"/>
          </rPr>
          <t>127</t>
        </r>
        <r>
          <rPr>
            <sz val="9"/>
            <color indexed="81"/>
            <rFont val="Tahoma"/>
            <family val="2"/>
            <charset val="204"/>
          </rPr>
          <t xml:space="preserve"> в месяц.
3) При </t>
        </r>
        <r>
          <rPr>
            <b/>
            <sz val="9"/>
            <color indexed="81"/>
            <rFont val="Tahoma"/>
            <family val="2"/>
            <charset val="204"/>
          </rPr>
          <t>15%</t>
        </r>
        <r>
          <rPr>
            <sz val="9"/>
            <color indexed="81"/>
            <rFont val="Tahoma"/>
            <family val="2"/>
            <charset val="204"/>
          </rPr>
          <t xml:space="preserve"> продаж об общего числа: общие </t>
        </r>
        <r>
          <rPr>
            <b/>
            <sz val="9"/>
            <color indexed="81"/>
            <rFont val="Tahoma"/>
            <family val="2"/>
            <charset val="204"/>
          </rPr>
          <t>1603,</t>
        </r>
        <r>
          <rPr>
            <sz val="9"/>
            <color indexed="81"/>
            <rFont val="Tahoma"/>
            <family val="2"/>
            <charset val="204"/>
          </rPr>
          <t xml:space="preserve"> осталось </t>
        </r>
        <r>
          <rPr>
            <b/>
            <sz val="9"/>
            <color indexed="81"/>
            <rFont val="Tahoma"/>
            <family val="2"/>
            <charset val="204"/>
          </rPr>
          <t>613</t>
        </r>
        <r>
          <rPr>
            <sz val="9"/>
            <color indexed="81"/>
            <rFont val="Tahoma"/>
            <family val="2"/>
            <charset val="204"/>
          </rPr>
          <t xml:space="preserve"> с апреля до конца года, по </t>
        </r>
        <r>
          <rPr>
            <b/>
            <sz val="9"/>
            <color indexed="81"/>
            <rFont val="Tahoma"/>
            <family val="2"/>
            <charset val="204"/>
          </rPr>
          <t>68</t>
        </r>
        <r>
          <rPr>
            <sz val="9"/>
            <color indexed="81"/>
            <rFont val="Tahoma"/>
            <family val="2"/>
            <charset val="204"/>
          </rPr>
          <t xml:space="preserve"> в месяц.
В 2022 году за 8 месяцев было 14,83% продаж от общего числа.
Сейчас за 3 месяца 9,25%.
24-26% продаж отобщего числа за год.
Но так как уже будут те у кого уже есть токен, скорее всего надо </t>
        </r>
        <r>
          <rPr>
            <b/>
            <sz val="9"/>
            <color indexed="81"/>
            <rFont val="Tahoma"/>
            <family val="2"/>
            <charset val="204"/>
          </rPr>
          <t>ориентироваться на 20-22%.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b/>
            <sz val="9"/>
            <color indexed="81"/>
            <rFont val="Tahoma"/>
            <family val="2"/>
            <charset val="204"/>
          </rPr>
          <t>Т.е еще 1148-1362 продаж до конца года, или 127-151 в месяц</t>
        </r>
      </text>
    </comment>
    <comment ref="A33" authorId="0" shapeId="0" xr:uid="{00000000-0006-0000-0300-000002000000}">
      <text>
        <r>
          <rPr>
            <sz val="9"/>
            <color indexed="81"/>
            <rFont val="Tahoma"/>
            <family val="2"/>
            <charset val="204"/>
          </rPr>
          <t xml:space="preserve">1) При 25% продаж от общего числа: общие </t>
        </r>
        <r>
          <rPr>
            <b/>
            <sz val="9"/>
            <color indexed="81"/>
            <rFont val="Tahoma"/>
            <family val="2"/>
            <charset val="204"/>
          </rPr>
          <t>2673</t>
        </r>
        <r>
          <rPr>
            <sz val="9"/>
            <color indexed="81"/>
            <rFont val="Tahoma"/>
            <family val="2"/>
            <charset val="204"/>
          </rPr>
          <t xml:space="preserve">, осталось </t>
        </r>
        <r>
          <rPr>
            <b/>
            <sz val="9"/>
            <color indexed="81"/>
            <rFont val="Tahoma"/>
            <family val="2"/>
            <charset val="204"/>
          </rPr>
          <t>1433</t>
        </r>
        <r>
          <rPr>
            <sz val="9"/>
            <color indexed="81"/>
            <rFont val="Tahoma"/>
            <family val="2"/>
            <charset val="204"/>
          </rPr>
          <t xml:space="preserve">, с июня до конца года, по </t>
        </r>
        <r>
          <rPr>
            <b/>
            <sz val="9"/>
            <color indexed="81"/>
            <rFont val="Tahoma"/>
            <family val="2"/>
            <charset val="204"/>
          </rPr>
          <t>204</t>
        </r>
        <r>
          <rPr>
            <sz val="9"/>
            <color indexed="81"/>
            <rFont val="Tahoma"/>
            <family val="2"/>
            <charset val="204"/>
          </rPr>
          <t xml:space="preserve"> в месяц
2) При 20% продаж от общего числа: общие </t>
        </r>
        <r>
          <rPr>
            <b/>
            <sz val="9"/>
            <color indexed="81"/>
            <rFont val="Tahoma"/>
            <family val="2"/>
            <charset val="204"/>
          </rPr>
          <t>2138</t>
        </r>
        <r>
          <rPr>
            <sz val="9"/>
            <color indexed="81"/>
            <rFont val="Tahoma"/>
            <family val="2"/>
            <charset val="204"/>
          </rPr>
          <t xml:space="preserve">, осталось </t>
        </r>
        <r>
          <rPr>
            <b/>
            <sz val="9"/>
            <color indexed="81"/>
            <rFont val="Tahoma"/>
            <family val="2"/>
            <charset val="204"/>
          </rPr>
          <t>898</t>
        </r>
        <r>
          <rPr>
            <sz val="9"/>
            <color indexed="81"/>
            <rFont val="Tahoma"/>
            <family val="2"/>
            <charset val="204"/>
          </rPr>
          <t xml:space="preserve"> с июня до конца года, по </t>
        </r>
        <r>
          <rPr>
            <b/>
            <sz val="9"/>
            <color indexed="81"/>
            <rFont val="Tahoma"/>
            <family val="2"/>
            <charset val="204"/>
          </rPr>
          <t>127</t>
        </r>
        <r>
          <rPr>
            <sz val="9"/>
            <color indexed="81"/>
            <rFont val="Tahoma"/>
            <family val="2"/>
            <charset val="204"/>
          </rPr>
          <t xml:space="preserve"> в месяц.
3) При 15% продаж об общего числа: общие </t>
        </r>
        <r>
          <rPr>
            <b/>
            <sz val="9"/>
            <color indexed="81"/>
            <rFont val="Tahoma"/>
            <family val="2"/>
            <charset val="204"/>
          </rPr>
          <t>1603</t>
        </r>
        <r>
          <rPr>
            <sz val="9"/>
            <color indexed="81"/>
            <rFont val="Tahoma"/>
            <family val="2"/>
            <charset val="204"/>
          </rPr>
          <t xml:space="preserve">, осталось </t>
        </r>
        <r>
          <rPr>
            <b/>
            <sz val="9"/>
            <color indexed="81"/>
            <rFont val="Tahoma"/>
            <family val="2"/>
            <charset val="204"/>
          </rPr>
          <t>363</t>
        </r>
        <r>
          <rPr>
            <sz val="9"/>
            <color indexed="81"/>
            <rFont val="Tahoma"/>
            <family val="2"/>
            <charset val="204"/>
          </rPr>
          <t xml:space="preserve"> с июня до конца года, по </t>
        </r>
        <r>
          <rPr>
            <b/>
            <sz val="9"/>
            <color indexed="81"/>
            <rFont val="Tahoma"/>
            <family val="2"/>
            <charset val="204"/>
          </rPr>
          <t>68</t>
        </r>
        <r>
          <rPr>
            <sz val="9"/>
            <color indexed="81"/>
            <rFont val="Tahoma"/>
            <family val="2"/>
            <charset val="204"/>
          </rPr>
          <t xml:space="preserve"> в месяц.
В 2022 году с июня было 13.37% продаж от общего числа.
Сейчас за 5 месяцев 11,59%.
Вычитаем с июня 30%-40% продаж от прошлого года, т.к уже куплены токены.
Получаем </t>
        </r>
        <r>
          <rPr>
            <b/>
            <sz val="9"/>
            <color indexed="81"/>
            <rFont val="Tahoma"/>
            <family val="2"/>
            <charset val="204"/>
          </rPr>
          <t>20.94%-19.61%</t>
        </r>
        <r>
          <rPr>
            <sz val="9"/>
            <color indexed="81"/>
            <rFont val="Tahoma"/>
            <family val="2"/>
            <charset val="204"/>
          </rPr>
          <t xml:space="preserve"> за год.
</t>
        </r>
        <r>
          <rPr>
            <b/>
            <sz val="9"/>
            <color indexed="81"/>
            <rFont val="Tahoma"/>
            <family val="2"/>
            <charset val="204"/>
          </rPr>
          <t>2239 - 2097</t>
        </r>
        <r>
          <rPr>
            <sz val="9"/>
            <color indexed="81"/>
            <rFont val="Tahoma"/>
            <family val="2"/>
            <charset val="204"/>
          </rPr>
          <t xml:space="preserve"> продажи за год, </t>
        </r>
        <r>
          <rPr>
            <b/>
            <sz val="9"/>
            <color indexed="81"/>
            <rFont val="Tahoma"/>
            <family val="2"/>
            <charset val="204"/>
          </rPr>
          <t>187-175</t>
        </r>
        <r>
          <rPr>
            <sz val="9"/>
            <color indexed="81"/>
            <rFont val="Tahoma"/>
            <family val="2"/>
            <charset val="204"/>
          </rPr>
          <t xml:space="preserve"> в месяц.
До конца года осталось продаж 
</t>
        </r>
        <r>
          <rPr>
            <b/>
            <sz val="9"/>
            <color indexed="81"/>
            <rFont val="Tahoma"/>
            <family val="2"/>
            <charset val="204"/>
          </rPr>
          <t>999 -857, 143 - 122</t>
        </r>
        <r>
          <rPr>
            <sz val="9"/>
            <color indexed="81"/>
            <rFont val="Tahoma"/>
            <family val="2"/>
            <charset val="204"/>
          </rPr>
          <t xml:space="preserve"> в месяц.</t>
        </r>
      </text>
    </comment>
    <comment ref="A34" authorId="0" shapeId="0" xr:uid="{00000000-0006-0000-0300-000003000000}">
      <text>
        <r>
          <rPr>
            <sz val="9"/>
            <color indexed="81"/>
            <rFont val="Tahoma"/>
            <family val="2"/>
            <charset val="204"/>
          </rPr>
          <t xml:space="preserve">1) При 25% продаж от общего числа: общие 2673, осталось 1173, с сентября до конца года, по 293 в месяц
2) При 20% продаж от общего числа: общие 2138, осталось 638 с сентября до конца года, по 159 в месяц.
3) При 15% продаж об общего числа: общие 1603, осталось 103 с сентября до конца года, по 25 в месяц.
Сейчас за 8 месяцев 14,02%.
Получаем </t>
        </r>
        <r>
          <rPr>
            <b/>
            <sz val="9"/>
            <color indexed="81"/>
            <rFont val="Tahoma"/>
            <family val="2"/>
            <charset val="204"/>
          </rPr>
          <t>19%-21%</t>
        </r>
        <r>
          <rPr>
            <sz val="9"/>
            <color indexed="81"/>
            <rFont val="Tahoma"/>
            <family val="2"/>
            <charset val="204"/>
          </rPr>
          <t xml:space="preserve"> за год.
</t>
        </r>
        <r>
          <rPr>
            <b/>
            <sz val="9"/>
            <color indexed="81"/>
            <rFont val="Tahoma"/>
            <family val="2"/>
            <charset val="204"/>
          </rPr>
          <t>2031 - 2245</t>
        </r>
        <r>
          <rPr>
            <sz val="9"/>
            <color indexed="81"/>
            <rFont val="Tahoma"/>
            <family val="2"/>
            <charset val="204"/>
          </rPr>
          <t xml:space="preserve"> продажи за год, </t>
        </r>
        <r>
          <rPr>
            <b/>
            <sz val="9"/>
            <color indexed="81"/>
            <rFont val="Tahoma"/>
            <family val="2"/>
            <charset val="204"/>
          </rPr>
          <t>169-187</t>
        </r>
        <r>
          <rPr>
            <sz val="9"/>
            <color indexed="81"/>
            <rFont val="Tahoma"/>
            <family val="2"/>
            <charset val="204"/>
          </rPr>
          <t xml:space="preserve"> в месяц.
</t>
        </r>
        <r>
          <rPr>
            <b/>
            <sz val="9"/>
            <color indexed="81"/>
            <rFont val="Tahoma"/>
            <family val="2"/>
            <charset val="204"/>
          </rPr>
          <t>До конца года осталось продаж 
531 -745, 132 - 186 в месяц.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A35" authorId="0" shapeId="0" xr:uid="{00000000-0006-0000-0400-000001000000}">
      <text>
        <r>
          <rPr>
            <sz val="9"/>
            <color indexed="81"/>
            <rFont val="Tahoma"/>
            <family val="2"/>
            <charset val="204"/>
          </rPr>
          <t xml:space="preserve">1) При </t>
        </r>
        <r>
          <rPr>
            <b/>
            <sz val="9"/>
            <color indexed="81"/>
            <rFont val="Tahoma"/>
            <family val="2"/>
            <charset val="204"/>
          </rPr>
          <t>25%</t>
        </r>
        <r>
          <rPr>
            <sz val="9"/>
            <color indexed="81"/>
            <rFont val="Tahoma"/>
            <family val="2"/>
            <charset val="204"/>
          </rPr>
          <t xml:space="preserve"> продаж от общего числа: общие </t>
        </r>
        <r>
          <rPr>
            <b/>
            <sz val="9"/>
            <color indexed="81"/>
            <rFont val="Tahoma"/>
            <family val="2"/>
            <charset val="204"/>
          </rPr>
          <t>3306,</t>
        </r>
        <r>
          <rPr>
            <sz val="9"/>
            <color indexed="81"/>
            <rFont val="Tahoma"/>
            <family val="2"/>
            <charset val="204"/>
          </rPr>
          <t xml:space="preserve"> осталось </t>
        </r>
        <r>
          <rPr>
            <b/>
            <sz val="9"/>
            <color indexed="81"/>
            <rFont val="Tahoma"/>
            <family val="2"/>
            <charset val="204"/>
          </rPr>
          <t>2539,</t>
        </r>
        <r>
          <rPr>
            <sz val="9"/>
            <color indexed="81"/>
            <rFont val="Tahoma"/>
            <family val="2"/>
            <charset val="204"/>
          </rPr>
          <t xml:space="preserve"> с апреля до конца года, по </t>
        </r>
        <r>
          <rPr>
            <b/>
            <sz val="9"/>
            <color indexed="81"/>
            <rFont val="Tahoma"/>
            <family val="2"/>
            <charset val="204"/>
          </rPr>
          <t>282</t>
        </r>
        <r>
          <rPr>
            <sz val="9"/>
            <color indexed="81"/>
            <rFont val="Tahoma"/>
            <family val="2"/>
            <charset val="204"/>
          </rPr>
          <t xml:space="preserve"> в месяц
2) При </t>
        </r>
        <r>
          <rPr>
            <b/>
            <sz val="9"/>
            <color indexed="81"/>
            <rFont val="Tahoma"/>
            <family val="2"/>
            <charset val="204"/>
          </rPr>
          <t>20%</t>
        </r>
        <r>
          <rPr>
            <sz val="9"/>
            <color indexed="81"/>
            <rFont val="Tahoma"/>
            <family val="2"/>
            <charset val="204"/>
          </rPr>
          <t xml:space="preserve"> продаж от общего числа: общие </t>
        </r>
        <r>
          <rPr>
            <b/>
            <sz val="9"/>
            <color indexed="81"/>
            <rFont val="Tahoma"/>
            <family val="2"/>
            <charset val="204"/>
          </rPr>
          <t>2645,</t>
        </r>
        <r>
          <rPr>
            <sz val="9"/>
            <color indexed="81"/>
            <rFont val="Tahoma"/>
            <family val="2"/>
            <charset val="204"/>
          </rPr>
          <t xml:space="preserve"> осталось </t>
        </r>
        <r>
          <rPr>
            <b/>
            <sz val="9"/>
            <color indexed="81"/>
            <rFont val="Tahoma"/>
            <family val="2"/>
            <charset val="204"/>
          </rPr>
          <t>1878</t>
        </r>
        <r>
          <rPr>
            <sz val="9"/>
            <color indexed="81"/>
            <rFont val="Tahoma"/>
            <family val="2"/>
            <charset val="204"/>
          </rPr>
          <t xml:space="preserve"> с апреля до конца года, по </t>
        </r>
        <r>
          <rPr>
            <b/>
            <sz val="9"/>
            <color indexed="81"/>
            <rFont val="Tahoma"/>
            <family val="2"/>
            <charset val="204"/>
          </rPr>
          <t>208</t>
        </r>
        <r>
          <rPr>
            <sz val="9"/>
            <color indexed="81"/>
            <rFont val="Tahoma"/>
            <family val="2"/>
            <charset val="204"/>
          </rPr>
          <t xml:space="preserve"> в месяц.
3) При </t>
        </r>
        <r>
          <rPr>
            <b/>
            <sz val="9"/>
            <color indexed="81"/>
            <rFont val="Tahoma"/>
            <family val="2"/>
            <charset val="204"/>
          </rPr>
          <t>15%</t>
        </r>
        <r>
          <rPr>
            <sz val="9"/>
            <color indexed="81"/>
            <rFont val="Tahoma"/>
            <family val="2"/>
            <charset val="204"/>
          </rPr>
          <t xml:space="preserve"> продаж об общего числа: общие </t>
        </r>
        <r>
          <rPr>
            <b/>
            <sz val="9"/>
            <color indexed="81"/>
            <rFont val="Tahoma"/>
            <family val="2"/>
            <charset val="204"/>
          </rPr>
          <t>1984,</t>
        </r>
        <r>
          <rPr>
            <sz val="9"/>
            <color indexed="81"/>
            <rFont val="Tahoma"/>
            <family val="2"/>
            <charset val="204"/>
          </rPr>
          <t xml:space="preserve"> осталось </t>
        </r>
        <r>
          <rPr>
            <b/>
            <sz val="9"/>
            <color indexed="81"/>
            <rFont val="Tahoma"/>
            <family val="2"/>
            <charset val="204"/>
          </rPr>
          <t>1217</t>
        </r>
        <r>
          <rPr>
            <sz val="9"/>
            <color indexed="81"/>
            <rFont val="Tahoma"/>
            <family val="2"/>
            <charset val="204"/>
          </rPr>
          <t xml:space="preserve"> с апреля до конца года, по </t>
        </r>
        <r>
          <rPr>
            <b/>
            <sz val="9"/>
            <color indexed="81"/>
            <rFont val="Tahoma"/>
            <family val="2"/>
            <charset val="204"/>
          </rPr>
          <t>135</t>
        </r>
        <r>
          <rPr>
            <sz val="9"/>
            <color indexed="81"/>
            <rFont val="Tahoma"/>
            <family val="2"/>
            <charset val="204"/>
          </rPr>
          <t xml:space="preserve"> в месяц.
В 2022 году за 8 месяцев было 13% продаж от общего числа.
Сейчас за 3 месяца 5,79%.
19-21% продаж отобщего числа за год.
Но так как уже будут те у кого уже есть токен, скорее всего надо </t>
        </r>
        <r>
          <rPr>
            <b/>
            <sz val="9"/>
            <color indexed="81"/>
            <rFont val="Tahoma"/>
            <family val="2"/>
            <charset val="204"/>
          </rPr>
          <t>ориентироваться на 17-19%.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b/>
            <sz val="9"/>
            <color indexed="81"/>
            <rFont val="Tahoma"/>
            <family val="2"/>
            <charset val="204"/>
          </rPr>
          <t>Т.е еще 1481-1746 продаж до конца года, или 164-194 в месяц</t>
        </r>
      </text>
    </comment>
    <comment ref="A36" authorId="0" shapeId="0" xr:uid="{00000000-0006-0000-0400-000002000000}">
      <text>
        <r>
          <rPr>
            <sz val="9"/>
            <color indexed="81"/>
            <rFont val="Tahoma"/>
            <family val="2"/>
            <charset val="204"/>
          </rPr>
          <t xml:space="preserve">1) При 25% продаж от общего числа: общие </t>
        </r>
        <r>
          <rPr>
            <b/>
            <sz val="9"/>
            <color indexed="81"/>
            <rFont val="Tahoma"/>
            <family val="2"/>
            <charset val="204"/>
          </rPr>
          <t>3306</t>
        </r>
        <r>
          <rPr>
            <sz val="9"/>
            <color indexed="81"/>
            <rFont val="Tahoma"/>
            <family val="2"/>
            <charset val="204"/>
          </rPr>
          <t xml:space="preserve">, осталось </t>
        </r>
        <r>
          <rPr>
            <b/>
            <sz val="9"/>
            <color indexed="81"/>
            <rFont val="Tahoma"/>
            <family val="2"/>
            <charset val="204"/>
          </rPr>
          <t>2278</t>
        </r>
        <r>
          <rPr>
            <sz val="9"/>
            <color indexed="81"/>
            <rFont val="Tahoma"/>
            <family val="2"/>
            <charset val="204"/>
          </rPr>
          <t xml:space="preserve">, с июня до конца года, по </t>
        </r>
        <r>
          <rPr>
            <b/>
            <sz val="9"/>
            <color indexed="81"/>
            <rFont val="Tahoma"/>
            <family val="2"/>
            <charset val="204"/>
          </rPr>
          <t>325</t>
        </r>
        <r>
          <rPr>
            <sz val="9"/>
            <color indexed="81"/>
            <rFont val="Tahoma"/>
            <family val="2"/>
            <charset val="204"/>
          </rPr>
          <t xml:space="preserve"> в месяц.
2) При 20% продаж от общего числа: общие </t>
        </r>
        <r>
          <rPr>
            <b/>
            <sz val="9"/>
            <color indexed="81"/>
            <rFont val="Tahoma"/>
            <family val="2"/>
            <charset val="204"/>
          </rPr>
          <t>2645</t>
        </r>
        <r>
          <rPr>
            <sz val="9"/>
            <color indexed="81"/>
            <rFont val="Tahoma"/>
            <family val="2"/>
            <charset val="204"/>
          </rPr>
          <t xml:space="preserve">, осталось </t>
        </r>
        <r>
          <rPr>
            <b/>
            <sz val="9"/>
            <color indexed="81"/>
            <rFont val="Tahoma"/>
            <family val="2"/>
            <charset val="204"/>
          </rPr>
          <t>1617</t>
        </r>
        <r>
          <rPr>
            <sz val="9"/>
            <color indexed="81"/>
            <rFont val="Tahoma"/>
            <family val="2"/>
            <charset val="204"/>
          </rPr>
          <t xml:space="preserve"> с июня до конца года, по </t>
        </r>
        <r>
          <rPr>
            <b/>
            <sz val="9"/>
            <color indexed="81"/>
            <rFont val="Tahoma"/>
            <family val="2"/>
            <charset val="204"/>
          </rPr>
          <t>231</t>
        </r>
        <r>
          <rPr>
            <sz val="9"/>
            <color indexed="81"/>
            <rFont val="Tahoma"/>
            <family val="2"/>
            <charset val="204"/>
          </rPr>
          <t xml:space="preserve"> в месяц.
3) При 15% продаж об общего числа: общие </t>
        </r>
        <r>
          <rPr>
            <b/>
            <sz val="9"/>
            <color indexed="81"/>
            <rFont val="Tahoma"/>
            <family val="2"/>
            <charset val="204"/>
          </rPr>
          <t>1984</t>
        </r>
        <r>
          <rPr>
            <sz val="9"/>
            <color indexed="81"/>
            <rFont val="Tahoma"/>
            <family val="2"/>
            <charset val="204"/>
          </rPr>
          <t xml:space="preserve">, осталось </t>
        </r>
        <r>
          <rPr>
            <b/>
            <sz val="9"/>
            <color indexed="81"/>
            <rFont val="Tahoma"/>
            <family val="2"/>
            <charset val="204"/>
          </rPr>
          <t>956</t>
        </r>
        <r>
          <rPr>
            <sz val="9"/>
            <color indexed="81"/>
            <rFont val="Tahoma"/>
            <family val="2"/>
            <charset val="204"/>
          </rPr>
          <t xml:space="preserve"> с июня до конца года, по </t>
        </r>
        <r>
          <rPr>
            <b/>
            <sz val="9"/>
            <color indexed="81"/>
            <rFont val="Tahoma"/>
            <family val="2"/>
            <charset val="204"/>
          </rPr>
          <t>136</t>
        </r>
        <r>
          <rPr>
            <sz val="9"/>
            <color indexed="81"/>
            <rFont val="Tahoma"/>
            <family val="2"/>
            <charset val="204"/>
          </rPr>
          <t xml:space="preserve"> в месяц.
В 2022 году за 8 месяцев было 11.55% продаж от общего числа.
Сейчас за 5 месяца 7,77%.
Вычитаем с июня 30%-40% продаж от прошлого года, т.к уже куплены токены.
Получаем </t>
        </r>
        <r>
          <rPr>
            <b/>
            <sz val="9"/>
            <color indexed="81"/>
            <rFont val="Tahoma"/>
            <family val="2"/>
            <charset val="204"/>
          </rPr>
          <t>15.85%-14.7%</t>
        </r>
        <r>
          <rPr>
            <sz val="9"/>
            <color indexed="81"/>
            <rFont val="Tahoma"/>
            <family val="2"/>
            <charset val="204"/>
          </rPr>
          <t xml:space="preserve"> за год.
</t>
        </r>
        <r>
          <rPr>
            <b/>
            <sz val="9"/>
            <color indexed="81"/>
            <rFont val="Tahoma"/>
            <family val="2"/>
            <charset val="204"/>
          </rPr>
          <t>2096 - 1944</t>
        </r>
        <r>
          <rPr>
            <sz val="9"/>
            <color indexed="81"/>
            <rFont val="Tahoma"/>
            <family val="2"/>
            <charset val="204"/>
          </rPr>
          <t xml:space="preserve"> продажи за год, </t>
        </r>
        <r>
          <rPr>
            <b/>
            <sz val="9"/>
            <color indexed="81"/>
            <rFont val="Tahoma"/>
            <family val="2"/>
            <charset val="204"/>
          </rPr>
          <t>175-162</t>
        </r>
        <r>
          <rPr>
            <sz val="9"/>
            <color indexed="81"/>
            <rFont val="Tahoma"/>
            <family val="2"/>
            <charset val="204"/>
          </rPr>
          <t xml:space="preserve"> в месяц.
До конца года осталось продаж 
</t>
        </r>
        <r>
          <rPr>
            <b/>
            <sz val="9"/>
            <color indexed="81"/>
            <rFont val="Tahoma"/>
            <family val="2"/>
            <charset val="204"/>
          </rPr>
          <t>1068 -916, 153 - 131</t>
        </r>
        <r>
          <rPr>
            <sz val="9"/>
            <color indexed="81"/>
            <rFont val="Tahoma"/>
            <family val="2"/>
            <charset val="204"/>
          </rPr>
          <t xml:space="preserve"> в месяц.</t>
        </r>
      </text>
    </comment>
    <comment ref="A37" authorId="0" shapeId="0" xr:uid="{00000000-0006-0000-0400-000003000000}">
      <text>
        <r>
          <rPr>
            <sz val="9"/>
            <color indexed="81"/>
            <rFont val="Tahoma"/>
            <family val="2"/>
            <charset val="204"/>
          </rPr>
          <t>1) При 25% продаж от общего числа: общие 3306, осталось 1934, с сентября до конца года по 483 в месяц.
2) При 20% продаж от общего числа: общие 2645, осталось 1273, с сентября до конца года по 318 в месяц.
3) При 15% продаж об общего числа: общие 1984, осталось 612, с сентября до конца года по 153 в месяц.
В 2022 году за 8 месяцев было 11.55% продаж от общего числа.
Сейчас за 8 месяца 10,37%.
Получаем</t>
        </r>
        <r>
          <rPr>
            <b/>
            <sz val="9"/>
            <color indexed="81"/>
            <rFont val="Tahoma"/>
            <family val="2"/>
            <charset val="204"/>
          </rPr>
          <t xml:space="preserve"> 14%-16%</t>
        </r>
        <r>
          <rPr>
            <sz val="9"/>
            <color indexed="81"/>
            <rFont val="Tahoma"/>
            <family val="2"/>
            <charset val="204"/>
          </rPr>
          <t xml:space="preserve"> за год.
</t>
        </r>
        <r>
          <rPr>
            <b/>
            <sz val="9"/>
            <color indexed="81"/>
            <rFont val="Tahoma"/>
            <family val="2"/>
            <charset val="204"/>
          </rPr>
          <t>1851 - 2116</t>
        </r>
        <r>
          <rPr>
            <sz val="9"/>
            <color indexed="81"/>
            <rFont val="Tahoma"/>
            <family val="2"/>
            <charset val="204"/>
          </rPr>
          <t xml:space="preserve"> продажи за год, </t>
        </r>
        <r>
          <rPr>
            <b/>
            <sz val="9"/>
            <color indexed="81"/>
            <rFont val="Tahoma"/>
            <family val="2"/>
            <charset val="204"/>
          </rPr>
          <t xml:space="preserve">154-176 </t>
        </r>
        <r>
          <rPr>
            <sz val="9"/>
            <color indexed="81"/>
            <rFont val="Tahoma"/>
            <family val="2"/>
            <charset val="204"/>
          </rPr>
          <t xml:space="preserve">в месяц.
</t>
        </r>
        <r>
          <rPr>
            <b/>
            <sz val="9"/>
            <color indexed="81"/>
            <rFont val="Tahoma"/>
            <family val="2"/>
            <charset val="204"/>
          </rPr>
          <t>До конца года осталось продаж 
479 -744, 120 - 186 в месяц.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A22" authorId="0" shapeId="0" xr:uid="{00000000-0006-0000-0500-000001000000}">
      <text>
        <r>
          <rPr>
            <sz val="9"/>
            <color indexed="81"/>
            <rFont val="Tahoma"/>
            <family val="2"/>
            <charset val="204"/>
          </rPr>
          <t xml:space="preserve">1) При </t>
        </r>
        <r>
          <rPr>
            <b/>
            <sz val="9"/>
            <color indexed="81"/>
            <rFont val="Tahoma"/>
            <family val="2"/>
            <charset val="204"/>
          </rPr>
          <t>25%</t>
        </r>
        <r>
          <rPr>
            <sz val="9"/>
            <color indexed="81"/>
            <rFont val="Tahoma"/>
            <family val="2"/>
            <charset val="204"/>
          </rPr>
          <t xml:space="preserve"> продаж от общего числа: общие </t>
        </r>
        <r>
          <rPr>
            <b/>
            <sz val="9"/>
            <color indexed="81"/>
            <rFont val="Tahoma"/>
            <family val="2"/>
            <charset val="204"/>
          </rPr>
          <t>538,</t>
        </r>
        <r>
          <rPr>
            <sz val="9"/>
            <color indexed="81"/>
            <rFont val="Tahoma"/>
            <family val="2"/>
            <charset val="204"/>
          </rPr>
          <t xml:space="preserve"> осталось </t>
        </r>
        <r>
          <rPr>
            <b/>
            <sz val="9"/>
            <color indexed="81"/>
            <rFont val="Tahoma"/>
            <family val="2"/>
            <charset val="204"/>
          </rPr>
          <t>449,</t>
        </r>
        <r>
          <rPr>
            <sz val="9"/>
            <color indexed="81"/>
            <rFont val="Tahoma"/>
            <family val="2"/>
            <charset val="204"/>
          </rPr>
          <t xml:space="preserve"> с апреля до конца года, по </t>
        </r>
        <r>
          <rPr>
            <b/>
            <sz val="9"/>
            <color indexed="81"/>
            <rFont val="Tahoma"/>
            <family val="2"/>
            <charset val="204"/>
          </rPr>
          <t>50</t>
        </r>
        <r>
          <rPr>
            <sz val="9"/>
            <color indexed="81"/>
            <rFont val="Tahoma"/>
            <family val="2"/>
            <charset val="204"/>
          </rPr>
          <t xml:space="preserve"> в месяц
2) При </t>
        </r>
        <r>
          <rPr>
            <b/>
            <sz val="9"/>
            <color indexed="81"/>
            <rFont val="Tahoma"/>
            <family val="2"/>
            <charset val="204"/>
          </rPr>
          <t>20%</t>
        </r>
        <r>
          <rPr>
            <sz val="9"/>
            <color indexed="81"/>
            <rFont val="Tahoma"/>
            <family val="2"/>
            <charset val="204"/>
          </rPr>
          <t xml:space="preserve"> продаж от общего числа: общие </t>
        </r>
        <r>
          <rPr>
            <b/>
            <sz val="9"/>
            <color indexed="81"/>
            <rFont val="Tahoma"/>
            <family val="2"/>
            <charset val="204"/>
          </rPr>
          <t>431,</t>
        </r>
        <r>
          <rPr>
            <sz val="9"/>
            <color indexed="81"/>
            <rFont val="Tahoma"/>
            <family val="2"/>
            <charset val="204"/>
          </rPr>
          <t xml:space="preserve"> осталось </t>
        </r>
        <r>
          <rPr>
            <b/>
            <sz val="9"/>
            <color indexed="81"/>
            <rFont val="Tahoma"/>
            <family val="2"/>
            <charset val="204"/>
          </rPr>
          <t>342</t>
        </r>
        <r>
          <rPr>
            <sz val="9"/>
            <color indexed="81"/>
            <rFont val="Tahoma"/>
            <family val="2"/>
            <charset val="204"/>
          </rPr>
          <t xml:space="preserve"> с апреля до конца года, по </t>
        </r>
        <r>
          <rPr>
            <b/>
            <sz val="9"/>
            <color indexed="81"/>
            <rFont val="Tahoma"/>
            <family val="2"/>
            <charset val="204"/>
          </rPr>
          <t>38</t>
        </r>
        <r>
          <rPr>
            <sz val="9"/>
            <color indexed="81"/>
            <rFont val="Tahoma"/>
            <family val="2"/>
            <charset val="204"/>
          </rPr>
          <t xml:space="preserve"> в месяц.
3) При </t>
        </r>
        <r>
          <rPr>
            <b/>
            <sz val="9"/>
            <color indexed="81"/>
            <rFont val="Tahoma"/>
            <family val="2"/>
            <charset val="204"/>
          </rPr>
          <t>15%</t>
        </r>
        <r>
          <rPr>
            <sz val="9"/>
            <color indexed="81"/>
            <rFont val="Tahoma"/>
            <family val="2"/>
            <charset val="204"/>
          </rPr>
          <t xml:space="preserve"> продаж об общего числа: общие </t>
        </r>
        <r>
          <rPr>
            <b/>
            <sz val="9"/>
            <color indexed="81"/>
            <rFont val="Tahoma"/>
            <family val="2"/>
            <charset val="204"/>
          </rPr>
          <t>323,</t>
        </r>
        <r>
          <rPr>
            <sz val="9"/>
            <color indexed="81"/>
            <rFont val="Tahoma"/>
            <family val="2"/>
            <charset val="204"/>
          </rPr>
          <t xml:space="preserve"> осталось </t>
        </r>
        <r>
          <rPr>
            <b/>
            <sz val="9"/>
            <color indexed="81"/>
            <rFont val="Tahoma"/>
            <family val="2"/>
            <charset val="204"/>
          </rPr>
          <t>234</t>
        </r>
        <r>
          <rPr>
            <sz val="9"/>
            <color indexed="81"/>
            <rFont val="Tahoma"/>
            <family val="2"/>
            <charset val="204"/>
          </rPr>
          <t xml:space="preserve"> с апреля до конца года, по </t>
        </r>
        <r>
          <rPr>
            <b/>
            <sz val="9"/>
            <color indexed="81"/>
            <rFont val="Tahoma"/>
            <family val="2"/>
            <charset val="204"/>
          </rPr>
          <t>26</t>
        </r>
        <r>
          <rPr>
            <sz val="9"/>
            <color indexed="81"/>
            <rFont val="Tahoma"/>
            <family val="2"/>
            <charset val="204"/>
          </rPr>
          <t xml:space="preserve"> в месяц.
В 2022 году за 7 месяцев было 6,07% продаж от общего числа.
Сейчас за 3 месяца 4,12%.
12-14% продаж отобщего числа за год.
Но так как уже будут те у кого уже есть токен, скорее всего надо </t>
        </r>
        <r>
          <rPr>
            <b/>
            <sz val="9"/>
            <color indexed="81"/>
            <rFont val="Tahoma"/>
            <family val="2"/>
            <charset val="204"/>
          </rPr>
          <t>ориентироваться на 10-12%.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b/>
            <sz val="9"/>
            <color indexed="81"/>
            <rFont val="Tahoma"/>
            <family val="2"/>
            <charset val="204"/>
          </rPr>
          <t>Т.е еще 126-169 продаж до конца года, или 14-19 в месяц</t>
        </r>
      </text>
    </comment>
    <comment ref="A23" authorId="0" shapeId="0" xr:uid="{00000000-0006-0000-0500-000002000000}">
      <text>
        <r>
          <rPr>
            <sz val="9"/>
            <color indexed="81"/>
            <rFont val="Tahoma"/>
            <family val="2"/>
            <charset val="204"/>
          </rPr>
          <t xml:space="preserve">1) При 25% продаж от общего числа: общие </t>
        </r>
        <r>
          <rPr>
            <b/>
            <sz val="9"/>
            <color indexed="81"/>
            <rFont val="Tahoma"/>
            <family val="2"/>
            <charset val="204"/>
          </rPr>
          <t>538</t>
        </r>
        <r>
          <rPr>
            <sz val="9"/>
            <color indexed="81"/>
            <rFont val="Tahoma"/>
            <family val="2"/>
            <charset val="204"/>
          </rPr>
          <t xml:space="preserve">, осталось </t>
        </r>
        <r>
          <rPr>
            <b/>
            <sz val="9"/>
            <color indexed="81"/>
            <rFont val="Tahoma"/>
            <family val="2"/>
            <charset val="204"/>
          </rPr>
          <t>390</t>
        </r>
        <r>
          <rPr>
            <sz val="9"/>
            <color indexed="81"/>
            <rFont val="Tahoma"/>
            <family val="2"/>
            <charset val="204"/>
          </rPr>
          <t xml:space="preserve">, с июня до конца года, по </t>
        </r>
        <r>
          <rPr>
            <b/>
            <sz val="9"/>
            <color indexed="81"/>
            <rFont val="Tahoma"/>
            <family val="2"/>
            <charset val="204"/>
          </rPr>
          <t>55</t>
        </r>
        <r>
          <rPr>
            <sz val="9"/>
            <color indexed="81"/>
            <rFont val="Tahoma"/>
            <family val="2"/>
            <charset val="204"/>
          </rPr>
          <t xml:space="preserve"> в месяц
2) При 20% продаж от общего числа: общие </t>
        </r>
        <r>
          <rPr>
            <b/>
            <sz val="9"/>
            <color indexed="81"/>
            <rFont val="Tahoma"/>
            <family val="2"/>
            <charset val="204"/>
          </rPr>
          <t>431</t>
        </r>
        <r>
          <rPr>
            <sz val="9"/>
            <color indexed="81"/>
            <rFont val="Tahoma"/>
            <family val="2"/>
            <charset val="204"/>
          </rPr>
          <t xml:space="preserve">, осталось </t>
        </r>
        <r>
          <rPr>
            <b/>
            <sz val="9"/>
            <color indexed="81"/>
            <rFont val="Tahoma"/>
            <family val="2"/>
            <charset val="204"/>
          </rPr>
          <t>28</t>
        </r>
        <r>
          <rPr>
            <sz val="9"/>
            <color indexed="81"/>
            <rFont val="Tahoma"/>
            <family val="2"/>
            <charset val="204"/>
          </rPr>
          <t xml:space="preserve">3 с июня до конца года, по </t>
        </r>
        <r>
          <rPr>
            <b/>
            <sz val="9"/>
            <color indexed="81"/>
            <rFont val="Tahoma"/>
            <family val="2"/>
            <charset val="204"/>
          </rPr>
          <t>40</t>
        </r>
        <r>
          <rPr>
            <sz val="9"/>
            <color indexed="81"/>
            <rFont val="Tahoma"/>
            <family val="2"/>
            <charset val="204"/>
          </rPr>
          <t xml:space="preserve"> в месяц.
3) При 15% продаж об общего числа: общие </t>
        </r>
        <r>
          <rPr>
            <b/>
            <sz val="9"/>
            <color indexed="81"/>
            <rFont val="Tahoma"/>
            <family val="2"/>
            <charset val="204"/>
          </rPr>
          <t>323</t>
        </r>
        <r>
          <rPr>
            <sz val="9"/>
            <color indexed="81"/>
            <rFont val="Tahoma"/>
            <family val="2"/>
            <charset val="204"/>
          </rPr>
          <t xml:space="preserve">, осталось </t>
        </r>
        <r>
          <rPr>
            <b/>
            <sz val="9"/>
            <color indexed="81"/>
            <rFont val="Tahoma"/>
            <family val="2"/>
            <charset val="204"/>
          </rPr>
          <t>175</t>
        </r>
        <r>
          <rPr>
            <sz val="9"/>
            <color indexed="81"/>
            <rFont val="Tahoma"/>
            <family val="2"/>
            <charset val="204"/>
          </rPr>
          <t xml:space="preserve"> с июня до конца года, по </t>
        </r>
        <r>
          <rPr>
            <b/>
            <sz val="9"/>
            <color indexed="81"/>
            <rFont val="Tahoma"/>
            <family val="2"/>
            <charset val="204"/>
          </rPr>
          <t>25</t>
        </r>
        <r>
          <rPr>
            <sz val="9"/>
            <color indexed="81"/>
            <rFont val="Tahoma"/>
            <family val="2"/>
            <charset val="204"/>
          </rPr>
          <t xml:space="preserve"> в месяц.
В 2022 году за 7 месяцев было 6,07% продаж от общего числа.
Сейчас за 5 месяца 6,86%.
Вычитаем с июня 30%-40% продаж от прошлого года, т.к уже куплены токены.
Получаем </t>
        </r>
        <r>
          <rPr>
            <b/>
            <sz val="9"/>
            <color indexed="81"/>
            <rFont val="Tahoma"/>
            <family val="2"/>
            <charset val="204"/>
          </rPr>
          <t>11.1%-10.5%</t>
        </r>
        <r>
          <rPr>
            <sz val="9"/>
            <color indexed="81"/>
            <rFont val="Tahoma"/>
            <family val="2"/>
            <charset val="204"/>
          </rPr>
          <t xml:space="preserve"> за год.
</t>
        </r>
        <r>
          <rPr>
            <b/>
            <sz val="9"/>
            <color indexed="81"/>
            <rFont val="Tahoma"/>
            <family val="2"/>
            <charset val="204"/>
          </rPr>
          <t>239 - 226</t>
        </r>
        <r>
          <rPr>
            <sz val="9"/>
            <color indexed="81"/>
            <rFont val="Tahoma"/>
            <family val="2"/>
            <charset val="204"/>
          </rPr>
          <t xml:space="preserve"> продажи за год, </t>
        </r>
        <r>
          <rPr>
            <b/>
            <sz val="9"/>
            <color indexed="81"/>
            <rFont val="Tahoma"/>
            <family val="2"/>
            <charset val="204"/>
          </rPr>
          <t>20-18</t>
        </r>
        <r>
          <rPr>
            <sz val="9"/>
            <color indexed="81"/>
            <rFont val="Tahoma"/>
            <family val="2"/>
            <charset val="204"/>
          </rPr>
          <t xml:space="preserve"> в месяц.
До конца года осталось продаж 
</t>
        </r>
        <r>
          <rPr>
            <b/>
            <sz val="9"/>
            <color indexed="81"/>
            <rFont val="Tahoma"/>
            <family val="2"/>
            <charset val="204"/>
          </rPr>
          <t>91 -78, 13 - 11</t>
        </r>
        <r>
          <rPr>
            <sz val="9"/>
            <color indexed="81"/>
            <rFont val="Tahoma"/>
            <family val="2"/>
            <charset val="204"/>
          </rPr>
          <t xml:space="preserve"> в месяц.</t>
        </r>
      </text>
    </comment>
    <comment ref="A24" authorId="0" shapeId="0" xr:uid="{00000000-0006-0000-0500-000003000000}">
      <text>
        <r>
          <rPr>
            <sz val="9"/>
            <color indexed="81"/>
            <rFont val="Tahoma"/>
            <family val="2"/>
            <charset val="204"/>
          </rPr>
          <t xml:space="preserve">1) При 25% продаж от общего числа: общие 538, осталось 311, с сентбря до конца года, по 77 в месяц
2) При 20% продаж от общего числа: общие 431, осталось 204, с сентбря до конца года, по 51 в месяц.
3) При 15% продаж об общего числа: общие 323, осталось 96, с сентбря до конца года, по 24 в месяц.
В 2022 году за 7 месяцев было 6,07% продаж от общего числа.
Сейчас за 8 месяцев 10,53%.
Получаем </t>
        </r>
        <r>
          <rPr>
            <b/>
            <sz val="9"/>
            <color indexed="81"/>
            <rFont val="Tahoma"/>
            <family val="2"/>
            <charset val="204"/>
          </rPr>
          <t>16%</t>
        </r>
        <r>
          <rPr>
            <sz val="9"/>
            <color indexed="81"/>
            <rFont val="Tahoma"/>
            <family val="2"/>
            <charset val="204"/>
          </rPr>
          <t xml:space="preserve"> за год.
344 продажи за год, 29 в месяц.
</t>
        </r>
        <r>
          <rPr>
            <b/>
            <sz val="9"/>
            <color indexed="81"/>
            <rFont val="Tahoma"/>
            <family val="2"/>
            <charset val="204"/>
          </rPr>
          <t xml:space="preserve">До конца года осталось продаж 
117, 29 в месяц.
</t>
        </r>
      </text>
    </comment>
  </commentList>
</comments>
</file>

<file path=xl/sharedStrings.xml><?xml version="1.0" encoding="utf-8"?>
<sst xmlns="http://schemas.openxmlformats.org/spreadsheetml/2006/main" count="849" uniqueCount="113">
  <si>
    <t>Загружено</t>
  </si>
  <si>
    <t>Продано</t>
  </si>
  <si>
    <t>В аппарате</t>
  </si>
  <si>
    <t>Месяц</t>
  </si>
  <si>
    <t>Доход</t>
  </si>
  <si>
    <t>Расход</t>
  </si>
  <si>
    <t>Прибыль</t>
  </si>
  <si>
    <t>Расходы</t>
  </si>
  <si>
    <t>Апрель</t>
  </si>
  <si>
    <t>Аренда</t>
  </si>
  <si>
    <t>налог</t>
  </si>
  <si>
    <t>Связь</t>
  </si>
  <si>
    <t>Май</t>
  </si>
  <si>
    <t>Июнь</t>
  </si>
  <si>
    <t>Дата Загрузки</t>
  </si>
  <si>
    <t>Кол-во</t>
  </si>
  <si>
    <t>Июль</t>
  </si>
  <si>
    <t>Август</t>
  </si>
  <si>
    <t>Сентябрь</t>
  </si>
  <si>
    <t>Октябрь</t>
  </si>
  <si>
    <t>Ноябрь</t>
  </si>
  <si>
    <t>Декабрь</t>
  </si>
  <si>
    <t>На счету</t>
  </si>
  <si>
    <t>Февраль</t>
  </si>
  <si>
    <t>Март</t>
  </si>
  <si>
    <t>Склад</t>
  </si>
  <si>
    <t>Счет</t>
  </si>
  <si>
    <t>Андрей</t>
  </si>
  <si>
    <t>аренда</t>
  </si>
  <si>
    <t>Токены</t>
  </si>
  <si>
    <t>Коробочки</t>
  </si>
  <si>
    <t>Вывод</t>
  </si>
  <si>
    <t>Дата</t>
  </si>
  <si>
    <t>на карту</t>
  </si>
  <si>
    <t>комса</t>
  </si>
  <si>
    <t>Неделя</t>
  </si>
  <si>
    <t>Среднее</t>
  </si>
  <si>
    <t>Всего</t>
  </si>
  <si>
    <t>Продажи</t>
  </si>
  <si>
    <t>Продажи по дням недели</t>
  </si>
  <si>
    <t>Понедельник</t>
  </si>
  <si>
    <t>Вторник</t>
  </si>
  <si>
    <t>Среда</t>
  </si>
  <si>
    <t>Четверг</t>
  </si>
  <si>
    <t>Пятница</t>
  </si>
  <si>
    <t>Юр.лиц</t>
  </si>
  <si>
    <t>есмарт</t>
  </si>
  <si>
    <t>июнь</t>
  </si>
  <si>
    <t>июль</t>
  </si>
  <si>
    <t>август</t>
  </si>
  <si>
    <t>Общее</t>
  </si>
  <si>
    <t>Среднее в день</t>
  </si>
  <si>
    <t>без новака</t>
  </si>
  <si>
    <t>сентябрь</t>
  </si>
  <si>
    <t>октябрь</t>
  </si>
  <si>
    <t>апрель</t>
  </si>
  <si>
    <t>май</t>
  </si>
  <si>
    <t>ноябрь</t>
  </si>
  <si>
    <t>Январь</t>
  </si>
  <si>
    <t>март</t>
  </si>
  <si>
    <t>февраль</t>
  </si>
  <si>
    <t>январь</t>
  </si>
  <si>
    <t>Фефраль</t>
  </si>
  <si>
    <t>счет</t>
  </si>
  <si>
    <t>коробочки</t>
  </si>
  <si>
    <t>На счету с 2022</t>
  </si>
  <si>
    <t>2022</t>
  </si>
  <si>
    <t>Эквайринг %</t>
  </si>
  <si>
    <t>% купивших токен</t>
  </si>
  <si>
    <t>возврат был в офисе</t>
  </si>
  <si>
    <t>возврат</t>
  </si>
  <si>
    <t>прибыль</t>
  </si>
  <si>
    <t>рутокен</t>
  </si>
  <si>
    <t>(10 есмартов)</t>
  </si>
  <si>
    <t>мониторинг</t>
  </si>
  <si>
    <t>возврат клиенту</t>
  </si>
  <si>
    <t>пустая коробка</t>
  </si>
  <si>
    <t>ошибочный возврат</t>
  </si>
  <si>
    <t>Прогноз</t>
  </si>
  <si>
    <t>Страховка</t>
  </si>
  <si>
    <t>Прогноз март</t>
  </si>
  <si>
    <t>Прогноз июнь</t>
  </si>
  <si>
    <t>Прогноз апрель</t>
  </si>
  <si>
    <t>Прогноз апреля</t>
  </si>
  <si>
    <t>Прогноз июня</t>
  </si>
  <si>
    <t>декабрь</t>
  </si>
  <si>
    <t>андрей</t>
  </si>
  <si>
    <t>комуналка</t>
  </si>
  <si>
    <t>брак</t>
  </si>
  <si>
    <t>ошибочный возврат системы</t>
  </si>
  <si>
    <t>Прогноз сентябрь</t>
  </si>
  <si>
    <t>Прогноз от сентября</t>
  </si>
  <si>
    <t>5 есмартов сверху</t>
  </si>
  <si>
    <t>до конца года</t>
  </si>
  <si>
    <t>150к общая</t>
  </si>
  <si>
    <t>04.12.2023 1 брак</t>
  </si>
  <si>
    <t>12.12.2023 1 брак, в фнс</t>
  </si>
  <si>
    <t>21.11.2023 1 токен в фнс брак</t>
  </si>
  <si>
    <t>есмарты 300шт</t>
  </si>
  <si>
    <t>есмарты 100шт</t>
  </si>
  <si>
    <t>13.12.2023 1 возврат</t>
  </si>
  <si>
    <t>19.12.2023 1 возврат в фнс</t>
  </si>
  <si>
    <t>91,5к общая</t>
  </si>
  <si>
    <t>26.12.2023 1 возврат в фнс</t>
  </si>
  <si>
    <t>27.12.2023 1 брак в фнс</t>
  </si>
  <si>
    <t>210шт+50000р+65500</t>
  </si>
  <si>
    <t>Среднее М</t>
  </si>
  <si>
    <t>Среднее Д</t>
  </si>
  <si>
    <t>Новак</t>
  </si>
  <si>
    <t>Засек</t>
  </si>
  <si>
    <t>Тол</t>
  </si>
  <si>
    <t>Мичу</t>
  </si>
  <si>
    <t>Сызр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</si>
</sst>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1"/>
      <color theme="1"/>
      <name val="Calibri"/>
      <family val="2"/>
      <charset val="204"/>
      <scheme val="minor"/>
    </font>
    <font>
      <sz val="10"/>
      <color indexed="81"/>
      <name val="Tahoma"/>
      <family val="2"/>
      <charset val="204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rgb="FFFF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/>
      <bottom/>
      <diagonal/>
    </border>
    <border>
      <left style="medium">
        <color rgb="FFFF0000"/>
      </left>
      <right style="thin">
        <color indexed="64"/>
      </right>
      <top/>
      <bottom style="medium">
        <color rgb="FFFF0000"/>
      </bottom>
      <diagonal/>
    </border>
    <border>
      <left/>
      <right style="medium">
        <color rgb="FFFF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FF0000"/>
      </bottom>
      <diagonal/>
    </border>
    <border>
      <left/>
      <right style="medium">
        <color indexed="64"/>
      </right>
      <top style="medium">
        <color rgb="FFFF0000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rgb="FFFF000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rgb="FFFF0000"/>
      </top>
      <bottom/>
      <diagonal/>
    </border>
    <border>
      <left/>
      <right style="medium">
        <color rgb="FFFF0000"/>
      </right>
      <top style="thick">
        <color rgb="FFFF0000"/>
      </top>
      <bottom/>
      <diagonal/>
    </border>
    <border>
      <left style="medium">
        <color rgb="FFFF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wrapText="1"/>
    </xf>
    <xf numFmtId="10" fontId="0" fillId="0" borderId="1" xfId="0" applyNumberFormat="1" applyBorder="1"/>
    <xf numFmtId="1" fontId="0" fillId="0" borderId="1" xfId="0" applyNumberFormat="1" applyBorder="1"/>
    <xf numFmtId="0" fontId="1" fillId="3" borderId="0" xfId="0" applyFont="1" applyFill="1" applyBorder="1"/>
    <xf numFmtId="0" fontId="0" fillId="3" borderId="0" xfId="0" applyFill="1" applyBorder="1"/>
    <xf numFmtId="14" fontId="0" fillId="0" borderId="4" xfId="0" applyNumberFormat="1" applyBorder="1"/>
    <xf numFmtId="14" fontId="0" fillId="0" borderId="1" xfId="0" applyNumberFormat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5" borderId="11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4" xfId="0" applyBorder="1"/>
    <xf numFmtId="0" fontId="0" fillId="0" borderId="15" xfId="0" applyBorder="1"/>
    <xf numFmtId="0" fontId="2" fillId="5" borderId="16" xfId="0" applyFont="1" applyFill="1" applyBorder="1"/>
    <xf numFmtId="0" fontId="0" fillId="4" borderId="12" xfId="0" applyFill="1" applyBorder="1"/>
    <xf numFmtId="0" fontId="1" fillId="4" borderId="17" xfId="0" applyFont="1" applyFill="1" applyBorder="1"/>
    <xf numFmtId="0" fontId="0" fillId="0" borderId="18" xfId="0" applyBorder="1"/>
    <xf numFmtId="0" fontId="0" fillId="0" borderId="6" xfId="0" applyBorder="1"/>
    <xf numFmtId="0" fontId="0" fillId="0" borderId="7" xfId="0" applyBorder="1"/>
    <xf numFmtId="0" fontId="1" fillId="2" borderId="4" xfId="0" applyFont="1" applyFill="1" applyBorder="1"/>
    <xf numFmtId="0" fontId="0" fillId="0" borderId="15" xfId="0" applyFill="1" applyBorder="1"/>
    <xf numFmtId="0" fontId="1" fillId="2" borderId="12" xfId="0" applyFont="1" applyFill="1" applyBorder="1"/>
    <xf numFmtId="9" fontId="0" fillId="0" borderId="1" xfId="0" applyNumberFormat="1" applyBorder="1"/>
    <xf numFmtId="0" fontId="1" fillId="2" borderId="9" xfId="0" applyFont="1" applyFill="1" applyBorder="1"/>
    <xf numFmtId="0" fontId="1" fillId="6" borderId="1" xfId="0" applyFont="1" applyFill="1" applyBorder="1"/>
    <xf numFmtId="0" fontId="1" fillId="6" borderId="15" xfId="0" applyFont="1" applyFill="1" applyBorder="1"/>
    <xf numFmtId="14" fontId="1" fillId="6" borderId="12" xfId="0" applyNumberFormat="1" applyFont="1" applyFill="1" applyBorder="1" applyAlignment="1">
      <alignment horizontal="right"/>
    </xf>
    <xf numFmtId="0" fontId="1" fillId="6" borderId="13" xfId="0" applyFont="1" applyFill="1" applyBorder="1"/>
    <xf numFmtId="0" fontId="1" fillId="6" borderId="14" xfId="0" applyFont="1" applyFill="1" applyBorder="1"/>
    <xf numFmtId="0" fontId="0" fillId="0" borderId="5" xfId="0" applyBorder="1"/>
    <xf numFmtId="0" fontId="0" fillId="0" borderId="19" xfId="0" applyBorder="1"/>
    <xf numFmtId="0" fontId="0" fillId="0" borderId="20" xfId="0" applyBorder="1"/>
    <xf numFmtId="0" fontId="0" fillId="0" borderId="0" xfId="0" applyBorder="1"/>
    <xf numFmtId="2" fontId="0" fillId="0" borderId="2" xfId="0" applyNumberFormat="1" applyBorder="1"/>
    <xf numFmtId="0" fontId="0" fillId="0" borderId="22" xfId="0" applyBorder="1"/>
    <xf numFmtId="0" fontId="0" fillId="0" borderId="23" xfId="0" applyBorder="1"/>
    <xf numFmtId="14" fontId="1" fillId="2" borderId="24" xfId="0" applyNumberFormat="1" applyFont="1" applyFill="1" applyBorder="1"/>
    <xf numFmtId="0" fontId="0" fillId="0" borderId="25" xfId="0" applyBorder="1"/>
    <xf numFmtId="0" fontId="1" fillId="6" borderId="26" xfId="0" applyFont="1" applyFill="1" applyBorder="1"/>
    <xf numFmtId="14" fontId="1" fillId="2" borderId="27" xfId="0" applyNumberFormat="1" applyFont="1" applyFill="1" applyBorder="1"/>
    <xf numFmtId="0" fontId="1" fillId="6" borderId="28" xfId="0" applyFont="1" applyFill="1" applyBorder="1"/>
    <xf numFmtId="0" fontId="1" fillId="2" borderId="8" xfId="0" applyFont="1" applyFill="1" applyBorder="1" applyAlignment="1">
      <alignment horizontal="center"/>
    </xf>
    <xf numFmtId="0" fontId="0" fillId="0" borderId="21" xfId="0" applyBorder="1"/>
    <xf numFmtId="0" fontId="0" fillId="0" borderId="29" xfId="0" applyBorder="1"/>
    <xf numFmtId="14" fontId="1" fillId="6" borderId="30" xfId="0" applyNumberFormat="1" applyFont="1" applyFill="1" applyBorder="1" applyAlignment="1">
      <alignment horizontal="right"/>
    </xf>
    <xf numFmtId="0" fontId="0" fillId="3" borderId="0" xfId="0" applyFill="1"/>
    <xf numFmtId="0" fontId="0" fillId="0" borderId="1" xfId="0" applyFill="1" applyBorder="1"/>
    <xf numFmtId="14" fontId="1" fillId="3" borderId="0" xfId="0" applyNumberFormat="1" applyFont="1" applyFill="1" applyBorder="1"/>
    <xf numFmtId="0" fontId="1" fillId="6" borderId="31" xfId="0" applyFont="1" applyFill="1" applyBorder="1"/>
    <xf numFmtId="14" fontId="1" fillId="2" borderId="32" xfId="0" applyNumberFormat="1" applyFont="1" applyFill="1" applyBorder="1"/>
    <xf numFmtId="0" fontId="1" fillId="6" borderId="33" xfId="0" applyFont="1" applyFill="1" applyBorder="1"/>
    <xf numFmtId="14" fontId="0" fillId="0" borderId="0" xfId="0" applyNumberFormat="1"/>
    <xf numFmtId="0" fontId="0" fillId="0" borderId="3" xfId="0" applyFill="1" applyBorder="1"/>
    <xf numFmtId="164" fontId="0" fillId="0" borderId="0" xfId="0" applyNumberFormat="1"/>
    <xf numFmtId="0" fontId="1" fillId="2" borderId="21" xfId="0" applyFont="1" applyFill="1" applyBorder="1"/>
    <xf numFmtId="0" fontId="1" fillId="2" borderId="18" xfId="0" applyFont="1" applyFill="1" applyBorder="1"/>
    <xf numFmtId="14" fontId="0" fillId="0" borderId="5" xfId="0" applyNumberFormat="1" applyBorder="1"/>
    <xf numFmtId="0" fontId="0" fillId="0" borderId="7" xfId="0" applyFill="1" applyBorder="1"/>
    <xf numFmtId="0" fontId="0" fillId="0" borderId="0" xfId="0"/>
    <xf numFmtId="1" fontId="0" fillId="0" borderId="0" xfId="0" applyNumberFormat="1"/>
    <xf numFmtId="0" fontId="3" fillId="3" borderId="1" xfId="0" applyFont="1" applyFill="1" applyBorder="1"/>
    <xf numFmtId="14" fontId="1" fillId="6" borderId="34" xfId="0" applyNumberFormat="1" applyFont="1" applyFill="1" applyBorder="1" applyAlignment="1">
      <alignment horizontal="right"/>
    </xf>
    <xf numFmtId="14" fontId="1" fillId="6" borderId="36" xfId="0" applyNumberFormat="1" applyFont="1" applyFill="1" applyBorder="1" applyAlignment="1">
      <alignment horizontal="right"/>
    </xf>
    <xf numFmtId="14" fontId="1" fillId="2" borderId="37" xfId="0" applyNumberFormat="1" applyFont="1" applyFill="1" applyBorder="1"/>
    <xf numFmtId="14" fontId="1" fillId="2" borderId="38" xfId="0" applyNumberFormat="1" applyFont="1" applyFill="1" applyBorder="1"/>
    <xf numFmtId="0" fontId="0" fillId="0" borderId="39" xfId="0" applyBorder="1"/>
    <xf numFmtId="14" fontId="1" fillId="6" borderId="40" xfId="0" applyNumberFormat="1" applyFont="1" applyFill="1" applyBorder="1" applyAlignment="1">
      <alignment horizontal="right"/>
    </xf>
    <xf numFmtId="0" fontId="0" fillId="0" borderId="41" xfId="0" applyBorder="1"/>
    <xf numFmtId="0" fontId="0" fillId="0" borderId="42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43" xfId="0" applyBorder="1"/>
    <xf numFmtId="14" fontId="1" fillId="6" borderId="24" xfId="0" applyNumberFormat="1" applyFont="1" applyFill="1" applyBorder="1" applyAlignment="1">
      <alignment horizontal="right"/>
    </xf>
    <xf numFmtId="14" fontId="1" fillId="2" borderId="53" xfId="0" applyNumberFormat="1" applyFont="1" applyFill="1" applyBorder="1"/>
    <xf numFmtId="14" fontId="1" fillId="2" borderId="54" xfId="0" applyNumberFormat="1" applyFont="1" applyFill="1" applyBorder="1"/>
    <xf numFmtId="14" fontId="0" fillId="0" borderId="30" xfId="0" applyNumberFormat="1" applyBorder="1"/>
    <xf numFmtId="0" fontId="3" fillId="0" borderId="1" xfId="0" applyFont="1" applyBorder="1"/>
    <xf numFmtId="0" fontId="3" fillId="3" borderId="15" xfId="0" applyFont="1" applyFill="1" applyBorder="1"/>
    <xf numFmtId="0" fontId="3" fillId="0" borderId="13" xfId="0" applyFont="1" applyBorder="1"/>
    <xf numFmtId="0" fontId="0" fillId="0" borderId="57" xfId="0" applyBorder="1"/>
    <xf numFmtId="0" fontId="0" fillId="0" borderId="58" xfId="0" applyBorder="1"/>
    <xf numFmtId="49" fontId="0" fillId="0" borderId="4" xfId="0" applyNumberFormat="1" applyBorder="1"/>
    <xf numFmtId="49" fontId="0" fillId="0" borderId="1" xfId="0" applyNumberFormat="1" applyBorder="1"/>
    <xf numFmtId="0" fontId="0" fillId="7" borderId="35" xfId="0" applyFill="1" applyBorder="1"/>
    <xf numFmtId="2" fontId="0" fillId="8" borderId="55" xfId="0" applyNumberFormat="1" applyFill="1" applyBorder="1"/>
    <xf numFmtId="2" fontId="0" fillId="0" borderId="1" xfId="0" applyNumberFormat="1" applyBorder="1"/>
    <xf numFmtId="2" fontId="1" fillId="6" borderId="1" xfId="0" applyNumberFormat="1" applyFont="1" applyFill="1" applyBorder="1"/>
    <xf numFmtId="0" fontId="1" fillId="4" borderId="1" xfId="0" applyFont="1" applyFill="1" applyBorder="1"/>
    <xf numFmtId="0" fontId="4" fillId="0" borderId="0" xfId="0" applyFont="1"/>
    <xf numFmtId="14" fontId="0" fillId="0" borderId="2" xfId="0" applyNumberFormat="1" applyBorder="1"/>
    <xf numFmtId="0" fontId="0" fillId="0" borderId="2" xfId="0" applyBorder="1"/>
    <xf numFmtId="14" fontId="0" fillId="0" borderId="0" xfId="0" applyNumberFormat="1" applyBorder="1"/>
    <xf numFmtId="0" fontId="0" fillId="0" borderId="0" xfId="0" applyFill="1" applyBorder="1"/>
    <xf numFmtId="14" fontId="4" fillId="0" borderId="0" xfId="0" applyNumberFormat="1" applyFont="1" applyBorder="1"/>
    <xf numFmtId="0" fontId="7" fillId="0" borderId="0" xfId="0" applyFont="1"/>
    <xf numFmtId="0" fontId="1" fillId="4" borderId="1" xfId="0" applyFont="1" applyFill="1" applyBorder="1" applyAlignment="1">
      <alignment wrapText="1"/>
    </xf>
    <xf numFmtId="0" fontId="0" fillId="0" borderId="61" xfId="0" applyFill="1" applyBorder="1"/>
    <xf numFmtId="0" fontId="0" fillId="0" borderId="2" xfId="0" applyFill="1" applyBorder="1"/>
    <xf numFmtId="0" fontId="0" fillId="0" borderId="62" xfId="0" applyFill="1" applyBorder="1" applyAlignment="1">
      <alignment horizontal="right"/>
    </xf>
    <xf numFmtId="2" fontId="0" fillId="0" borderId="57" xfId="0" applyNumberFormat="1" applyBorder="1"/>
    <xf numFmtId="0" fontId="3" fillId="0" borderId="15" xfId="0" applyFont="1" applyBorder="1"/>
    <xf numFmtId="0" fontId="3" fillId="0" borderId="14" xfId="0" applyFont="1" applyBorder="1"/>
    <xf numFmtId="0" fontId="0" fillId="0" borderId="1" xfId="0" applyNumberFormat="1" applyBorder="1"/>
    <xf numFmtId="0" fontId="0" fillId="0" borderId="1" xfId="0" applyNumberFormat="1" applyFill="1" applyBorder="1"/>
    <xf numFmtId="14" fontId="0" fillId="0" borderId="12" xfId="0" applyNumberFormat="1" applyBorder="1"/>
    <xf numFmtId="0" fontId="0" fillId="9" borderId="12" xfId="0" applyFill="1" applyBorder="1"/>
    <xf numFmtId="2" fontId="0" fillId="9" borderId="13" xfId="0" applyNumberFormat="1" applyFill="1" applyBorder="1"/>
    <xf numFmtId="2" fontId="0" fillId="9" borderId="1" xfId="0" applyNumberFormat="1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9" borderId="63" xfId="0" applyFill="1" applyBorder="1"/>
    <xf numFmtId="2" fontId="0" fillId="9" borderId="14" xfId="0" applyNumberFormat="1" applyFill="1" applyBorder="1"/>
    <xf numFmtId="14" fontId="1" fillId="2" borderId="30" xfId="0" applyNumberFormat="1" applyFont="1" applyFill="1" applyBorder="1"/>
    <xf numFmtId="14" fontId="1" fillId="2" borderId="30" xfId="0" applyNumberFormat="1" applyFont="1" applyFill="1" applyBorder="1" applyAlignment="1">
      <alignment horizontal="right"/>
    </xf>
    <xf numFmtId="0" fontId="1" fillId="2" borderId="64" xfId="0" applyFont="1" applyFill="1" applyBorder="1" applyAlignment="1">
      <alignment horizontal="center"/>
    </xf>
    <xf numFmtId="0" fontId="1" fillId="2" borderId="19" xfId="0" applyFont="1" applyFill="1" applyBorder="1"/>
    <xf numFmtId="0" fontId="1" fillId="2" borderId="42" xfId="0" applyFont="1" applyFill="1" applyBorder="1"/>
    <xf numFmtId="0" fontId="1" fillId="6" borderId="2" xfId="0" applyFont="1" applyFill="1" applyBorder="1"/>
    <xf numFmtId="0" fontId="1" fillId="6" borderId="18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center"/>
    </xf>
    <xf numFmtId="0" fontId="1" fillId="2" borderId="56" xfId="0" applyFont="1" applyFill="1" applyBorder="1" applyAlignment="1">
      <alignment horizontal="center" vertical="center"/>
    </xf>
    <xf numFmtId="0" fontId="0" fillId="0" borderId="60" xfId="0" applyBorder="1" applyAlignment="1">
      <alignment horizontal="center"/>
    </xf>
    <xf numFmtId="0" fontId="0" fillId="0" borderId="59" xfId="0" applyBorder="1" applyAlignment="1">
      <alignment horizontal="center"/>
    </xf>
    <xf numFmtId="0" fontId="9" fillId="2" borderId="6" xfId="0" applyFont="1" applyFill="1" applyBorder="1"/>
    <xf numFmtId="0" fontId="9" fillId="2" borderId="7" xfId="0" applyFont="1" applyFill="1" applyBorder="1"/>
  </cellXfs>
  <cellStyles count="1">
    <cellStyle name="Обычный" xfId="0" builtinId="0"/>
  </cellStyles>
  <dxfs count="10"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fill>
        <patternFill patternType="solid">
          <fgColor indexed="64"/>
          <bgColor rgb="FF7030A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Продажи по месяцам</a:t>
            </a:r>
          </a:p>
        </c:rich>
      </c:tx>
      <c:layout>
        <c:manualLayout>
          <c:xMode val="edge"/>
          <c:yMode val="edge"/>
          <c:x val="0.26993912682945459"/>
          <c:y val="3.2520325203252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454943132108485E-2"/>
          <c:y val="0.15085568326947638"/>
          <c:w val="0.89960854893138353"/>
          <c:h val="0.65975281825403997"/>
        </c:manualLayout>
      </c:layout>
      <c:barChart>
        <c:barDir val="col"/>
        <c:grouping val="clustered"/>
        <c:varyColors val="0"/>
        <c:ser>
          <c:idx val="0"/>
          <c:order val="0"/>
          <c:tx>
            <c:v>январь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Общее!$I$2:$M$2</c:f>
              <c:numCache>
                <c:formatCode>General</c:formatCode>
                <c:ptCount val="5"/>
                <c:pt idx="0">
                  <c:v>71</c:v>
                </c:pt>
                <c:pt idx="1">
                  <c:v>115</c:v>
                </c:pt>
                <c:pt idx="2">
                  <c:v>206</c:v>
                </c:pt>
                <c:pt idx="3">
                  <c:v>196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7-45D9-B022-CF40C7751169}"/>
            </c:ext>
          </c:extLst>
        </c:ser>
        <c:ser>
          <c:idx val="1"/>
          <c:order val="1"/>
          <c:tx>
            <c:v>Февраль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Общее!$I$4:$M$4</c:f>
              <c:numCache>
                <c:formatCode>General</c:formatCode>
                <c:ptCount val="5"/>
                <c:pt idx="0">
                  <c:v>210</c:v>
                </c:pt>
                <c:pt idx="1">
                  <c:v>127</c:v>
                </c:pt>
                <c:pt idx="2">
                  <c:v>185</c:v>
                </c:pt>
                <c:pt idx="3">
                  <c:v>168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7-45D9-B022-CF40C7751169}"/>
            </c:ext>
          </c:extLst>
        </c:ser>
        <c:ser>
          <c:idx val="2"/>
          <c:order val="2"/>
          <c:tx>
            <c:v>март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Общее!$I$6:$M$6</c:f>
              <c:numCache>
                <c:formatCode>General</c:formatCode>
                <c:ptCount val="5"/>
                <c:pt idx="0">
                  <c:v>211</c:v>
                </c:pt>
                <c:pt idx="1">
                  <c:v>255</c:v>
                </c:pt>
                <c:pt idx="2">
                  <c:v>558</c:v>
                </c:pt>
                <c:pt idx="3">
                  <c:v>367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27-45D9-B022-CF40C7751169}"/>
            </c:ext>
          </c:extLst>
        </c:ser>
        <c:ser>
          <c:idx val="3"/>
          <c:order val="3"/>
          <c:tx>
            <c:v>апрель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Общее!$I$8:$M$8</c:f>
              <c:numCache>
                <c:formatCode>General</c:formatCode>
                <c:ptCount val="5"/>
                <c:pt idx="0">
                  <c:v>80</c:v>
                </c:pt>
                <c:pt idx="1">
                  <c:v>112</c:v>
                </c:pt>
                <c:pt idx="2">
                  <c:v>196</c:v>
                </c:pt>
                <c:pt idx="3">
                  <c:v>208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27-45D9-B022-CF40C7751169}"/>
            </c:ext>
          </c:extLst>
        </c:ser>
        <c:ser>
          <c:idx val="4"/>
          <c:order val="4"/>
          <c:tx>
            <c:v>май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Общее!$I$10:$M$10</c:f>
              <c:numCache>
                <c:formatCode>General</c:formatCode>
                <c:ptCount val="5"/>
                <c:pt idx="0">
                  <c:v>53</c:v>
                </c:pt>
                <c:pt idx="1">
                  <c:v>54</c:v>
                </c:pt>
                <c:pt idx="2">
                  <c:v>95</c:v>
                </c:pt>
                <c:pt idx="3">
                  <c:v>89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27-45D9-B022-CF40C7751169}"/>
            </c:ext>
          </c:extLst>
        </c:ser>
        <c:ser>
          <c:idx val="5"/>
          <c:order val="5"/>
          <c:tx>
            <c:v>июнь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Общее!$I$12:$M$12</c:f>
              <c:numCache>
                <c:formatCode>General</c:formatCode>
                <c:ptCount val="5"/>
                <c:pt idx="0">
                  <c:v>53</c:v>
                </c:pt>
                <c:pt idx="1">
                  <c:v>63</c:v>
                </c:pt>
                <c:pt idx="2">
                  <c:v>87</c:v>
                </c:pt>
                <c:pt idx="3">
                  <c:v>103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27-45D9-B022-CF40C7751169}"/>
            </c:ext>
          </c:extLst>
        </c:ser>
        <c:ser>
          <c:idx val="6"/>
          <c:order val="6"/>
          <c:tx>
            <c:v>июль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Общее!$I$14:$M$14</c:f>
              <c:numCache>
                <c:formatCode>General</c:formatCode>
                <c:ptCount val="5"/>
                <c:pt idx="0">
                  <c:v>47</c:v>
                </c:pt>
                <c:pt idx="1">
                  <c:v>85</c:v>
                </c:pt>
                <c:pt idx="2">
                  <c:v>99</c:v>
                </c:pt>
                <c:pt idx="3">
                  <c:v>118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27-45D9-B022-CF40C7751169}"/>
            </c:ext>
          </c:extLst>
        </c:ser>
        <c:ser>
          <c:idx val="7"/>
          <c:order val="7"/>
          <c:tx>
            <c:v>август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Общее!$I$16:$M$16</c:f>
              <c:numCache>
                <c:formatCode>General</c:formatCode>
                <c:ptCount val="5"/>
                <c:pt idx="0">
                  <c:v>33</c:v>
                </c:pt>
                <c:pt idx="1">
                  <c:v>65</c:v>
                </c:pt>
                <c:pt idx="2">
                  <c:v>74</c:v>
                </c:pt>
                <c:pt idx="3">
                  <c:v>123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27-45D9-B022-CF40C7751169}"/>
            </c:ext>
          </c:extLst>
        </c:ser>
        <c:ser>
          <c:idx val="8"/>
          <c:order val="8"/>
          <c:tx>
            <c:v>сентябрь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Общее!$I$18:$M$18</c:f>
              <c:numCache>
                <c:formatCode>General</c:formatCode>
                <c:ptCount val="5"/>
                <c:pt idx="0">
                  <c:v>41</c:v>
                </c:pt>
                <c:pt idx="1">
                  <c:v>73</c:v>
                </c:pt>
                <c:pt idx="2">
                  <c:v>84</c:v>
                </c:pt>
                <c:pt idx="3">
                  <c:v>95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27-45D9-B022-CF40C7751169}"/>
            </c:ext>
          </c:extLst>
        </c:ser>
        <c:ser>
          <c:idx val="9"/>
          <c:order val="9"/>
          <c:tx>
            <c:v>октябрь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Общее!$I$20:$M$20</c:f>
              <c:numCache>
                <c:formatCode>General</c:formatCode>
                <c:ptCount val="5"/>
                <c:pt idx="0">
                  <c:v>58</c:v>
                </c:pt>
                <c:pt idx="1">
                  <c:v>78</c:v>
                </c:pt>
                <c:pt idx="2">
                  <c:v>65</c:v>
                </c:pt>
                <c:pt idx="3">
                  <c:v>109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27-45D9-B022-CF40C7751169}"/>
            </c:ext>
          </c:extLst>
        </c:ser>
        <c:ser>
          <c:idx val="10"/>
          <c:order val="10"/>
          <c:tx>
            <c:v>ноябрь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Общее!$I$22:$M$22</c:f>
              <c:numCache>
                <c:formatCode>General</c:formatCode>
                <c:ptCount val="5"/>
                <c:pt idx="0">
                  <c:v>56</c:v>
                </c:pt>
                <c:pt idx="1">
                  <c:v>46</c:v>
                </c:pt>
                <c:pt idx="2">
                  <c:v>94</c:v>
                </c:pt>
                <c:pt idx="3">
                  <c:v>103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27-45D9-B022-CF40C7751169}"/>
            </c:ext>
          </c:extLst>
        </c:ser>
        <c:ser>
          <c:idx val="11"/>
          <c:order val="11"/>
          <c:tx>
            <c:v>декабрь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Общее!$I$24:$M$24</c:f>
              <c:numCache>
                <c:formatCode>General</c:formatCode>
                <c:ptCount val="5"/>
                <c:pt idx="0">
                  <c:v>45</c:v>
                </c:pt>
                <c:pt idx="1">
                  <c:v>60</c:v>
                </c:pt>
                <c:pt idx="2">
                  <c:v>121</c:v>
                </c:pt>
                <c:pt idx="3">
                  <c:v>111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427-45D9-B022-CF40C775116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278628072"/>
        <c:axId val="278621800"/>
      </c:barChart>
      <c:catAx>
        <c:axId val="278628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8621800"/>
        <c:crosses val="autoZero"/>
        <c:auto val="1"/>
        <c:lblAlgn val="ctr"/>
        <c:lblOffset val="100"/>
        <c:noMultiLvlLbl val="0"/>
      </c:catAx>
      <c:valAx>
        <c:axId val="27862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86280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Среднее в месяц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январь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Общее!$I$3:$M$3</c:f>
              <c:numCache>
                <c:formatCode>0.00</c:formatCode>
                <c:ptCount val="5"/>
                <c:pt idx="0">
                  <c:v>4.1764705882352944</c:v>
                </c:pt>
                <c:pt idx="1">
                  <c:v>6.7647058823529411</c:v>
                </c:pt>
                <c:pt idx="2">
                  <c:v>12.117647058823529</c:v>
                </c:pt>
                <c:pt idx="3">
                  <c:v>11.529411764705882</c:v>
                </c:pt>
                <c:pt idx="4">
                  <c:v>1.1176470588235294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E-4E4F-91AF-D5098299CCD7}"/>
            </c:ext>
          </c:extLst>
        </c:ser>
        <c:ser>
          <c:idx val="1"/>
          <c:order val="1"/>
          <c:tx>
            <c:v>Февраль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Общее!$I$5:$M$5</c:f>
              <c:numCache>
                <c:formatCode>0.00</c:formatCode>
                <c:ptCount val="5"/>
                <c:pt idx="0">
                  <c:v>11.666666666666666</c:v>
                </c:pt>
                <c:pt idx="1">
                  <c:v>7.0555555555555554</c:v>
                </c:pt>
                <c:pt idx="2">
                  <c:v>10.277777777777779</c:v>
                </c:pt>
                <c:pt idx="3">
                  <c:v>9.3333333333333339</c:v>
                </c:pt>
                <c:pt idx="4">
                  <c:v>1.1111111111111112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E-4E4F-91AF-D5098299CCD7}"/>
            </c:ext>
          </c:extLst>
        </c:ser>
        <c:ser>
          <c:idx val="2"/>
          <c:order val="2"/>
          <c:tx>
            <c:v>март</c:v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Общее!$I$7:$M$7</c:f>
              <c:numCache>
                <c:formatCode>0.00</c:formatCode>
                <c:ptCount val="5"/>
                <c:pt idx="0">
                  <c:v>9.5909090909090917</c:v>
                </c:pt>
                <c:pt idx="1">
                  <c:v>11.590909090909092</c:v>
                </c:pt>
                <c:pt idx="2">
                  <c:v>25.363636363636363</c:v>
                </c:pt>
                <c:pt idx="3">
                  <c:v>16.681818181818183</c:v>
                </c:pt>
                <c:pt idx="4">
                  <c:v>2.1818181818181817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E-4E4F-91AF-D5098299CCD7}"/>
            </c:ext>
          </c:extLst>
        </c:ser>
        <c:ser>
          <c:idx val="3"/>
          <c:order val="3"/>
          <c:tx>
            <c:v>апрель</c:v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Общее!$I$9:$M$9</c:f>
              <c:numCache>
                <c:formatCode>0.00</c:formatCode>
                <c:ptCount val="5"/>
                <c:pt idx="0">
                  <c:v>4</c:v>
                </c:pt>
                <c:pt idx="1">
                  <c:v>5.6</c:v>
                </c:pt>
                <c:pt idx="2">
                  <c:v>9.8000000000000007</c:v>
                </c:pt>
                <c:pt idx="3">
                  <c:v>10.4</c:v>
                </c:pt>
                <c:pt idx="4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E-4E4F-91AF-D5098299CCD7}"/>
            </c:ext>
          </c:extLst>
        </c:ser>
        <c:ser>
          <c:idx val="4"/>
          <c:order val="4"/>
          <c:tx>
            <c:v>май</c:v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Общее!$I$11:$M$11</c:f>
              <c:numCache>
                <c:formatCode>0.00</c:formatCode>
                <c:ptCount val="5"/>
                <c:pt idx="0">
                  <c:v>2.65</c:v>
                </c:pt>
                <c:pt idx="1">
                  <c:v>2.7</c:v>
                </c:pt>
                <c:pt idx="2">
                  <c:v>4.75</c:v>
                </c:pt>
                <c:pt idx="3">
                  <c:v>4.45</c:v>
                </c:pt>
                <c:pt idx="4">
                  <c:v>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0E-4E4F-91AF-D5098299CCD7}"/>
            </c:ext>
          </c:extLst>
        </c:ser>
        <c:ser>
          <c:idx val="5"/>
          <c:order val="5"/>
          <c:tx>
            <c:v>июнь</c:v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Общее!$I$13:$M$13</c:f>
              <c:numCache>
                <c:formatCode>0.00</c:formatCode>
                <c:ptCount val="5"/>
                <c:pt idx="0">
                  <c:v>2.5238095238095237</c:v>
                </c:pt>
                <c:pt idx="1">
                  <c:v>3</c:v>
                </c:pt>
                <c:pt idx="2">
                  <c:v>4.1428571428571432</c:v>
                </c:pt>
                <c:pt idx="3">
                  <c:v>4.9047619047619051</c:v>
                </c:pt>
                <c:pt idx="4">
                  <c:v>1.1428571428571428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0E-4E4F-91AF-D5098299CCD7}"/>
            </c:ext>
          </c:extLst>
        </c:ser>
        <c:ser>
          <c:idx val="6"/>
          <c:order val="6"/>
          <c:tx>
            <c:v>июль</c:v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Общее!$I$15:$M$15</c:f>
              <c:numCache>
                <c:formatCode>0.00</c:formatCode>
                <c:ptCount val="5"/>
                <c:pt idx="0">
                  <c:v>2.2380952380952381</c:v>
                </c:pt>
                <c:pt idx="1">
                  <c:v>4.0476190476190474</c:v>
                </c:pt>
                <c:pt idx="2">
                  <c:v>4.7142857142857144</c:v>
                </c:pt>
                <c:pt idx="3">
                  <c:v>5.6190476190476186</c:v>
                </c:pt>
                <c:pt idx="4">
                  <c:v>1.1428571428571428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0E-4E4F-91AF-D5098299CCD7}"/>
            </c:ext>
          </c:extLst>
        </c:ser>
        <c:ser>
          <c:idx val="7"/>
          <c:order val="7"/>
          <c:tx>
            <c:v>август</c:v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Общее!$I$17:$M$17</c:f>
              <c:numCache>
                <c:formatCode>0.00</c:formatCode>
                <c:ptCount val="5"/>
                <c:pt idx="0">
                  <c:v>1.4347826086956521</c:v>
                </c:pt>
                <c:pt idx="1">
                  <c:v>2.8260869565217392</c:v>
                </c:pt>
                <c:pt idx="2">
                  <c:v>3.2173913043478262</c:v>
                </c:pt>
                <c:pt idx="3">
                  <c:v>5.3478260869565215</c:v>
                </c:pt>
                <c:pt idx="4">
                  <c:v>1.3478260869565217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0E-4E4F-91AF-D5098299CCD7}"/>
            </c:ext>
          </c:extLst>
        </c:ser>
        <c:ser>
          <c:idx val="8"/>
          <c:order val="8"/>
          <c:tx>
            <c:v>сентябрь</c:v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Общее!$I$19:$M$19</c:f>
              <c:numCache>
                <c:formatCode>0.00</c:formatCode>
                <c:ptCount val="5"/>
                <c:pt idx="0">
                  <c:v>1.9523809523809523</c:v>
                </c:pt>
                <c:pt idx="1">
                  <c:v>3.4761904761904763</c:v>
                </c:pt>
                <c:pt idx="2">
                  <c:v>4</c:v>
                </c:pt>
                <c:pt idx="3">
                  <c:v>4.5238095238095237</c:v>
                </c:pt>
                <c:pt idx="4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0E-4E4F-91AF-D5098299CCD7}"/>
            </c:ext>
          </c:extLst>
        </c:ser>
        <c:ser>
          <c:idx val="9"/>
          <c:order val="9"/>
          <c:tx>
            <c:v>октябрь</c:v>
          </c:tx>
          <c:spPr>
            <a:gradFill rotWithShape="1">
              <a:gsLst>
                <a:gs pos="0">
                  <a:schemeClr val="accent2">
                    <a:lumMod val="8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Общее!$I$21:$M$21</c:f>
              <c:numCache>
                <c:formatCode>0.00</c:formatCode>
                <c:ptCount val="5"/>
                <c:pt idx="0">
                  <c:v>2.6363636363636362</c:v>
                </c:pt>
                <c:pt idx="1">
                  <c:v>3.5454545454545454</c:v>
                </c:pt>
                <c:pt idx="2">
                  <c:v>2.9545454545454546</c:v>
                </c:pt>
                <c:pt idx="3">
                  <c:v>4.9545454545454541</c:v>
                </c:pt>
                <c:pt idx="4">
                  <c:v>0.72727272727272729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A0E-4E4F-91AF-D5098299CCD7}"/>
            </c:ext>
          </c:extLst>
        </c:ser>
        <c:ser>
          <c:idx val="10"/>
          <c:order val="10"/>
          <c:tx>
            <c:v>ноябрь</c:v>
          </c:tx>
          <c:spPr>
            <a:gradFill rotWithShape="1">
              <a:gsLst>
                <a:gs pos="0">
                  <a:schemeClr val="accent4">
                    <a:lumMod val="8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Общее!$I$23:$M$23</c:f>
              <c:numCache>
                <c:formatCode>0.00</c:formatCode>
                <c:ptCount val="5"/>
                <c:pt idx="0">
                  <c:v>2.6666666666666665</c:v>
                </c:pt>
                <c:pt idx="1">
                  <c:v>2.1904761904761907</c:v>
                </c:pt>
                <c:pt idx="2">
                  <c:v>4.4761904761904763</c:v>
                </c:pt>
                <c:pt idx="3">
                  <c:v>4.9047619047619051</c:v>
                </c:pt>
                <c:pt idx="4">
                  <c:v>0.76190476190476186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A0E-4E4F-91AF-D5098299CCD7}"/>
            </c:ext>
          </c:extLst>
        </c:ser>
        <c:ser>
          <c:idx val="11"/>
          <c:order val="11"/>
          <c:tx>
            <c:v>декабрь</c:v>
          </c:tx>
          <c:spPr>
            <a:gradFill rotWithShape="1">
              <a:gsLst>
                <a:gs pos="0">
                  <a:schemeClr val="accent6">
                    <a:lumMod val="8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Общее!$I$1:$M$1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Общее!$I$25:$M$25</c:f>
              <c:numCache>
                <c:formatCode>0.00</c:formatCode>
                <c:ptCount val="5"/>
                <c:pt idx="0">
                  <c:v>2.1428571428571428</c:v>
                </c:pt>
                <c:pt idx="1">
                  <c:v>2.8571428571428572</c:v>
                </c:pt>
                <c:pt idx="2">
                  <c:v>5.7619047619047619</c:v>
                </c:pt>
                <c:pt idx="3">
                  <c:v>5.2857142857142856</c:v>
                </c:pt>
                <c:pt idx="4">
                  <c:v>0.42857142857142855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A0E-4E4F-91AF-D5098299CCD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78622976"/>
        <c:axId val="278622584"/>
      </c:barChart>
      <c:catAx>
        <c:axId val="27862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8622584"/>
        <c:crosses val="autoZero"/>
        <c:auto val="1"/>
        <c:lblAlgn val="ctr"/>
        <c:lblOffset val="100"/>
        <c:noMultiLvlLbl val="0"/>
      </c:catAx>
      <c:valAx>
        <c:axId val="27862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862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 по дням недели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Общее!$O$3</c:f>
              <c:strCache>
                <c:ptCount val="1"/>
                <c:pt idx="0">
                  <c:v>Понедельник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Общее!$P$2:$T$2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Общее!$P$3:$T$3</c:f>
              <c:numCache>
                <c:formatCode>General</c:formatCode>
                <c:ptCount val="5"/>
                <c:pt idx="0">
                  <c:v>232</c:v>
                </c:pt>
                <c:pt idx="1">
                  <c:v>233</c:v>
                </c:pt>
                <c:pt idx="2">
                  <c:v>399</c:v>
                </c:pt>
                <c:pt idx="3">
                  <c:v>350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E-49FE-9C1E-205DC7AC2C59}"/>
            </c:ext>
          </c:extLst>
        </c:ser>
        <c:ser>
          <c:idx val="1"/>
          <c:order val="1"/>
          <c:tx>
            <c:strRef>
              <c:f>Общее!$O$4</c:f>
              <c:strCache>
                <c:ptCount val="1"/>
                <c:pt idx="0">
                  <c:v>Вторник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Общее!$P$2:$T$2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Общее!$P$4:$T$4</c:f>
              <c:numCache>
                <c:formatCode>General</c:formatCode>
                <c:ptCount val="5"/>
                <c:pt idx="0">
                  <c:v>180</c:v>
                </c:pt>
                <c:pt idx="1">
                  <c:v>213</c:v>
                </c:pt>
                <c:pt idx="2">
                  <c:v>337</c:v>
                </c:pt>
                <c:pt idx="3">
                  <c:v>345</c:v>
                </c:pt>
                <c:pt idx="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BE-49FE-9C1E-205DC7AC2C59}"/>
            </c:ext>
          </c:extLst>
        </c:ser>
        <c:ser>
          <c:idx val="2"/>
          <c:order val="2"/>
          <c:tx>
            <c:strRef>
              <c:f>Общее!$O$5</c:f>
              <c:strCache>
                <c:ptCount val="1"/>
                <c:pt idx="0">
                  <c:v>Среда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Общее!$P$2:$T$2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Общее!$P$5:$T$5</c:f>
              <c:numCache>
                <c:formatCode>General</c:formatCode>
                <c:ptCount val="5"/>
                <c:pt idx="0">
                  <c:v>178</c:v>
                </c:pt>
                <c:pt idx="1">
                  <c:v>220</c:v>
                </c:pt>
                <c:pt idx="2">
                  <c:v>337</c:v>
                </c:pt>
                <c:pt idx="3">
                  <c:v>308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BE-49FE-9C1E-205DC7AC2C59}"/>
            </c:ext>
          </c:extLst>
        </c:ser>
        <c:ser>
          <c:idx val="3"/>
          <c:order val="3"/>
          <c:tx>
            <c:strRef>
              <c:f>Общее!$O$6</c:f>
              <c:strCache>
                <c:ptCount val="1"/>
                <c:pt idx="0">
                  <c:v>Четверг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Общее!$P$2:$T$2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Общее!$P$6:$T$6</c:f>
              <c:numCache>
                <c:formatCode>General</c:formatCode>
                <c:ptCount val="5"/>
                <c:pt idx="0">
                  <c:v>157</c:v>
                </c:pt>
                <c:pt idx="1">
                  <c:v>208</c:v>
                </c:pt>
                <c:pt idx="2">
                  <c:v>317</c:v>
                </c:pt>
                <c:pt idx="3">
                  <c:v>366</c:v>
                </c:pt>
                <c:pt idx="4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BE-49FE-9C1E-205DC7AC2C59}"/>
            </c:ext>
          </c:extLst>
        </c:ser>
        <c:ser>
          <c:idx val="4"/>
          <c:order val="4"/>
          <c:tx>
            <c:strRef>
              <c:f>Общее!$O$7</c:f>
              <c:strCache>
                <c:ptCount val="1"/>
                <c:pt idx="0">
                  <c:v>Пятница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Общее!$P$2:$T$2</c:f>
              <c:strCache>
                <c:ptCount val="5"/>
                <c:pt idx="0">
                  <c:v>Новак</c:v>
                </c:pt>
                <c:pt idx="1">
                  <c:v>Засек</c:v>
                </c:pt>
                <c:pt idx="2">
                  <c:v>Тол</c:v>
                </c:pt>
                <c:pt idx="3">
                  <c:v>Мичу</c:v>
                </c:pt>
                <c:pt idx="4">
                  <c:v>Сызр</c:v>
                </c:pt>
              </c:strCache>
            </c:strRef>
          </c:cat>
          <c:val>
            <c:numRef>
              <c:f>Общее!$P$7:$T$7</c:f>
              <c:numCache>
                <c:formatCode>General</c:formatCode>
                <c:ptCount val="5"/>
                <c:pt idx="0">
                  <c:v>157</c:v>
                </c:pt>
                <c:pt idx="1">
                  <c:v>196</c:v>
                </c:pt>
                <c:pt idx="2">
                  <c:v>277</c:v>
                </c:pt>
                <c:pt idx="3">
                  <c:v>330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BE-49FE-9C1E-205DC7AC2C5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78623368"/>
        <c:axId val="278623760"/>
      </c:barChart>
      <c:catAx>
        <c:axId val="27862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8623760"/>
        <c:crosses val="autoZero"/>
        <c:auto val="1"/>
        <c:lblAlgn val="ctr"/>
        <c:lblOffset val="100"/>
        <c:noMultiLvlLbl val="0"/>
      </c:catAx>
      <c:valAx>
        <c:axId val="2786237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7862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149594</xdr:colOff>
      <xdr:row>35</xdr:row>
      <xdr:rowOff>67236</xdr:rowOff>
    </xdr:from>
    <xdr:to>
      <xdr:col>18</xdr:col>
      <xdr:colOff>123264</xdr:colOff>
      <xdr:row>52</xdr:row>
      <xdr:rowOff>123264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587188</xdr:colOff>
      <xdr:row>58</xdr:row>
      <xdr:rowOff>33618</xdr:rowOff>
    </xdr:from>
    <xdr:to>
      <xdr:col>21</xdr:col>
      <xdr:colOff>22411</xdr:colOff>
      <xdr:row>83</xdr:row>
      <xdr:rowOff>56030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94126</xdr:colOff>
      <xdr:row>25</xdr:row>
      <xdr:rowOff>179294</xdr:rowOff>
    </xdr:from>
    <xdr:to>
      <xdr:col>24</xdr:col>
      <xdr:colOff>537882</xdr:colOff>
      <xdr:row>45</xdr:row>
      <xdr:rowOff>11207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F9AC6B-0E5C-4284-9574-B619F05806E3}" name="Таблица1" displayName="Таблица1" ref="A1:F349" totalsRowShown="0" headerRowDxfId="9" headerRowBorderDxfId="8" tableBorderDxfId="7" totalsRowBorderDxfId="6">
  <autoFilter ref="A1:F349" xr:uid="{E3F9AC6B-0E5C-4284-9574-B619F05806E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D2956F4-C672-4CA8-B4CD-5E1E96B6266E}" name="Дата" dataDxfId="5"/>
    <tableColumn id="2" xr3:uid="{047CB16A-64AA-4D3A-9E4A-1D711FC52344}" name="Новак" dataDxfId="4"/>
    <tableColumn id="3" xr3:uid="{0A851AF2-FED5-458F-A4DB-152609235156}" name="Засек" dataDxfId="3"/>
    <tableColumn id="4" xr3:uid="{22C76BA5-7DAA-4DAD-B5E0-E3AD71C027E4}" name="Тол" dataDxfId="2"/>
    <tableColumn id="5" xr3:uid="{C929ED5B-04BC-4C78-8829-0D4DFEF03CE7}" name="Мичу" dataDxfId="1"/>
    <tableColumn id="6" xr3:uid="{5E111116-701B-483A-AA9A-8B5F72B3FF50}" name="Сызр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0"/>
  <sheetViews>
    <sheetView topLeftCell="A16" zoomScale="85" zoomScaleNormal="85" workbookViewId="0">
      <selection activeCell="U16" sqref="U16"/>
    </sheetView>
  </sheetViews>
  <sheetFormatPr defaultRowHeight="15" x14ac:dyDescent="0.25"/>
  <cols>
    <col min="1" max="1" width="14" customWidth="1"/>
    <col min="2" max="2" width="18.7109375" customWidth="1"/>
    <col min="3" max="3" width="11.42578125" customWidth="1"/>
    <col min="4" max="4" width="11.140625" customWidth="1"/>
    <col min="5" max="5" width="12.42578125" customWidth="1"/>
    <col min="6" max="6" width="10.7109375" customWidth="1"/>
    <col min="8" max="8" width="11.28515625" bestFit="1" customWidth="1"/>
    <col min="9" max="9" width="17.5703125" customWidth="1"/>
    <col min="10" max="10" width="10.85546875" customWidth="1"/>
    <col min="11" max="11" width="12.140625" customWidth="1"/>
    <col min="12" max="12" width="10.7109375" customWidth="1"/>
    <col min="15" max="15" width="13.85546875" customWidth="1"/>
    <col min="16" max="16" width="18.7109375" customWidth="1"/>
    <col min="17" max="17" width="15.5703125" bestFit="1" customWidth="1"/>
    <col min="18" max="18" width="10.5703125" customWidth="1"/>
    <col min="19" max="19" width="10.140625" customWidth="1"/>
  </cols>
  <sheetData>
    <row r="1" spans="1:20" ht="15.75" thickBot="1" x14ac:dyDescent="0.3">
      <c r="A1" s="132" t="s">
        <v>32</v>
      </c>
      <c r="B1" s="133" t="s">
        <v>108</v>
      </c>
      <c r="C1" s="133" t="s">
        <v>109</v>
      </c>
      <c r="D1" s="133" t="s">
        <v>110</v>
      </c>
      <c r="E1" s="133" t="s">
        <v>111</v>
      </c>
      <c r="F1" s="134" t="s">
        <v>112</v>
      </c>
      <c r="I1" s="142" t="s">
        <v>108</v>
      </c>
      <c r="J1" s="142" t="s">
        <v>109</v>
      </c>
      <c r="K1" s="142" t="s">
        <v>110</v>
      </c>
      <c r="L1" s="142" t="s">
        <v>111</v>
      </c>
      <c r="M1" s="143" t="s">
        <v>112</v>
      </c>
      <c r="P1" s="137" t="s">
        <v>39</v>
      </c>
      <c r="Q1" s="137"/>
      <c r="R1" s="137"/>
      <c r="S1" s="137"/>
      <c r="T1" s="137"/>
    </row>
    <row r="2" spans="1:20" x14ac:dyDescent="0.25">
      <c r="A2" s="130">
        <v>44935</v>
      </c>
      <c r="B2" s="3">
        <f>Новак!F25</f>
        <v>4</v>
      </c>
      <c r="C2" s="3">
        <f>Засек!F19</f>
        <v>8</v>
      </c>
      <c r="D2" s="3">
        <f>Тол!F19</f>
        <v>14</v>
      </c>
      <c r="E2" s="3">
        <f>Мичу!F19</f>
        <v>6</v>
      </c>
      <c r="F2" s="22">
        <f>Сызр!F19</f>
        <v>1</v>
      </c>
      <c r="H2" s="138" t="s">
        <v>58</v>
      </c>
      <c r="I2" s="100">
        <f>SUM(B2:B6,B9:B13,B16:B20,B23:B24)</f>
        <v>71</v>
      </c>
      <c r="J2" s="100">
        <f>SUM(C2:C6,C9:C13,C16:C20,C23:C24)</f>
        <v>115</v>
      </c>
      <c r="K2" s="100">
        <f t="shared" ref="K2:M2" si="0">SUM(D2:D6,D9:D13,D16:D20,D23:D24)</f>
        <v>206</v>
      </c>
      <c r="L2" s="100">
        <f t="shared" si="0"/>
        <v>196</v>
      </c>
      <c r="M2" s="100">
        <f t="shared" si="0"/>
        <v>19</v>
      </c>
      <c r="P2" s="142" t="s">
        <v>108</v>
      </c>
      <c r="Q2" s="142" t="s">
        <v>109</v>
      </c>
      <c r="R2" s="142" t="s">
        <v>110</v>
      </c>
      <c r="S2" s="142" t="s">
        <v>111</v>
      </c>
      <c r="T2" s="143" t="s">
        <v>112</v>
      </c>
    </row>
    <row r="3" spans="1:20" ht="15.75" thickBot="1" x14ac:dyDescent="0.3">
      <c r="A3" s="130">
        <v>44936</v>
      </c>
      <c r="B3" s="3">
        <f>Новак!F26</f>
        <v>3</v>
      </c>
      <c r="C3" s="3">
        <f>Засек!F20</f>
        <v>4</v>
      </c>
      <c r="D3" s="3">
        <f>Тол!F20</f>
        <v>14</v>
      </c>
      <c r="E3" s="3">
        <f>Мичу!F20</f>
        <v>11</v>
      </c>
      <c r="F3" s="22">
        <f>Сызр!F20</f>
        <v>1</v>
      </c>
      <c r="H3" s="139"/>
      <c r="I3" s="101">
        <f>AVERAGE(B2:B6,B9:B13,B16:B20,B23:B24)</f>
        <v>4.1764705882352944</v>
      </c>
      <c r="J3" s="101">
        <f t="shared" ref="J3:M3" si="1">AVERAGE(C2:C6,C9:C13,C16:C20,C23:C24)</f>
        <v>6.7647058823529411</v>
      </c>
      <c r="K3" s="101">
        <f t="shared" si="1"/>
        <v>12.117647058823529</v>
      </c>
      <c r="L3" s="101">
        <f t="shared" si="1"/>
        <v>11.529411764705882</v>
      </c>
      <c r="M3" s="101">
        <f t="shared" si="1"/>
        <v>1.1176470588235294</v>
      </c>
      <c r="O3" s="1" t="s">
        <v>40</v>
      </c>
      <c r="P3" s="3">
        <f>SUM(B2,B9,B16,B23,B30,B37,B44,B49,B56,B62,B76,B83,B90,B97,B104,B122,B129,B136,B143,B156,B163,B170,B177,B184,B191,B198,B205,B212,B219,B226,B233,B240,B247,B254,B261,B268,B275,B282,B289,B302,B309,B316,B323,B330,B337,B344)</f>
        <v>232</v>
      </c>
      <c r="Q3" s="3">
        <f t="shared" ref="Q3:T3" si="2">SUM(C2,C9,C16,C23,C30,C37,C44,C49,C56,C62,C76,C83,C90,C97,C104,C122,C129,C136,C143,C156,C163,C170,C177,C184,C191,C198,C205,C212,C219,C226,C233,C240,C247,C254,C261,C268,C275,C282,C289,C302,C309,C316,C323,C330,C337,C344)</f>
        <v>233</v>
      </c>
      <c r="R3" s="3">
        <f t="shared" si="2"/>
        <v>399</v>
      </c>
      <c r="S3" s="3">
        <f t="shared" si="2"/>
        <v>350</v>
      </c>
      <c r="T3" s="3">
        <f t="shared" si="2"/>
        <v>67</v>
      </c>
    </row>
    <row r="4" spans="1:20" x14ac:dyDescent="0.25">
      <c r="A4" s="130">
        <v>44937</v>
      </c>
      <c r="B4" s="3">
        <f>Новак!F27</f>
        <v>2</v>
      </c>
      <c r="C4" s="3">
        <f>Засек!F21</f>
        <v>8</v>
      </c>
      <c r="D4" s="3">
        <f>Тол!F21</f>
        <v>14</v>
      </c>
      <c r="E4" s="3">
        <f>Мичу!F21</f>
        <v>12</v>
      </c>
      <c r="F4" s="22">
        <f>Сызр!F21</f>
        <v>0</v>
      </c>
      <c r="H4" s="138" t="s">
        <v>62</v>
      </c>
      <c r="I4" s="100">
        <f>SUM(B25:B27,B30:B34,B37:B41,B44:B46,B49:B50)</f>
        <v>210</v>
      </c>
      <c r="J4" s="100">
        <f t="shared" ref="J4:M4" si="3">SUM(C25:C27,C30:C34,C37:C41,C44:C46,C49:C50)</f>
        <v>127</v>
      </c>
      <c r="K4" s="100">
        <f t="shared" si="3"/>
        <v>185</v>
      </c>
      <c r="L4" s="100">
        <f t="shared" si="3"/>
        <v>168</v>
      </c>
      <c r="M4" s="100">
        <f t="shared" si="3"/>
        <v>20</v>
      </c>
      <c r="O4" s="1" t="s">
        <v>41</v>
      </c>
      <c r="P4" s="3">
        <f>SUM(B3,B10,B17,B24,B31,B38,B45,B50,B57,B63,B77,B84,B91,B98,B105,B123,B130,B137,B144,B157,B164,B171,B111,B150,B296,B178,B185,B192,B199,B206,B213,B220,B227,B234,B241,B248,B255,B262,B269,B276,B283,B290,B303,B310,B317,B324,B331,B338,B345)</f>
        <v>180</v>
      </c>
      <c r="Q4" s="3">
        <f t="shared" ref="Q4:T4" si="4">SUM(C3,C10,C17,C24,C31,C38,C45,C50,C57,C63,C77,C84,C91,C98,C105,C123,C130,C137,C144,C157,C164,C171,C111,C150,C296,C178,C185,C192,C199,C206,C213,C220,C227,C234,C241,C248,C255,C262,C269,C276,C283,C290,C303,C310,C317,C324,C331,C338,C345)</f>
        <v>213</v>
      </c>
      <c r="R4" s="3">
        <f t="shared" si="4"/>
        <v>337</v>
      </c>
      <c r="S4" s="3">
        <f t="shared" si="4"/>
        <v>345</v>
      </c>
      <c r="T4" s="3">
        <f t="shared" si="4"/>
        <v>52</v>
      </c>
    </row>
    <row r="5" spans="1:20" ht="15.75" thickBot="1" x14ac:dyDescent="0.3">
      <c r="A5" s="130">
        <v>44938</v>
      </c>
      <c r="B5" s="3">
        <f>Новак!F28</f>
        <v>9</v>
      </c>
      <c r="C5" s="3">
        <f>Засек!F22</f>
        <v>9</v>
      </c>
      <c r="D5" s="3">
        <f>Тол!F22</f>
        <v>14</v>
      </c>
      <c r="E5" s="3">
        <f>Мичу!F22</f>
        <v>17</v>
      </c>
      <c r="F5" s="22">
        <f>Сызр!F22</f>
        <v>0</v>
      </c>
      <c r="H5" s="139"/>
      <c r="I5" s="101">
        <f>AVERAGE(B25:B27,B30:B34,B37:B41,B44:B46,B49:B50)</f>
        <v>11.666666666666666</v>
      </c>
      <c r="J5" s="101">
        <f t="shared" ref="J5:M5" si="5">AVERAGE(C25:C27,C30:C34,C37:C41,C44:C46,C49:C50)</f>
        <v>7.0555555555555554</v>
      </c>
      <c r="K5" s="101">
        <f t="shared" si="5"/>
        <v>10.277777777777779</v>
      </c>
      <c r="L5" s="101">
        <f t="shared" si="5"/>
        <v>9.3333333333333339</v>
      </c>
      <c r="M5" s="101">
        <f t="shared" si="5"/>
        <v>1.1111111111111112</v>
      </c>
      <c r="O5" s="1" t="s">
        <v>42</v>
      </c>
      <c r="P5" s="3">
        <f>SUM(B4,B11,B18,B25,B32,B39,B46,B51,B117,B64,B78,B85,B92,B99,B106,B124,B131,B138,B145,B158,B165,B172,B112,B151,B297,B179,B186,B193,B200,B207,B214,B221,B228,B235,B242,B249,B256,B263,B270,B277,B284,B291,B304,B311,B318,B325,B332,B339,B346)</f>
        <v>178</v>
      </c>
      <c r="Q5" s="3">
        <f t="shared" ref="Q5:T5" si="6">SUM(C4,C11,C18,C25,C32,C39,C46,C51,C117,C64,C78,C85,C92,C99,C106,C124,C131,C138,C145,C158,C165,C172,C112,C151,C297,C179,C186,C193,C200,C207,C214,C221,C228,C235,C242,C249,C256,C263,C270,C277,C284,C291,C304,C311,C318,C325,C332,C339,C346)</f>
        <v>220</v>
      </c>
      <c r="R5" s="3">
        <f t="shared" si="6"/>
        <v>337</v>
      </c>
      <c r="S5" s="3">
        <f t="shared" si="6"/>
        <v>308</v>
      </c>
      <c r="T5" s="3">
        <f t="shared" si="6"/>
        <v>57</v>
      </c>
    </row>
    <row r="6" spans="1:20" x14ac:dyDescent="0.25">
      <c r="A6" s="130">
        <v>44939</v>
      </c>
      <c r="B6" s="3">
        <f>Новак!F29</f>
        <v>7</v>
      </c>
      <c r="C6" s="3">
        <f>Засек!F23</f>
        <v>7</v>
      </c>
      <c r="D6" s="3">
        <f>Тол!F23</f>
        <v>13</v>
      </c>
      <c r="E6" s="3">
        <f>Мичу!F23</f>
        <v>13</v>
      </c>
      <c r="F6" s="22">
        <f>Сызр!F23</f>
        <v>1</v>
      </c>
      <c r="H6" s="138" t="s">
        <v>24</v>
      </c>
      <c r="I6" s="100">
        <f>SUM(B51:B53,B56:B59,B62:B66,B76:B80,B69:B73)</f>
        <v>211</v>
      </c>
      <c r="J6" s="100">
        <f t="shared" ref="J6:M6" si="7">SUM(C51:C53,C56:C59,C62:C66,C76:C80,C69:C73)</f>
        <v>255</v>
      </c>
      <c r="K6" s="100">
        <f t="shared" si="7"/>
        <v>558</v>
      </c>
      <c r="L6" s="100">
        <f t="shared" si="7"/>
        <v>367</v>
      </c>
      <c r="M6" s="100">
        <f t="shared" si="7"/>
        <v>48</v>
      </c>
      <c r="O6" s="1" t="s">
        <v>43</v>
      </c>
      <c r="P6" s="3">
        <f>SUM(B5,B12,B19,B26,B33,B40,B52,B118,B65,B79,B86,B93,B100,B107,B125,B132,B139,B146,B159,B166,B173,B113,B152,B298,B180,B187,B194,B201,B208,B215,B222,B229,B236,B243,B250,B257,B264,B271,B278,B285,B292,B305,B312,B319,B326,B333,B340,B347,B58)</f>
        <v>157</v>
      </c>
      <c r="Q6" s="3">
        <f t="shared" ref="Q6:T6" si="8">SUM(C5,C12,C19,C26,C33,C40,C52,C118,C65,C79,C86,C93,C100,C107,C125,C132,C139,C146,C159,C166,C173,C113,C152,C298,C180,C187,C194,C201,C208,C215,C222,C229,C236,C243,C250,C257,C264,C271,C278,C285,C292,C305,C312,C319,C326,C333,C340,C347,C58)</f>
        <v>208</v>
      </c>
      <c r="R6" s="3">
        <f t="shared" si="8"/>
        <v>317</v>
      </c>
      <c r="S6" s="3">
        <f t="shared" si="8"/>
        <v>366</v>
      </c>
      <c r="T6" s="3">
        <f t="shared" si="8"/>
        <v>54</v>
      </c>
    </row>
    <row r="7" spans="1:20" ht="15.75" thickBot="1" x14ac:dyDescent="0.3">
      <c r="A7" s="54" t="s">
        <v>35</v>
      </c>
      <c r="B7" s="34">
        <f>SUM(B2:B6)</f>
        <v>25</v>
      </c>
      <c r="C7" s="34">
        <f t="shared" ref="C7" si="9">SUM(C2:C6)</f>
        <v>36</v>
      </c>
      <c r="D7" s="34">
        <f>SUM(D2:D6)</f>
        <v>69</v>
      </c>
      <c r="E7" s="34">
        <f>SUM(E2:E6)</f>
        <v>59</v>
      </c>
      <c r="F7" s="35">
        <f>SUM(F2:F6)</f>
        <v>3</v>
      </c>
      <c r="H7" s="139"/>
      <c r="I7" s="101">
        <f>AVERAGE(B51:B53,B56:B59,B62:B66,B76:B80,B69:B73)</f>
        <v>9.5909090909090917</v>
      </c>
      <c r="J7" s="101">
        <f t="shared" ref="J7:M7" si="10">AVERAGE(C51:C53,C56:C59,C62:C66,C76:C80,C69:C73)</f>
        <v>11.590909090909092</v>
      </c>
      <c r="K7" s="101">
        <f t="shared" si="10"/>
        <v>25.363636363636363</v>
      </c>
      <c r="L7" s="101">
        <f t="shared" si="10"/>
        <v>16.681818181818183</v>
      </c>
      <c r="M7" s="101">
        <f t="shared" si="10"/>
        <v>2.1818181818181817</v>
      </c>
      <c r="O7" s="1" t="s">
        <v>44</v>
      </c>
      <c r="P7" s="3">
        <f>SUM(B6,B13,B20,B27,B34,B41,B53,B119,B66,B80,B87,B94,B101,B108,B126,B133,B140,B147,B160,B167,B174,B114,B153,B299,B181,B188,B195,B202,B209,B216,B223,B230,B237,B244,B251,B258,B265,B272,B279,B286,B293,B306,B313,B320,B327,B334,B341,B348,B59)</f>
        <v>157</v>
      </c>
      <c r="Q7" s="3">
        <f t="shared" ref="Q7:T7" si="11">SUM(C6,C13,C20,C27,C34,C41,C53,C119,C66,C80,C87,C94,C101,C108,C126,C133,C140,C147,C160,C167,C174,C114,C153,C299,C181,C188,C195,C202,C209,C216,C223,C230,C237,C244,C251,C258,C265,C272,C279,C286,C293,C306,C313,C320,C327,C334,C341,C348,C59)</f>
        <v>196</v>
      </c>
      <c r="R7" s="3">
        <f t="shared" si="11"/>
        <v>277</v>
      </c>
      <c r="S7" s="3">
        <f t="shared" si="11"/>
        <v>330</v>
      </c>
      <c r="T7" s="3">
        <f t="shared" si="11"/>
        <v>35</v>
      </c>
    </row>
    <row r="8" spans="1:20" x14ac:dyDescent="0.25">
      <c r="A8" s="54" t="s">
        <v>36</v>
      </c>
      <c r="B8" s="34">
        <f>AVERAGE(B2:B6)</f>
        <v>5</v>
      </c>
      <c r="C8" s="34">
        <f t="shared" ref="C8" si="12">AVERAGE(C2:C6)</f>
        <v>7.2</v>
      </c>
      <c r="D8" s="34">
        <f>AVERAGE(D2:D6)</f>
        <v>13.8</v>
      </c>
      <c r="E8" s="34">
        <f>AVERAGE(E2:E6)</f>
        <v>11.8</v>
      </c>
      <c r="F8" s="35">
        <f>AVERAGE(F2:F6)</f>
        <v>0.6</v>
      </c>
      <c r="H8" s="138" t="s">
        <v>8</v>
      </c>
      <c r="I8" s="100">
        <f>SUM(B83:B87,B90:B94,B97:B101,B104:B108)</f>
        <v>80</v>
      </c>
      <c r="J8" s="100">
        <f t="shared" ref="J8:M8" si="13">SUM(C83:C87,C90:C94,C97:C101,C104:C108)</f>
        <v>112</v>
      </c>
      <c r="K8" s="100">
        <f t="shared" si="13"/>
        <v>196</v>
      </c>
      <c r="L8" s="100">
        <f t="shared" si="13"/>
        <v>208</v>
      </c>
      <c r="M8" s="100">
        <f t="shared" si="13"/>
        <v>34</v>
      </c>
    </row>
    <row r="9" spans="1:20" ht="15.75" thickBot="1" x14ac:dyDescent="0.3">
      <c r="A9" s="130">
        <v>44942</v>
      </c>
      <c r="B9" s="3">
        <f>Новак!F30</f>
        <v>6</v>
      </c>
      <c r="C9" s="3">
        <f>Засек!F24</f>
        <v>4</v>
      </c>
      <c r="D9" s="3">
        <f>Тол!F24</f>
        <v>14</v>
      </c>
      <c r="E9" s="3">
        <f>Мичу!F24</f>
        <v>5</v>
      </c>
      <c r="F9" s="22">
        <f>Сызр!F24</f>
        <v>1</v>
      </c>
      <c r="H9" s="139"/>
      <c r="I9" s="101">
        <f>AVERAGE(B83:B87,B90:B94,B97:B101,B104:B108)</f>
        <v>4</v>
      </c>
      <c r="J9" s="101">
        <f t="shared" ref="J9:M9" si="14">AVERAGE(C83:C87,C90:C94,C97:C101,C104:C108)</f>
        <v>5.6</v>
      </c>
      <c r="K9" s="101">
        <f t="shared" si="14"/>
        <v>9.8000000000000007</v>
      </c>
      <c r="L9" s="101">
        <f t="shared" si="14"/>
        <v>10.4</v>
      </c>
      <c r="M9" s="101">
        <f t="shared" si="14"/>
        <v>1.7</v>
      </c>
    </row>
    <row r="10" spans="1:20" x14ac:dyDescent="0.25">
      <c r="A10" s="130">
        <v>44943</v>
      </c>
      <c r="B10" s="3">
        <f>Новак!F31</f>
        <v>10</v>
      </c>
      <c r="C10" s="3">
        <f>Засек!F25</f>
        <v>6</v>
      </c>
      <c r="D10" s="3">
        <f>Тол!F25</f>
        <v>15</v>
      </c>
      <c r="E10" s="3">
        <f>Мичу!F25</f>
        <v>19</v>
      </c>
      <c r="F10" s="22">
        <f>Сызр!F25</f>
        <v>1</v>
      </c>
      <c r="H10" s="138" t="s">
        <v>12</v>
      </c>
      <c r="I10" s="100">
        <f>SUM(B111:B114,B117:B119,B122:B126,B129:B133,B136:B138)</f>
        <v>53</v>
      </c>
      <c r="J10" s="100">
        <f t="shared" ref="J10:M10" si="15">SUM(C111:C114,C117:C119,C122:C126,C129:C133,C136:C138)</f>
        <v>54</v>
      </c>
      <c r="K10" s="100">
        <f t="shared" si="15"/>
        <v>95</v>
      </c>
      <c r="L10" s="100">
        <f t="shared" si="15"/>
        <v>89</v>
      </c>
      <c r="M10" s="100">
        <f t="shared" si="15"/>
        <v>27</v>
      </c>
      <c r="O10" s="1" t="s">
        <v>52</v>
      </c>
      <c r="P10" s="3" t="s">
        <v>38</v>
      </c>
      <c r="Q10" s="3" t="s">
        <v>51</v>
      </c>
    </row>
    <row r="11" spans="1:20" ht="15.75" thickBot="1" x14ac:dyDescent="0.3">
      <c r="A11" s="130">
        <v>44944</v>
      </c>
      <c r="B11" s="3">
        <f>Новак!F32</f>
        <v>2</v>
      </c>
      <c r="C11" s="3">
        <f>Засек!F26</f>
        <v>9</v>
      </c>
      <c r="D11" s="3">
        <f>Тол!F26</f>
        <v>14</v>
      </c>
      <c r="E11" s="3">
        <f>Мичу!F26</f>
        <v>7</v>
      </c>
      <c r="F11" s="22">
        <f>Сызр!F26</f>
        <v>2</v>
      </c>
      <c r="H11" s="139"/>
      <c r="I11" s="101">
        <f>AVERAGE(B111:B114,B117:B119,B122:B126,B129:B133,B136:B138)</f>
        <v>2.65</v>
      </c>
      <c r="J11" s="101">
        <f t="shared" ref="J11:M11" si="16">AVERAGE(C111:C114,C117:C119,C122:C126,C129:C133,C136:C138)</f>
        <v>2.7</v>
      </c>
      <c r="K11" s="101">
        <f t="shared" si="16"/>
        <v>4.75</v>
      </c>
      <c r="L11" s="101">
        <f t="shared" si="16"/>
        <v>4.45</v>
      </c>
      <c r="M11" s="101">
        <f t="shared" si="16"/>
        <v>1.35</v>
      </c>
      <c r="O11" s="70" t="s">
        <v>61</v>
      </c>
      <c r="P11" s="3">
        <f>SUM(J2:M2)</f>
        <v>536</v>
      </c>
      <c r="Q11" s="102">
        <f>SUM(J3:M3)</f>
        <v>31.529411764705884</v>
      </c>
    </row>
    <row r="12" spans="1:20" x14ac:dyDescent="0.25">
      <c r="A12" s="130">
        <v>44945</v>
      </c>
      <c r="B12" s="3">
        <f>Новак!F33</f>
        <v>4</v>
      </c>
      <c r="C12" s="3">
        <f>Засек!F27</f>
        <v>5</v>
      </c>
      <c r="D12" s="3">
        <f>Тол!F27</f>
        <v>19</v>
      </c>
      <c r="E12" s="3">
        <f>Мичу!F27</f>
        <v>13</v>
      </c>
      <c r="F12" s="22">
        <f>Сызр!F27</f>
        <v>2</v>
      </c>
      <c r="H12" s="138" t="s">
        <v>13</v>
      </c>
      <c r="I12" s="100">
        <f>SUM(B139:B140,B143:B147,B150:B153,B156:B160,B163:B167)</f>
        <v>53</v>
      </c>
      <c r="J12" s="100">
        <f t="shared" ref="J12:M12" si="17">SUM(C139:C140,C143:C147,C150:C153,C156:C160,C163:C167)</f>
        <v>63</v>
      </c>
      <c r="K12" s="100">
        <f t="shared" si="17"/>
        <v>87</v>
      </c>
      <c r="L12" s="100">
        <f t="shared" si="17"/>
        <v>103</v>
      </c>
      <c r="M12" s="100">
        <f t="shared" si="17"/>
        <v>24</v>
      </c>
      <c r="O12" s="3" t="s">
        <v>60</v>
      </c>
      <c r="P12" s="3">
        <f>SUM(J4:M4)</f>
        <v>500</v>
      </c>
      <c r="Q12" s="102">
        <f>SUM(J5:M5)</f>
        <v>27.777777777777782</v>
      </c>
    </row>
    <row r="13" spans="1:20" ht="15.75" thickBot="1" x14ac:dyDescent="0.3">
      <c r="A13" s="130">
        <v>44946</v>
      </c>
      <c r="B13" s="3">
        <f>Новак!F34</f>
        <v>1</v>
      </c>
      <c r="C13" s="3">
        <f>Засек!F28</f>
        <v>8</v>
      </c>
      <c r="D13" s="3">
        <f>Тол!F28</f>
        <v>9</v>
      </c>
      <c r="E13" s="3">
        <f>Мичу!F28</f>
        <v>20</v>
      </c>
      <c r="F13" s="22">
        <f>Сызр!F28</f>
        <v>1</v>
      </c>
      <c r="H13" s="139"/>
      <c r="I13" s="101">
        <f>AVERAGE(B139:B140,B143:B147,B150:B153,B156:B160,B163:B167)</f>
        <v>2.5238095238095237</v>
      </c>
      <c r="J13" s="101">
        <f t="shared" ref="J13:M13" si="18">AVERAGE(C139:C140,C143:C147,C150:C153,C156:C160,C163:C167)</f>
        <v>3</v>
      </c>
      <c r="K13" s="101">
        <f t="shared" si="18"/>
        <v>4.1428571428571432</v>
      </c>
      <c r="L13" s="101">
        <f t="shared" si="18"/>
        <v>4.9047619047619051</v>
      </c>
      <c r="M13" s="101">
        <f t="shared" si="18"/>
        <v>1.1428571428571428</v>
      </c>
      <c r="O13" s="3" t="s">
        <v>59</v>
      </c>
      <c r="P13" s="3">
        <f>SUM(J6:M6)</f>
        <v>1228</v>
      </c>
      <c r="Q13" s="102">
        <f>SUM(J7:M7)</f>
        <v>55.81818181818182</v>
      </c>
    </row>
    <row r="14" spans="1:20" x14ac:dyDescent="0.25">
      <c r="A14" s="54" t="s">
        <v>35</v>
      </c>
      <c r="B14" s="34">
        <f>SUM(B9:B13)</f>
        <v>23</v>
      </c>
      <c r="C14" s="34">
        <f t="shared" ref="C14" si="19">SUM(C9:C13)</f>
        <v>32</v>
      </c>
      <c r="D14" s="34">
        <f>SUM(D9:D13)</f>
        <v>71</v>
      </c>
      <c r="E14" s="34">
        <f>SUM(E9:E13)</f>
        <v>64</v>
      </c>
      <c r="F14" s="35">
        <f>SUM(F9:F13)</f>
        <v>7</v>
      </c>
      <c r="H14" s="138" t="s">
        <v>16</v>
      </c>
      <c r="I14" s="100">
        <f>SUM(B170:B174,B177:B181,B184:B188,B191:B195,B198)</f>
        <v>47</v>
      </c>
      <c r="J14" s="100">
        <f t="shared" ref="J14:M14" si="20">SUM(C170:C174,C177:C181,C184:C188,C191:C195,C198)</f>
        <v>85</v>
      </c>
      <c r="K14" s="100">
        <f t="shared" si="20"/>
        <v>99</v>
      </c>
      <c r="L14" s="100">
        <f t="shared" si="20"/>
        <v>118</v>
      </c>
      <c r="M14" s="100">
        <f t="shared" si="20"/>
        <v>24</v>
      </c>
      <c r="O14" s="3" t="s">
        <v>55</v>
      </c>
      <c r="P14" s="3">
        <f>SUM(J8:M8)</f>
        <v>550</v>
      </c>
      <c r="Q14" s="102">
        <f>SUM(J9:M9)</f>
        <v>27.5</v>
      </c>
      <c r="S14" s="42"/>
    </row>
    <row r="15" spans="1:20" ht="15.75" thickBot="1" x14ac:dyDescent="0.3">
      <c r="A15" s="54" t="s">
        <v>36</v>
      </c>
      <c r="B15" s="34">
        <f>AVERAGE(B9:B13)</f>
        <v>4.5999999999999996</v>
      </c>
      <c r="C15" s="34">
        <f t="shared" ref="C15" si="21">AVERAGE(C9:C13)</f>
        <v>6.4</v>
      </c>
      <c r="D15" s="34">
        <f>AVERAGE(D9:D13)</f>
        <v>14.2</v>
      </c>
      <c r="E15" s="34">
        <f>AVERAGE(E9:E13)</f>
        <v>12.8</v>
      </c>
      <c r="F15" s="35">
        <f>AVERAGE(F9:F13)</f>
        <v>1.4</v>
      </c>
      <c r="H15" s="139"/>
      <c r="I15" s="101">
        <f>AVERAGE(B198,B191:B195,B184:B188,B177:B181,B170:B174)</f>
        <v>2.2380952380952381</v>
      </c>
      <c r="J15" s="101">
        <f t="shared" ref="J15:M15" si="22">AVERAGE(C198,C191:C195,C184:C188,C177:C181,C170:C174)</f>
        <v>4.0476190476190474</v>
      </c>
      <c r="K15" s="101">
        <f t="shared" si="22"/>
        <v>4.7142857142857144</v>
      </c>
      <c r="L15" s="101">
        <f t="shared" si="22"/>
        <v>5.6190476190476186</v>
      </c>
      <c r="M15" s="101">
        <f t="shared" si="22"/>
        <v>1.1428571428571428</v>
      </c>
      <c r="O15" s="3" t="s">
        <v>56</v>
      </c>
      <c r="P15" s="3">
        <f>SUM(J10:M10)</f>
        <v>265</v>
      </c>
      <c r="Q15" s="102">
        <f>SUM(J11:M11)</f>
        <v>13.25</v>
      </c>
      <c r="R15" s="113"/>
    </row>
    <row r="16" spans="1:20" x14ac:dyDescent="0.25">
      <c r="A16" s="130">
        <v>44949</v>
      </c>
      <c r="B16" s="3">
        <f>Новак!F35</f>
        <v>4</v>
      </c>
      <c r="C16" s="3">
        <f>Засек!F29</f>
        <v>7</v>
      </c>
      <c r="D16" s="3">
        <f>Тол!F29</f>
        <v>11</v>
      </c>
      <c r="E16" s="3">
        <f>Мичу!F29</f>
        <v>20</v>
      </c>
      <c r="F16" s="22">
        <f>Сызр!F29</f>
        <v>2</v>
      </c>
      <c r="H16" s="138" t="s">
        <v>17</v>
      </c>
      <c r="I16" s="100">
        <f>SUM(B199:B202,B205:B209,B212:B216,B219:B223,B226:B229)</f>
        <v>33</v>
      </c>
      <c r="J16" s="100">
        <f t="shared" ref="J16:M16" si="23">SUM(C199:C202,C205:C209,C212:C216,C219:C223,C226:C229)</f>
        <v>65</v>
      </c>
      <c r="K16" s="100">
        <f t="shared" si="23"/>
        <v>74</v>
      </c>
      <c r="L16" s="100">
        <f t="shared" si="23"/>
        <v>123</v>
      </c>
      <c r="M16" s="100">
        <f t="shared" si="23"/>
        <v>31</v>
      </c>
      <c r="O16" s="3" t="s">
        <v>47</v>
      </c>
      <c r="P16" s="3">
        <f>SUM(J12:M12)</f>
        <v>277</v>
      </c>
      <c r="Q16" s="102">
        <f>SUM(J13:M13)</f>
        <v>13.19047619047619</v>
      </c>
    </row>
    <row r="17" spans="1:18" ht="15.75" thickBot="1" x14ac:dyDescent="0.3">
      <c r="A17" s="130">
        <v>44950</v>
      </c>
      <c r="B17" s="3">
        <f>Новак!F36</f>
        <v>4</v>
      </c>
      <c r="C17" s="3">
        <f>Засек!F30</f>
        <v>15</v>
      </c>
      <c r="D17" s="3">
        <f>Тол!F30</f>
        <v>10</v>
      </c>
      <c r="E17" s="3">
        <f>Мичу!F30</f>
        <v>7</v>
      </c>
      <c r="F17" s="22">
        <f>Сызр!F30</f>
        <v>2</v>
      </c>
      <c r="H17" s="139"/>
      <c r="I17" s="101">
        <f>AVERAGE(B199:B202,B205:B209,B212:B216,B219:B223,B226:B229)</f>
        <v>1.4347826086956521</v>
      </c>
      <c r="J17" s="101">
        <f>AVERAGE(C199:C202,C205:C209,C212:C216,C219:C223,C226:C229)</f>
        <v>2.8260869565217392</v>
      </c>
      <c r="K17" s="101">
        <f t="shared" ref="K17:M17" si="24">AVERAGE(D199:D202,D205:D209,D212:D216,D219:D223,D226:D229)</f>
        <v>3.2173913043478262</v>
      </c>
      <c r="L17" s="101">
        <f t="shared" si="24"/>
        <v>5.3478260869565215</v>
      </c>
      <c r="M17" s="101">
        <f t="shared" si="24"/>
        <v>1.3478260869565217</v>
      </c>
      <c r="O17" s="3" t="s">
        <v>48</v>
      </c>
      <c r="P17" s="3">
        <f>SUM(J14:M14)</f>
        <v>326</v>
      </c>
      <c r="Q17" s="102">
        <f>SUM(J15:M15)</f>
        <v>15.523809523809524</v>
      </c>
      <c r="R17" s="68"/>
    </row>
    <row r="18" spans="1:18" x14ac:dyDescent="0.25">
      <c r="A18" s="130">
        <v>44951</v>
      </c>
      <c r="B18" s="3">
        <f>Новак!F37</f>
        <v>3</v>
      </c>
      <c r="C18" s="3">
        <f>Засек!F31</f>
        <v>7</v>
      </c>
      <c r="D18" s="3">
        <f>Тол!F31</f>
        <v>11</v>
      </c>
      <c r="E18" s="3">
        <f>Мичу!F31</f>
        <v>15</v>
      </c>
      <c r="F18" s="22">
        <f>Сызр!F31</f>
        <v>2</v>
      </c>
      <c r="H18" s="138" t="s">
        <v>18</v>
      </c>
      <c r="I18" s="100">
        <f>SUM(B230,B233:B237,B240:B244,B247:B251,B254:B258)</f>
        <v>41</v>
      </c>
      <c r="J18" s="100">
        <f t="shared" ref="J18:M18" si="25">SUM(C230,C233:C237,C240:C244,C247:C251,C254:C258)</f>
        <v>73</v>
      </c>
      <c r="K18" s="100">
        <f t="shared" si="25"/>
        <v>84</v>
      </c>
      <c r="L18" s="100">
        <f t="shared" si="25"/>
        <v>95</v>
      </c>
      <c r="M18" s="100">
        <f t="shared" si="25"/>
        <v>14</v>
      </c>
      <c r="O18" s="3" t="s">
        <v>49</v>
      </c>
      <c r="P18" s="3">
        <f>SUM(J16:M16)</f>
        <v>293</v>
      </c>
      <c r="Q18" s="102">
        <f>SUM(J17:M17)</f>
        <v>12.739130434782608</v>
      </c>
      <c r="R18" s="68"/>
    </row>
    <row r="19" spans="1:18" ht="15.75" thickBot="1" x14ac:dyDescent="0.3">
      <c r="A19" s="130">
        <v>44952</v>
      </c>
      <c r="B19" s="3">
        <f>Новак!F38</f>
        <v>1</v>
      </c>
      <c r="C19" s="3">
        <f>Засек!F32</f>
        <v>3</v>
      </c>
      <c r="D19" s="3">
        <f>Тол!F32</f>
        <v>7</v>
      </c>
      <c r="E19" s="3">
        <f>Мичу!F32</f>
        <v>13</v>
      </c>
      <c r="F19" s="22">
        <f>Сызр!F32</f>
        <v>1</v>
      </c>
      <c r="H19" s="139"/>
      <c r="I19" s="101">
        <f>AVERAGE(B230,B233:B237,B240:B244,B247:B251,B254:B258)</f>
        <v>1.9523809523809523</v>
      </c>
      <c r="J19" s="101">
        <f t="shared" ref="J19:M19" si="26">AVERAGE(C230,C233:C237,C240:C244,C247:C251,C254:C258)</f>
        <v>3.4761904761904763</v>
      </c>
      <c r="K19" s="101">
        <f t="shared" si="26"/>
        <v>4</v>
      </c>
      <c r="L19" s="101">
        <f t="shared" si="26"/>
        <v>4.5238095238095237</v>
      </c>
      <c r="M19" s="101">
        <f t="shared" si="26"/>
        <v>0.66666666666666663</v>
      </c>
      <c r="O19" s="56" t="s">
        <v>53</v>
      </c>
      <c r="P19" s="3">
        <f>SUM(J18:M18)</f>
        <v>266</v>
      </c>
      <c r="Q19" s="102">
        <f>SUM(J19:M19)</f>
        <v>12.666666666666666</v>
      </c>
      <c r="R19" s="68"/>
    </row>
    <row r="20" spans="1:18" x14ac:dyDescent="0.25">
      <c r="A20" s="130">
        <v>44953</v>
      </c>
      <c r="B20" s="3">
        <f>Новак!F39</f>
        <v>4</v>
      </c>
      <c r="C20" s="3">
        <f>Засек!F33</f>
        <v>5</v>
      </c>
      <c r="D20" s="3">
        <f>Тол!F33</f>
        <v>7</v>
      </c>
      <c r="E20" s="3">
        <f>Мичу!F33</f>
        <v>9</v>
      </c>
      <c r="F20" s="22">
        <f>Сызр!F33</f>
        <v>0</v>
      </c>
      <c r="H20" s="138" t="s">
        <v>19</v>
      </c>
      <c r="I20" s="100">
        <f>SUM(B261:B265,B268:B272,B275:B279,B282:B286,B289:B290)</f>
        <v>58</v>
      </c>
      <c r="J20" s="100">
        <f t="shared" ref="J20:M20" si="27">SUM(C261:C265,C268:C272,C275:C279,C282:C286,C289:C290)</f>
        <v>78</v>
      </c>
      <c r="K20" s="100">
        <f t="shared" si="27"/>
        <v>65</v>
      </c>
      <c r="L20" s="100">
        <f t="shared" si="27"/>
        <v>109</v>
      </c>
      <c r="M20" s="100">
        <f t="shared" si="27"/>
        <v>16</v>
      </c>
      <c r="O20" s="56" t="s">
        <v>54</v>
      </c>
      <c r="P20" s="3">
        <f>SUM(J20:M20)</f>
        <v>268</v>
      </c>
      <c r="Q20" s="102">
        <f>SUM(J21:M21)</f>
        <v>12.18181818181818</v>
      </c>
      <c r="R20" s="68"/>
    </row>
    <row r="21" spans="1:18" ht="15.75" thickBot="1" x14ac:dyDescent="0.3">
      <c r="A21" s="54" t="s">
        <v>35</v>
      </c>
      <c r="B21" s="34">
        <f>SUM(B16:B20)</f>
        <v>16</v>
      </c>
      <c r="C21" s="34">
        <f t="shared" ref="C21" si="28">SUM(C16:C20)</f>
        <v>37</v>
      </c>
      <c r="D21" s="34">
        <f>SUM(D16:D20)</f>
        <v>46</v>
      </c>
      <c r="E21" s="34">
        <f>SUM(E16:E20)</f>
        <v>64</v>
      </c>
      <c r="F21" s="35">
        <f>SUM(F16:F20)</f>
        <v>7</v>
      </c>
      <c r="H21" s="139"/>
      <c r="I21" s="101">
        <f>AVERAGE(B261:B265,B268:B272,B275:B279,B282:B286,B289:B290)</f>
        <v>2.6363636363636362</v>
      </c>
      <c r="J21" s="101">
        <f t="shared" ref="J21:M21" si="29">AVERAGE(C261:C265,C268:C272,C275:C279,C282:C286,C289:C290)</f>
        <v>3.5454545454545454</v>
      </c>
      <c r="K21" s="101">
        <f t="shared" si="29"/>
        <v>2.9545454545454546</v>
      </c>
      <c r="L21" s="101">
        <f t="shared" si="29"/>
        <v>4.9545454545454541</v>
      </c>
      <c r="M21" s="101">
        <f t="shared" si="29"/>
        <v>0.72727272727272729</v>
      </c>
      <c r="O21" s="56" t="s">
        <v>57</v>
      </c>
      <c r="P21" s="3">
        <f>SUM(J22:M22)</f>
        <v>259</v>
      </c>
      <c r="Q21" s="102">
        <f>SUM(J23:M23)</f>
        <v>12.333333333333336</v>
      </c>
      <c r="R21" s="68"/>
    </row>
    <row r="22" spans="1:18" ht="15.75" thickBot="1" x14ac:dyDescent="0.3">
      <c r="A22" s="54" t="s">
        <v>36</v>
      </c>
      <c r="B22" s="34">
        <f>AVERAGE(B16:B20)</f>
        <v>3.2</v>
      </c>
      <c r="C22" s="34">
        <f t="shared" ref="C22" si="30">AVERAGE(C16:C20)</f>
        <v>7.4</v>
      </c>
      <c r="D22" s="34">
        <f>AVERAGE(D16:D20)</f>
        <v>9.1999999999999993</v>
      </c>
      <c r="E22" s="34">
        <f>AVERAGE(E16:E20)</f>
        <v>12.8</v>
      </c>
      <c r="F22" s="35">
        <f>AVERAGE(F16:F20)</f>
        <v>1.4</v>
      </c>
      <c r="H22" s="138" t="s">
        <v>20</v>
      </c>
      <c r="I22" s="100">
        <f>SUM(B291:B293,B296:B299,B302:B306,B309:B313,B316:B319)</f>
        <v>56</v>
      </c>
      <c r="J22" s="100">
        <f t="shared" ref="J22:M22" si="31">SUM(C291:C293,C296:C299,C302:C306,C309:C313,C316:C319)</f>
        <v>46</v>
      </c>
      <c r="K22" s="100">
        <f t="shared" si="31"/>
        <v>94</v>
      </c>
      <c r="L22" s="100">
        <f t="shared" si="31"/>
        <v>103</v>
      </c>
      <c r="M22" s="100">
        <f t="shared" si="31"/>
        <v>16</v>
      </c>
      <c r="O22" s="114" t="s">
        <v>85</v>
      </c>
      <c r="P22" s="3">
        <f>SUM(J24:M24)</f>
        <v>301</v>
      </c>
      <c r="Q22" s="102">
        <f>SUM(J25:M25)</f>
        <v>14.333333333333334</v>
      </c>
      <c r="R22" s="68"/>
    </row>
    <row r="23" spans="1:18" ht="15.75" thickBot="1" x14ac:dyDescent="0.3">
      <c r="A23" s="130">
        <v>44956</v>
      </c>
      <c r="B23" s="3">
        <f>Новак!F40</f>
        <v>2</v>
      </c>
      <c r="C23" s="3">
        <f>Засек!F34</f>
        <v>6</v>
      </c>
      <c r="D23" s="3">
        <f>Тол!F34</f>
        <v>14</v>
      </c>
      <c r="E23" s="3">
        <f>Мичу!F34</f>
        <v>4</v>
      </c>
      <c r="F23" s="22">
        <f>Сызр!F34</f>
        <v>1</v>
      </c>
      <c r="H23" s="139"/>
      <c r="I23" s="101">
        <f>AVERAGE(B291:B293,B296:B299,B302:B306,B309:B313,B316:B319)</f>
        <v>2.6666666666666665</v>
      </c>
      <c r="J23" s="101">
        <f t="shared" ref="J23:M23" si="32">AVERAGE(C291:C293,C296:C299,C302:C306,C309:C313,C316:C319)</f>
        <v>2.1904761904761907</v>
      </c>
      <c r="K23" s="101">
        <f t="shared" si="32"/>
        <v>4.4761904761904763</v>
      </c>
      <c r="L23" s="101">
        <f t="shared" si="32"/>
        <v>4.9047619047619051</v>
      </c>
      <c r="M23" s="101">
        <f t="shared" si="32"/>
        <v>0.76190476190476186</v>
      </c>
      <c r="O23" s="115" t="s">
        <v>50</v>
      </c>
      <c r="P23" s="96">
        <f>SUM(P11:P22)</f>
        <v>5069</v>
      </c>
      <c r="Q23" s="116">
        <f>AVERAGE(Q11:Q22)</f>
        <v>20.736994918740447</v>
      </c>
    </row>
    <row r="24" spans="1:18" x14ac:dyDescent="0.25">
      <c r="A24" s="130">
        <v>44957</v>
      </c>
      <c r="B24" s="3">
        <f>Новак!F41</f>
        <v>5</v>
      </c>
      <c r="C24" s="3">
        <f>Засек!F35</f>
        <v>4</v>
      </c>
      <c r="D24" s="3">
        <f>Тол!F35</f>
        <v>6</v>
      </c>
      <c r="E24" s="3">
        <f>Мичу!F35</f>
        <v>5</v>
      </c>
      <c r="F24" s="22">
        <f>Сызр!F35</f>
        <v>1</v>
      </c>
      <c r="H24" s="138" t="s">
        <v>21</v>
      </c>
      <c r="I24" s="100">
        <f>SUM(B320,B323:B327,B330:B334,B337:B341,B344:B348)</f>
        <v>45</v>
      </c>
      <c r="J24" s="100">
        <f t="shared" ref="J24:M24" si="33">SUM(C320,C323:C327,C330:C334,C337:C341,C344:C348)</f>
        <v>60</v>
      </c>
      <c r="K24" s="100">
        <f t="shared" si="33"/>
        <v>121</v>
      </c>
      <c r="L24" s="100">
        <f t="shared" si="33"/>
        <v>111</v>
      </c>
      <c r="M24" s="100">
        <f t="shared" si="33"/>
        <v>9</v>
      </c>
      <c r="P24" s="105" t="s">
        <v>78</v>
      </c>
    </row>
    <row r="25" spans="1:18" ht="15.75" thickBot="1" x14ac:dyDescent="0.3">
      <c r="A25" s="130">
        <v>44958</v>
      </c>
      <c r="B25" s="3">
        <f>Новак!F42</f>
        <v>2</v>
      </c>
      <c r="C25" s="3">
        <f>Засек!F36</f>
        <v>7</v>
      </c>
      <c r="D25" s="3">
        <f>Тол!F36</f>
        <v>7</v>
      </c>
      <c r="E25" s="3">
        <f>Мичу!F36</f>
        <v>9</v>
      </c>
      <c r="F25" s="22">
        <f>Сызр!F36</f>
        <v>3</v>
      </c>
      <c r="H25" s="139"/>
      <c r="I25" s="101">
        <f>AVERAGE(B320,B323:B327,B330:B334,B337:B341,B344:B348)</f>
        <v>2.1428571428571428</v>
      </c>
      <c r="J25" s="101">
        <f t="shared" ref="J25:M25" si="34">AVERAGE(C320,C323:C327,C330:C334,C337:C341,C344:C348)</f>
        <v>2.8571428571428572</v>
      </c>
      <c r="K25" s="101">
        <f t="shared" si="34"/>
        <v>5.7619047619047619</v>
      </c>
      <c r="L25" s="101">
        <f t="shared" si="34"/>
        <v>5.2857142857142856</v>
      </c>
      <c r="M25" s="101">
        <f t="shared" si="34"/>
        <v>0.42857142857142855</v>
      </c>
    </row>
    <row r="26" spans="1:18" x14ac:dyDescent="0.25">
      <c r="A26" s="130">
        <v>44959</v>
      </c>
      <c r="B26" s="3">
        <f>Новак!F43</f>
        <v>4</v>
      </c>
      <c r="C26" s="3">
        <f>Засек!F37</f>
        <v>7</v>
      </c>
      <c r="D26" s="3">
        <f>Тол!F37</f>
        <v>4</v>
      </c>
      <c r="E26" s="3">
        <f>Мичу!F37</f>
        <v>11</v>
      </c>
      <c r="F26" s="22">
        <f>Сызр!F37</f>
        <v>0</v>
      </c>
      <c r="H26" s="125" t="s">
        <v>37</v>
      </c>
      <c r="I26" s="126">
        <f>SUM(I8+I10+I12+I14+I16+I18+I20+I22+I24+I4+I6+I2)</f>
        <v>958</v>
      </c>
      <c r="J26" s="126">
        <f t="shared" ref="J26:M26" si="35">SUM(J8+J10+J12+J14+J16+J18+J20+J22+J24+J4+J6+J2)</f>
        <v>1133</v>
      </c>
      <c r="K26" s="126">
        <f t="shared" si="35"/>
        <v>1864</v>
      </c>
      <c r="L26" s="126">
        <f t="shared" si="35"/>
        <v>1790</v>
      </c>
      <c r="M26" s="127">
        <f t="shared" si="35"/>
        <v>282</v>
      </c>
    </row>
    <row r="27" spans="1:18" x14ac:dyDescent="0.25">
      <c r="A27" s="130">
        <v>44960</v>
      </c>
      <c r="B27" s="3">
        <f>Новак!F44</f>
        <v>5</v>
      </c>
      <c r="C27" s="3">
        <f>Засек!F38</f>
        <v>6</v>
      </c>
      <c r="D27" s="3">
        <f>Тол!F38</f>
        <v>7</v>
      </c>
      <c r="E27" s="3">
        <f>Мичу!F38</f>
        <v>14</v>
      </c>
      <c r="F27" s="22">
        <f>Сызр!F38</f>
        <v>1</v>
      </c>
      <c r="H27" s="128" t="s">
        <v>106</v>
      </c>
      <c r="I27" s="124">
        <f>AVERAGE(I8,I6,I4,I2,I10,I12,I14,I16,I18,I20,I22,I24)</f>
        <v>79.833333333333329</v>
      </c>
      <c r="J27" s="124">
        <f t="shared" ref="J27:M27" si="36">AVERAGE(J8,J6,J4,J2,J10,J12,J14,J16,J18,J20,J22,J24)</f>
        <v>94.416666666666671</v>
      </c>
      <c r="K27" s="124">
        <f t="shared" si="36"/>
        <v>155.33333333333334</v>
      </c>
      <c r="L27" s="124">
        <f t="shared" si="36"/>
        <v>149.16666666666666</v>
      </c>
      <c r="M27" s="124">
        <f t="shared" si="36"/>
        <v>23.5</v>
      </c>
    </row>
    <row r="28" spans="1:18" ht="15.75" thickBot="1" x14ac:dyDescent="0.3">
      <c r="A28" s="54" t="s">
        <v>35</v>
      </c>
      <c r="B28" s="34">
        <f>SUM(B23:B27)</f>
        <v>18</v>
      </c>
      <c r="C28" s="34">
        <f t="shared" ref="C28" si="37">SUM(C23:C27)</f>
        <v>30</v>
      </c>
      <c r="D28" s="34">
        <f>SUM(D23:D27)</f>
        <v>38</v>
      </c>
      <c r="E28" s="34">
        <f>SUM(E23:E27)</f>
        <v>43</v>
      </c>
      <c r="F28" s="35">
        <f>SUM(F23:F27)</f>
        <v>6</v>
      </c>
      <c r="H28" s="122" t="s">
        <v>107</v>
      </c>
      <c r="I28" s="123">
        <f>Новак!H24</f>
        <v>3.8785425101214575</v>
      </c>
      <c r="J28" s="123">
        <f>Засек!H18</f>
        <v>4.5870445344129553</v>
      </c>
      <c r="K28" s="123">
        <f>Тол!H18</f>
        <v>7.5465587044534415</v>
      </c>
      <c r="L28" s="123">
        <f>Мичу!H18</f>
        <v>7.2469635627530362</v>
      </c>
      <c r="M28" s="129">
        <f>Сызр!H18</f>
        <v>1.1417004048582995</v>
      </c>
    </row>
    <row r="29" spans="1:18" x14ac:dyDescent="0.25">
      <c r="A29" s="54" t="s">
        <v>36</v>
      </c>
      <c r="B29" s="34">
        <f>AVERAGE(B23:B27)</f>
        <v>3.6</v>
      </c>
      <c r="C29" s="34">
        <f t="shared" ref="C29" si="38">AVERAGE(C23:C27)</f>
        <v>6</v>
      </c>
      <c r="D29" s="34">
        <f>AVERAGE(D23:D27)</f>
        <v>7.6</v>
      </c>
      <c r="E29" s="34">
        <f>AVERAGE(E23:E27)</f>
        <v>8.6</v>
      </c>
      <c r="F29" s="35">
        <f>AVERAGE(F23:F27)</f>
        <v>1.2</v>
      </c>
      <c r="I29" s="111" t="s">
        <v>78</v>
      </c>
      <c r="J29" s="105" t="s">
        <v>78</v>
      </c>
      <c r="K29" s="105" t="s">
        <v>78</v>
      </c>
      <c r="L29" s="110" t="s">
        <v>78</v>
      </c>
      <c r="M29" s="105" t="s">
        <v>78</v>
      </c>
    </row>
    <row r="30" spans="1:18" x14ac:dyDescent="0.25">
      <c r="A30" s="130">
        <v>44963</v>
      </c>
      <c r="B30" s="3">
        <f>Новак!F45</f>
        <v>17</v>
      </c>
      <c r="C30" s="3">
        <f>Засек!F39</f>
        <v>8</v>
      </c>
      <c r="D30" s="3">
        <f>Тол!F39</f>
        <v>6</v>
      </c>
      <c r="E30" s="3">
        <f>Мичу!F39</f>
        <v>9</v>
      </c>
      <c r="F30" s="22">
        <f>Сызр!F39</f>
        <v>3</v>
      </c>
    </row>
    <row r="31" spans="1:18" x14ac:dyDescent="0.25">
      <c r="A31" s="130">
        <v>44964</v>
      </c>
      <c r="B31" s="3">
        <f>Новак!F46</f>
        <v>8</v>
      </c>
      <c r="C31" s="3">
        <f>Засек!F40</f>
        <v>5</v>
      </c>
      <c r="D31" s="3">
        <f>Тол!F40</f>
        <v>4</v>
      </c>
      <c r="E31" s="3">
        <f>Мичу!F40</f>
        <v>8</v>
      </c>
      <c r="F31" s="22">
        <f>Сызр!F40</f>
        <v>1</v>
      </c>
    </row>
    <row r="32" spans="1:18" x14ac:dyDescent="0.25">
      <c r="A32" s="130">
        <v>44965</v>
      </c>
      <c r="B32" s="3">
        <f>Новак!F47</f>
        <v>11</v>
      </c>
      <c r="C32" s="3">
        <f>Засек!F41</f>
        <v>5</v>
      </c>
      <c r="D32" s="3">
        <f>Тол!F41</f>
        <v>9</v>
      </c>
      <c r="E32" s="3">
        <f>Мичу!F41</f>
        <v>8</v>
      </c>
      <c r="F32" s="22">
        <f>Сызр!F41</f>
        <v>0</v>
      </c>
    </row>
    <row r="33" spans="1:6" x14ac:dyDescent="0.25">
      <c r="A33" s="130">
        <v>44966</v>
      </c>
      <c r="B33" s="3">
        <f>Новак!F48</f>
        <v>7</v>
      </c>
      <c r="C33" s="3">
        <f>Засек!F42</f>
        <v>9</v>
      </c>
      <c r="D33" s="3">
        <f>Тол!F42</f>
        <v>11</v>
      </c>
      <c r="E33" s="3">
        <f>Мичу!F42</f>
        <v>7</v>
      </c>
      <c r="F33" s="22">
        <f>Сызр!F42</f>
        <v>1</v>
      </c>
    </row>
    <row r="34" spans="1:6" x14ac:dyDescent="0.25">
      <c r="A34" s="130">
        <v>44967</v>
      </c>
      <c r="B34" s="3">
        <f>Новак!F49</f>
        <v>11</v>
      </c>
      <c r="C34" s="3">
        <f>Засек!F43</f>
        <v>4</v>
      </c>
      <c r="D34" s="3">
        <f>Тол!F43</f>
        <v>7</v>
      </c>
      <c r="E34" s="3">
        <f>Мичу!F43</f>
        <v>5</v>
      </c>
      <c r="F34" s="22">
        <f>Сызр!F43</f>
        <v>0</v>
      </c>
    </row>
    <row r="35" spans="1:6" x14ac:dyDescent="0.25">
      <c r="A35" s="54" t="s">
        <v>35</v>
      </c>
      <c r="B35" s="34">
        <f>SUM(B30:B34)</f>
        <v>54</v>
      </c>
      <c r="C35" s="34">
        <f t="shared" ref="C35" si="39">SUM(C30:C34)</f>
        <v>31</v>
      </c>
      <c r="D35" s="34">
        <f>SUM(D30:D34)</f>
        <v>37</v>
      </c>
      <c r="E35" s="34">
        <f>SUM(E30:E34)</f>
        <v>37</v>
      </c>
      <c r="F35" s="35">
        <f>SUM(F30:F34)</f>
        <v>5</v>
      </c>
    </row>
    <row r="36" spans="1:6" x14ac:dyDescent="0.25">
      <c r="A36" s="54" t="s">
        <v>36</v>
      </c>
      <c r="B36" s="34">
        <f>AVERAGE(B30:B34)</f>
        <v>10.8</v>
      </c>
      <c r="C36" s="34">
        <f t="shared" ref="C36" si="40">AVERAGE(C30:C34)</f>
        <v>6.2</v>
      </c>
      <c r="D36" s="34">
        <f>AVERAGE(D30:D34)</f>
        <v>7.4</v>
      </c>
      <c r="E36" s="34">
        <f>AVERAGE(E30:E34)</f>
        <v>7.4</v>
      </c>
      <c r="F36" s="35">
        <f>AVERAGE(F30:F34)</f>
        <v>1</v>
      </c>
    </row>
    <row r="37" spans="1:6" x14ac:dyDescent="0.25">
      <c r="A37" s="130">
        <v>44970</v>
      </c>
      <c r="B37" s="3">
        <f>Новак!F50</f>
        <v>10</v>
      </c>
      <c r="C37" s="3">
        <f>Засек!F44</f>
        <v>9</v>
      </c>
      <c r="D37" s="3">
        <f>Тол!F44</f>
        <v>9</v>
      </c>
      <c r="E37" s="3">
        <f>Мичу!F44</f>
        <v>13</v>
      </c>
      <c r="F37" s="22">
        <f>Сызр!F44</f>
        <v>0</v>
      </c>
    </row>
    <row r="38" spans="1:6" x14ac:dyDescent="0.25">
      <c r="A38" s="130">
        <v>44971</v>
      </c>
      <c r="B38" s="3">
        <f>Новак!F51</f>
        <v>11</v>
      </c>
      <c r="C38" s="3">
        <f>Засек!F45</f>
        <v>4</v>
      </c>
      <c r="D38" s="3">
        <f>Тол!F45</f>
        <v>5</v>
      </c>
      <c r="E38" s="3">
        <f>Мичу!F45</f>
        <v>9</v>
      </c>
      <c r="F38" s="22">
        <f>Сызр!F45</f>
        <v>1</v>
      </c>
    </row>
    <row r="39" spans="1:6" x14ac:dyDescent="0.25">
      <c r="A39" s="130">
        <v>44972</v>
      </c>
      <c r="B39" s="3">
        <f>Новак!F52</f>
        <v>22</v>
      </c>
      <c r="C39" s="3">
        <f>Засек!F46</f>
        <v>8</v>
      </c>
      <c r="D39" s="3">
        <f>Тол!F46</f>
        <v>10</v>
      </c>
      <c r="E39" s="3">
        <f>Мичу!F46</f>
        <v>3</v>
      </c>
      <c r="F39" s="22">
        <f>Сызр!F46</f>
        <v>0</v>
      </c>
    </row>
    <row r="40" spans="1:6" x14ac:dyDescent="0.25">
      <c r="A40" s="130">
        <v>44973</v>
      </c>
      <c r="B40" s="3">
        <f>Новак!F53</f>
        <v>15</v>
      </c>
      <c r="C40" s="3">
        <f>Засек!F47</f>
        <v>7</v>
      </c>
      <c r="D40" s="3">
        <f>Тол!F47</f>
        <v>5</v>
      </c>
      <c r="E40" s="3">
        <f>Мичу!F47</f>
        <v>9</v>
      </c>
      <c r="F40" s="22">
        <f>Сызр!F47</f>
        <v>2</v>
      </c>
    </row>
    <row r="41" spans="1:6" x14ac:dyDescent="0.25">
      <c r="A41" s="130">
        <v>44974</v>
      </c>
      <c r="B41" s="3">
        <f>Новак!F54</f>
        <v>11</v>
      </c>
      <c r="C41" s="3">
        <f>Засек!F48</f>
        <v>8</v>
      </c>
      <c r="D41" s="3">
        <f>Тол!F48</f>
        <v>6</v>
      </c>
      <c r="E41" s="3">
        <f>Мичу!F48</f>
        <v>8</v>
      </c>
      <c r="F41" s="22">
        <f>Сызр!F48</f>
        <v>1</v>
      </c>
    </row>
    <row r="42" spans="1:6" x14ac:dyDescent="0.25">
      <c r="A42" s="54" t="s">
        <v>35</v>
      </c>
      <c r="B42" s="34">
        <f>SUM(B37:B41)</f>
        <v>69</v>
      </c>
      <c r="C42" s="34">
        <f t="shared" ref="C42" si="41">SUM(C37:C41)</f>
        <v>36</v>
      </c>
      <c r="D42" s="34">
        <f>SUM(D37:D41)</f>
        <v>35</v>
      </c>
      <c r="E42" s="34">
        <f>SUM(E37:E41)</f>
        <v>42</v>
      </c>
      <c r="F42" s="35">
        <f>SUM(F37:F41)</f>
        <v>4</v>
      </c>
    </row>
    <row r="43" spans="1:6" x14ac:dyDescent="0.25">
      <c r="A43" s="54" t="s">
        <v>36</v>
      </c>
      <c r="B43" s="34">
        <f>AVERAGE(B37:B41)</f>
        <v>13.8</v>
      </c>
      <c r="C43" s="34">
        <f t="shared" ref="C43" si="42">AVERAGE(C37:C41)</f>
        <v>7.2</v>
      </c>
      <c r="D43" s="34">
        <f>AVERAGE(D37:D41)</f>
        <v>7</v>
      </c>
      <c r="E43" s="34">
        <f>AVERAGE(E37:E41)</f>
        <v>8.4</v>
      </c>
      <c r="F43" s="35">
        <f>AVERAGE(F37:F41)</f>
        <v>0.8</v>
      </c>
    </row>
    <row r="44" spans="1:6" x14ac:dyDescent="0.25">
      <c r="A44" s="130">
        <v>44977</v>
      </c>
      <c r="B44" s="3">
        <f>Новак!F55</f>
        <v>21</v>
      </c>
      <c r="C44" s="3">
        <f>Засек!F49</f>
        <v>8</v>
      </c>
      <c r="D44" s="3">
        <f>Тол!F49</f>
        <v>10</v>
      </c>
      <c r="E44" s="3">
        <f>Мичу!F49</f>
        <v>12</v>
      </c>
      <c r="F44" s="22">
        <f>Сызр!F49</f>
        <v>0</v>
      </c>
    </row>
    <row r="45" spans="1:6" x14ac:dyDescent="0.25">
      <c r="A45" s="130">
        <v>44978</v>
      </c>
      <c r="B45" s="3">
        <f>Новак!F56</f>
        <v>8</v>
      </c>
      <c r="C45" s="3">
        <f>Засек!F50</f>
        <v>7</v>
      </c>
      <c r="D45" s="3">
        <f>Тол!F50</f>
        <v>14</v>
      </c>
      <c r="E45" s="3">
        <f>Мичу!F50</f>
        <v>9</v>
      </c>
      <c r="F45" s="22">
        <f>Сызр!F50</f>
        <v>4</v>
      </c>
    </row>
    <row r="46" spans="1:6" x14ac:dyDescent="0.25">
      <c r="A46" s="130">
        <v>44979</v>
      </c>
      <c r="B46" s="3">
        <f>Новак!F57</f>
        <v>14</v>
      </c>
      <c r="C46" s="3">
        <f>Засек!F51</f>
        <v>7</v>
      </c>
      <c r="D46" s="3">
        <f>Тол!F51</f>
        <v>18</v>
      </c>
      <c r="E46" s="3">
        <f>Мичу!F51</f>
        <v>12</v>
      </c>
      <c r="F46" s="22">
        <f>Сызр!F51</f>
        <v>2</v>
      </c>
    </row>
    <row r="47" spans="1:6" x14ac:dyDescent="0.25">
      <c r="A47" s="54" t="s">
        <v>35</v>
      </c>
      <c r="B47" s="34">
        <f>SUM(B44:B46)</f>
        <v>43</v>
      </c>
      <c r="C47" s="34">
        <f t="shared" ref="C47:F47" si="43">SUM(C44:C46)</f>
        <v>22</v>
      </c>
      <c r="D47" s="34">
        <f t="shared" si="43"/>
        <v>42</v>
      </c>
      <c r="E47" s="34">
        <f t="shared" si="43"/>
        <v>33</v>
      </c>
      <c r="F47" s="34">
        <f t="shared" si="43"/>
        <v>6</v>
      </c>
    </row>
    <row r="48" spans="1:6" x14ac:dyDescent="0.25">
      <c r="A48" s="54" t="s">
        <v>36</v>
      </c>
      <c r="B48" s="103">
        <f>AVERAGE(B44:B46)</f>
        <v>14.333333333333334</v>
      </c>
      <c r="C48" s="103">
        <f t="shared" ref="C48:F48" si="44">AVERAGE(C44:C46)</f>
        <v>7.333333333333333</v>
      </c>
      <c r="D48" s="103">
        <f t="shared" si="44"/>
        <v>14</v>
      </c>
      <c r="E48" s="103">
        <f t="shared" si="44"/>
        <v>11</v>
      </c>
      <c r="F48" s="103">
        <f t="shared" si="44"/>
        <v>2</v>
      </c>
    </row>
    <row r="49" spans="1:6" x14ac:dyDescent="0.25">
      <c r="A49" s="130">
        <v>44984</v>
      </c>
      <c r="B49" s="3">
        <f>Новак!F58</f>
        <v>21</v>
      </c>
      <c r="C49" s="3">
        <f>Засек!F52</f>
        <v>11</v>
      </c>
      <c r="D49" s="3">
        <f>Тол!F52</f>
        <v>34</v>
      </c>
      <c r="E49" s="3">
        <f>Мичу!F52</f>
        <v>10</v>
      </c>
      <c r="F49" s="22">
        <f>Сызр!F52</f>
        <v>1</v>
      </c>
    </row>
    <row r="50" spans="1:6" x14ac:dyDescent="0.25">
      <c r="A50" s="130">
        <v>44985</v>
      </c>
      <c r="B50" s="3">
        <f>Новак!F59</f>
        <v>12</v>
      </c>
      <c r="C50" s="3">
        <f>Засек!F53</f>
        <v>7</v>
      </c>
      <c r="D50" s="3">
        <f>Тол!F53</f>
        <v>19</v>
      </c>
      <c r="E50" s="3">
        <f>Мичу!F53</f>
        <v>12</v>
      </c>
      <c r="F50" s="22">
        <f>Сызр!F53</f>
        <v>0</v>
      </c>
    </row>
    <row r="51" spans="1:6" x14ac:dyDescent="0.25">
      <c r="A51" s="130">
        <v>44986</v>
      </c>
      <c r="B51" s="3">
        <f>Новак!F60</f>
        <v>9</v>
      </c>
      <c r="C51" s="3">
        <f>Засек!F54</f>
        <v>11</v>
      </c>
      <c r="D51" s="3">
        <f>Тол!F54</f>
        <v>22</v>
      </c>
      <c r="E51" s="3">
        <f>Мичу!F54</f>
        <v>15</v>
      </c>
      <c r="F51" s="22">
        <f>Сызр!F54</f>
        <v>2</v>
      </c>
    </row>
    <row r="52" spans="1:6" x14ac:dyDescent="0.25">
      <c r="A52" s="130">
        <v>44987</v>
      </c>
      <c r="B52" s="3">
        <f>Новак!F61</f>
        <v>9</v>
      </c>
      <c r="C52" s="3">
        <f>Засек!F55</f>
        <v>3</v>
      </c>
      <c r="D52" s="3">
        <f>Тол!F55</f>
        <v>14</v>
      </c>
      <c r="E52" s="3">
        <f>Мичу!F55</f>
        <v>15</v>
      </c>
      <c r="F52" s="22">
        <f>Сызр!F55</f>
        <v>2</v>
      </c>
    </row>
    <row r="53" spans="1:6" x14ac:dyDescent="0.25">
      <c r="A53" s="130">
        <v>44988</v>
      </c>
      <c r="B53" s="3">
        <f>Новак!F62</f>
        <v>4</v>
      </c>
      <c r="C53" s="3">
        <f>Засек!F56</f>
        <v>12</v>
      </c>
      <c r="D53" s="3">
        <f>Тол!F56</f>
        <v>19</v>
      </c>
      <c r="E53" s="3">
        <f>Мичу!F56</f>
        <v>10</v>
      </c>
      <c r="F53" s="22">
        <f>Сызр!F56</f>
        <v>0</v>
      </c>
    </row>
    <row r="54" spans="1:6" x14ac:dyDescent="0.25">
      <c r="A54" s="54" t="s">
        <v>35</v>
      </c>
      <c r="B54" s="34">
        <f>SUM(B49:B53)</f>
        <v>55</v>
      </c>
      <c r="C54" s="34">
        <f t="shared" ref="C54" si="45">SUM(C49:C53)</f>
        <v>44</v>
      </c>
      <c r="D54" s="34">
        <f>SUM(D49:D53)</f>
        <v>108</v>
      </c>
      <c r="E54" s="34">
        <f>SUM(E49:E53)</f>
        <v>62</v>
      </c>
      <c r="F54" s="35">
        <f>SUM(F49:F53)</f>
        <v>5</v>
      </c>
    </row>
    <row r="55" spans="1:6" x14ac:dyDescent="0.25">
      <c r="A55" s="54" t="s">
        <v>36</v>
      </c>
      <c r="B55" s="34">
        <f>AVERAGE(B49:B53)</f>
        <v>11</v>
      </c>
      <c r="C55" s="34">
        <f t="shared" ref="C55" si="46">AVERAGE(C49:C53)</f>
        <v>8.8000000000000007</v>
      </c>
      <c r="D55" s="34">
        <f>AVERAGE(D49:D53)</f>
        <v>21.6</v>
      </c>
      <c r="E55" s="34">
        <f>AVERAGE(E49:E53)</f>
        <v>12.4</v>
      </c>
      <c r="F55" s="35">
        <f>AVERAGE(F49:F53)</f>
        <v>1</v>
      </c>
    </row>
    <row r="56" spans="1:6" x14ac:dyDescent="0.25">
      <c r="A56" s="130">
        <v>44991</v>
      </c>
      <c r="B56" s="3">
        <f>Новак!F63</f>
        <v>11</v>
      </c>
      <c r="C56" s="3">
        <f>Засек!F57</f>
        <v>16</v>
      </c>
      <c r="D56" s="3">
        <f>Тол!F57</f>
        <v>28</v>
      </c>
      <c r="E56" s="3">
        <f>Мичу!F57</f>
        <v>20</v>
      </c>
      <c r="F56" s="22">
        <f>Сызр!F57</f>
        <v>4</v>
      </c>
    </row>
    <row r="57" spans="1:6" x14ac:dyDescent="0.25">
      <c r="A57" s="130">
        <v>44992</v>
      </c>
      <c r="B57" s="3">
        <f>Новак!F64</f>
        <v>5</v>
      </c>
      <c r="C57" s="3">
        <f>Засек!F58</f>
        <v>6</v>
      </c>
      <c r="D57" s="3">
        <f>Тол!F58</f>
        <v>16</v>
      </c>
      <c r="E57" s="3">
        <f>Мичу!F58</f>
        <v>13</v>
      </c>
      <c r="F57" s="22">
        <f>Сызр!F58</f>
        <v>1</v>
      </c>
    </row>
    <row r="58" spans="1:6" x14ac:dyDescent="0.25">
      <c r="A58" s="130">
        <v>44994</v>
      </c>
      <c r="B58" s="3">
        <f>Новак!F65</f>
        <v>10</v>
      </c>
      <c r="C58" s="3">
        <f>Засек!F59</f>
        <v>10</v>
      </c>
      <c r="D58" s="3">
        <f>Тол!F59</f>
        <v>19</v>
      </c>
      <c r="E58" s="3">
        <f>Мичу!F59</f>
        <v>18</v>
      </c>
      <c r="F58" s="22">
        <f>Сызр!F59</f>
        <v>1</v>
      </c>
    </row>
    <row r="59" spans="1:6" x14ac:dyDescent="0.25">
      <c r="A59" s="130">
        <v>44995</v>
      </c>
      <c r="B59" s="3">
        <f>Новак!F66</f>
        <v>15</v>
      </c>
      <c r="C59" s="3">
        <f>Засек!F60</f>
        <v>17</v>
      </c>
      <c r="D59" s="3">
        <f>Тол!F60</f>
        <v>17</v>
      </c>
      <c r="E59" s="3">
        <f>Мичу!F60</f>
        <v>15</v>
      </c>
      <c r="F59" s="22">
        <f>Сызр!F60</f>
        <v>0</v>
      </c>
    </row>
    <row r="60" spans="1:6" x14ac:dyDescent="0.25">
      <c r="A60" s="54" t="s">
        <v>35</v>
      </c>
      <c r="B60" s="34">
        <f>SUM(B56:B59)</f>
        <v>41</v>
      </c>
      <c r="C60" s="34">
        <f t="shared" ref="C60:F60" si="47">SUM(C56:C59)</f>
        <v>49</v>
      </c>
      <c r="D60" s="34">
        <f t="shared" si="47"/>
        <v>80</v>
      </c>
      <c r="E60" s="34">
        <f t="shared" si="47"/>
        <v>66</v>
      </c>
      <c r="F60" s="34">
        <f t="shared" si="47"/>
        <v>6</v>
      </c>
    </row>
    <row r="61" spans="1:6" x14ac:dyDescent="0.25">
      <c r="A61" s="54" t="s">
        <v>36</v>
      </c>
      <c r="B61" s="34">
        <f>AVERAGE(B56:B59)</f>
        <v>10.25</v>
      </c>
      <c r="C61" s="34">
        <f t="shared" ref="C61:F61" si="48">AVERAGE(C56:C59)</f>
        <v>12.25</v>
      </c>
      <c r="D61" s="34">
        <f t="shared" si="48"/>
        <v>20</v>
      </c>
      <c r="E61" s="34">
        <f t="shared" si="48"/>
        <v>16.5</v>
      </c>
      <c r="F61" s="34">
        <f t="shared" si="48"/>
        <v>1.5</v>
      </c>
    </row>
    <row r="62" spans="1:6" x14ac:dyDescent="0.25">
      <c r="A62" s="130">
        <v>44998</v>
      </c>
      <c r="B62" s="3">
        <f>Новак!F67</f>
        <v>15</v>
      </c>
      <c r="C62" s="3">
        <f>Засек!F61</f>
        <v>12</v>
      </c>
      <c r="D62" s="3">
        <f>Тол!F61</f>
        <v>23</v>
      </c>
      <c r="E62" s="3">
        <f>Мичу!F61</f>
        <v>10</v>
      </c>
      <c r="F62" s="22">
        <f>Сызр!F61</f>
        <v>3</v>
      </c>
    </row>
    <row r="63" spans="1:6" x14ac:dyDescent="0.25">
      <c r="A63" s="130">
        <v>44999</v>
      </c>
      <c r="B63" s="3">
        <f>Новак!F68</f>
        <v>11</v>
      </c>
      <c r="C63" s="3">
        <f>Засек!F62</f>
        <v>12</v>
      </c>
      <c r="D63" s="3">
        <f>Тол!F62</f>
        <v>20</v>
      </c>
      <c r="E63" s="3">
        <f>Мичу!F62</f>
        <v>14</v>
      </c>
      <c r="F63" s="22">
        <f>Сызр!F62</f>
        <v>2</v>
      </c>
    </row>
    <row r="64" spans="1:6" x14ac:dyDescent="0.25">
      <c r="A64" s="130">
        <v>45000</v>
      </c>
      <c r="B64" s="3">
        <f>Новак!F69</f>
        <v>12</v>
      </c>
      <c r="C64" s="3">
        <f>Засек!F63</f>
        <v>14</v>
      </c>
      <c r="D64" s="3">
        <f>Тол!F63</f>
        <v>29</v>
      </c>
      <c r="E64" s="3">
        <f>Мичу!F63</f>
        <v>20</v>
      </c>
      <c r="F64" s="22">
        <f>Сызр!F63</f>
        <v>1</v>
      </c>
    </row>
    <row r="65" spans="1:6" x14ac:dyDescent="0.25">
      <c r="A65" s="130">
        <v>45001</v>
      </c>
      <c r="B65" s="3">
        <f>Новак!F70</f>
        <v>7</v>
      </c>
      <c r="C65" s="3">
        <f>Засек!F64</f>
        <v>8</v>
      </c>
      <c r="D65" s="3">
        <f>Тол!F64</f>
        <v>13</v>
      </c>
      <c r="E65" s="3">
        <f>Мичу!F64</f>
        <v>11</v>
      </c>
      <c r="F65" s="22">
        <f>Сызр!F64</f>
        <v>3</v>
      </c>
    </row>
    <row r="66" spans="1:6" x14ac:dyDescent="0.25">
      <c r="A66" s="130">
        <v>45002</v>
      </c>
      <c r="B66" s="3">
        <f>Новак!F71</f>
        <v>5</v>
      </c>
      <c r="C66" s="3">
        <f>Засек!F65</f>
        <v>5</v>
      </c>
      <c r="D66" s="3">
        <f>Тол!F65</f>
        <v>7</v>
      </c>
      <c r="E66" s="3">
        <f>Мичу!F65</f>
        <v>8</v>
      </c>
      <c r="F66" s="22">
        <f>Сызр!F65</f>
        <v>0</v>
      </c>
    </row>
    <row r="67" spans="1:6" x14ac:dyDescent="0.25">
      <c r="A67" s="54" t="s">
        <v>35</v>
      </c>
      <c r="B67" s="34">
        <f>SUM(B62:B66)</f>
        <v>50</v>
      </c>
      <c r="C67" s="34">
        <f t="shared" ref="C67" si="49">SUM(C62:C66)</f>
        <v>51</v>
      </c>
      <c r="D67" s="34">
        <f>SUM(D62:D66)</f>
        <v>92</v>
      </c>
      <c r="E67" s="34">
        <f>SUM(E62:E66)</f>
        <v>63</v>
      </c>
      <c r="F67" s="35">
        <f>SUM(F62:F66)</f>
        <v>9</v>
      </c>
    </row>
    <row r="68" spans="1:6" x14ac:dyDescent="0.25">
      <c r="A68" s="54" t="s">
        <v>36</v>
      </c>
      <c r="B68" s="34">
        <f>AVERAGE(B62:B66)</f>
        <v>10</v>
      </c>
      <c r="C68" s="34">
        <f t="shared" ref="C68" si="50">AVERAGE(C62:C66)</f>
        <v>10.199999999999999</v>
      </c>
      <c r="D68" s="34">
        <f>AVERAGE(D62:D66)</f>
        <v>18.399999999999999</v>
      </c>
      <c r="E68" s="34">
        <f>AVERAGE(E62:E66)</f>
        <v>12.6</v>
      </c>
      <c r="F68" s="35">
        <f>AVERAGE(F62:F66)</f>
        <v>1.8</v>
      </c>
    </row>
    <row r="69" spans="1:6" s="68" customFormat="1" x14ac:dyDescent="0.25">
      <c r="A69" s="131">
        <v>45005</v>
      </c>
      <c r="B69" s="70">
        <f>Новак!F72</f>
        <v>8</v>
      </c>
      <c r="C69" s="70">
        <f>Засек!F66</f>
        <v>9</v>
      </c>
      <c r="D69" s="70">
        <f>Тол!F66</f>
        <v>39</v>
      </c>
      <c r="E69" s="70">
        <f>Мичу!F66</f>
        <v>14</v>
      </c>
      <c r="F69" s="94">
        <f>Сызр!F66</f>
        <v>6</v>
      </c>
    </row>
    <row r="70" spans="1:6" s="68" customFormat="1" x14ac:dyDescent="0.25">
      <c r="A70" s="131">
        <v>45006</v>
      </c>
      <c r="B70" s="70">
        <f>Новак!F73</f>
        <v>13</v>
      </c>
      <c r="C70" s="70">
        <f>Засек!F67</f>
        <v>14</v>
      </c>
      <c r="D70" s="70">
        <f>Тол!F67</f>
        <v>41</v>
      </c>
      <c r="E70" s="70">
        <f>Мичу!F67</f>
        <v>14</v>
      </c>
      <c r="F70" s="94">
        <f>Сызр!F67</f>
        <v>1</v>
      </c>
    </row>
    <row r="71" spans="1:6" s="68" customFormat="1" x14ac:dyDescent="0.25">
      <c r="A71" s="131">
        <v>45007</v>
      </c>
      <c r="B71" s="70">
        <f>Новак!F74</f>
        <v>9</v>
      </c>
      <c r="C71" s="70">
        <f>Засек!F68</f>
        <v>8</v>
      </c>
      <c r="D71" s="70">
        <f>Тол!F68</f>
        <v>38</v>
      </c>
      <c r="E71" s="70">
        <f>Мичу!F68</f>
        <v>21</v>
      </c>
      <c r="F71" s="94">
        <f>Сызр!F68</f>
        <v>4</v>
      </c>
    </row>
    <row r="72" spans="1:6" s="68" customFormat="1" x14ac:dyDescent="0.25">
      <c r="A72" s="131">
        <v>45008</v>
      </c>
      <c r="B72" s="70">
        <f>Новак!F75</f>
        <v>13</v>
      </c>
      <c r="C72" s="70">
        <f>Засек!F69</f>
        <v>18</v>
      </c>
      <c r="D72" s="70">
        <f>Тол!F69</f>
        <v>46</v>
      </c>
      <c r="E72" s="70">
        <f>Мичу!F69</f>
        <v>25</v>
      </c>
      <c r="F72" s="94">
        <f>Сызр!F69</f>
        <v>1</v>
      </c>
    </row>
    <row r="73" spans="1:6" s="68" customFormat="1" x14ac:dyDescent="0.25">
      <c r="A73" s="131">
        <v>45009</v>
      </c>
      <c r="B73" s="70">
        <f>Новак!F76</f>
        <v>11</v>
      </c>
      <c r="C73" s="70">
        <f>Засек!F70</f>
        <v>14</v>
      </c>
      <c r="D73" s="70">
        <f>Тол!F70</f>
        <v>33</v>
      </c>
      <c r="E73" s="70">
        <f>Мичу!F70</f>
        <v>17</v>
      </c>
      <c r="F73" s="94">
        <f>Сызр!F70</f>
        <v>5</v>
      </c>
    </row>
    <row r="74" spans="1:6" s="68" customFormat="1" x14ac:dyDescent="0.25">
      <c r="A74" s="54" t="s">
        <v>35</v>
      </c>
      <c r="B74" s="34">
        <f>SUM(B69:B73)</f>
        <v>54</v>
      </c>
      <c r="C74" s="34">
        <f t="shared" ref="C74" si="51">SUM(C69:C73)</f>
        <v>63</v>
      </c>
      <c r="D74" s="34">
        <f>SUM(D69:D73)</f>
        <v>197</v>
      </c>
      <c r="E74" s="34">
        <f>SUM(E69:E73)</f>
        <v>91</v>
      </c>
      <c r="F74" s="35">
        <f>SUM(F69:F73)</f>
        <v>17</v>
      </c>
    </row>
    <row r="75" spans="1:6" s="68" customFormat="1" x14ac:dyDescent="0.25">
      <c r="A75" s="54" t="s">
        <v>36</v>
      </c>
      <c r="B75" s="34">
        <f>AVERAGE(B69:B73)</f>
        <v>10.8</v>
      </c>
      <c r="C75" s="34">
        <f t="shared" ref="C75" si="52">AVERAGE(C69:C73)</f>
        <v>12.6</v>
      </c>
      <c r="D75" s="34">
        <f>AVERAGE(D69:D73)</f>
        <v>39.4</v>
      </c>
      <c r="E75" s="34">
        <f>AVERAGE(E69:E73)</f>
        <v>18.2</v>
      </c>
      <c r="F75" s="35">
        <f>AVERAGE(F69:F73)</f>
        <v>3.4</v>
      </c>
    </row>
    <row r="76" spans="1:6" x14ac:dyDescent="0.25">
      <c r="A76" s="130">
        <v>45012</v>
      </c>
      <c r="B76" s="3">
        <f>Новак!F77</f>
        <v>15</v>
      </c>
      <c r="C76" s="3">
        <f>Засек!F71</f>
        <v>13</v>
      </c>
      <c r="D76" s="3">
        <f>Тол!F71</f>
        <v>43</v>
      </c>
      <c r="E76" s="3">
        <f>Мичу!F71</f>
        <v>23</v>
      </c>
      <c r="F76" s="22">
        <f>Сызр!F71</f>
        <v>5</v>
      </c>
    </row>
    <row r="77" spans="1:6" x14ac:dyDescent="0.25">
      <c r="A77" s="130">
        <v>45013</v>
      </c>
      <c r="B77" s="3">
        <f>Новак!F78</f>
        <v>5</v>
      </c>
      <c r="C77" s="3">
        <f>Засек!F72</f>
        <v>20</v>
      </c>
      <c r="D77" s="3">
        <f>Тол!F72</f>
        <v>30</v>
      </c>
      <c r="E77" s="3">
        <f>Мичу!F72</f>
        <v>25</v>
      </c>
      <c r="F77" s="22">
        <f>Сызр!F72</f>
        <v>3</v>
      </c>
    </row>
    <row r="78" spans="1:6" x14ac:dyDescent="0.25">
      <c r="A78" s="130">
        <v>45014</v>
      </c>
      <c r="B78" s="3">
        <f>Новак!F79</f>
        <v>7</v>
      </c>
      <c r="C78" s="3">
        <f>Засек!F73</f>
        <v>10</v>
      </c>
      <c r="D78" s="3">
        <f>Тол!F73</f>
        <v>29</v>
      </c>
      <c r="E78" s="3">
        <f>Мичу!F73</f>
        <v>19</v>
      </c>
      <c r="F78" s="22">
        <f>Сызр!F73</f>
        <v>1</v>
      </c>
    </row>
    <row r="79" spans="1:6" x14ac:dyDescent="0.25">
      <c r="A79" s="130">
        <v>45015</v>
      </c>
      <c r="B79" s="3">
        <f>Новак!F80</f>
        <v>9</v>
      </c>
      <c r="C79" s="3">
        <f>Засек!F74</f>
        <v>12</v>
      </c>
      <c r="D79" s="3">
        <f>Тол!F74</f>
        <v>24</v>
      </c>
      <c r="E79" s="3">
        <f>Мичу!F74</f>
        <v>24</v>
      </c>
      <c r="F79" s="22">
        <f>Сызр!F74</f>
        <v>2</v>
      </c>
    </row>
    <row r="80" spans="1:6" x14ac:dyDescent="0.25">
      <c r="A80" s="130">
        <v>45016</v>
      </c>
      <c r="B80" s="3">
        <f>Новак!F81</f>
        <v>8</v>
      </c>
      <c r="C80" s="3">
        <f>Засек!F75</f>
        <v>11</v>
      </c>
      <c r="D80" s="3">
        <f>Тол!F75</f>
        <v>8</v>
      </c>
      <c r="E80" s="3">
        <f>Мичу!F75</f>
        <v>16</v>
      </c>
      <c r="F80" s="22">
        <f>Сызр!F75</f>
        <v>1</v>
      </c>
    </row>
    <row r="81" spans="1:6" x14ac:dyDescent="0.25">
      <c r="A81" s="54" t="s">
        <v>35</v>
      </c>
      <c r="B81" s="34">
        <f>SUM(B76:B80)</f>
        <v>44</v>
      </c>
      <c r="C81" s="34">
        <f t="shared" ref="C81" si="53">SUM(C76:C80)</f>
        <v>66</v>
      </c>
      <c r="D81" s="34">
        <f>SUM(D76:D80)</f>
        <v>134</v>
      </c>
      <c r="E81" s="34">
        <f>SUM(E76:E80)</f>
        <v>107</v>
      </c>
      <c r="F81" s="35">
        <f>SUM(F76:F80)</f>
        <v>12</v>
      </c>
    </row>
    <row r="82" spans="1:6" x14ac:dyDescent="0.25">
      <c r="A82" s="54" t="s">
        <v>36</v>
      </c>
      <c r="B82" s="34">
        <f>AVERAGE(B76:B80)</f>
        <v>8.8000000000000007</v>
      </c>
      <c r="C82" s="34">
        <f t="shared" ref="C82" si="54">AVERAGE(C76:C80)</f>
        <v>13.2</v>
      </c>
      <c r="D82" s="34">
        <f>AVERAGE(D76:D80)</f>
        <v>26.8</v>
      </c>
      <c r="E82" s="34">
        <f>AVERAGE(E76:E80)</f>
        <v>21.4</v>
      </c>
      <c r="F82" s="35">
        <f>AVERAGE(F76:F80)</f>
        <v>2.4</v>
      </c>
    </row>
    <row r="83" spans="1:6" x14ac:dyDescent="0.25">
      <c r="A83" s="130">
        <v>45019</v>
      </c>
      <c r="B83" s="3">
        <f>Новак!F82</f>
        <v>8</v>
      </c>
      <c r="C83" s="3">
        <f>Засек!F76</f>
        <v>7</v>
      </c>
      <c r="D83" s="3">
        <f>Тол!F76</f>
        <v>11</v>
      </c>
      <c r="E83" s="3">
        <f>Мичу!F76</f>
        <v>8</v>
      </c>
      <c r="F83" s="22">
        <f>Сызр!F76</f>
        <v>0</v>
      </c>
    </row>
    <row r="84" spans="1:6" x14ac:dyDescent="0.25">
      <c r="A84" s="130">
        <v>45020</v>
      </c>
      <c r="B84" s="3">
        <f>Новак!F83</f>
        <v>3</v>
      </c>
      <c r="C84" s="3">
        <f>Засек!F77</f>
        <v>7</v>
      </c>
      <c r="D84" s="3">
        <f>Тол!F77</f>
        <v>8</v>
      </c>
      <c r="E84" s="3">
        <f>Мичу!F77</f>
        <v>12</v>
      </c>
      <c r="F84" s="22">
        <f>Сызр!F77</f>
        <v>0</v>
      </c>
    </row>
    <row r="85" spans="1:6" x14ac:dyDescent="0.25">
      <c r="A85" s="130">
        <v>45021</v>
      </c>
      <c r="B85" s="3">
        <f>Новак!F84</f>
        <v>4</v>
      </c>
      <c r="C85" s="3">
        <f>Засек!F78</f>
        <v>8</v>
      </c>
      <c r="D85" s="3">
        <f>Тол!F78</f>
        <v>10</v>
      </c>
      <c r="E85" s="3">
        <f>Мичу!F78</f>
        <v>6</v>
      </c>
      <c r="F85" s="22">
        <f>Сызр!F78</f>
        <v>1</v>
      </c>
    </row>
    <row r="86" spans="1:6" x14ac:dyDescent="0.25">
      <c r="A86" s="130">
        <v>45022</v>
      </c>
      <c r="B86" s="3">
        <f>Новак!F85</f>
        <v>3</v>
      </c>
      <c r="C86" s="3">
        <f>Засек!F79</f>
        <v>10</v>
      </c>
      <c r="D86" s="3">
        <f>Тол!F79</f>
        <v>12</v>
      </c>
      <c r="E86" s="3">
        <f>Мичу!F79</f>
        <v>10</v>
      </c>
      <c r="F86" s="22">
        <f>Сызр!F79</f>
        <v>1</v>
      </c>
    </row>
    <row r="87" spans="1:6" x14ac:dyDescent="0.25">
      <c r="A87" s="130">
        <v>45023</v>
      </c>
      <c r="B87" s="3">
        <f>Новак!F86</f>
        <v>3</v>
      </c>
      <c r="C87" s="3">
        <f>Засек!F80</f>
        <v>11</v>
      </c>
      <c r="D87" s="3">
        <f>Тол!F80</f>
        <v>10</v>
      </c>
      <c r="E87" s="3">
        <f>Мичу!F80</f>
        <v>11</v>
      </c>
      <c r="F87" s="22">
        <f>Сызр!F80</f>
        <v>0</v>
      </c>
    </row>
    <row r="88" spans="1:6" x14ac:dyDescent="0.25">
      <c r="A88" s="54" t="s">
        <v>35</v>
      </c>
      <c r="B88" s="34">
        <f>SUM(B83:B87)</f>
        <v>21</v>
      </c>
      <c r="C88" s="34">
        <f t="shared" ref="C88" si="55">SUM(C83:C87)</f>
        <v>43</v>
      </c>
      <c r="D88" s="34">
        <f>SUM(D83:D87)</f>
        <v>51</v>
      </c>
      <c r="E88" s="34">
        <f>SUM(E83:E87)</f>
        <v>47</v>
      </c>
      <c r="F88" s="35">
        <f>SUM(F83:F87)</f>
        <v>2</v>
      </c>
    </row>
    <row r="89" spans="1:6" x14ac:dyDescent="0.25">
      <c r="A89" s="54" t="s">
        <v>36</v>
      </c>
      <c r="B89" s="34">
        <f>AVERAGE(B83:B87)</f>
        <v>4.2</v>
      </c>
      <c r="C89" s="34">
        <f t="shared" ref="C89" si="56">AVERAGE(C83:C87)</f>
        <v>8.6</v>
      </c>
      <c r="D89" s="34">
        <f>AVERAGE(D83:D87)</f>
        <v>10.199999999999999</v>
      </c>
      <c r="E89" s="34">
        <f>AVERAGE(E83:E87)</f>
        <v>9.4</v>
      </c>
      <c r="F89" s="35">
        <f>AVERAGE(F83:F87)</f>
        <v>0.4</v>
      </c>
    </row>
    <row r="90" spans="1:6" x14ac:dyDescent="0.25">
      <c r="A90" s="130">
        <v>45026</v>
      </c>
      <c r="B90" s="3">
        <f>Новак!F87</f>
        <v>6</v>
      </c>
      <c r="C90" s="3">
        <f>Засек!F81</f>
        <v>4</v>
      </c>
      <c r="D90" s="3">
        <f>Тол!F81</f>
        <v>13</v>
      </c>
      <c r="E90" s="3">
        <f>Мичу!F81</f>
        <v>12</v>
      </c>
      <c r="F90" s="22">
        <f>Сызр!F81</f>
        <v>4</v>
      </c>
    </row>
    <row r="91" spans="1:6" x14ac:dyDescent="0.25">
      <c r="A91" s="130">
        <v>45027</v>
      </c>
      <c r="B91" s="3">
        <f>Новак!F88</f>
        <v>5</v>
      </c>
      <c r="C91" s="3">
        <f>Засек!F82</f>
        <v>5</v>
      </c>
      <c r="D91" s="3">
        <f>Тол!F82</f>
        <v>15</v>
      </c>
      <c r="E91" s="3">
        <f>Мичу!F82</f>
        <v>10</v>
      </c>
      <c r="F91" s="22">
        <f>Сызр!F82</f>
        <v>5</v>
      </c>
    </row>
    <row r="92" spans="1:6" x14ac:dyDescent="0.25">
      <c r="A92" s="130">
        <v>45028</v>
      </c>
      <c r="B92" s="3">
        <f>Новак!F89</f>
        <v>4</v>
      </c>
      <c r="C92" s="3">
        <f>Засек!F83</f>
        <v>2</v>
      </c>
      <c r="D92" s="3">
        <f>Тол!F83</f>
        <v>15</v>
      </c>
      <c r="E92" s="3">
        <f>Мичу!F83</f>
        <v>15</v>
      </c>
      <c r="F92" s="22">
        <f>Сызр!F83</f>
        <v>3</v>
      </c>
    </row>
    <row r="93" spans="1:6" x14ac:dyDescent="0.25">
      <c r="A93" s="130">
        <v>45029</v>
      </c>
      <c r="B93" s="3">
        <f>Новак!F90</f>
        <v>0</v>
      </c>
      <c r="C93" s="3">
        <f>Засек!F84</f>
        <v>3</v>
      </c>
      <c r="D93" s="3">
        <f>Тол!F84</f>
        <v>8</v>
      </c>
      <c r="E93" s="3">
        <f>Мичу!F84</f>
        <v>7</v>
      </c>
      <c r="F93" s="22">
        <f>Сызр!F84</f>
        <v>1</v>
      </c>
    </row>
    <row r="94" spans="1:6" x14ac:dyDescent="0.25">
      <c r="A94" s="130">
        <v>45030</v>
      </c>
      <c r="B94" s="3">
        <f>Новак!F91</f>
        <v>1</v>
      </c>
      <c r="C94" s="3">
        <f>Засек!F85</f>
        <v>8</v>
      </c>
      <c r="D94" s="3">
        <f>Тол!F85</f>
        <v>9</v>
      </c>
      <c r="E94" s="3">
        <f>Мичу!F85</f>
        <v>8</v>
      </c>
      <c r="F94" s="22">
        <f>Сызр!F85</f>
        <v>1</v>
      </c>
    </row>
    <row r="95" spans="1:6" x14ac:dyDescent="0.25">
      <c r="A95" s="54" t="s">
        <v>35</v>
      </c>
      <c r="B95" s="34">
        <f>SUM(B90:B94)</f>
        <v>16</v>
      </c>
      <c r="C95" s="34">
        <f t="shared" ref="C95" si="57">SUM(C90:C94)</f>
        <v>22</v>
      </c>
      <c r="D95" s="34">
        <f>SUM(D90:D94)</f>
        <v>60</v>
      </c>
      <c r="E95" s="34">
        <f>SUM(E90:E94)</f>
        <v>52</v>
      </c>
      <c r="F95" s="35">
        <f>SUM(F90:F94)</f>
        <v>14</v>
      </c>
    </row>
    <row r="96" spans="1:6" x14ac:dyDescent="0.25">
      <c r="A96" s="54" t="s">
        <v>36</v>
      </c>
      <c r="B96" s="34">
        <f>AVERAGE(B90:B94)</f>
        <v>3.2</v>
      </c>
      <c r="C96" s="34">
        <f t="shared" ref="C96" si="58">AVERAGE(C90:C94)</f>
        <v>4.4000000000000004</v>
      </c>
      <c r="D96" s="34">
        <f>AVERAGE(D90:D94)</f>
        <v>12</v>
      </c>
      <c r="E96" s="34">
        <f>AVERAGE(E90:E94)</f>
        <v>10.4</v>
      </c>
      <c r="F96" s="35">
        <f>AVERAGE(F90:F94)</f>
        <v>2.8</v>
      </c>
    </row>
    <row r="97" spans="1:6" x14ac:dyDescent="0.25">
      <c r="A97" s="130">
        <v>45033</v>
      </c>
      <c r="B97" s="3">
        <f>Новак!F92</f>
        <v>2</v>
      </c>
      <c r="C97" s="3">
        <f>Засек!F86</f>
        <v>7</v>
      </c>
      <c r="D97" s="3">
        <f>Тол!F86</f>
        <v>5</v>
      </c>
      <c r="E97" s="3">
        <f>Мичу!F86</f>
        <v>12</v>
      </c>
      <c r="F97" s="22">
        <f>Сызр!F86</f>
        <v>2</v>
      </c>
    </row>
    <row r="98" spans="1:6" x14ac:dyDescent="0.25">
      <c r="A98" s="130">
        <v>45034</v>
      </c>
      <c r="B98" s="3">
        <f>Новак!F93</f>
        <v>3</v>
      </c>
      <c r="C98" s="3">
        <f>Засек!F87</f>
        <v>6</v>
      </c>
      <c r="D98" s="3">
        <f>Тол!F87</f>
        <v>9</v>
      </c>
      <c r="E98" s="3">
        <f>Мичу!F87</f>
        <v>11</v>
      </c>
      <c r="F98" s="22">
        <f>Сызр!F87</f>
        <v>1</v>
      </c>
    </row>
    <row r="99" spans="1:6" x14ac:dyDescent="0.25">
      <c r="A99" s="130">
        <v>45035</v>
      </c>
      <c r="B99" s="3">
        <f>Новак!F94</f>
        <v>4</v>
      </c>
      <c r="C99" s="3">
        <f>Засек!F88</f>
        <v>5</v>
      </c>
      <c r="D99" s="3">
        <f>Тол!F88</f>
        <v>9</v>
      </c>
      <c r="E99" s="3">
        <f>Мичу!F88</f>
        <v>9</v>
      </c>
      <c r="F99" s="22">
        <f>Сызр!F88</f>
        <v>4</v>
      </c>
    </row>
    <row r="100" spans="1:6" x14ac:dyDescent="0.25">
      <c r="A100" s="130">
        <v>45036</v>
      </c>
      <c r="B100" s="3">
        <f>Новак!F95</f>
        <v>3</v>
      </c>
      <c r="C100" s="3">
        <f>Засек!F89</f>
        <v>6</v>
      </c>
      <c r="D100" s="3">
        <f>Тол!F89</f>
        <v>9</v>
      </c>
      <c r="E100" s="3">
        <f>Мичу!F89</f>
        <v>12</v>
      </c>
      <c r="F100" s="22">
        <f>Сызр!F89</f>
        <v>1</v>
      </c>
    </row>
    <row r="101" spans="1:6" x14ac:dyDescent="0.25">
      <c r="A101" s="130">
        <v>45037</v>
      </c>
      <c r="B101" s="3">
        <f>Новак!F96</f>
        <v>11</v>
      </c>
      <c r="C101" s="3">
        <f>Засек!F90</f>
        <v>1</v>
      </c>
      <c r="D101" s="3">
        <f>Тол!F90</f>
        <v>13</v>
      </c>
      <c r="E101" s="3">
        <f>Мичу!F90</f>
        <v>11</v>
      </c>
      <c r="F101" s="22">
        <f>Сызр!F90</f>
        <v>4</v>
      </c>
    </row>
    <row r="102" spans="1:6" x14ac:dyDescent="0.25">
      <c r="A102" s="54" t="s">
        <v>35</v>
      </c>
      <c r="B102" s="34">
        <f>SUM(B97:B101)</f>
        <v>23</v>
      </c>
      <c r="C102" s="34">
        <f t="shared" ref="C102" si="59">SUM(C97:C101)</f>
        <v>25</v>
      </c>
      <c r="D102" s="34">
        <f>SUM(D97:D101)</f>
        <v>45</v>
      </c>
      <c r="E102" s="34">
        <f>SUM(E97:E101)</f>
        <v>55</v>
      </c>
      <c r="F102" s="35">
        <f>SUM(F97:F101)</f>
        <v>12</v>
      </c>
    </row>
    <row r="103" spans="1:6" x14ac:dyDescent="0.25">
      <c r="A103" s="54" t="s">
        <v>36</v>
      </c>
      <c r="B103" s="34">
        <f>AVERAGE(B97:B101)</f>
        <v>4.5999999999999996</v>
      </c>
      <c r="C103" s="34">
        <f>AVERAGE(C97:C101)</f>
        <v>5</v>
      </c>
      <c r="D103" s="34">
        <f>AVERAGE(D97:D101)</f>
        <v>9</v>
      </c>
      <c r="E103" s="34">
        <f>AVERAGE(E97:E101)</f>
        <v>11</v>
      </c>
      <c r="F103" s="35">
        <f>AVERAGE(F97:F101)</f>
        <v>2.4</v>
      </c>
    </row>
    <row r="104" spans="1:6" x14ac:dyDescent="0.25">
      <c r="A104" s="130">
        <v>45040</v>
      </c>
      <c r="B104" s="3">
        <f>Новак!F97</f>
        <v>9</v>
      </c>
      <c r="C104" s="3">
        <f>Засек!F91</f>
        <v>10</v>
      </c>
      <c r="D104" s="3">
        <f>Тол!F91</f>
        <v>12</v>
      </c>
      <c r="E104" s="3">
        <f>Мичу!F91</f>
        <v>19</v>
      </c>
      <c r="F104" s="22">
        <f>Сызр!F91</f>
        <v>2</v>
      </c>
    </row>
    <row r="105" spans="1:6" x14ac:dyDescent="0.25">
      <c r="A105" s="130">
        <v>45041</v>
      </c>
      <c r="B105" s="3">
        <f>Новак!F98</f>
        <v>2</v>
      </c>
      <c r="C105" s="3">
        <f>Засек!F92</f>
        <v>3</v>
      </c>
      <c r="D105" s="3">
        <f>Тол!F92</f>
        <v>8</v>
      </c>
      <c r="E105" s="3">
        <f>Мичу!F92</f>
        <v>15</v>
      </c>
      <c r="F105" s="22">
        <f>Сызр!F92</f>
        <v>2</v>
      </c>
    </row>
    <row r="106" spans="1:6" x14ac:dyDescent="0.25">
      <c r="A106" s="130">
        <v>45042</v>
      </c>
      <c r="B106" s="3">
        <f>Новак!F99</f>
        <v>3</v>
      </c>
      <c r="C106" s="3">
        <f>Засек!F93</f>
        <v>4</v>
      </c>
      <c r="D106" s="3">
        <f>Тол!F93</f>
        <v>10</v>
      </c>
      <c r="E106" s="3">
        <f>Мичу!F93</f>
        <v>9</v>
      </c>
      <c r="F106" s="22">
        <f>Сызр!F93</f>
        <v>1</v>
      </c>
    </row>
    <row r="107" spans="1:6" x14ac:dyDescent="0.25">
      <c r="A107" s="130">
        <v>45043</v>
      </c>
      <c r="B107" s="3">
        <f>Новак!F100</f>
        <v>0</v>
      </c>
      <c r="C107" s="3">
        <f>Засек!F94</f>
        <v>1</v>
      </c>
      <c r="D107" s="3">
        <f>Тол!F94</f>
        <v>5</v>
      </c>
      <c r="E107" s="3">
        <f>Мичу!F94</f>
        <v>7</v>
      </c>
      <c r="F107" s="22">
        <f>Сызр!F94</f>
        <v>1</v>
      </c>
    </row>
    <row r="108" spans="1:6" x14ac:dyDescent="0.25">
      <c r="A108" s="130">
        <v>45044</v>
      </c>
      <c r="B108" s="3">
        <f>Новак!F101</f>
        <v>6</v>
      </c>
      <c r="C108" s="3">
        <f>Засек!F95</f>
        <v>4</v>
      </c>
      <c r="D108" s="3">
        <f>Тол!F95</f>
        <v>5</v>
      </c>
      <c r="E108" s="3">
        <f>Мичу!F95</f>
        <v>4</v>
      </c>
      <c r="F108" s="22">
        <f>Сызр!F95</f>
        <v>0</v>
      </c>
    </row>
    <row r="109" spans="1:6" x14ac:dyDescent="0.25">
      <c r="A109" s="54" t="s">
        <v>35</v>
      </c>
      <c r="B109" s="34">
        <f>SUM(B104:B108)</f>
        <v>20</v>
      </c>
      <c r="C109" s="34">
        <f t="shared" ref="C109" si="60">SUM(C104:C108)</f>
        <v>22</v>
      </c>
      <c r="D109" s="34">
        <f>SUM(D104:D108)</f>
        <v>40</v>
      </c>
      <c r="E109" s="34">
        <f>SUM(E104:E108)</f>
        <v>54</v>
      </c>
      <c r="F109" s="35">
        <f>SUM(F104:F108)</f>
        <v>6</v>
      </c>
    </row>
    <row r="110" spans="1:6" x14ac:dyDescent="0.25">
      <c r="A110" s="54" t="s">
        <v>36</v>
      </c>
      <c r="B110" s="34">
        <f>AVERAGE(B104:B108)</f>
        <v>4</v>
      </c>
      <c r="C110" s="34">
        <f t="shared" ref="C110" si="61">AVERAGE(C104:C108)</f>
        <v>4.4000000000000004</v>
      </c>
      <c r="D110" s="34">
        <f>AVERAGE(D104:D108)</f>
        <v>8</v>
      </c>
      <c r="E110" s="34">
        <f>AVERAGE(E104:E108)</f>
        <v>10.8</v>
      </c>
      <c r="F110" s="35">
        <f>AVERAGE(F104:F108)</f>
        <v>1.2</v>
      </c>
    </row>
    <row r="111" spans="1:6" x14ac:dyDescent="0.25">
      <c r="A111" s="130">
        <v>45048</v>
      </c>
      <c r="B111" s="3">
        <f>Новак!F102</f>
        <v>5</v>
      </c>
      <c r="C111" s="3">
        <f>Засек!F96</f>
        <v>3</v>
      </c>
      <c r="D111" s="3">
        <f>Тол!F96</f>
        <v>5</v>
      </c>
      <c r="E111" s="3">
        <f>Мичу!F96</f>
        <v>3</v>
      </c>
      <c r="F111" s="22">
        <f>Сызр!F96</f>
        <v>0</v>
      </c>
    </row>
    <row r="112" spans="1:6" x14ac:dyDescent="0.25">
      <c r="A112" s="130">
        <v>45049</v>
      </c>
      <c r="B112" s="3">
        <f>Новак!F103</f>
        <v>2</v>
      </c>
      <c r="C112" s="3">
        <f>Засек!F97</f>
        <v>0</v>
      </c>
      <c r="D112" s="3">
        <f>Тол!F97</f>
        <v>5</v>
      </c>
      <c r="E112" s="3">
        <f>Мичу!F97</f>
        <v>4</v>
      </c>
      <c r="F112" s="22">
        <f>Сызр!F97</f>
        <v>2</v>
      </c>
    </row>
    <row r="113" spans="1:6" x14ac:dyDescent="0.25">
      <c r="A113" s="130">
        <v>45050</v>
      </c>
      <c r="B113" s="3">
        <f>Новак!F104</f>
        <v>1</v>
      </c>
      <c r="C113" s="3">
        <f>Засек!F98</f>
        <v>4</v>
      </c>
      <c r="D113" s="3">
        <f>Тол!F98</f>
        <v>3</v>
      </c>
      <c r="E113" s="3">
        <f>Мичу!F98</f>
        <v>2</v>
      </c>
      <c r="F113" s="22">
        <f>Сызр!F98</f>
        <v>0</v>
      </c>
    </row>
    <row r="114" spans="1:6" x14ac:dyDescent="0.25">
      <c r="A114" s="130">
        <v>45051</v>
      </c>
      <c r="B114" s="3">
        <f>Новак!F105</f>
        <v>4</v>
      </c>
      <c r="C114" s="3">
        <f>Засек!F99</f>
        <v>1</v>
      </c>
      <c r="D114" s="3">
        <f>Тол!F99</f>
        <v>4</v>
      </c>
      <c r="E114" s="3">
        <f>Мичу!F99</f>
        <v>2</v>
      </c>
      <c r="F114" s="22">
        <f>Сызр!F99</f>
        <v>0</v>
      </c>
    </row>
    <row r="115" spans="1:6" x14ac:dyDescent="0.25">
      <c r="A115" s="54" t="s">
        <v>35</v>
      </c>
      <c r="B115" s="34">
        <f>SUM(B111:B114)</f>
        <v>12</v>
      </c>
      <c r="C115" s="34">
        <f t="shared" ref="C115:F115" si="62">SUM(C111:C114)</f>
        <v>8</v>
      </c>
      <c r="D115" s="34">
        <f t="shared" si="62"/>
        <v>17</v>
      </c>
      <c r="E115" s="34">
        <f t="shared" si="62"/>
        <v>11</v>
      </c>
      <c r="F115" s="34">
        <f t="shared" si="62"/>
        <v>2</v>
      </c>
    </row>
    <row r="116" spans="1:6" x14ac:dyDescent="0.25">
      <c r="A116" s="54" t="s">
        <v>36</v>
      </c>
      <c r="B116" s="34">
        <f>AVERAGE(B111:B114)</f>
        <v>3</v>
      </c>
      <c r="C116" s="34">
        <f t="shared" ref="C116:F116" si="63">AVERAGE(C111:C114)</f>
        <v>2</v>
      </c>
      <c r="D116" s="34">
        <f t="shared" si="63"/>
        <v>4.25</v>
      </c>
      <c r="E116" s="34">
        <f t="shared" si="63"/>
        <v>2.75</v>
      </c>
      <c r="F116" s="34">
        <f t="shared" si="63"/>
        <v>0.5</v>
      </c>
    </row>
    <row r="117" spans="1:6" x14ac:dyDescent="0.25">
      <c r="A117" s="130">
        <v>45056</v>
      </c>
      <c r="B117" s="3">
        <f>Новак!F106</f>
        <v>4</v>
      </c>
      <c r="C117" s="3">
        <f>Засек!F100</f>
        <v>5</v>
      </c>
      <c r="D117" s="3">
        <f>Тол!F100</f>
        <v>3</v>
      </c>
      <c r="E117" s="3">
        <f>Мичу!F100</f>
        <v>4</v>
      </c>
      <c r="F117" s="22">
        <f>Сызр!F100</f>
        <v>0</v>
      </c>
    </row>
    <row r="118" spans="1:6" x14ac:dyDescent="0.25">
      <c r="A118" s="130">
        <v>45057</v>
      </c>
      <c r="B118" s="3">
        <f>Новак!F107</f>
        <v>5</v>
      </c>
      <c r="C118" s="3">
        <f>Засек!F101</f>
        <v>5</v>
      </c>
      <c r="D118" s="3">
        <f>Тол!F101</f>
        <v>5</v>
      </c>
      <c r="E118" s="3">
        <f>Мичу!F101</f>
        <v>5</v>
      </c>
      <c r="F118" s="22">
        <f>Сызр!F101</f>
        <v>3</v>
      </c>
    </row>
    <row r="119" spans="1:6" x14ac:dyDescent="0.25">
      <c r="A119" s="130">
        <v>45058</v>
      </c>
      <c r="B119" s="3">
        <f>Новак!F108</f>
        <v>1</v>
      </c>
      <c r="C119" s="3">
        <f>Засек!F102</f>
        <v>1</v>
      </c>
      <c r="D119" s="3">
        <f>Тол!F102</f>
        <v>6</v>
      </c>
      <c r="E119" s="3">
        <f>Мичу!F102</f>
        <v>10</v>
      </c>
      <c r="F119" s="22">
        <f>Сызр!F102</f>
        <v>1</v>
      </c>
    </row>
    <row r="120" spans="1:6" x14ac:dyDescent="0.25">
      <c r="A120" s="54" t="s">
        <v>35</v>
      </c>
      <c r="B120" s="34">
        <f>SUM(B117:B119)</f>
        <v>10</v>
      </c>
      <c r="C120" s="34">
        <f t="shared" ref="C120:E120" si="64">SUM(C117:C119)</f>
        <v>11</v>
      </c>
      <c r="D120" s="34">
        <f t="shared" si="64"/>
        <v>14</v>
      </c>
      <c r="E120" s="34">
        <f t="shared" si="64"/>
        <v>19</v>
      </c>
      <c r="F120" s="34">
        <f>SUM(F117:F119)</f>
        <v>4</v>
      </c>
    </row>
    <row r="121" spans="1:6" x14ac:dyDescent="0.25">
      <c r="A121" s="54" t="s">
        <v>36</v>
      </c>
      <c r="B121" s="103">
        <f>AVERAGE(B117:B119)</f>
        <v>3.3333333333333335</v>
      </c>
      <c r="C121" s="103">
        <f t="shared" ref="C121:F121" si="65">AVERAGE(C117:C119)</f>
        <v>3.6666666666666665</v>
      </c>
      <c r="D121" s="103">
        <f t="shared" si="65"/>
        <v>4.666666666666667</v>
      </c>
      <c r="E121" s="103">
        <f t="shared" si="65"/>
        <v>6.333333333333333</v>
      </c>
      <c r="F121" s="103">
        <f t="shared" si="65"/>
        <v>1.3333333333333333</v>
      </c>
    </row>
    <row r="122" spans="1:6" x14ac:dyDescent="0.25">
      <c r="A122" s="130">
        <v>45061</v>
      </c>
      <c r="B122" s="3">
        <f>Новак!F109</f>
        <v>3</v>
      </c>
      <c r="C122" s="3">
        <f>Засек!F103</f>
        <v>3</v>
      </c>
      <c r="D122" s="3">
        <f>Тол!F103</f>
        <v>2</v>
      </c>
      <c r="E122" s="3">
        <f>Мичу!F103</f>
        <v>10</v>
      </c>
      <c r="F122" s="22">
        <f>Сызр!F103</f>
        <v>1</v>
      </c>
    </row>
    <row r="123" spans="1:6" x14ac:dyDescent="0.25">
      <c r="A123" s="130">
        <v>45062</v>
      </c>
      <c r="B123" s="3">
        <f>Новак!F110</f>
        <v>4</v>
      </c>
      <c r="C123" s="3">
        <f>Засек!F104</f>
        <v>0</v>
      </c>
      <c r="D123" s="3">
        <f>Тол!F104</f>
        <v>11</v>
      </c>
      <c r="E123" s="3">
        <f>Мичу!F104</f>
        <v>1</v>
      </c>
      <c r="F123" s="22">
        <f>Сызр!F104</f>
        <v>1</v>
      </c>
    </row>
    <row r="124" spans="1:6" x14ac:dyDescent="0.25">
      <c r="A124" s="130">
        <v>45063</v>
      </c>
      <c r="B124" s="3">
        <f>Новак!F111</f>
        <v>2</v>
      </c>
      <c r="C124" s="3">
        <f>Засек!F105</f>
        <v>5</v>
      </c>
      <c r="D124" s="3">
        <f>Тол!F105</f>
        <v>5</v>
      </c>
      <c r="E124" s="3">
        <f>Мичу!F105</f>
        <v>4</v>
      </c>
      <c r="F124" s="22">
        <f>Сызр!F105</f>
        <v>2</v>
      </c>
    </row>
    <row r="125" spans="1:6" x14ac:dyDescent="0.25">
      <c r="A125" s="130">
        <v>45064</v>
      </c>
      <c r="B125" s="3">
        <f>Новак!F112</f>
        <v>2</v>
      </c>
      <c r="C125" s="3">
        <f>Засек!F106</f>
        <v>7</v>
      </c>
      <c r="D125" s="3">
        <f>Тол!F106</f>
        <v>6</v>
      </c>
      <c r="E125" s="3">
        <f>Мичу!F106</f>
        <v>5</v>
      </c>
      <c r="F125" s="22">
        <f>Сызр!F106</f>
        <v>0</v>
      </c>
    </row>
    <row r="126" spans="1:6" x14ac:dyDescent="0.25">
      <c r="A126" s="130">
        <v>45065</v>
      </c>
      <c r="B126" s="3">
        <f>Новак!F113</f>
        <v>4</v>
      </c>
      <c r="C126" s="3">
        <f>Засек!F107</f>
        <v>5</v>
      </c>
      <c r="D126" s="3">
        <f>Тол!F107</f>
        <v>8</v>
      </c>
      <c r="E126" s="3">
        <f>Мичу!F107</f>
        <v>2</v>
      </c>
      <c r="F126" s="22">
        <f>Сызр!F107</f>
        <v>1</v>
      </c>
    </row>
    <row r="127" spans="1:6" x14ac:dyDescent="0.25">
      <c r="A127" s="54" t="s">
        <v>35</v>
      </c>
      <c r="B127" s="34">
        <f>SUM(B122:B126)</f>
        <v>15</v>
      </c>
      <c r="C127" s="34">
        <f t="shared" ref="C127" si="66">SUM(C122:C126)</f>
        <v>20</v>
      </c>
      <c r="D127" s="34">
        <f>SUM(D122:D126)</f>
        <v>32</v>
      </c>
      <c r="E127" s="34">
        <f>SUM(E122:E126)</f>
        <v>22</v>
      </c>
      <c r="F127" s="35">
        <f>SUM(F122:F126)</f>
        <v>5</v>
      </c>
    </row>
    <row r="128" spans="1:6" x14ac:dyDescent="0.25">
      <c r="A128" s="54" t="s">
        <v>36</v>
      </c>
      <c r="B128" s="34">
        <f>AVERAGE(B122:B126)</f>
        <v>3</v>
      </c>
      <c r="C128" s="34">
        <f t="shared" ref="C128" si="67">AVERAGE(C122:C126)</f>
        <v>4</v>
      </c>
      <c r="D128" s="34">
        <f>AVERAGE(D122:D126)</f>
        <v>6.4</v>
      </c>
      <c r="E128" s="34">
        <f>AVERAGE(E122:E126)</f>
        <v>4.4000000000000004</v>
      </c>
      <c r="F128" s="35">
        <f>AVERAGE(F122:F126)</f>
        <v>1</v>
      </c>
    </row>
    <row r="129" spans="1:6" x14ac:dyDescent="0.25">
      <c r="A129" s="130">
        <v>45068</v>
      </c>
      <c r="B129" s="3">
        <f>Новак!F114</f>
        <v>4</v>
      </c>
      <c r="C129" s="3">
        <f>Засек!F108</f>
        <v>2</v>
      </c>
      <c r="D129" s="3">
        <f>Тол!F108</f>
        <v>6</v>
      </c>
      <c r="E129" s="3">
        <f>Мичу!F108</f>
        <v>5</v>
      </c>
      <c r="F129" s="22">
        <f>Сызр!F108</f>
        <v>1</v>
      </c>
    </row>
    <row r="130" spans="1:6" x14ac:dyDescent="0.25">
      <c r="A130" s="130">
        <v>45069</v>
      </c>
      <c r="B130" s="3">
        <f>Новак!F115</f>
        <v>4</v>
      </c>
      <c r="C130" s="3">
        <f>Засек!F109</f>
        <v>3</v>
      </c>
      <c r="D130" s="3">
        <f>Тол!F109</f>
        <v>6</v>
      </c>
      <c r="E130" s="3">
        <f>Мичу!F109</f>
        <v>3</v>
      </c>
      <c r="F130" s="22">
        <f>Сызр!F109</f>
        <v>0</v>
      </c>
    </row>
    <row r="131" spans="1:6" x14ac:dyDescent="0.25">
      <c r="A131" s="130">
        <v>45070</v>
      </c>
      <c r="B131" s="3">
        <f>Новак!F116</f>
        <v>0</v>
      </c>
      <c r="C131" s="3">
        <f>Засек!F110</f>
        <v>0</v>
      </c>
      <c r="D131" s="3">
        <f>Тол!F110</f>
        <v>4</v>
      </c>
      <c r="E131" s="3">
        <f>Мичу!F110</f>
        <v>6</v>
      </c>
      <c r="F131" s="22">
        <f>Сызр!F110</f>
        <v>1</v>
      </c>
    </row>
    <row r="132" spans="1:6" x14ac:dyDescent="0.25">
      <c r="A132" s="130">
        <v>45071</v>
      </c>
      <c r="B132" s="3">
        <f>Новак!F117</f>
        <v>1</v>
      </c>
      <c r="C132" s="3">
        <f>Засек!F111</f>
        <v>0</v>
      </c>
      <c r="D132" s="3">
        <f>Тол!F111</f>
        <v>5</v>
      </c>
      <c r="E132" s="3">
        <f>Мичу!F111</f>
        <v>6</v>
      </c>
      <c r="F132" s="22">
        <f>Сызр!F111</f>
        <v>3</v>
      </c>
    </row>
    <row r="133" spans="1:6" x14ac:dyDescent="0.25">
      <c r="A133" s="130">
        <v>45072</v>
      </c>
      <c r="B133" s="3">
        <f>Новак!F118</f>
        <v>1</v>
      </c>
      <c r="C133" s="3">
        <f>Засек!F112</f>
        <v>3</v>
      </c>
      <c r="D133" s="3">
        <f>Тол!F112</f>
        <v>2</v>
      </c>
      <c r="E133" s="3">
        <f>Мичу!F112</f>
        <v>2</v>
      </c>
      <c r="F133" s="22">
        <f>Сызр!F112</f>
        <v>3</v>
      </c>
    </row>
    <row r="134" spans="1:6" x14ac:dyDescent="0.25">
      <c r="A134" s="54" t="s">
        <v>35</v>
      </c>
      <c r="B134" s="34">
        <f>SUM(B129:B133)</f>
        <v>10</v>
      </c>
      <c r="C134" s="34">
        <f t="shared" ref="C134" si="68">SUM(C129:C133)</f>
        <v>8</v>
      </c>
      <c r="D134" s="34">
        <f>SUM(D129:D133)</f>
        <v>23</v>
      </c>
      <c r="E134" s="34">
        <f>SUM(E129:E133)</f>
        <v>22</v>
      </c>
      <c r="F134" s="35">
        <f>SUM(F129:F133)</f>
        <v>8</v>
      </c>
    </row>
    <row r="135" spans="1:6" x14ac:dyDescent="0.25">
      <c r="A135" s="54" t="s">
        <v>36</v>
      </c>
      <c r="B135" s="34">
        <f>AVERAGE(B129:B133)</f>
        <v>2</v>
      </c>
      <c r="C135" s="34">
        <f t="shared" ref="C135" si="69">AVERAGE(C129:C133)</f>
        <v>1.6</v>
      </c>
      <c r="D135" s="34">
        <f>AVERAGE(D129:D133)</f>
        <v>4.5999999999999996</v>
      </c>
      <c r="E135" s="34">
        <f>AVERAGE(E129:E133)</f>
        <v>4.4000000000000004</v>
      </c>
      <c r="F135" s="35">
        <f>AVERAGE(F129:F133)</f>
        <v>1.6</v>
      </c>
    </row>
    <row r="136" spans="1:6" x14ac:dyDescent="0.25">
      <c r="A136" s="130">
        <v>45075</v>
      </c>
      <c r="B136" s="3">
        <f>Новак!F119</f>
        <v>3</v>
      </c>
      <c r="C136" s="3">
        <f>Засек!F113</f>
        <v>2</v>
      </c>
      <c r="D136" s="3">
        <f>Тол!F113</f>
        <v>4</v>
      </c>
      <c r="E136" s="3">
        <f>Мичу!F113</f>
        <v>6</v>
      </c>
      <c r="F136" s="22">
        <f>Сызр!F113</f>
        <v>3</v>
      </c>
    </row>
    <row r="137" spans="1:6" x14ac:dyDescent="0.25">
      <c r="A137" s="130">
        <v>45076</v>
      </c>
      <c r="B137" s="3">
        <f>Новак!F120</f>
        <v>1</v>
      </c>
      <c r="C137" s="3">
        <f>Засек!F114</f>
        <v>3</v>
      </c>
      <c r="D137" s="3">
        <f>Тол!F114</f>
        <v>3</v>
      </c>
      <c r="E137" s="3">
        <f>Мичу!F114</f>
        <v>6</v>
      </c>
      <c r="F137" s="22">
        <f>Сызр!F114</f>
        <v>2</v>
      </c>
    </row>
    <row r="138" spans="1:6" x14ac:dyDescent="0.25">
      <c r="A138" s="130">
        <v>45077</v>
      </c>
      <c r="B138" s="3">
        <f>Новак!F121</f>
        <v>2</v>
      </c>
      <c r="C138" s="3">
        <f>Засек!F115</f>
        <v>2</v>
      </c>
      <c r="D138" s="3">
        <f>Тол!F115</f>
        <v>2</v>
      </c>
      <c r="E138" s="3">
        <f>Мичу!F115</f>
        <v>3</v>
      </c>
      <c r="F138" s="22">
        <f>Сызр!F115</f>
        <v>3</v>
      </c>
    </row>
    <row r="139" spans="1:6" x14ac:dyDescent="0.25">
      <c r="A139" s="130">
        <v>45078</v>
      </c>
      <c r="B139" s="3">
        <f>Новак!F122</f>
        <v>2</v>
      </c>
      <c r="C139" s="3">
        <f>Засек!F116</f>
        <v>3</v>
      </c>
      <c r="D139" s="3">
        <f>Тол!F116</f>
        <v>5</v>
      </c>
      <c r="E139" s="3">
        <f>Мичу!F116</f>
        <v>4</v>
      </c>
      <c r="F139" s="22">
        <f>Сызр!F116</f>
        <v>2</v>
      </c>
    </row>
    <row r="140" spans="1:6" x14ac:dyDescent="0.25">
      <c r="A140" s="130">
        <v>45079</v>
      </c>
      <c r="B140" s="3">
        <f>Новак!F123</f>
        <v>2</v>
      </c>
      <c r="C140" s="3">
        <f>Засек!F117</f>
        <v>0</v>
      </c>
      <c r="D140" s="3">
        <f>Тол!F117</f>
        <v>4</v>
      </c>
      <c r="E140" s="3">
        <f>Мичу!F117</f>
        <v>4</v>
      </c>
      <c r="F140" s="22">
        <f>Сызр!F117</f>
        <v>2</v>
      </c>
    </row>
    <row r="141" spans="1:6" x14ac:dyDescent="0.25">
      <c r="A141" s="54" t="s">
        <v>35</v>
      </c>
      <c r="B141" s="34">
        <f>SUM(B136:B140)</f>
        <v>10</v>
      </c>
      <c r="C141" s="34">
        <f t="shared" ref="C141" si="70">SUM(C136:C140)</f>
        <v>10</v>
      </c>
      <c r="D141" s="34">
        <f>SUM(D136:D140)</f>
        <v>18</v>
      </c>
      <c r="E141" s="34">
        <f>SUM(E136:E140)</f>
        <v>23</v>
      </c>
      <c r="F141" s="35">
        <f>SUM(F136:F140)</f>
        <v>12</v>
      </c>
    </row>
    <row r="142" spans="1:6" x14ac:dyDescent="0.25">
      <c r="A142" s="54" t="s">
        <v>36</v>
      </c>
      <c r="B142" s="34">
        <f>AVERAGE(B136:B140)</f>
        <v>2</v>
      </c>
      <c r="C142" s="34">
        <f t="shared" ref="C142" si="71">AVERAGE(C136:C140)</f>
        <v>2</v>
      </c>
      <c r="D142" s="34">
        <f>AVERAGE(D136:D140)</f>
        <v>3.6</v>
      </c>
      <c r="E142" s="34">
        <f>AVERAGE(E136:E140)</f>
        <v>4.5999999999999996</v>
      </c>
      <c r="F142" s="35">
        <f>AVERAGE(F136:F140)</f>
        <v>2.4</v>
      </c>
    </row>
    <row r="143" spans="1:6" x14ac:dyDescent="0.25">
      <c r="A143" s="130">
        <v>45082</v>
      </c>
      <c r="B143" s="3">
        <f>Новак!F124</f>
        <v>2</v>
      </c>
      <c r="C143" s="3">
        <f>Засек!F118</f>
        <v>4</v>
      </c>
      <c r="D143" s="3">
        <f>Тол!F118</f>
        <v>11</v>
      </c>
      <c r="E143" s="3">
        <f>Мичу!F118</f>
        <v>6</v>
      </c>
      <c r="F143" s="22">
        <f>Сызр!F118</f>
        <v>2</v>
      </c>
    </row>
    <row r="144" spans="1:6" x14ac:dyDescent="0.25">
      <c r="A144" s="130">
        <v>45083</v>
      </c>
      <c r="B144" s="3">
        <f>Новак!F125</f>
        <v>1</v>
      </c>
      <c r="C144" s="3">
        <f>Засек!F119</f>
        <v>2</v>
      </c>
      <c r="D144" s="3">
        <f>Тол!F119</f>
        <v>4</v>
      </c>
      <c r="E144" s="3">
        <f>Мичу!F119</f>
        <v>2</v>
      </c>
      <c r="F144" s="22">
        <f>Сызр!F119</f>
        <v>1</v>
      </c>
    </row>
    <row r="145" spans="1:6" x14ac:dyDescent="0.25">
      <c r="A145" s="130">
        <v>45084</v>
      </c>
      <c r="B145" s="3">
        <f>Новак!F126</f>
        <v>1</v>
      </c>
      <c r="C145" s="3">
        <f>Засек!F120</f>
        <v>4</v>
      </c>
      <c r="D145" s="3">
        <f>Тол!F120</f>
        <v>3</v>
      </c>
      <c r="E145" s="3">
        <f>Мичу!F120</f>
        <v>5</v>
      </c>
      <c r="F145" s="22">
        <f>Сызр!F120</f>
        <v>1</v>
      </c>
    </row>
    <row r="146" spans="1:6" x14ac:dyDescent="0.25">
      <c r="A146" s="130">
        <v>45085</v>
      </c>
      <c r="B146" s="3">
        <f>Новак!F127</f>
        <v>2</v>
      </c>
      <c r="C146" s="3">
        <f>Засек!F121</f>
        <v>3</v>
      </c>
      <c r="D146" s="3">
        <f>Тол!F121</f>
        <v>9</v>
      </c>
      <c r="E146" s="3">
        <f>Мичу!F121</f>
        <v>3</v>
      </c>
      <c r="F146" s="22">
        <f>Сызр!F121</f>
        <v>1</v>
      </c>
    </row>
    <row r="147" spans="1:6" x14ac:dyDescent="0.25">
      <c r="A147" s="130">
        <v>45086</v>
      </c>
      <c r="B147" s="3">
        <f>Новак!F128</f>
        <v>2</v>
      </c>
      <c r="C147" s="3">
        <f>Засек!F122</f>
        <v>0</v>
      </c>
      <c r="D147" s="3">
        <f>Тол!F122</f>
        <v>7</v>
      </c>
      <c r="E147" s="3">
        <f>Мичу!F122</f>
        <v>7</v>
      </c>
      <c r="F147" s="22">
        <f>Сызр!F122</f>
        <v>0</v>
      </c>
    </row>
    <row r="148" spans="1:6" x14ac:dyDescent="0.25">
      <c r="A148" s="54" t="s">
        <v>35</v>
      </c>
      <c r="B148" s="34">
        <f>SUM(B143:B147)</f>
        <v>8</v>
      </c>
      <c r="C148" s="34">
        <f t="shared" ref="C148" si="72">SUM(C143:C147)</f>
        <v>13</v>
      </c>
      <c r="D148" s="34">
        <f>SUM(D143:D147)</f>
        <v>34</v>
      </c>
      <c r="E148" s="34">
        <f>SUM(E143:E147)</f>
        <v>23</v>
      </c>
      <c r="F148" s="35">
        <f>SUM(F143:F147)</f>
        <v>5</v>
      </c>
    </row>
    <row r="149" spans="1:6" x14ac:dyDescent="0.25">
      <c r="A149" s="54" t="s">
        <v>36</v>
      </c>
      <c r="B149" s="34">
        <f>AVERAGE(B143:B147)</f>
        <v>1.6</v>
      </c>
      <c r="C149" s="34">
        <f t="shared" ref="C149" si="73">AVERAGE(C143:C147)</f>
        <v>2.6</v>
      </c>
      <c r="D149" s="34">
        <f>AVERAGE(D143:D147)</f>
        <v>6.8</v>
      </c>
      <c r="E149" s="34">
        <f>AVERAGE(E143:E147)</f>
        <v>4.5999999999999996</v>
      </c>
      <c r="F149" s="35">
        <f>AVERAGE(F143:F147)</f>
        <v>1</v>
      </c>
    </row>
    <row r="150" spans="1:6" x14ac:dyDescent="0.25">
      <c r="A150" s="130">
        <v>45090</v>
      </c>
      <c r="B150" s="3">
        <f>Новак!F129</f>
        <v>5</v>
      </c>
      <c r="C150" s="3">
        <f>Засек!F123</f>
        <v>1</v>
      </c>
      <c r="D150" s="3">
        <f>Тол!F123</f>
        <v>4</v>
      </c>
      <c r="E150" s="3">
        <f>Мичу!F123</f>
        <v>2</v>
      </c>
      <c r="F150" s="22">
        <f>Сызр!F123</f>
        <v>2</v>
      </c>
    </row>
    <row r="151" spans="1:6" x14ac:dyDescent="0.25">
      <c r="A151" s="130">
        <v>45091</v>
      </c>
      <c r="B151" s="3">
        <f>Новак!F130</f>
        <v>3</v>
      </c>
      <c r="C151" s="3">
        <f>Засек!F124</f>
        <v>3</v>
      </c>
      <c r="D151" s="3">
        <f>Тол!F124</f>
        <v>0</v>
      </c>
      <c r="E151" s="3">
        <f>Мичу!F124</f>
        <v>2</v>
      </c>
      <c r="F151" s="22">
        <f>Сызр!F124</f>
        <v>0</v>
      </c>
    </row>
    <row r="152" spans="1:6" x14ac:dyDescent="0.25">
      <c r="A152" s="130">
        <v>45092</v>
      </c>
      <c r="B152" s="3">
        <f>Новак!F131</f>
        <v>5</v>
      </c>
      <c r="C152" s="3">
        <f>Засек!F125</f>
        <v>4</v>
      </c>
      <c r="D152" s="3">
        <f>Тол!F125</f>
        <v>4</v>
      </c>
      <c r="E152" s="3">
        <f>Мичу!F125</f>
        <v>4</v>
      </c>
      <c r="F152" s="22">
        <f>Сызр!F125</f>
        <v>1</v>
      </c>
    </row>
    <row r="153" spans="1:6" x14ac:dyDescent="0.25">
      <c r="A153" s="130">
        <v>45093</v>
      </c>
      <c r="B153" s="3">
        <f>Новак!F132</f>
        <v>2</v>
      </c>
      <c r="C153" s="3">
        <f>Засек!F126</f>
        <v>6</v>
      </c>
      <c r="D153" s="3">
        <f>Тол!F126</f>
        <v>0</v>
      </c>
      <c r="E153" s="3">
        <f>Мичу!F126</f>
        <v>6</v>
      </c>
      <c r="F153" s="22">
        <f>Сызр!F126</f>
        <v>0</v>
      </c>
    </row>
    <row r="154" spans="1:6" x14ac:dyDescent="0.25">
      <c r="A154" s="54" t="s">
        <v>35</v>
      </c>
      <c r="B154" s="34">
        <f>SUM(B150:B153)</f>
        <v>15</v>
      </c>
      <c r="C154" s="34">
        <f t="shared" ref="C154:F154" si="74">SUM(C150:C153)</f>
        <v>14</v>
      </c>
      <c r="D154" s="34">
        <f t="shared" si="74"/>
        <v>8</v>
      </c>
      <c r="E154" s="34">
        <f t="shared" si="74"/>
        <v>14</v>
      </c>
      <c r="F154" s="34">
        <f t="shared" si="74"/>
        <v>3</v>
      </c>
    </row>
    <row r="155" spans="1:6" x14ac:dyDescent="0.25">
      <c r="A155" s="54" t="s">
        <v>36</v>
      </c>
      <c r="B155" s="34">
        <f>AVERAGE(B150:B153)</f>
        <v>3.75</v>
      </c>
      <c r="C155" s="34">
        <f t="shared" ref="C155:F155" si="75">AVERAGE(C150:C153)</f>
        <v>3.5</v>
      </c>
      <c r="D155" s="34">
        <f t="shared" si="75"/>
        <v>2</v>
      </c>
      <c r="E155" s="34">
        <f t="shared" si="75"/>
        <v>3.5</v>
      </c>
      <c r="F155" s="34">
        <f t="shared" si="75"/>
        <v>0.75</v>
      </c>
    </row>
    <row r="156" spans="1:6" x14ac:dyDescent="0.25">
      <c r="A156" s="130">
        <v>45096</v>
      </c>
      <c r="B156" s="3">
        <f>Новак!F133</f>
        <v>2</v>
      </c>
      <c r="C156" s="3">
        <f>Засек!F127</f>
        <v>4</v>
      </c>
      <c r="D156" s="3">
        <f>Тол!F127</f>
        <v>3</v>
      </c>
      <c r="E156" s="3">
        <f>Мичу!F127</f>
        <v>8</v>
      </c>
      <c r="F156" s="22">
        <f>Сызр!F127</f>
        <v>1</v>
      </c>
    </row>
    <row r="157" spans="1:6" x14ac:dyDescent="0.25">
      <c r="A157" s="130">
        <v>45097</v>
      </c>
      <c r="B157" s="3">
        <f>Новак!F134</f>
        <v>8</v>
      </c>
      <c r="C157" s="3">
        <f>Засек!F128</f>
        <v>5</v>
      </c>
      <c r="D157" s="3">
        <f>Тол!F128</f>
        <v>3</v>
      </c>
      <c r="E157" s="3">
        <f>Мичу!F128</f>
        <v>5</v>
      </c>
      <c r="F157" s="22">
        <f>Сызр!F128</f>
        <v>3</v>
      </c>
    </row>
    <row r="158" spans="1:6" x14ac:dyDescent="0.25">
      <c r="A158" s="130">
        <v>45098</v>
      </c>
      <c r="B158" s="3">
        <f>Новак!F135</f>
        <v>1</v>
      </c>
      <c r="C158" s="3">
        <f>Засек!F129</f>
        <v>4</v>
      </c>
      <c r="D158" s="3">
        <f>Тол!F129</f>
        <v>11</v>
      </c>
      <c r="E158" s="3">
        <f>Мичу!F129</f>
        <v>7</v>
      </c>
      <c r="F158" s="22">
        <f>Сызр!F129</f>
        <v>1</v>
      </c>
    </row>
    <row r="159" spans="1:6" x14ac:dyDescent="0.25">
      <c r="A159" s="130">
        <v>45099</v>
      </c>
      <c r="B159" s="3">
        <f>Новак!F136</f>
        <v>2</v>
      </c>
      <c r="C159" s="3">
        <f>Засек!F130</f>
        <v>4</v>
      </c>
      <c r="D159" s="3">
        <f>Тол!F130</f>
        <v>3</v>
      </c>
      <c r="E159" s="3">
        <f>Мичу!F130</f>
        <v>5</v>
      </c>
      <c r="F159" s="22">
        <f>Сызр!F130</f>
        <v>2</v>
      </c>
    </row>
    <row r="160" spans="1:6" x14ac:dyDescent="0.25">
      <c r="A160" s="130">
        <v>45100</v>
      </c>
      <c r="B160" s="3">
        <f>Новак!F137</f>
        <v>2</v>
      </c>
      <c r="C160" s="3">
        <f>Засек!F131</f>
        <v>1</v>
      </c>
      <c r="D160" s="3">
        <f>Тол!F131</f>
        <v>4</v>
      </c>
      <c r="E160" s="3">
        <f>Мичу!F131</f>
        <v>5</v>
      </c>
      <c r="F160" s="22">
        <f>Сызр!F131</f>
        <v>0</v>
      </c>
    </row>
    <row r="161" spans="1:6" x14ac:dyDescent="0.25">
      <c r="A161" s="54" t="s">
        <v>35</v>
      </c>
      <c r="B161" s="34">
        <f>SUM(B156:B160)</f>
        <v>15</v>
      </c>
      <c r="C161" s="34">
        <f t="shared" ref="C161" si="76">SUM(C156:C160)</f>
        <v>18</v>
      </c>
      <c r="D161" s="34">
        <f>SUM(D156:D160)</f>
        <v>24</v>
      </c>
      <c r="E161" s="34">
        <f>SUM(E156:E160)</f>
        <v>30</v>
      </c>
      <c r="F161" s="35">
        <f>SUM(F156:F160)</f>
        <v>7</v>
      </c>
    </row>
    <row r="162" spans="1:6" x14ac:dyDescent="0.25">
      <c r="A162" s="54" t="s">
        <v>36</v>
      </c>
      <c r="B162" s="34">
        <f>AVERAGE(B156:B160)</f>
        <v>3</v>
      </c>
      <c r="C162" s="34">
        <f t="shared" ref="C162" si="77">AVERAGE(C156:C160)</f>
        <v>3.6</v>
      </c>
      <c r="D162" s="34">
        <f>AVERAGE(D156:D160)</f>
        <v>4.8</v>
      </c>
      <c r="E162" s="34">
        <f>AVERAGE(E156:E160)</f>
        <v>6</v>
      </c>
      <c r="F162" s="35">
        <f>AVERAGE(F156:F160)</f>
        <v>1.4</v>
      </c>
    </row>
    <row r="163" spans="1:6" x14ac:dyDescent="0.25">
      <c r="A163" s="130">
        <v>45103</v>
      </c>
      <c r="B163" s="3">
        <f>Новак!F138</f>
        <v>1</v>
      </c>
      <c r="C163" s="3">
        <f>Засек!F132</f>
        <v>4</v>
      </c>
      <c r="D163" s="3">
        <f>Тол!F132</f>
        <v>6</v>
      </c>
      <c r="E163" s="3">
        <f>Мичу!F132</f>
        <v>4</v>
      </c>
      <c r="F163" s="22">
        <f>Сызр!F132</f>
        <v>2</v>
      </c>
    </row>
    <row r="164" spans="1:6" x14ac:dyDescent="0.25">
      <c r="A164" s="130">
        <v>45104</v>
      </c>
      <c r="B164" s="3">
        <f>Новак!F139</f>
        <v>6</v>
      </c>
      <c r="C164" s="3">
        <f>Засек!F133</f>
        <v>2</v>
      </c>
      <c r="D164" s="3">
        <f>Тол!F133</f>
        <v>0</v>
      </c>
      <c r="E164" s="3">
        <f>Мичу!F133</f>
        <v>4</v>
      </c>
      <c r="F164" s="22">
        <f>Сызр!F133</f>
        <v>0</v>
      </c>
    </row>
    <row r="165" spans="1:6" x14ac:dyDescent="0.25">
      <c r="A165" s="130">
        <v>45105</v>
      </c>
      <c r="B165" s="3">
        <f>Новак!F140</f>
        <v>1</v>
      </c>
      <c r="C165" s="3">
        <f>Засек!F134</f>
        <v>2</v>
      </c>
      <c r="D165" s="3">
        <f>Тол!F134</f>
        <v>4</v>
      </c>
      <c r="E165" s="3">
        <f>Мичу!F134</f>
        <v>8</v>
      </c>
      <c r="F165" s="22">
        <f>Сызр!F134</f>
        <v>0</v>
      </c>
    </row>
    <row r="166" spans="1:6" x14ac:dyDescent="0.25">
      <c r="A166" s="130">
        <v>45106</v>
      </c>
      <c r="B166" s="3">
        <f>Новак!F141</f>
        <v>1</v>
      </c>
      <c r="C166" s="3">
        <f>Засек!F135</f>
        <v>3</v>
      </c>
      <c r="D166" s="3">
        <f>Тол!F135</f>
        <v>1</v>
      </c>
      <c r="E166" s="3">
        <f>Мичу!F135</f>
        <v>5</v>
      </c>
      <c r="F166" s="22">
        <f>Сызр!F135</f>
        <v>1</v>
      </c>
    </row>
    <row r="167" spans="1:6" x14ac:dyDescent="0.25">
      <c r="A167" s="130">
        <v>45107</v>
      </c>
      <c r="B167" s="3">
        <f>Новак!F142</f>
        <v>2</v>
      </c>
      <c r="C167" s="3">
        <f>Засек!F136</f>
        <v>4</v>
      </c>
      <c r="D167" s="3">
        <f>Тол!F136</f>
        <v>1</v>
      </c>
      <c r="E167" s="3">
        <f>Мичу!F136</f>
        <v>7</v>
      </c>
      <c r="F167" s="22">
        <f>Сызр!F136</f>
        <v>2</v>
      </c>
    </row>
    <row r="168" spans="1:6" x14ac:dyDescent="0.25">
      <c r="A168" s="54" t="s">
        <v>35</v>
      </c>
      <c r="B168" s="34">
        <f>SUM(B163:B167)</f>
        <v>11</v>
      </c>
      <c r="C168" s="34">
        <f t="shared" ref="C168" si="78">SUM(C163:C167)</f>
        <v>15</v>
      </c>
      <c r="D168" s="34">
        <f>SUM(D163:D167)</f>
        <v>12</v>
      </c>
      <c r="E168" s="34">
        <f>SUM(E163:E167)</f>
        <v>28</v>
      </c>
      <c r="F168" s="35">
        <f>SUM(F163:F167)</f>
        <v>5</v>
      </c>
    </row>
    <row r="169" spans="1:6" x14ac:dyDescent="0.25">
      <c r="A169" s="54" t="s">
        <v>36</v>
      </c>
      <c r="B169" s="34">
        <f>AVERAGE(B163:B167)</f>
        <v>2.2000000000000002</v>
      </c>
      <c r="C169" s="34">
        <f t="shared" ref="C169" si="79">AVERAGE(C163:C167)</f>
        <v>3</v>
      </c>
      <c r="D169" s="34">
        <f>AVERAGE(D163:D167)</f>
        <v>2.4</v>
      </c>
      <c r="E169" s="34">
        <f>AVERAGE(E163:E167)</f>
        <v>5.6</v>
      </c>
      <c r="F169" s="35">
        <f>AVERAGE(F163:F167)</f>
        <v>1</v>
      </c>
    </row>
    <row r="170" spans="1:6" x14ac:dyDescent="0.25">
      <c r="A170" s="130">
        <v>45110</v>
      </c>
      <c r="B170" s="3">
        <f>Новак!K25</f>
        <v>3</v>
      </c>
      <c r="C170" s="3">
        <f>Засек!K19</f>
        <v>1</v>
      </c>
      <c r="D170" s="3">
        <f>Тол!K19</f>
        <v>4</v>
      </c>
      <c r="E170" s="3">
        <f>Мичу!K19</f>
        <v>5</v>
      </c>
      <c r="F170" s="22">
        <f>Сызр!K19</f>
        <v>1</v>
      </c>
    </row>
    <row r="171" spans="1:6" x14ac:dyDescent="0.25">
      <c r="A171" s="130">
        <v>45111</v>
      </c>
      <c r="B171" s="3">
        <f>Новак!K26</f>
        <v>0</v>
      </c>
      <c r="C171" s="3">
        <f>Засек!K20</f>
        <v>1</v>
      </c>
      <c r="D171" s="3">
        <f>Тол!K20</f>
        <v>4</v>
      </c>
      <c r="E171" s="3">
        <f>Мичу!K20</f>
        <v>6</v>
      </c>
      <c r="F171" s="22">
        <f>Сызр!K20</f>
        <v>0</v>
      </c>
    </row>
    <row r="172" spans="1:6" x14ac:dyDescent="0.25">
      <c r="A172" s="130">
        <v>45112</v>
      </c>
      <c r="B172" s="3">
        <f>Новак!K27</f>
        <v>4</v>
      </c>
      <c r="C172" s="3">
        <f>Засек!K21</f>
        <v>2</v>
      </c>
      <c r="D172" s="3">
        <f>Тол!K21</f>
        <v>4</v>
      </c>
      <c r="E172" s="3">
        <f>Мичу!K21</f>
        <v>5</v>
      </c>
      <c r="F172" s="22">
        <f>Сызр!K21</f>
        <v>1</v>
      </c>
    </row>
    <row r="173" spans="1:6" x14ac:dyDescent="0.25">
      <c r="A173" s="130">
        <v>45113</v>
      </c>
      <c r="B173" s="3">
        <f>Новак!K28</f>
        <v>2</v>
      </c>
      <c r="C173" s="3">
        <f>Засек!K22</f>
        <v>2</v>
      </c>
      <c r="D173" s="3">
        <f>Тол!K22</f>
        <v>5</v>
      </c>
      <c r="E173" s="3">
        <f>Мичу!K22</f>
        <v>5</v>
      </c>
      <c r="F173" s="22">
        <f>Сызр!K22</f>
        <v>1</v>
      </c>
    </row>
    <row r="174" spans="1:6" x14ac:dyDescent="0.25">
      <c r="A174" s="130">
        <v>45114</v>
      </c>
      <c r="B174" s="3">
        <f>Новак!K29</f>
        <v>2</v>
      </c>
      <c r="C174" s="3">
        <f>Засек!K23</f>
        <v>4</v>
      </c>
      <c r="D174" s="3">
        <f>Тол!K23</f>
        <v>5</v>
      </c>
      <c r="E174" s="3">
        <f>Мичу!K23</f>
        <v>2</v>
      </c>
      <c r="F174" s="22">
        <f>Сызр!K23</f>
        <v>0</v>
      </c>
    </row>
    <row r="175" spans="1:6" x14ac:dyDescent="0.25">
      <c r="A175" s="54" t="s">
        <v>35</v>
      </c>
      <c r="B175" s="34">
        <f>SUM(B170:B174)</f>
        <v>11</v>
      </c>
      <c r="C175" s="34">
        <f t="shared" ref="C175" si="80">SUM(C170:C174)</f>
        <v>10</v>
      </c>
      <c r="D175" s="34">
        <f>SUM(D170:D174)</f>
        <v>22</v>
      </c>
      <c r="E175" s="34">
        <f>SUM(E170:E174)</f>
        <v>23</v>
      </c>
      <c r="F175" s="35">
        <f>SUM(F170:F174)</f>
        <v>3</v>
      </c>
    </row>
    <row r="176" spans="1:6" x14ac:dyDescent="0.25">
      <c r="A176" s="54" t="s">
        <v>36</v>
      </c>
      <c r="B176" s="34">
        <f>AVERAGE(B170:B174)</f>
        <v>2.2000000000000002</v>
      </c>
      <c r="C176" s="34">
        <f t="shared" ref="C176" si="81">AVERAGE(C170:C174)</f>
        <v>2</v>
      </c>
      <c r="D176" s="34">
        <f>AVERAGE(D170:D174)</f>
        <v>4.4000000000000004</v>
      </c>
      <c r="E176" s="34">
        <f>AVERAGE(E170:E174)</f>
        <v>4.5999999999999996</v>
      </c>
      <c r="F176" s="35">
        <f>AVERAGE(F170:F174)</f>
        <v>0.6</v>
      </c>
    </row>
    <row r="177" spans="1:6" x14ac:dyDescent="0.25">
      <c r="A177" s="130">
        <v>45117</v>
      </c>
      <c r="B177" s="3">
        <f>Новак!K30</f>
        <v>3</v>
      </c>
      <c r="C177" s="3">
        <f>Засек!K24</f>
        <v>4</v>
      </c>
      <c r="D177" s="3">
        <f>Тол!K24</f>
        <v>2</v>
      </c>
      <c r="E177" s="3">
        <f>Мичу!K24</f>
        <v>3</v>
      </c>
      <c r="F177" s="22">
        <f>Сызр!K24</f>
        <v>0</v>
      </c>
    </row>
    <row r="178" spans="1:6" x14ac:dyDescent="0.25">
      <c r="A178" s="130">
        <v>45118</v>
      </c>
      <c r="B178" s="3">
        <f>Новак!K31</f>
        <v>0</v>
      </c>
      <c r="C178" s="3">
        <f>Засек!K25</f>
        <v>9</v>
      </c>
      <c r="D178" s="3">
        <f>Тол!K25</f>
        <v>4</v>
      </c>
      <c r="E178" s="3">
        <f>Мичу!K25</f>
        <v>4</v>
      </c>
      <c r="F178" s="22">
        <f>Сызр!K25</f>
        <v>1</v>
      </c>
    </row>
    <row r="179" spans="1:6" x14ac:dyDescent="0.25">
      <c r="A179" s="130">
        <v>45119</v>
      </c>
      <c r="B179" s="3">
        <f>Новак!K32</f>
        <v>1</v>
      </c>
      <c r="C179" s="3">
        <f>Засек!K26</f>
        <v>8</v>
      </c>
      <c r="D179" s="3">
        <f>Тол!K26</f>
        <v>7</v>
      </c>
      <c r="E179" s="3">
        <f>Мичу!K26</f>
        <v>2</v>
      </c>
      <c r="F179" s="22">
        <f>Сызр!K26</f>
        <v>1</v>
      </c>
    </row>
    <row r="180" spans="1:6" x14ac:dyDescent="0.25">
      <c r="A180" s="130">
        <v>45120</v>
      </c>
      <c r="B180" s="3">
        <f>Новак!K33</f>
        <v>4</v>
      </c>
      <c r="C180" s="3">
        <f>Засек!K27</f>
        <v>2</v>
      </c>
      <c r="D180" s="3">
        <f>Тол!K27</f>
        <v>7</v>
      </c>
      <c r="E180" s="3">
        <f>Мичу!K27</f>
        <v>8</v>
      </c>
      <c r="F180" s="22">
        <f>Сызр!K27</f>
        <v>2</v>
      </c>
    </row>
    <row r="181" spans="1:6" x14ac:dyDescent="0.25">
      <c r="A181" s="130">
        <v>45121</v>
      </c>
      <c r="B181" s="3">
        <f>Новак!K34</f>
        <v>2</v>
      </c>
      <c r="C181" s="3">
        <f>Засек!K28</f>
        <v>3</v>
      </c>
      <c r="D181" s="3">
        <f>Тол!K28</f>
        <v>4</v>
      </c>
      <c r="E181" s="3">
        <f>Мичу!K28</f>
        <v>3</v>
      </c>
      <c r="F181" s="22">
        <f>Сызр!K28</f>
        <v>1</v>
      </c>
    </row>
    <row r="182" spans="1:6" x14ac:dyDescent="0.25">
      <c r="A182" s="54" t="s">
        <v>35</v>
      </c>
      <c r="B182" s="34">
        <f>SUM(B177:B181)</f>
        <v>10</v>
      </c>
      <c r="C182" s="34">
        <f t="shared" ref="C182" si="82">SUM(C177:C181)</f>
        <v>26</v>
      </c>
      <c r="D182" s="34">
        <f>SUM(D177:D181)</f>
        <v>24</v>
      </c>
      <c r="E182" s="34">
        <f>SUM(E177:E181)</f>
        <v>20</v>
      </c>
      <c r="F182" s="35">
        <f>SUM(F177:F181)</f>
        <v>5</v>
      </c>
    </row>
    <row r="183" spans="1:6" x14ac:dyDescent="0.25">
      <c r="A183" s="54" t="s">
        <v>36</v>
      </c>
      <c r="B183" s="34">
        <f>AVERAGE(B177:B181)</f>
        <v>2</v>
      </c>
      <c r="C183" s="34">
        <f t="shared" ref="C183" si="83">AVERAGE(C177:C181)</f>
        <v>5.2</v>
      </c>
      <c r="D183" s="34">
        <f>AVERAGE(D177:D181)</f>
        <v>4.8</v>
      </c>
      <c r="E183" s="34">
        <f>AVERAGE(E177:E181)</f>
        <v>4</v>
      </c>
      <c r="F183" s="35">
        <f>AVERAGE(F177:F181)</f>
        <v>1</v>
      </c>
    </row>
    <row r="184" spans="1:6" x14ac:dyDescent="0.25">
      <c r="A184" s="130">
        <v>45124</v>
      </c>
      <c r="B184" s="3">
        <f>Новак!K35</f>
        <v>1</v>
      </c>
      <c r="C184" s="3">
        <f>Засек!K29</f>
        <v>6</v>
      </c>
      <c r="D184" s="3">
        <f>Тол!K29</f>
        <v>6</v>
      </c>
      <c r="E184" s="3">
        <f>Мичу!K29</f>
        <v>6</v>
      </c>
      <c r="F184" s="22">
        <f>Сызр!K29</f>
        <v>1</v>
      </c>
    </row>
    <row r="185" spans="1:6" x14ac:dyDescent="0.25">
      <c r="A185" s="130">
        <v>45125</v>
      </c>
      <c r="B185" s="3">
        <f>Новак!K36</f>
        <v>4</v>
      </c>
      <c r="C185" s="3">
        <f>Засек!K30</f>
        <v>4</v>
      </c>
      <c r="D185" s="3">
        <f>Тол!K30</f>
        <v>8</v>
      </c>
      <c r="E185" s="3">
        <f>Мичу!K30</f>
        <v>8</v>
      </c>
      <c r="F185" s="22">
        <f>Сызр!K30</f>
        <v>3</v>
      </c>
    </row>
    <row r="186" spans="1:6" x14ac:dyDescent="0.25">
      <c r="A186" s="130">
        <v>45126</v>
      </c>
      <c r="B186" s="3">
        <f>Новак!K37</f>
        <v>3</v>
      </c>
      <c r="C186" s="3">
        <f>Засек!K31</f>
        <v>3</v>
      </c>
      <c r="D186" s="3">
        <f>Тол!K31</f>
        <v>0</v>
      </c>
      <c r="E186" s="3">
        <f>Мичу!K31</f>
        <v>6</v>
      </c>
      <c r="F186" s="22">
        <f>Сызр!K31</f>
        <v>2</v>
      </c>
    </row>
    <row r="187" spans="1:6" s="68" customFormat="1" x14ac:dyDescent="0.25">
      <c r="A187" s="130">
        <v>45127</v>
      </c>
      <c r="B187" s="3">
        <f>Новак!K38</f>
        <v>1</v>
      </c>
      <c r="C187" s="3">
        <f>Засек!K32</f>
        <v>5</v>
      </c>
      <c r="D187" s="3">
        <f>Тол!K32</f>
        <v>6</v>
      </c>
      <c r="E187" s="3">
        <f>Мичу!K32</f>
        <v>7</v>
      </c>
      <c r="F187" s="22">
        <f>Сызр!K32</f>
        <v>2</v>
      </c>
    </row>
    <row r="188" spans="1:6" x14ac:dyDescent="0.25">
      <c r="A188" s="130">
        <v>45128</v>
      </c>
      <c r="B188" s="3">
        <f>Новак!K39</f>
        <v>4</v>
      </c>
      <c r="C188" s="3">
        <f>Засек!K33</f>
        <v>1</v>
      </c>
      <c r="D188" s="3">
        <f>Тол!K33</f>
        <v>7</v>
      </c>
      <c r="E188" s="3">
        <f>Мичу!K33</f>
        <v>7</v>
      </c>
      <c r="F188" s="22">
        <f>Сызр!K33</f>
        <v>1</v>
      </c>
    </row>
    <row r="189" spans="1:6" x14ac:dyDescent="0.25">
      <c r="A189" s="54" t="s">
        <v>35</v>
      </c>
      <c r="B189" s="34">
        <f>SUM(B184:B188)</f>
        <v>13</v>
      </c>
      <c r="C189" s="34">
        <f t="shared" ref="C189" si="84">SUM(C184:C188)</f>
        <v>19</v>
      </c>
      <c r="D189" s="34">
        <f>SUM(D184:D188)</f>
        <v>27</v>
      </c>
      <c r="E189" s="34">
        <f>SUM(E184:E188)</f>
        <v>34</v>
      </c>
      <c r="F189" s="35">
        <f>SUM(F184:F188)</f>
        <v>9</v>
      </c>
    </row>
    <row r="190" spans="1:6" x14ac:dyDescent="0.25">
      <c r="A190" s="54" t="s">
        <v>36</v>
      </c>
      <c r="B190" s="34">
        <f>AVERAGE(B184:B188)</f>
        <v>2.6</v>
      </c>
      <c r="C190" s="34">
        <f t="shared" ref="C190" si="85">AVERAGE(C184:C188)</f>
        <v>3.8</v>
      </c>
      <c r="D190" s="34">
        <f>AVERAGE(D184:D188)</f>
        <v>5.4</v>
      </c>
      <c r="E190" s="34">
        <f>AVERAGE(E184:E188)</f>
        <v>6.8</v>
      </c>
      <c r="F190" s="35">
        <f>AVERAGE(F184:F188)</f>
        <v>1.8</v>
      </c>
    </row>
    <row r="191" spans="1:6" x14ac:dyDescent="0.25">
      <c r="A191" s="130">
        <v>45131</v>
      </c>
      <c r="B191" s="3">
        <f>Новак!K40</f>
        <v>4</v>
      </c>
      <c r="C191" s="3">
        <f>Засек!K34</f>
        <v>4</v>
      </c>
      <c r="D191" s="3">
        <f>Тол!K34</f>
        <v>7</v>
      </c>
      <c r="E191" s="3">
        <f>Мичу!K34</f>
        <v>8</v>
      </c>
      <c r="F191" s="22">
        <f>Сызр!K34</f>
        <v>1</v>
      </c>
    </row>
    <row r="192" spans="1:6" x14ac:dyDescent="0.25">
      <c r="A192" s="130">
        <v>45132</v>
      </c>
      <c r="B192" s="3">
        <f>Новак!K41</f>
        <v>2</v>
      </c>
      <c r="C192" s="3">
        <f>Засек!K35</f>
        <v>5</v>
      </c>
      <c r="D192" s="3">
        <f>Тол!K35</f>
        <v>3</v>
      </c>
      <c r="E192" s="3">
        <f>Мичу!K35</f>
        <v>8</v>
      </c>
      <c r="F192" s="22">
        <f>Сызр!K35</f>
        <v>1</v>
      </c>
    </row>
    <row r="193" spans="1:6" x14ac:dyDescent="0.25">
      <c r="A193" s="130">
        <v>45133</v>
      </c>
      <c r="B193" s="3">
        <f>Новак!K42</f>
        <v>2</v>
      </c>
      <c r="C193" s="3">
        <f>Засек!K36</f>
        <v>5</v>
      </c>
      <c r="D193" s="3">
        <f>Тол!K36</f>
        <v>5</v>
      </c>
      <c r="E193" s="3">
        <f>Мичу!K36</f>
        <v>6</v>
      </c>
      <c r="F193" s="22">
        <f>Сызр!K36</f>
        <v>1</v>
      </c>
    </row>
    <row r="194" spans="1:6" x14ac:dyDescent="0.25">
      <c r="A194" s="130">
        <v>45134</v>
      </c>
      <c r="B194" s="3">
        <f>Новак!K43</f>
        <v>0</v>
      </c>
      <c r="C194" s="3">
        <f>Засек!K37</f>
        <v>3</v>
      </c>
      <c r="D194" s="3">
        <f>Тол!K37</f>
        <v>3</v>
      </c>
      <c r="E194" s="3">
        <f>Мичу!K37</f>
        <v>4</v>
      </c>
      <c r="F194" s="22">
        <f>Сызр!K37</f>
        <v>3</v>
      </c>
    </row>
    <row r="195" spans="1:6" x14ac:dyDescent="0.25">
      <c r="A195" s="130">
        <v>45135</v>
      </c>
      <c r="B195" s="3">
        <f>Новак!K44</f>
        <v>4</v>
      </c>
      <c r="C195" s="3">
        <f>Засек!K38</f>
        <v>7</v>
      </c>
      <c r="D195" s="3">
        <f>Тол!K38</f>
        <v>6</v>
      </c>
      <c r="E195" s="3">
        <f>Мичу!K38</f>
        <v>10</v>
      </c>
      <c r="F195" s="22">
        <f>Сызр!K38</f>
        <v>1</v>
      </c>
    </row>
    <row r="196" spans="1:6" x14ac:dyDescent="0.25">
      <c r="A196" s="54" t="s">
        <v>35</v>
      </c>
      <c r="B196" s="34">
        <f>SUM(B191:B195)</f>
        <v>12</v>
      </c>
      <c r="C196" s="34">
        <f t="shared" ref="C196" si="86">SUM(C191:C195)</f>
        <v>24</v>
      </c>
      <c r="D196" s="34">
        <f>SUM(D191:D195)</f>
        <v>24</v>
      </c>
      <c r="E196" s="34">
        <f>SUM(E191:E195)</f>
        <v>36</v>
      </c>
      <c r="F196" s="35">
        <f>SUM(F191:F195)</f>
        <v>7</v>
      </c>
    </row>
    <row r="197" spans="1:6" x14ac:dyDescent="0.25">
      <c r="A197" s="54" t="s">
        <v>36</v>
      </c>
      <c r="B197" s="34">
        <f>AVERAGE(B191:B195)</f>
        <v>2.4</v>
      </c>
      <c r="C197" s="34">
        <f t="shared" ref="C197" si="87">AVERAGE(C191:C195)</f>
        <v>4.8</v>
      </c>
      <c r="D197" s="34">
        <f>AVERAGE(D191:D195)</f>
        <v>4.8</v>
      </c>
      <c r="E197" s="34">
        <f>AVERAGE(E191:E195)</f>
        <v>7.2</v>
      </c>
      <c r="F197" s="35">
        <f>AVERAGE(F191:F195)</f>
        <v>1.4</v>
      </c>
    </row>
    <row r="198" spans="1:6" x14ac:dyDescent="0.25">
      <c r="A198" s="130">
        <v>45138</v>
      </c>
      <c r="B198" s="3">
        <f>Новак!K45</f>
        <v>1</v>
      </c>
      <c r="C198" s="3">
        <f>Засек!K39</f>
        <v>6</v>
      </c>
      <c r="D198" s="3">
        <f>Тол!K39</f>
        <v>2</v>
      </c>
      <c r="E198" s="3">
        <f>Мичу!K39</f>
        <v>5</v>
      </c>
      <c r="F198" s="22">
        <f>Сызр!K39</f>
        <v>0</v>
      </c>
    </row>
    <row r="199" spans="1:6" x14ac:dyDescent="0.25">
      <c r="A199" s="130">
        <v>45139</v>
      </c>
      <c r="B199" s="3">
        <f>Новак!K46</f>
        <v>1</v>
      </c>
      <c r="C199" s="3">
        <f>Засек!K40</f>
        <v>1</v>
      </c>
      <c r="D199" s="3">
        <f>Тол!K40</f>
        <v>6</v>
      </c>
      <c r="E199" s="3">
        <f>Мичу!K40</f>
        <v>5</v>
      </c>
      <c r="F199" s="22">
        <f>Сызр!K40</f>
        <v>1</v>
      </c>
    </row>
    <row r="200" spans="1:6" x14ac:dyDescent="0.25">
      <c r="A200" s="130">
        <v>45140</v>
      </c>
      <c r="B200" s="3">
        <f>Новак!K47</f>
        <v>5</v>
      </c>
      <c r="C200" s="3">
        <f>Засек!K41</f>
        <v>3</v>
      </c>
      <c r="D200" s="3">
        <f>Тол!K41</f>
        <v>3</v>
      </c>
      <c r="E200" s="3">
        <f>Мичу!K41</f>
        <v>5</v>
      </c>
      <c r="F200" s="22">
        <f>Сызр!K41</f>
        <v>1</v>
      </c>
    </row>
    <row r="201" spans="1:6" x14ac:dyDescent="0.25">
      <c r="A201" s="130">
        <v>45141</v>
      </c>
      <c r="B201" s="3">
        <f>Новак!K48</f>
        <v>2</v>
      </c>
      <c r="C201" s="3">
        <f>Засек!K42</f>
        <v>3</v>
      </c>
      <c r="D201" s="3">
        <f>Тол!K42</f>
        <v>1</v>
      </c>
      <c r="E201" s="3">
        <f>Мичу!K42</f>
        <v>6</v>
      </c>
      <c r="F201" s="22">
        <f>Сызр!K42</f>
        <v>2</v>
      </c>
    </row>
    <row r="202" spans="1:6" x14ac:dyDescent="0.25">
      <c r="A202" s="130">
        <v>45142</v>
      </c>
      <c r="B202" s="3">
        <f>Новак!K49</f>
        <v>1</v>
      </c>
      <c r="C202" s="3">
        <f>Засек!K43</f>
        <v>3</v>
      </c>
      <c r="D202" s="3">
        <f>Тол!K43</f>
        <v>3</v>
      </c>
      <c r="E202" s="3">
        <f>Мичу!K43</f>
        <v>5</v>
      </c>
      <c r="F202" s="22">
        <f>Сызр!K43</f>
        <v>1</v>
      </c>
    </row>
    <row r="203" spans="1:6" x14ac:dyDescent="0.25">
      <c r="A203" s="54" t="s">
        <v>35</v>
      </c>
      <c r="B203" s="34">
        <f>SUM(B198:B202)</f>
        <v>10</v>
      </c>
      <c r="C203" s="34">
        <f t="shared" ref="C203" si="88">SUM(C198:C202)</f>
        <v>16</v>
      </c>
      <c r="D203" s="34">
        <f>SUM(D198:D202)</f>
        <v>15</v>
      </c>
      <c r="E203" s="34">
        <f>SUM(E198:E202)</f>
        <v>26</v>
      </c>
      <c r="F203" s="35">
        <f>SUM(F198:F202)</f>
        <v>5</v>
      </c>
    </row>
    <row r="204" spans="1:6" x14ac:dyDescent="0.25">
      <c r="A204" s="54" t="s">
        <v>36</v>
      </c>
      <c r="B204" s="34">
        <f>AVERAGE(B198:B202)</f>
        <v>2</v>
      </c>
      <c r="C204" s="34">
        <f t="shared" ref="C204" si="89">AVERAGE(C198:C202)</f>
        <v>3.2</v>
      </c>
      <c r="D204" s="34">
        <f>AVERAGE(D198:D202)</f>
        <v>3</v>
      </c>
      <c r="E204" s="34">
        <f>AVERAGE(E198:E202)</f>
        <v>5.2</v>
      </c>
      <c r="F204" s="35">
        <f>AVERAGE(F198:F202)</f>
        <v>1</v>
      </c>
    </row>
    <row r="205" spans="1:6" x14ac:dyDescent="0.25">
      <c r="A205" s="130">
        <v>45145</v>
      </c>
      <c r="B205" s="3">
        <f>Новак!K50</f>
        <v>1</v>
      </c>
      <c r="C205" s="3">
        <f>Засек!K44</f>
        <v>3</v>
      </c>
      <c r="D205" s="3">
        <f>Тол!K44</f>
        <v>2</v>
      </c>
      <c r="E205" s="3">
        <f>Мичу!K44</f>
        <v>5</v>
      </c>
      <c r="F205" s="22">
        <f>Сызр!K44</f>
        <v>2</v>
      </c>
    </row>
    <row r="206" spans="1:6" x14ac:dyDescent="0.25">
      <c r="A206" s="130">
        <v>45146</v>
      </c>
      <c r="B206" s="3">
        <f>Новак!K51</f>
        <v>1</v>
      </c>
      <c r="C206" s="3">
        <f>Засек!K45</f>
        <v>3</v>
      </c>
      <c r="D206" s="3">
        <f>Тол!K45</f>
        <v>4</v>
      </c>
      <c r="E206" s="3">
        <f>Мичу!K45</f>
        <v>8</v>
      </c>
      <c r="F206" s="22">
        <f>Сызр!K45</f>
        <v>1</v>
      </c>
    </row>
    <row r="207" spans="1:6" x14ac:dyDescent="0.25">
      <c r="A207" s="130">
        <v>45147</v>
      </c>
      <c r="B207" s="3">
        <f>Новак!K52</f>
        <v>2</v>
      </c>
      <c r="C207" s="3">
        <f>Засек!K46</f>
        <v>1</v>
      </c>
      <c r="D207" s="3">
        <f>Тол!K46</f>
        <v>2</v>
      </c>
      <c r="E207" s="3">
        <f>Мичу!K46</f>
        <v>4</v>
      </c>
      <c r="F207" s="22">
        <f>Сызр!K46</f>
        <v>4</v>
      </c>
    </row>
    <row r="208" spans="1:6" x14ac:dyDescent="0.25">
      <c r="A208" s="130">
        <v>45148</v>
      </c>
      <c r="B208" s="3">
        <f>Новак!K53</f>
        <v>1</v>
      </c>
      <c r="C208" s="3">
        <f>Засек!K47</f>
        <v>3</v>
      </c>
      <c r="D208" s="3">
        <f>Тол!K47</f>
        <v>8</v>
      </c>
      <c r="E208" s="3">
        <f>Мичу!K47</f>
        <v>5</v>
      </c>
      <c r="F208" s="22">
        <f>Сызр!K47</f>
        <v>1</v>
      </c>
    </row>
    <row r="209" spans="1:6" x14ac:dyDescent="0.25">
      <c r="A209" s="130">
        <v>45149</v>
      </c>
      <c r="B209" s="3">
        <f>Новак!K54</f>
        <v>0</v>
      </c>
      <c r="C209" s="3">
        <f>Засек!K48</f>
        <v>3</v>
      </c>
      <c r="D209" s="3">
        <f>Тол!K48</f>
        <v>3</v>
      </c>
      <c r="E209" s="3">
        <f>Мичу!K48</f>
        <v>4</v>
      </c>
      <c r="F209" s="22">
        <f>Сызр!K48</f>
        <v>1</v>
      </c>
    </row>
    <row r="210" spans="1:6" x14ac:dyDescent="0.25">
      <c r="A210" s="54" t="s">
        <v>35</v>
      </c>
      <c r="B210" s="34">
        <f>SUM(B205:B209)</f>
        <v>5</v>
      </c>
      <c r="C210" s="34">
        <f t="shared" ref="C210" si="90">SUM(C205:C209)</f>
        <v>13</v>
      </c>
      <c r="D210" s="34">
        <f>SUM(D205:D209)</f>
        <v>19</v>
      </c>
      <c r="E210" s="34">
        <f>SUM(E205:E209)</f>
        <v>26</v>
      </c>
      <c r="F210" s="35">
        <f>SUM(F205:F209)</f>
        <v>9</v>
      </c>
    </row>
    <row r="211" spans="1:6" x14ac:dyDescent="0.25">
      <c r="A211" s="54" t="s">
        <v>36</v>
      </c>
      <c r="B211" s="34">
        <f>AVERAGE(B205:B209)</f>
        <v>1</v>
      </c>
      <c r="C211" s="34">
        <f t="shared" ref="C211" si="91">AVERAGE(C205:C209)</f>
        <v>2.6</v>
      </c>
      <c r="D211" s="34">
        <f>AVERAGE(D205:D209)</f>
        <v>3.8</v>
      </c>
      <c r="E211" s="34">
        <f>AVERAGE(E205:E209)</f>
        <v>5.2</v>
      </c>
      <c r="F211" s="35">
        <f>AVERAGE(F205:F209)</f>
        <v>1.8</v>
      </c>
    </row>
    <row r="212" spans="1:6" x14ac:dyDescent="0.25">
      <c r="A212" s="130">
        <v>45152</v>
      </c>
      <c r="B212" s="3">
        <f>Новак!K55</f>
        <v>2</v>
      </c>
      <c r="C212" s="3">
        <f>Засек!K49</f>
        <v>5</v>
      </c>
      <c r="D212" s="3">
        <f>Тол!K49</f>
        <v>5</v>
      </c>
      <c r="E212" s="3">
        <f>Мичу!K49</f>
        <v>6</v>
      </c>
      <c r="F212" s="22">
        <f>Сызр!K49</f>
        <v>1</v>
      </c>
    </row>
    <row r="213" spans="1:6" x14ac:dyDescent="0.25">
      <c r="A213" s="130">
        <v>45153</v>
      </c>
      <c r="B213" s="3">
        <f>Новак!K56</f>
        <v>0</v>
      </c>
      <c r="C213" s="3">
        <f>Засек!K50</f>
        <v>5</v>
      </c>
      <c r="D213" s="3">
        <f>Тол!K50</f>
        <v>2</v>
      </c>
      <c r="E213" s="3">
        <f>Мичу!K50</f>
        <v>5</v>
      </c>
      <c r="F213" s="22">
        <f>Сызр!K50</f>
        <v>1</v>
      </c>
    </row>
    <row r="214" spans="1:6" x14ac:dyDescent="0.25">
      <c r="A214" s="130">
        <v>45154</v>
      </c>
      <c r="B214" s="3">
        <f>Новак!K57</f>
        <v>2</v>
      </c>
      <c r="C214" s="3">
        <f>Засек!K51</f>
        <v>5</v>
      </c>
      <c r="D214" s="3">
        <f>Тол!K51</f>
        <v>1</v>
      </c>
      <c r="E214" s="3">
        <f>Мичу!K51</f>
        <v>6</v>
      </c>
      <c r="F214" s="22">
        <f>Сызр!K51</f>
        <v>0</v>
      </c>
    </row>
    <row r="215" spans="1:6" x14ac:dyDescent="0.25">
      <c r="A215" s="130">
        <v>45155</v>
      </c>
      <c r="B215" s="3">
        <f>Новак!K58</f>
        <v>1</v>
      </c>
      <c r="C215" s="3">
        <f>Засек!K52</f>
        <v>2</v>
      </c>
      <c r="D215" s="3">
        <f>Тол!K52</f>
        <v>2</v>
      </c>
      <c r="E215" s="3">
        <f>Мичу!K52</f>
        <v>5</v>
      </c>
      <c r="F215" s="22">
        <f>Сызр!K52</f>
        <v>1</v>
      </c>
    </row>
    <row r="216" spans="1:6" x14ac:dyDescent="0.25">
      <c r="A216" s="130">
        <v>45156</v>
      </c>
      <c r="B216" s="3">
        <f>Новак!K59</f>
        <v>0</v>
      </c>
      <c r="C216" s="3">
        <f>Засек!K53</f>
        <v>1</v>
      </c>
      <c r="D216" s="3">
        <f>Тол!K53</f>
        <v>3</v>
      </c>
      <c r="E216" s="3">
        <f>Мичу!K53</f>
        <v>8</v>
      </c>
      <c r="F216" s="22">
        <f>Сызр!K53</f>
        <v>1</v>
      </c>
    </row>
    <row r="217" spans="1:6" x14ac:dyDescent="0.25">
      <c r="A217" s="54" t="s">
        <v>35</v>
      </c>
      <c r="B217" s="34">
        <f>SUM(B212:B216)</f>
        <v>5</v>
      </c>
      <c r="C217" s="34">
        <f t="shared" ref="C217" si="92">SUM(C212:C216)</f>
        <v>18</v>
      </c>
      <c r="D217" s="34">
        <f>SUM(D212:D216)</f>
        <v>13</v>
      </c>
      <c r="E217" s="34">
        <f>SUM(E212:E216)</f>
        <v>30</v>
      </c>
      <c r="F217" s="35">
        <f>SUM(F212:F216)</f>
        <v>4</v>
      </c>
    </row>
    <row r="218" spans="1:6" x14ac:dyDescent="0.25">
      <c r="A218" s="54" t="s">
        <v>36</v>
      </c>
      <c r="B218" s="34">
        <f>AVERAGE(B212:B216)</f>
        <v>1</v>
      </c>
      <c r="C218" s="34">
        <f t="shared" ref="C218" si="93">AVERAGE(C212:C216)</f>
        <v>3.6</v>
      </c>
      <c r="D218" s="34">
        <f>AVERAGE(D212:D216)</f>
        <v>2.6</v>
      </c>
      <c r="E218" s="34">
        <f>AVERAGE(E212:E216)</f>
        <v>6</v>
      </c>
      <c r="F218" s="35">
        <f>AVERAGE(F212:F216)</f>
        <v>0.8</v>
      </c>
    </row>
    <row r="219" spans="1:6" x14ac:dyDescent="0.25">
      <c r="A219" s="130">
        <v>45159</v>
      </c>
      <c r="B219" s="3">
        <f>Новак!K60</f>
        <v>2</v>
      </c>
      <c r="C219" s="3">
        <f>Засек!K54</f>
        <v>0</v>
      </c>
      <c r="D219" s="3">
        <f>Тол!K54</f>
        <v>5</v>
      </c>
      <c r="E219" s="3">
        <f>Мичу!K54</f>
        <v>4</v>
      </c>
      <c r="F219" s="22">
        <f>Сызр!K54</f>
        <v>2</v>
      </c>
    </row>
    <row r="220" spans="1:6" x14ac:dyDescent="0.25">
      <c r="A220" s="130">
        <v>45160</v>
      </c>
      <c r="B220" s="3">
        <f>Новак!K61</f>
        <v>0</v>
      </c>
      <c r="C220" s="3">
        <f>Засек!K55</f>
        <v>3</v>
      </c>
      <c r="D220" s="3">
        <f>Тол!K55</f>
        <v>2</v>
      </c>
      <c r="E220" s="3">
        <f>Мичу!K55</f>
        <v>7</v>
      </c>
      <c r="F220" s="22">
        <f>Сызр!K55</f>
        <v>1</v>
      </c>
    </row>
    <row r="221" spans="1:6" x14ac:dyDescent="0.25">
      <c r="A221" s="130">
        <v>45161</v>
      </c>
      <c r="B221" s="3">
        <f>Новак!K62</f>
        <v>4</v>
      </c>
      <c r="C221" s="3">
        <f>Засек!K56</f>
        <v>6</v>
      </c>
      <c r="D221" s="3">
        <f>Тол!K56</f>
        <v>1</v>
      </c>
      <c r="E221" s="3">
        <f>Мичу!K56</f>
        <v>2</v>
      </c>
      <c r="F221" s="22">
        <f>Сызр!K56</f>
        <v>2</v>
      </c>
    </row>
    <row r="222" spans="1:6" x14ac:dyDescent="0.25">
      <c r="A222" s="130">
        <v>45162</v>
      </c>
      <c r="B222" s="3">
        <f>Новак!K63</f>
        <v>1</v>
      </c>
      <c r="C222" s="3">
        <f>Засек!K57</f>
        <v>2</v>
      </c>
      <c r="D222" s="3">
        <f>Тол!K57</f>
        <v>2</v>
      </c>
      <c r="E222" s="3">
        <f>Мичу!K57</f>
        <v>7</v>
      </c>
      <c r="F222" s="22">
        <f>Сызр!K57</f>
        <v>1</v>
      </c>
    </row>
    <row r="223" spans="1:6" x14ac:dyDescent="0.25">
      <c r="A223" s="130">
        <v>45163</v>
      </c>
      <c r="B223" s="3">
        <f>Новак!K64</f>
        <v>1</v>
      </c>
      <c r="C223" s="3">
        <f>Засек!K58</f>
        <v>3</v>
      </c>
      <c r="D223" s="3">
        <f>Тол!K58</f>
        <v>2</v>
      </c>
      <c r="E223" s="3">
        <f>Мичу!K58</f>
        <v>6</v>
      </c>
      <c r="F223" s="22">
        <f>Сызр!K58</f>
        <v>1</v>
      </c>
    </row>
    <row r="224" spans="1:6" x14ac:dyDescent="0.25">
      <c r="A224" s="54" t="s">
        <v>35</v>
      </c>
      <c r="B224" s="34">
        <f>SUM(B219:B223)</f>
        <v>8</v>
      </c>
      <c r="C224" s="34">
        <f t="shared" ref="C224" si="94">SUM(C219:C223)</f>
        <v>14</v>
      </c>
      <c r="D224" s="34">
        <f>SUM(D219:D223)</f>
        <v>12</v>
      </c>
      <c r="E224" s="34">
        <f>SUM(E219:E223)</f>
        <v>26</v>
      </c>
      <c r="F224" s="35">
        <f>SUM(F219:F223)</f>
        <v>7</v>
      </c>
    </row>
    <row r="225" spans="1:6" x14ac:dyDescent="0.25">
      <c r="A225" s="54" t="s">
        <v>36</v>
      </c>
      <c r="B225" s="34">
        <f>AVERAGE(B219:B223)</f>
        <v>1.6</v>
      </c>
      <c r="C225" s="34">
        <f t="shared" ref="C225" si="95">AVERAGE(C219:C223)</f>
        <v>2.8</v>
      </c>
      <c r="D225" s="34">
        <f>AVERAGE(D219:D223)</f>
        <v>2.4</v>
      </c>
      <c r="E225" s="34">
        <f>AVERAGE(E219:E223)</f>
        <v>5.2</v>
      </c>
      <c r="F225" s="35">
        <f>AVERAGE(F219:F223)</f>
        <v>1.4</v>
      </c>
    </row>
    <row r="226" spans="1:6" x14ac:dyDescent="0.25">
      <c r="A226" s="130">
        <v>45166</v>
      </c>
      <c r="B226" s="3">
        <f>Новак!K65</f>
        <v>3</v>
      </c>
      <c r="C226" s="3">
        <f>Засек!K59</f>
        <v>3</v>
      </c>
      <c r="D226" s="3">
        <f>Тол!K59</f>
        <v>7</v>
      </c>
      <c r="E226" s="3">
        <f>Мичу!K59</f>
        <v>9</v>
      </c>
      <c r="F226" s="22">
        <f>Сызр!K59</f>
        <v>4</v>
      </c>
    </row>
    <row r="227" spans="1:6" x14ac:dyDescent="0.25">
      <c r="A227" s="130">
        <v>45167</v>
      </c>
      <c r="B227" s="3">
        <f>Новак!K66</f>
        <v>1</v>
      </c>
      <c r="C227" s="3">
        <f>Засек!K60</f>
        <v>1</v>
      </c>
      <c r="D227" s="3">
        <f>Тол!K60</f>
        <v>5</v>
      </c>
      <c r="E227" s="3">
        <f>Мичу!K60</f>
        <v>4</v>
      </c>
      <c r="F227" s="22">
        <f>Сызр!K60</f>
        <v>1</v>
      </c>
    </row>
    <row r="228" spans="1:6" x14ac:dyDescent="0.25">
      <c r="A228" s="130">
        <v>45168</v>
      </c>
      <c r="B228" s="3">
        <f>Новак!K67</f>
        <v>0</v>
      </c>
      <c r="C228" s="3">
        <f>Засек!K61</f>
        <v>2</v>
      </c>
      <c r="D228" s="3">
        <f>Тол!K61</f>
        <v>3</v>
      </c>
      <c r="E228" s="3">
        <f>Мичу!K61</f>
        <v>2</v>
      </c>
      <c r="F228" s="22">
        <f>Сызр!K61</f>
        <v>0</v>
      </c>
    </row>
    <row r="229" spans="1:6" x14ac:dyDescent="0.25">
      <c r="A229" s="130">
        <v>45169</v>
      </c>
      <c r="B229" s="3">
        <f>Новак!K68</f>
        <v>2</v>
      </c>
      <c r="C229" s="3">
        <f>Засек!K62</f>
        <v>4</v>
      </c>
      <c r="D229" s="3">
        <f>Тол!K62</f>
        <v>2</v>
      </c>
      <c r="E229" s="3">
        <f>Мичу!K62</f>
        <v>5</v>
      </c>
      <c r="F229" s="22">
        <f>Сызр!K62</f>
        <v>1</v>
      </c>
    </row>
    <row r="230" spans="1:6" x14ac:dyDescent="0.25">
      <c r="A230" s="130">
        <v>45170</v>
      </c>
      <c r="B230" s="3">
        <f>Новак!K69</f>
        <v>0</v>
      </c>
      <c r="C230" s="3">
        <f>Засек!K63</f>
        <v>1</v>
      </c>
      <c r="D230" s="3">
        <f>Тол!K63</f>
        <v>2</v>
      </c>
      <c r="E230" s="3">
        <f>Мичу!K63</f>
        <v>2</v>
      </c>
      <c r="F230" s="22">
        <f>Сызр!K63</f>
        <v>0</v>
      </c>
    </row>
    <row r="231" spans="1:6" x14ac:dyDescent="0.25">
      <c r="A231" s="54" t="s">
        <v>35</v>
      </c>
      <c r="B231" s="34">
        <f>SUM(B226:B230)</f>
        <v>6</v>
      </c>
      <c r="C231" s="34">
        <f t="shared" ref="C231" si="96">SUM(C226:C230)</f>
        <v>11</v>
      </c>
      <c r="D231" s="34">
        <f>SUM(D226:D230)</f>
        <v>19</v>
      </c>
      <c r="E231" s="34">
        <f>SUM(E226:E230)</f>
        <v>22</v>
      </c>
      <c r="F231" s="35">
        <f>SUM(F226:F230)</f>
        <v>6</v>
      </c>
    </row>
    <row r="232" spans="1:6" x14ac:dyDescent="0.25">
      <c r="A232" s="54" t="s">
        <v>36</v>
      </c>
      <c r="B232" s="34">
        <f>AVERAGE(B226:B230)</f>
        <v>1.2</v>
      </c>
      <c r="C232" s="34">
        <f t="shared" ref="C232" si="97">AVERAGE(C226:C230)</f>
        <v>2.2000000000000002</v>
      </c>
      <c r="D232" s="34">
        <f>AVERAGE(D226:D230)</f>
        <v>3.8</v>
      </c>
      <c r="E232" s="34">
        <f>AVERAGE(E226:E230)</f>
        <v>4.4000000000000004</v>
      </c>
      <c r="F232" s="35">
        <f>AVERAGE(F226:F230)</f>
        <v>1.2</v>
      </c>
    </row>
    <row r="233" spans="1:6" x14ac:dyDescent="0.25">
      <c r="A233" s="130">
        <v>45173</v>
      </c>
      <c r="B233" s="3">
        <f>Новак!K70</f>
        <v>2</v>
      </c>
      <c r="C233" s="3">
        <f>Засек!K64</f>
        <v>2</v>
      </c>
      <c r="D233" s="3">
        <f>Тол!K64</f>
        <v>8</v>
      </c>
      <c r="E233" s="3">
        <f>Мичу!K64</f>
        <v>5</v>
      </c>
      <c r="F233" s="22">
        <f>Сызр!K64</f>
        <v>2</v>
      </c>
    </row>
    <row r="234" spans="1:6" x14ac:dyDescent="0.25">
      <c r="A234" s="130">
        <v>45174</v>
      </c>
      <c r="B234" s="3">
        <f>Новак!K71</f>
        <v>2</v>
      </c>
      <c r="C234" s="3">
        <f>Засек!K65</f>
        <v>4</v>
      </c>
      <c r="D234" s="3">
        <f>Тол!K65</f>
        <v>4</v>
      </c>
      <c r="E234" s="3">
        <f>Мичу!K65</f>
        <v>4</v>
      </c>
      <c r="F234" s="22">
        <f>Сызр!K65</f>
        <v>0</v>
      </c>
    </row>
    <row r="235" spans="1:6" x14ac:dyDescent="0.25">
      <c r="A235" s="130">
        <v>45175</v>
      </c>
      <c r="B235" s="3">
        <f>Новак!K72</f>
        <v>3</v>
      </c>
      <c r="C235" s="3">
        <f>Засек!K66</f>
        <v>4</v>
      </c>
      <c r="D235" s="3">
        <f>Тол!K66</f>
        <v>0</v>
      </c>
      <c r="E235" s="3">
        <f>Мичу!K66</f>
        <v>7</v>
      </c>
      <c r="F235" s="22">
        <f>Сызр!K66</f>
        <v>1</v>
      </c>
    </row>
    <row r="236" spans="1:6" x14ac:dyDescent="0.25">
      <c r="A236" s="130">
        <v>45176</v>
      </c>
      <c r="B236" s="3">
        <f>Новак!K73</f>
        <v>2</v>
      </c>
      <c r="C236" s="3">
        <f>Засек!K67</f>
        <v>8</v>
      </c>
      <c r="D236" s="3">
        <f>Тол!K67</f>
        <v>3</v>
      </c>
      <c r="E236" s="3">
        <f>Мичу!K67</f>
        <v>4</v>
      </c>
      <c r="F236" s="22">
        <f>Сызр!K67</f>
        <v>0</v>
      </c>
    </row>
    <row r="237" spans="1:6" x14ac:dyDescent="0.25">
      <c r="A237" s="130">
        <v>45177</v>
      </c>
      <c r="B237" s="3">
        <f>Новак!K74</f>
        <v>3</v>
      </c>
      <c r="C237" s="3">
        <f>Засек!K68</f>
        <v>4</v>
      </c>
      <c r="D237" s="3">
        <f>Тол!K68</f>
        <v>2</v>
      </c>
      <c r="E237" s="3">
        <f>Мичу!K68</f>
        <v>1</v>
      </c>
      <c r="F237" s="22">
        <f>Сызр!K68</f>
        <v>0</v>
      </c>
    </row>
    <row r="238" spans="1:6" x14ac:dyDescent="0.25">
      <c r="A238" s="54" t="s">
        <v>35</v>
      </c>
      <c r="B238" s="34">
        <f>SUM(B233:B237)</f>
        <v>12</v>
      </c>
      <c r="C238" s="34">
        <f t="shared" ref="C238" si="98">SUM(C233:C237)</f>
        <v>22</v>
      </c>
      <c r="D238" s="34">
        <f>SUM(D233:D237)</f>
        <v>17</v>
      </c>
      <c r="E238" s="34">
        <f>SUM(E233:E237)</f>
        <v>21</v>
      </c>
      <c r="F238" s="35">
        <f>SUM(F233:F237)</f>
        <v>3</v>
      </c>
    </row>
    <row r="239" spans="1:6" x14ac:dyDescent="0.25">
      <c r="A239" s="54" t="s">
        <v>36</v>
      </c>
      <c r="B239" s="34">
        <f>AVERAGE(B233:B237)</f>
        <v>2.4</v>
      </c>
      <c r="C239" s="34">
        <f t="shared" ref="C239" si="99">AVERAGE(C233:C237)</f>
        <v>4.4000000000000004</v>
      </c>
      <c r="D239" s="34">
        <f>AVERAGE(D233:D237)</f>
        <v>3.4</v>
      </c>
      <c r="E239" s="34">
        <f>AVERAGE(E233:E237)</f>
        <v>4.2</v>
      </c>
      <c r="F239" s="35">
        <f>AVERAGE(F233:F237)</f>
        <v>0.6</v>
      </c>
    </row>
    <row r="240" spans="1:6" x14ac:dyDescent="0.25">
      <c r="A240" s="130">
        <v>45180</v>
      </c>
      <c r="B240" s="3">
        <f>Новак!K75</f>
        <v>2</v>
      </c>
      <c r="C240" s="3">
        <f>Засек!K69</f>
        <v>5</v>
      </c>
      <c r="D240" s="3">
        <f>Тол!K69</f>
        <v>5</v>
      </c>
      <c r="E240" s="3">
        <f>Мичу!K69</f>
        <v>4</v>
      </c>
      <c r="F240" s="22">
        <f>Сызр!K69</f>
        <v>2</v>
      </c>
    </row>
    <row r="241" spans="1:6" x14ac:dyDescent="0.25">
      <c r="A241" s="130">
        <v>45181</v>
      </c>
      <c r="B241" s="3">
        <f>Новак!K76</f>
        <v>2</v>
      </c>
      <c r="C241" s="3">
        <f>Засек!K70</f>
        <v>1</v>
      </c>
      <c r="D241" s="3">
        <f>Тол!K70</f>
        <v>6</v>
      </c>
      <c r="E241" s="3">
        <f>Мичу!K70</f>
        <v>5</v>
      </c>
      <c r="F241" s="22">
        <f>Сызр!K70</f>
        <v>0</v>
      </c>
    </row>
    <row r="242" spans="1:6" x14ac:dyDescent="0.25">
      <c r="A242" s="130">
        <v>45182</v>
      </c>
      <c r="B242" s="3">
        <f>Новак!K77</f>
        <v>0</v>
      </c>
      <c r="C242" s="3">
        <f>Засек!K71</f>
        <v>4</v>
      </c>
      <c r="D242" s="3">
        <f>Тол!K71</f>
        <v>3</v>
      </c>
      <c r="E242" s="3">
        <f>Мичу!K71</f>
        <v>2</v>
      </c>
      <c r="F242" s="22">
        <f>Сызр!K71</f>
        <v>1</v>
      </c>
    </row>
    <row r="243" spans="1:6" x14ac:dyDescent="0.25">
      <c r="A243" s="130">
        <v>45183</v>
      </c>
      <c r="B243" s="3">
        <f>Новак!K78</f>
        <v>2</v>
      </c>
      <c r="C243" s="3">
        <f>Засек!K72</f>
        <v>5</v>
      </c>
      <c r="D243" s="3">
        <f>Тол!K72</f>
        <v>3</v>
      </c>
      <c r="E243" s="3">
        <f>Мичу!K72</f>
        <v>6</v>
      </c>
      <c r="F243" s="22">
        <f>Сызр!K72</f>
        <v>0</v>
      </c>
    </row>
    <row r="244" spans="1:6" x14ac:dyDescent="0.25">
      <c r="A244" s="130">
        <v>45184</v>
      </c>
      <c r="B244" s="3">
        <f>Новак!K79</f>
        <v>1</v>
      </c>
      <c r="C244" s="3">
        <f>Засек!K73</f>
        <v>2</v>
      </c>
      <c r="D244" s="3">
        <f>Тол!K73</f>
        <v>5</v>
      </c>
      <c r="E244" s="3">
        <f>Мичу!K73</f>
        <v>4</v>
      </c>
      <c r="F244" s="22">
        <f>Сызр!K73</f>
        <v>0</v>
      </c>
    </row>
    <row r="245" spans="1:6" x14ac:dyDescent="0.25">
      <c r="A245" s="54" t="s">
        <v>35</v>
      </c>
      <c r="B245" s="34">
        <f>SUM(B240:B244)</f>
        <v>7</v>
      </c>
      <c r="C245" s="34">
        <f t="shared" ref="C245" si="100">SUM(C240:C244)</f>
        <v>17</v>
      </c>
      <c r="D245" s="34">
        <f>SUM(D240:D244)</f>
        <v>22</v>
      </c>
      <c r="E245" s="34">
        <f>SUM(E240:E244)</f>
        <v>21</v>
      </c>
      <c r="F245" s="35">
        <f>SUM(F240:F244)</f>
        <v>3</v>
      </c>
    </row>
    <row r="246" spans="1:6" x14ac:dyDescent="0.25">
      <c r="A246" s="54" t="s">
        <v>36</v>
      </c>
      <c r="B246" s="34">
        <f>AVERAGE(B240:B244)</f>
        <v>1.4</v>
      </c>
      <c r="C246" s="34">
        <f t="shared" ref="C246" si="101">AVERAGE(C240:C244)</f>
        <v>3.4</v>
      </c>
      <c r="D246" s="34">
        <f>AVERAGE(D240:D244)</f>
        <v>4.4000000000000004</v>
      </c>
      <c r="E246" s="34">
        <f>AVERAGE(E240:E244)</f>
        <v>4.2</v>
      </c>
      <c r="F246" s="35">
        <f>AVERAGE(F240:F244)</f>
        <v>0.6</v>
      </c>
    </row>
    <row r="247" spans="1:6" x14ac:dyDescent="0.25">
      <c r="A247" s="130">
        <v>45187</v>
      </c>
      <c r="B247" s="3">
        <f>Новак!K80</f>
        <v>5</v>
      </c>
      <c r="C247" s="3">
        <f>Засек!K74</f>
        <v>4</v>
      </c>
      <c r="D247" s="3">
        <f>Тол!K74</f>
        <v>4</v>
      </c>
      <c r="E247" s="3">
        <f>Мичу!K74</f>
        <v>6</v>
      </c>
      <c r="F247" s="22">
        <f>Сызр!K74</f>
        <v>0</v>
      </c>
    </row>
    <row r="248" spans="1:6" x14ac:dyDescent="0.25">
      <c r="A248" s="130">
        <v>45188</v>
      </c>
      <c r="B248" s="3">
        <f>Новак!K81</f>
        <v>1</v>
      </c>
      <c r="C248" s="3">
        <f>Засек!K75</f>
        <v>3</v>
      </c>
      <c r="D248" s="3">
        <f>Тол!K75</f>
        <v>3</v>
      </c>
      <c r="E248" s="3">
        <f>Мичу!K75</f>
        <v>7</v>
      </c>
      <c r="F248" s="22">
        <f>Сызр!K75</f>
        <v>0</v>
      </c>
    </row>
    <row r="249" spans="1:6" x14ac:dyDescent="0.25">
      <c r="A249" s="130">
        <v>45189</v>
      </c>
      <c r="B249" s="3">
        <f>Новак!K82</f>
        <v>1</v>
      </c>
      <c r="C249" s="3">
        <f>Засек!K76</f>
        <v>4</v>
      </c>
      <c r="D249" s="3">
        <f>Тол!K76</f>
        <v>3</v>
      </c>
      <c r="E249" s="3">
        <f>Мичу!K76</f>
        <v>4</v>
      </c>
      <c r="F249" s="22">
        <f>Сызр!K76</f>
        <v>1</v>
      </c>
    </row>
    <row r="250" spans="1:6" x14ac:dyDescent="0.25">
      <c r="A250" s="130">
        <v>45190</v>
      </c>
      <c r="B250" s="3">
        <f>Новак!K83</f>
        <v>4</v>
      </c>
      <c r="C250" s="3">
        <f>Засек!K77</f>
        <v>2</v>
      </c>
      <c r="D250" s="3">
        <f>Тол!K77</f>
        <v>5</v>
      </c>
      <c r="E250" s="3">
        <f>Мичу!K77</f>
        <v>7</v>
      </c>
      <c r="F250" s="22">
        <f>Сызр!K77</f>
        <v>0</v>
      </c>
    </row>
    <row r="251" spans="1:6" x14ac:dyDescent="0.25">
      <c r="A251" s="130">
        <v>45191</v>
      </c>
      <c r="B251" s="3">
        <f>Новак!K84</f>
        <v>1</v>
      </c>
      <c r="C251" s="3">
        <f>Засек!K78</f>
        <v>1</v>
      </c>
      <c r="D251" s="3">
        <f>Тол!K78</f>
        <v>6</v>
      </c>
      <c r="E251" s="3">
        <f>Мичу!K78</f>
        <v>3</v>
      </c>
      <c r="F251" s="22">
        <f>Сызр!K78</f>
        <v>0</v>
      </c>
    </row>
    <row r="252" spans="1:6" x14ac:dyDescent="0.25">
      <c r="A252" s="54" t="s">
        <v>35</v>
      </c>
      <c r="B252" s="34">
        <f>SUM(B247:B251)</f>
        <v>12</v>
      </c>
      <c r="C252" s="34">
        <f t="shared" ref="C252" si="102">SUM(C247:C251)</f>
        <v>14</v>
      </c>
      <c r="D252" s="34">
        <f>SUM(D247:D251)</f>
        <v>21</v>
      </c>
      <c r="E252" s="34">
        <f>SUM(E247:E251)</f>
        <v>27</v>
      </c>
      <c r="F252" s="35">
        <f>SUM(F247:F251)</f>
        <v>1</v>
      </c>
    </row>
    <row r="253" spans="1:6" x14ac:dyDescent="0.25">
      <c r="A253" s="54" t="s">
        <v>36</v>
      </c>
      <c r="B253" s="34">
        <f>AVERAGE(B247:B251)</f>
        <v>2.4</v>
      </c>
      <c r="C253" s="34">
        <f t="shared" ref="C253" si="103">AVERAGE(C247:C251)</f>
        <v>2.8</v>
      </c>
      <c r="D253" s="34">
        <f>AVERAGE(D247:D251)</f>
        <v>4.2</v>
      </c>
      <c r="E253" s="34">
        <f>AVERAGE(E247:E251)</f>
        <v>5.4</v>
      </c>
      <c r="F253" s="35">
        <f>AVERAGE(F247:F251)</f>
        <v>0.2</v>
      </c>
    </row>
    <row r="254" spans="1:6" x14ac:dyDescent="0.25">
      <c r="A254" s="130">
        <v>45194</v>
      </c>
      <c r="B254" s="3">
        <f>Новак!K85</f>
        <v>3</v>
      </c>
      <c r="C254" s="3">
        <f>Засек!K79</f>
        <v>4</v>
      </c>
      <c r="D254" s="3">
        <f>Тол!K79</f>
        <v>4</v>
      </c>
      <c r="E254" s="3">
        <f>Мичу!K79</f>
        <v>5</v>
      </c>
      <c r="F254" s="22">
        <f>Сызр!K79</f>
        <v>2</v>
      </c>
    </row>
    <row r="255" spans="1:6" x14ac:dyDescent="0.25">
      <c r="A255" s="130">
        <v>45195</v>
      </c>
      <c r="B255" s="3">
        <f>Новак!K86</f>
        <v>1</v>
      </c>
      <c r="C255" s="3">
        <f>Засек!K80</f>
        <v>3</v>
      </c>
      <c r="D255" s="3">
        <f>Тол!K80</f>
        <v>4</v>
      </c>
      <c r="E255" s="3">
        <f>Мичу!K80</f>
        <v>7</v>
      </c>
      <c r="F255" s="22">
        <f>Сызр!K80</f>
        <v>1</v>
      </c>
    </row>
    <row r="256" spans="1:6" x14ac:dyDescent="0.25">
      <c r="A256" s="130">
        <v>45196</v>
      </c>
      <c r="B256" s="3">
        <f>Новак!K87</f>
        <v>1</v>
      </c>
      <c r="C256" s="3">
        <f>Засек!K81</f>
        <v>5</v>
      </c>
      <c r="D256" s="3">
        <f>Тол!K81</f>
        <v>3</v>
      </c>
      <c r="E256" s="3">
        <f>Мичу!K81</f>
        <v>6</v>
      </c>
      <c r="F256" s="22">
        <f>Сызр!K81</f>
        <v>0</v>
      </c>
    </row>
    <row r="257" spans="1:6" x14ac:dyDescent="0.25">
      <c r="A257" s="130">
        <v>45197</v>
      </c>
      <c r="B257" s="3">
        <f>Новак!K88</f>
        <v>2</v>
      </c>
      <c r="C257" s="3">
        <f>Засек!K82</f>
        <v>3</v>
      </c>
      <c r="D257" s="3">
        <f>Тол!K82</f>
        <v>4</v>
      </c>
      <c r="E257" s="3">
        <f>Мичу!K82</f>
        <v>3</v>
      </c>
      <c r="F257" s="22">
        <f>Сызр!K82</f>
        <v>2</v>
      </c>
    </row>
    <row r="258" spans="1:6" x14ac:dyDescent="0.25">
      <c r="A258" s="130">
        <v>45198</v>
      </c>
      <c r="B258" s="3">
        <f>Новак!K89</f>
        <v>3</v>
      </c>
      <c r="C258" s="3">
        <f>Засек!K83</f>
        <v>4</v>
      </c>
      <c r="D258" s="3">
        <f>Тол!K83</f>
        <v>7</v>
      </c>
      <c r="E258" s="3">
        <f>Мичу!K83</f>
        <v>3</v>
      </c>
      <c r="F258" s="22">
        <f>Сызр!K83</f>
        <v>2</v>
      </c>
    </row>
    <row r="259" spans="1:6" x14ac:dyDescent="0.25">
      <c r="A259" s="54" t="s">
        <v>35</v>
      </c>
      <c r="B259" s="34">
        <f>SUM(B254:B258)</f>
        <v>10</v>
      </c>
      <c r="C259" s="34">
        <f t="shared" ref="C259" si="104">SUM(C254:C258)</f>
        <v>19</v>
      </c>
      <c r="D259" s="34">
        <f>SUM(D254:D258)</f>
        <v>22</v>
      </c>
      <c r="E259" s="34">
        <f>SUM(E254:E258)</f>
        <v>24</v>
      </c>
      <c r="F259" s="35">
        <f>SUM(F254:F258)</f>
        <v>7</v>
      </c>
    </row>
    <row r="260" spans="1:6" x14ac:dyDescent="0.25">
      <c r="A260" s="54" t="s">
        <v>36</v>
      </c>
      <c r="B260" s="34">
        <f>AVERAGE(B254:B258)</f>
        <v>2</v>
      </c>
      <c r="C260" s="34">
        <f t="shared" ref="C260" si="105">AVERAGE(C254:C258)</f>
        <v>3.8</v>
      </c>
      <c r="D260" s="34">
        <f>AVERAGE(D254:D258)</f>
        <v>4.4000000000000004</v>
      </c>
      <c r="E260" s="34">
        <f>AVERAGE(E254:E258)</f>
        <v>4.8</v>
      </c>
      <c r="F260" s="35">
        <f>AVERAGE(F254:F258)</f>
        <v>1.4</v>
      </c>
    </row>
    <row r="261" spans="1:6" x14ac:dyDescent="0.25">
      <c r="A261" s="130">
        <v>45201</v>
      </c>
      <c r="B261" s="3">
        <f>Новак!K90</f>
        <v>5</v>
      </c>
      <c r="C261" s="3">
        <f>Засек!K84</f>
        <v>5</v>
      </c>
      <c r="D261" s="3">
        <f>Тол!K84</f>
        <v>0</v>
      </c>
      <c r="E261" s="3">
        <f>Мичу!K84</f>
        <v>5</v>
      </c>
      <c r="F261" s="22">
        <f>Сызр!K84</f>
        <v>1</v>
      </c>
    </row>
    <row r="262" spans="1:6" x14ac:dyDescent="0.25">
      <c r="A262" s="130">
        <v>45202</v>
      </c>
      <c r="B262" s="3">
        <f>Новак!K91</f>
        <v>1</v>
      </c>
      <c r="C262" s="3">
        <f>Засек!K85</f>
        <v>3</v>
      </c>
      <c r="D262" s="3">
        <f>Тол!K85</f>
        <v>2</v>
      </c>
      <c r="E262" s="3">
        <f>Мичу!K85</f>
        <v>2</v>
      </c>
      <c r="F262" s="22">
        <f>Сызр!K85</f>
        <v>0</v>
      </c>
    </row>
    <row r="263" spans="1:6" x14ac:dyDescent="0.25">
      <c r="A263" s="130">
        <v>45203</v>
      </c>
      <c r="B263" s="3">
        <f>Новак!K92</f>
        <v>3</v>
      </c>
      <c r="C263" s="3">
        <f>Засек!K86</f>
        <v>4</v>
      </c>
      <c r="D263" s="3">
        <f>Тол!K86</f>
        <v>2</v>
      </c>
      <c r="E263" s="3">
        <f>Мичу!K86</f>
        <v>5</v>
      </c>
      <c r="F263" s="22">
        <f>Сызр!K86</f>
        <v>1</v>
      </c>
    </row>
    <row r="264" spans="1:6" x14ac:dyDescent="0.25">
      <c r="A264" s="130">
        <v>45204</v>
      </c>
      <c r="B264" s="3">
        <f>Новак!K93</f>
        <v>2</v>
      </c>
      <c r="C264" s="3">
        <f>Засек!K87</f>
        <v>4</v>
      </c>
      <c r="D264" s="3">
        <f>Тол!K87</f>
        <v>3</v>
      </c>
      <c r="E264" s="3">
        <f>Мичу!K87</f>
        <v>2</v>
      </c>
      <c r="F264" s="22">
        <f>Сызр!K87</f>
        <v>2</v>
      </c>
    </row>
    <row r="265" spans="1:6" x14ac:dyDescent="0.25">
      <c r="A265" s="130">
        <v>45205</v>
      </c>
      <c r="B265" s="3">
        <f>Новак!K94</f>
        <v>0</v>
      </c>
      <c r="C265" s="3">
        <f>Засек!K88</f>
        <v>4</v>
      </c>
      <c r="D265" s="3">
        <f>Тол!K88</f>
        <v>4</v>
      </c>
      <c r="E265" s="3">
        <f>Мичу!K88</f>
        <v>10</v>
      </c>
      <c r="F265" s="22">
        <f>Сызр!K88</f>
        <v>1</v>
      </c>
    </row>
    <row r="266" spans="1:6" x14ac:dyDescent="0.25">
      <c r="A266" s="54" t="s">
        <v>35</v>
      </c>
      <c r="B266" s="34">
        <f>SUM(B261:B265)</f>
        <v>11</v>
      </c>
      <c r="C266" s="34">
        <f t="shared" ref="C266" si="106">SUM(C261:C265)</f>
        <v>20</v>
      </c>
      <c r="D266" s="34">
        <f>SUM(D261:D265)</f>
        <v>11</v>
      </c>
      <c r="E266" s="34">
        <f>SUM(E261:E265)</f>
        <v>24</v>
      </c>
      <c r="F266" s="35">
        <f>SUM(F261:F265)</f>
        <v>5</v>
      </c>
    </row>
    <row r="267" spans="1:6" x14ac:dyDescent="0.25">
      <c r="A267" s="54" t="s">
        <v>36</v>
      </c>
      <c r="B267" s="34">
        <f>AVERAGE(B261:B265)</f>
        <v>2.2000000000000002</v>
      </c>
      <c r="C267" s="34">
        <f t="shared" ref="C267" si="107">AVERAGE(C261:C265)</f>
        <v>4</v>
      </c>
      <c r="D267" s="34">
        <f>AVERAGE(D261:D265)</f>
        <v>2.2000000000000002</v>
      </c>
      <c r="E267" s="34">
        <f>AVERAGE(E261:E265)</f>
        <v>4.8</v>
      </c>
      <c r="F267" s="35">
        <f>AVERAGE(F261:F265)</f>
        <v>1</v>
      </c>
    </row>
    <row r="268" spans="1:6" x14ac:dyDescent="0.25">
      <c r="A268" s="130">
        <v>45208</v>
      </c>
      <c r="B268" s="3">
        <f>Новак!K95</f>
        <v>4</v>
      </c>
      <c r="C268" s="3">
        <f>Засек!K89</f>
        <v>2</v>
      </c>
      <c r="D268" s="3">
        <f>Тол!K89</f>
        <v>6</v>
      </c>
      <c r="E268" s="3">
        <f>Мичу!K89</f>
        <v>2</v>
      </c>
      <c r="F268" s="22">
        <f>Сызр!K89</f>
        <v>1</v>
      </c>
    </row>
    <row r="269" spans="1:6" x14ac:dyDescent="0.25">
      <c r="A269" s="130">
        <v>45209</v>
      </c>
      <c r="B269" s="3">
        <f>Новак!K96</f>
        <v>3</v>
      </c>
      <c r="C269" s="3">
        <f>Засек!K90</f>
        <v>4</v>
      </c>
      <c r="D269" s="3">
        <f>Тол!K90</f>
        <v>6</v>
      </c>
      <c r="E269" s="3">
        <f>Мичу!K90</f>
        <v>4</v>
      </c>
      <c r="F269" s="22">
        <f>Сызр!K90</f>
        <v>1</v>
      </c>
    </row>
    <row r="270" spans="1:6" x14ac:dyDescent="0.25">
      <c r="A270" s="130">
        <v>45210</v>
      </c>
      <c r="B270" s="3">
        <f>Новак!K97</f>
        <v>2</v>
      </c>
      <c r="C270" s="3">
        <f>Засек!K91</f>
        <v>0</v>
      </c>
      <c r="D270" s="3">
        <f>Тол!K91</f>
        <v>5</v>
      </c>
      <c r="E270" s="3">
        <f>Мичу!K91</f>
        <v>3</v>
      </c>
      <c r="F270" s="22">
        <f>Сызр!K91</f>
        <v>2</v>
      </c>
    </row>
    <row r="271" spans="1:6" x14ac:dyDescent="0.25">
      <c r="A271" s="130">
        <v>45211</v>
      </c>
      <c r="B271" s="3">
        <f>Новак!K98</f>
        <v>0</v>
      </c>
      <c r="C271" s="3">
        <f>Засек!K92</f>
        <v>5</v>
      </c>
      <c r="D271" s="3">
        <f>Тол!K92</f>
        <v>3</v>
      </c>
      <c r="E271" s="3">
        <f>Мичу!K92</f>
        <v>10</v>
      </c>
      <c r="F271" s="22">
        <f>Сызр!K92</f>
        <v>0</v>
      </c>
    </row>
    <row r="272" spans="1:6" x14ac:dyDescent="0.25">
      <c r="A272" s="130">
        <v>45212</v>
      </c>
      <c r="B272" s="3">
        <f>Новак!K99</f>
        <v>2</v>
      </c>
      <c r="C272" s="3">
        <f>Засек!K93</f>
        <v>3</v>
      </c>
      <c r="D272" s="3">
        <f>Тол!K93</f>
        <v>0</v>
      </c>
      <c r="E272" s="3">
        <f>Мичу!K93</f>
        <v>2</v>
      </c>
      <c r="F272" s="22">
        <f>Сызр!K93</f>
        <v>1</v>
      </c>
    </row>
    <row r="273" spans="1:6" x14ac:dyDescent="0.25">
      <c r="A273" s="54" t="s">
        <v>35</v>
      </c>
      <c r="B273" s="34">
        <f>SUM(B268:B272)</f>
        <v>11</v>
      </c>
      <c r="C273" s="34">
        <f t="shared" ref="C273" si="108">SUM(C268:C272)</f>
        <v>14</v>
      </c>
      <c r="D273" s="34">
        <f>SUM(D268:D272)</f>
        <v>20</v>
      </c>
      <c r="E273" s="34">
        <f>SUM(E268:E272)</f>
        <v>21</v>
      </c>
      <c r="F273" s="35">
        <f>SUM(F268:F272)</f>
        <v>5</v>
      </c>
    </row>
    <row r="274" spans="1:6" x14ac:dyDescent="0.25">
      <c r="A274" s="54" t="s">
        <v>36</v>
      </c>
      <c r="B274" s="34">
        <f>AVERAGE(B268:B272)</f>
        <v>2.2000000000000002</v>
      </c>
      <c r="C274" s="34">
        <f t="shared" ref="C274" si="109">AVERAGE(C268:C272)</f>
        <v>2.8</v>
      </c>
      <c r="D274" s="34">
        <f>AVERAGE(D268:D272)</f>
        <v>4</v>
      </c>
      <c r="E274" s="34">
        <f>AVERAGE(E268:E272)</f>
        <v>4.2</v>
      </c>
      <c r="F274" s="35">
        <f>AVERAGE(F268:F272)</f>
        <v>1</v>
      </c>
    </row>
    <row r="275" spans="1:6" x14ac:dyDescent="0.25">
      <c r="A275" s="130">
        <v>45215</v>
      </c>
      <c r="B275" s="3">
        <f>Новак!K100</f>
        <v>1</v>
      </c>
      <c r="C275" s="3">
        <f>Засек!K94</f>
        <v>7</v>
      </c>
      <c r="D275" s="3">
        <f>Тол!K94</f>
        <v>3</v>
      </c>
      <c r="E275" s="3">
        <f>Мичу!K94</f>
        <v>6</v>
      </c>
      <c r="F275" s="22">
        <f>Сызр!K94</f>
        <v>0</v>
      </c>
    </row>
    <row r="276" spans="1:6" x14ac:dyDescent="0.25">
      <c r="A276" s="130">
        <v>45216</v>
      </c>
      <c r="B276" s="3">
        <f>Новак!K101</f>
        <v>4</v>
      </c>
      <c r="C276" s="3">
        <f>Засек!K95</f>
        <v>5</v>
      </c>
      <c r="D276" s="3">
        <f>Тол!K95</f>
        <v>5</v>
      </c>
      <c r="E276" s="3">
        <f>Мичу!K95</f>
        <v>5</v>
      </c>
      <c r="F276" s="22">
        <f>Сызр!K95</f>
        <v>1</v>
      </c>
    </row>
    <row r="277" spans="1:6" x14ac:dyDescent="0.25">
      <c r="A277" s="130">
        <v>45217</v>
      </c>
      <c r="B277" s="3">
        <f>Новак!K102</f>
        <v>4</v>
      </c>
      <c r="C277" s="3">
        <f>Засек!K96</f>
        <v>3</v>
      </c>
      <c r="D277" s="3">
        <f>Тол!K96</f>
        <v>4</v>
      </c>
      <c r="E277" s="3">
        <f>Мичу!K96</f>
        <v>1</v>
      </c>
      <c r="F277" s="22">
        <f>Сызр!K96</f>
        <v>2</v>
      </c>
    </row>
    <row r="278" spans="1:6" x14ac:dyDescent="0.25">
      <c r="A278" s="130">
        <v>45218</v>
      </c>
      <c r="B278" s="3">
        <f>Новак!K103</f>
        <v>0</v>
      </c>
      <c r="C278" s="3">
        <f>Засек!K97</f>
        <v>0</v>
      </c>
      <c r="D278" s="3">
        <f>Тол!K97</f>
        <v>7</v>
      </c>
      <c r="E278" s="3">
        <f>Мичу!K97</f>
        <v>5</v>
      </c>
      <c r="F278" s="22">
        <f>Сызр!K97</f>
        <v>0</v>
      </c>
    </row>
    <row r="279" spans="1:6" x14ac:dyDescent="0.25">
      <c r="A279" s="130">
        <v>45219</v>
      </c>
      <c r="B279" s="3">
        <f>Новак!K104</f>
        <v>1</v>
      </c>
      <c r="C279" s="3">
        <f>Засек!K98</f>
        <v>5</v>
      </c>
      <c r="D279" s="3">
        <f>Тол!K98</f>
        <v>1</v>
      </c>
      <c r="E279" s="3">
        <f>Мичу!K98</f>
        <v>8</v>
      </c>
      <c r="F279" s="22">
        <f>Сызр!K98</f>
        <v>2</v>
      </c>
    </row>
    <row r="280" spans="1:6" x14ac:dyDescent="0.25">
      <c r="A280" s="54" t="s">
        <v>35</v>
      </c>
      <c r="B280" s="34">
        <f>SUM(B275:B279)</f>
        <v>10</v>
      </c>
      <c r="C280" s="34">
        <f t="shared" ref="C280" si="110">SUM(C275:C279)</f>
        <v>20</v>
      </c>
      <c r="D280" s="34">
        <f>SUM(D275:D279)</f>
        <v>20</v>
      </c>
      <c r="E280" s="34">
        <f>SUM(E275:E279)</f>
        <v>25</v>
      </c>
      <c r="F280" s="35">
        <f>SUM(F275:F279)</f>
        <v>5</v>
      </c>
    </row>
    <row r="281" spans="1:6" x14ac:dyDescent="0.25">
      <c r="A281" s="54" t="s">
        <v>36</v>
      </c>
      <c r="B281" s="34">
        <f>AVERAGE(B275:B279)</f>
        <v>2</v>
      </c>
      <c r="C281" s="34">
        <f t="shared" ref="C281" si="111">AVERAGE(C275:C279)</f>
        <v>4</v>
      </c>
      <c r="D281" s="34">
        <f>AVERAGE(D275:D279)</f>
        <v>4</v>
      </c>
      <c r="E281" s="34">
        <f>AVERAGE(E275:E279)</f>
        <v>5</v>
      </c>
      <c r="F281" s="35">
        <f>AVERAGE(F275:F279)</f>
        <v>1</v>
      </c>
    </row>
    <row r="282" spans="1:6" x14ac:dyDescent="0.25">
      <c r="A282" s="130">
        <v>45222</v>
      </c>
      <c r="B282" s="3">
        <f>Новак!K105</f>
        <v>3</v>
      </c>
      <c r="C282" s="3">
        <f>Засек!K99</f>
        <v>3</v>
      </c>
      <c r="D282" s="3">
        <f>Тол!K99</f>
        <v>4</v>
      </c>
      <c r="E282" s="3">
        <f>Мичу!K99</f>
        <v>5</v>
      </c>
      <c r="F282" s="22">
        <f>Сызр!K99</f>
        <v>0</v>
      </c>
    </row>
    <row r="283" spans="1:6" x14ac:dyDescent="0.25">
      <c r="A283" s="130">
        <v>45223</v>
      </c>
      <c r="B283" s="3">
        <f>Новак!K106</f>
        <v>2</v>
      </c>
      <c r="C283" s="3">
        <f>Засек!K100</f>
        <v>5</v>
      </c>
      <c r="D283" s="3">
        <f>Тол!K100</f>
        <v>1</v>
      </c>
      <c r="E283" s="3">
        <f>Мичу!K100</f>
        <v>9</v>
      </c>
      <c r="F283" s="22">
        <f>Сызр!K100</f>
        <v>1</v>
      </c>
    </row>
    <row r="284" spans="1:6" x14ac:dyDescent="0.25">
      <c r="A284" s="130">
        <v>45224</v>
      </c>
      <c r="B284" s="3">
        <f>Новак!K107</f>
        <v>5</v>
      </c>
      <c r="C284" s="3">
        <f>Засек!K101</f>
        <v>5</v>
      </c>
      <c r="D284" s="3">
        <f>Тол!K101</f>
        <v>2</v>
      </c>
      <c r="E284" s="3">
        <f>Мичу!K101</f>
        <v>3</v>
      </c>
      <c r="F284" s="22">
        <f>Сызр!K101</f>
        <v>0</v>
      </c>
    </row>
    <row r="285" spans="1:6" x14ac:dyDescent="0.25">
      <c r="A285" s="130">
        <v>45225</v>
      </c>
      <c r="B285" s="3">
        <f>Новак!K108</f>
        <v>6</v>
      </c>
      <c r="C285" s="3">
        <f>Засек!K102</f>
        <v>3</v>
      </c>
      <c r="D285" s="3">
        <f>Тол!K102</f>
        <v>2</v>
      </c>
      <c r="E285" s="3">
        <f>Мичу!K102</f>
        <v>8</v>
      </c>
      <c r="F285" s="22">
        <f>Сызр!K102</f>
        <v>0</v>
      </c>
    </row>
    <row r="286" spans="1:6" x14ac:dyDescent="0.25">
      <c r="A286" s="130">
        <v>45226</v>
      </c>
      <c r="B286" s="3">
        <f>Новак!K109</f>
        <v>6</v>
      </c>
      <c r="C286" s="3">
        <f>Засек!K103</f>
        <v>3</v>
      </c>
      <c r="D286" s="3">
        <f>Тол!K103</f>
        <v>0</v>
      </c>
      <c r="E286" s="3">
        <f>Мичу!K103</f>
        <v>8</v>
      </c>
      <c r="F286" s="22">
        <f>Сызр!K103</f>
        <v>0</v>
      </c>
    </row>
    <row r="287" spans="1:6" x14ac:dyDescent="0.25">
      <c r="A287" s="54" t="s">
        <v>35</v>
      </c>
      <c r="B287" s="34">
        <f>SUM(B282:B286)</f>
        <v>22</v>
      </c>
      <c r="C287" s="34">
        <f t="shared" ref="C287" si="112">SUM(C282:C286)</f>
        <v>19</v>
      </c>
      <c r="D287" s="34">
        <f>SUM(D282:D286)</f>
        <v>9</v>
      </c>
      <c r="E287" s="34">
        <f>SUM(E282:E286)</f>
        <v>33</v>
      </c>
      <c r="F287" s="35">
        <f>SUM(F282:F286)</f>
        <v>1</v>
      </c>
    </row>
    <row r="288" spans="1:6" x14ac:dyDescent="0.25">
      <c r="A288" s="54" t="s">
        <v>36</v>
      </c>
      <c r="B288" s="34">
        <f>AVERAGE(B282:B286)</f>
        <v>4.4000000000000004</v>
      </c>
      <c r="C288" s="34">
        <f t="shared" ref="C288" si="113">AVERAGE(C282:C286)</f>
        <v>3.8</v>
      </c>
      <c r="D288" s="34">
        <f>AVERAGE(D282:D286)</f>
        <v>1.8</v>
      </c>
      <c r="E288" s="34">
        <f>AVERAGE(E282:E286)</f>
        <v>6.6</v>
      </c>
      <c r="F288" s="35">
        <f>AVERAGE(F282:F286)</f>
        <v>0.2</v>
      </c>
    </row>
    <row r="289" spans="1:6" x14ac:dyDescent="0.25">
      <c r="A289" s="130">
        <v>45229</v>
      </c>
      <c r="B289" s="3">
        <f>Новак!K110</f>
        <v>1</v>
      </c>
      <c r="C289" s="3">
        <f>Засек!K104</f>
        <v>3</v>
      </c>
      <c r="D289" s="3">
        <f>Тол!K104</f>
        <v>4</v>
      </c>
      <c r="E289" s="3">
        <f>Мичу!K104</f>
        <v>3</v>
      </c>
      <c r="F289" s="22">
        <f>Сызр!K104</f>
        <v>0</v>
      </c>
    </row>
    <row r="290" spans="1:6" x14ac:dyDescent="0.25">
      <c r="A290" s="130">
        <v>45230</v>
      </c>
      <c r="B290" s="3">
        <f>Новак!K111</f>
        <v>3</v>
      </c>
      <c r="C290" s="3">
        <f>Засек!K105</f>
        <v>2</v>
      </c>
      <c r="D290" s="3">
        <f>Тол!K105</f>
        <v>1</v>
      </c>
      <c r="E290" s="3">
        <f>Мичу!K105</f>
        <v>3</v>
      </c>
      <c r="F290" s="22">
        <f>Сызр!K105</f>
        <v>0</v>
      </c>
    </row>
    <row r="291" spans="1:6" x14ac:dyDescent="0.25">
      <c r="A291" s="130">
        <v>45231</v>
      </c>
      <c r="B291" s="3">
        <f>Новак!K112</f>
        <v>1</v>
      </c>
      <c r="C291" s="3">
        <f>Засек!K106</f>
        <v>3</v>
      </c>
      <c r="D291" s="3">
        <f>Тол!K106</f>
        <v>3</v>
      </c>
      <c r="E291" s="3">
        <f>Мичу!K106</f>
        <v>0</v>
      </c>
      <c r="F291" s="22">
        <f>Сызр!K106</f>
        <v>0</v>
      </c>
    </row>
    <row r="292" spans="1:6" x14ac:dyDescent="0.25">
      <c r="A292" s="130">
        <v>45232</v>
      </c>
      <c r="B292" s="3">
        <f>Новак!K113</f>
        <v>0</v>
      </c>
      <c r="C292" s="3">
        <f>Засек!K107</f>
        <v>4</v>
      </c>
      <c r="D292" s="3">
        <f>Тол!K107</f>
        <v>5</v>
      </c>
      <c r="E292" s="3">
        <f>Мичу!K107</f>
        <v>5</v>
      </c>
      <c r="F292" s="22">
        <f>Сызр!K107</f>
        <v>0</v>
      </c>
    </row>
    <row r="293" spans="1:6" x14ac:dyDescent="0.25">
      <c r="A293" s="130">
        <v>45233</v>
      </c>
      <c r="B293" s="3">
        <f>Новак!K114</f>
        <v>1</v>
      </c>
      <c r="C293" s="3">
        <f>Засек!K108</f>
        <v>2</v>
      </c>
      <c r="D293" s="3">
        <f>Тол!K108</f>
        <v>4</v>
      </c>
      <c r="E293" s="3">
        <f>Мичу!K108</f>
        <v>5</v>
      </c>
      <c r="F293" s="22">
        <f>Сызр!K108</f>
        <v>0</v>
      </c>
    </row>
    <row r="294" spans="1:6" x14ac:dyDescent="0.25">
      <c r="A294" s="54" t="s">
        <v>35</v>
      </c>
      <c r="B294" s="34">
        <f>SUM(B289:B293)</f>
        <v>6</v>
      </c>
      <c r="C294" s="34">
        <f t="shared" ref="C294" si="114">SUM(C289:C293)</f>
        <v>14</v>
      </c>
      <c r="D294" s="34">
        <f>SUM(D289:D293)</f>
        <v>17</v>
      </c>
      <c r="E294" s="34">
        <f>SUM(E289:E293)</f>
        <v>16</v>
      </c>
      <c r="F294" s="35">
        <f>SUM(F289:F293)</f>
        <v>0</v>
      </c>
    </row>
    <row r="295" spans="1:6" x14ac:dyDescent="0.25">
      <c r="A295" s="54" t="s">
        <v>36</v>
      </c>
      <c r="B295" s="34">
        <f>AVERAGE(B289:B293)</f>
        <v>1.2</v>
      </c>
      <c r="C295" s="34">
        <f t="shared" ref="C295" si="115">AVERAGE(C289:C293)</f>
        <v>2.8</v>
      </c>
      <c r="D295" s="34">
        <f>AVERAGE(D289:D293)</f>
        <v>3.4</v>
      </c>
      <c r="E295" s="34">
        <f>AVERAGE(E289:E293)</f>
        <v>3.2</v>
      </c>
      <c r="F295" s="35">
        <f>AVERAGE(F289:F293)</f>
        <v>0</v>
      </c>
    </row>
    <row r="296" spans="1:6" x14ac:dyDescent="0.25">
      <c r="A296" s="130">
        <v>45237</v>
      </c>
      <c r="B296" s="3">
        <f>Новак!K115</f>
        <v>1</v>
      </c>
      <c r="C296" s="3">
        <f>Засек!K109</f>
        <v>3</v>
      </c>
      <c r="D296" s="3">
        <f>Тол!K109</f>
        <v>6</v>
      </c>
      <c r="E296" s="3">
        <f>Мичу!K109</f>
        <v>4</v>
      </c>
      <c r="F296" s="22">
        <f>Сызр!K109</f>
        <v>1</v>
      </c>
    </row>
    <row r="297" spans="1:6" x14ac:dyDescent="0.25">
      <c r="A297" s="130">
        <v>45238</v>
      </c>
      <c r="B297" s="3">
        <f>Новак!K116</f>
        <v>3</v>
      </c>
      <c r="C297" s="3">
        <f>Засек!K110</f>
        <v>1</v>
      </c>
      <c r="D297" s="3">
        <f>Тол!K110</f>
        <v>6</v>
      </c>
      <c r="E297" s="3">
        <f>Мичу!K110</f>
        <v>3</v>
      </c>
      <c r="F297" s="22">
        <f>Сызр!K110</f>
        <v>0</v>
      </c>
    </row>
    <row r="298" spans="1:6" x14ac:dyDescent="0.25">
      <c r="A298" s="130">
        <v>45239</v>
      </c>
      <c r="B298" s="3">
        <f>Новак!K117</f>
        <v>1</v>
      </c>
      <c r="C298" s="3">
        <f>Засек!K111</f>
        <v>1</v>
      </c>
      <c r="D298" s="3">
        <f>Тол!K111</f>
        <v>4</v>
      </c>
      <c r="E298" s="3">
        <f>Мичу!K111</f>
        <v>6</v>
      </c>
      <c r="F298" s="22">
        <f>Сызр!K111</f>
        <v>1</v>
      </c>
    </row>
    <row r="299" spans="1:6" x14ac:dyDescent="0.25">
      <c r="A299" s="130">
        <v>45240</v>
      </c>
      <c r="B299" s="3">
        <f>Новак!K118</f>
        <v>2</v>
      </c>
      <c r="C299" s="3">
        <f>Засек!K112</f>
        <v>1</v>
      </c>
      <c r="D299" s="3">
        <f>Тол!K112</f>
        <v>4</v>
      </c>
      <c r="E299" s="3">
        <f>Мичу!K112</f>
        <v>5</v>
      </c>
      <c r="F299" s="22">
        <f>Сызр!K112</f>
        <v>0</v>
      </c>
    </row>
    <row r="300" spans="1:6" x14ac:dyDescent="0.25">
      <c r="A300" s="54" t="s">
        <v>35</v>
      </c>
      <c r="B300" s="34">
        <f>SUM(B296:B299)</f>
        <v>7</v>
      </c>
      <c r="C300" s="34">
        <f t="shared" ref="C300:F300" si="116">SUM(C296:C299)</f>
        <v>6</v>
      </c>
      <c r="D300" s="34">
        <f t="shared" si="116"/>
        <v>20</v>
      </c>
      <c r="E300" s="34">
        <f t="shared" si="116"/>
        <v>18</v>
      </c>
      <c r="F300" s="34">
        <f t="shared" si="116"/>
        <v>2</v>
      </c>
    </row>
    <row r="301" spans="1:6" x14ac:dyDescent="0.25">
      <c r="A301" s="54" t="s">
        <v>36</v>
      </c>
      <c r="B301" s="34">
        <f>AVERAGE(B296:B299)</f>
        <v>1.75</v>
      </c>
      <c r="C301" s="34">
        <f t="shared" ref="C301:F301" si="117">AVERAGE(C296:C299)</f>
        <v>1.5</v>
      </c>
      <c r="D301" s="34">
        <f t="shared" si="117"/>
        <v>5</v>
      </c>
      <c r="E301" s="34">
        <f t="shared" si="117"/>
        <v>4.5</v>
      </c>
      <c r="F301" s="34">
        <f t="shared" si="117"/>
        <v>0.5</v>
      </c>
    </row>
    <row r="302" spans="1:6" x14ac:dyDescent="0.25">
      <c r="A302" s="130">
        <v>45243</v>
      </c>
      <c r="B302" s="3">
        <f>Новак!K119</f>
        <v>3</v>
      </c>
      <c r="C302" s="3">
        <f>Засек!K113</f>
        <v>1</v>
      </c>
      <c r="D302" s="3">
        <f>Тол!K113</f>
        <v>3</v>
      </c>
      <c r="E302" s="3">
        <f>Мичу!K113</f>
        <v>7</v>
      </c>
      <c r="F302" s="22">
        <f>Сызр!K113</f>
        <v>0</v>
      </c>
    </row>
    <row r="303" spans="1:6" x14ac:dyDescent="0.25">
      <c r="A303" s="130">
        <v>45244</v>
      </c>
      <c r="B303" s="3">
        <f>Новак!K120</f>
        <v>1</v>
      </c>
      <c r="C303" s="3">
        <f>Засек!K114</f>
        <v>1</v>
      </c>
      <c r="D303" s="3">
        <f>Тол!K114</f>
        <v>3</v>
      </c>
      <c r="E303" s="3">
        <f>Мичу!K114</f>
        <v>5</v>
      </c>
      <c r="F303" s="22">
        <f>Сызр!K114</f>
        <v>0</v>
      </c>
    </row>
    <row r="304" spans="1:6" x14ac:dyDescent="0.25">
      <c r="A304" s="130">
        <v>45245</v>
      </c>
      <c r="B304" s="3">
        <f>Новак!K121</f>
        <v>2</v>
      </c>
      <c r="C304" s="3">
        <f>Засек!K115</f>
        <v>2</v>
      </c>
      <c r="D304" s="3">
        <f>Тол!K115</f>
        <v>7</v>
      </c>
      <c r="E304" s="3">
        <f>Мичу!K115</f>
        <v>8</v>
      </c>
      <c r="F304" s="22">
        <f>Сызр!K115</f>
        <v>2</v>
      </c>
    </row>
    <row r="305" spans="1:6" x14ac:dyDescent="0.25">
      <c r="A305" s="130">
        <v>45246</v>
      </c>
      <c r="B305" s="3">
        <f>Новак!K122</f>
        <v>4</v>
      </c>
      <c r="C305" s="3">
        <f>Засек!K116</f>
        <v>4</v>
      </c>
      <c r="D305" s="3">
        <f>Тол!K116</f>
        <v>9</v>
      </c>
      <c r="E305" s="3">
        <f>Мичу!K116</f>
        <v>8</v>
      </c>
      <c r="F305" s="22">
        <f>Сызр!K116</f>
        <v>1</v>
      </c>
    </row>
    <row r="306" spans="1:6" x14ac:dyDescent="0.25">
      <c r="A306" s="130">
        <v>45247</v>
      </c>
      <c r="B306" s="3">
        <f>Новак!K123</f>
        <v>1</v>
      </c>
      <c r="C306" s="3">
        <f>Засек!K117</f>
        <v>4</v>
      </c>
      <c r="D306" s="3">
        <f>Тол!K117</f>
        <v>3</v>
      </c>
      <c r="E306" s="3">
        <f>Мичу!K117</f>
        <v>6</v>
      </c>
      <c r="F306" s="22">
        <f>Сызр!K117</f>
        <v>0</v>
      </c>
    </row>
    <row r="307" spans="1:6" x14ac:dyDescent="0.25">
      <c r="A307" s="54" t="s">
        <v>35</v>
      </c>
      <c r="B307" s="34">
        <f>SUM(B302:B306)</f>
        <v>11</v>
      </c>
      <c r="C307" s="34">
        <f t="shared" ref="C307" si="118">SUM(C302:C306)</f>
        <v>12</v>
      </c>
      <c r="D307" s="34">
        <f>SUM(D302:D306)</f>
        <v>25</v>
      </c>
      <c r="E307" s="34">
        <f>SUM(E302:E306)</f>
        <v>34</v>
      </c>
      <c r="F307" s="35">
        <f>SUM(F302:F306)</f>
        <v>3</v>
      </c>
    </row>
    <row r="308" spans="1:6" x14ac:dyDescent="0.25">
      <c r="A308" s="54" t="s">
        <v>36</v>
      </c>
      <c r="B308" s="34">
        <f>AVERAGE(B302:B306)</f>
        <v>2.2000000000000002</v>
      </c>
      <c r="C308" s="34">
        <f t="shared" ref="C308" si="119">AVERAGE(C302:C306)</f>
        <v>2.4</v>
      </c>
      <c r="D308" s="34">
        <f>AVERAGE(D302:D306)</f>
        <v>5</v>
      </c>
      <c r="E308" s="34">
        <f>AVERAGE(E302:E306)</f>
        <v>6.8</v>
      </c>
      <c r="F308" s="35">
        <f>AVERAGE(F302:F306)</f>
        <v>0.6</v>
      </c>
    </row>
    <row r="309" spans="1:6" x14ac:dyDescent="0.25">
      <c r="A309" s="130">
        <v>45250</v>
      </c>
      <c r="B309" s="3">
        <f>Новак!K124</f>
        <v>4</v>
      </c>
      <c r="C309" s="3">
        <f>Засек!K118</f>
        <v>3</v>
      </c>
      <c r="D309" s="3">
        <f>Тол!K118</f>
        <v>8</v>
      </c>
      <c r="E309" s="3">
        <f>Мичу!K118</f>
        <v>2</v>
      </c>
      <c r="F309" s="22">
        <f>Сызр!K118</f>
        <v>1</v>
      </c>
    </row>
    <row r="310" spans="1:6" x14ac:dyDescent="0.25">
      <c r="A310" s="130">
        <v>45251</v>
      </c>
      <c r="B310" s="3">
        <f>Новак!K125</f>
        <v>3</v>
      </c>
      <c r="C310" s="3">
        <f>Засек!K119</f>
        <v>0</v>
      </c>
      <c r="D310" s="3">
        <f>Тол!K119</f>
        <v>3</v>
      </c>
      <c r="E310" s="3">
        <f>Мичу!K119</f>
        <v>8</v>
      </c>
      <c r="F310" s="22">
        <f>Сызр!K119</f>
        <v>0</v>
      </c>
    </row>
    <row r="311" spans="1:6" x14ac:dyDescent="0.25">
      <c r="A311" s="130">
        <v>45252</v>
      </c>
      <c r="B311" s="3">
        <f>Новак!K126</f>
        <v>3</v>
      </c>
      <c r="C311" s="3">
        <f>Засек!K120</f>
        <v>4</v>
      </c>
      <c r="D311" s="3">
        <f>Тол!K120</f>
        <v>3</v>
      </c>
      <c r="E311" s="3">
        <f>Мичу!K120</f>
        <v>4</v>
      </c>
      <c r="F311" s="22">
        <f>Сызр!K120</f>
        <v>0</v>
      </c>
    </row>
    <row r="312" spans="1:6" x14ac:dyDescent="0.25">
      <c r="A312" s="130">
        <v>45253</v>
      </c>
      <c r="B312" s="3">
        <f>Новак!K127</f>
        <v>6</v>
      </c>
      <c r="C312" s="3">
        <f>Засек!K121</f>
        <v>4</v>
      </c>
      <c r="D312" s="3">
        <f>Тол!K121</f>
        <v>4</v>
      </c>
      <c r="E312" s="3">
        <f>Мичу!K121</f>
        <v>6</v>
      </c>
      <c r="F312" s="22">
        <f>Сызр!K121</f>
        <v>0</v>
      </c>
    </row>
    <row r="313" spans="1:6" x14ac:dyDescent="0.25">
      <c r="A313" s="130">
        <v>45254</v>
      </c>
      <c r="B313" s="3">
        <f>Новак!K128</f>
        <v>3</v>
      </c>
      <c r="C313" s="3">
        <f>Засек!K122</f>
        <v>1</v>
      </c>
      <c r="D313" s="3">
        <f>Тол!K122</f>
        <v>4</v>
      </c>
      <c r="E313" s="3">
        <f>Мичу!K122</f>
        <v>4</v>
      </c>
      <c r="F313" s="22">
        <f>Сызр!K122</f>
        <v>2</v>
      </c>
    </row>
    <row r="314" spans="1:6" x14ac:dyDescent="0.25">
      <c r="A314" s="54" t="s">
        <v>35</v>
      </c>
      <c r="B314" s="34">
        <f>SUM(B309:B313)</f>
        <v>19</v>
      </c>
      <c r="C314" s="34">
        <f t="shared" ref="C314" si="120">SUM(C309:C313)</f>
        <v>12</v>
      </c>
      <c r="D314" s="34">
        <f>SUM(D309:D313)</f>
        <v>22</v>
      </c>
      <c r="E314" s="34">
        <f>SUM(E309:E313)</f>
        <v>24</v>
      </c>
      <c r="F314" s="35">
        <f>SUM(F309:F313)</f>
        <v>3</v>
      </c>
    </row>
    <row r="315" spans="1:6" x14ac:dyDescent="0.25">
      <c r="A315" s="54" t="s">
        <v>36</v>
      </c>
      <c r="B315" s="34">
        <f>AVERAGE(B309:B313)</f>
        <v>3.8</v>
      </c>
      <c r="C315" s="34">
        <f t="shared" ref="C315" si="121">AVERAGE(C309:C313)</f>
        <v>2.4</v>
      </c>
      <c r="D315" s="34">
        <f>AVERAGE(D309:D313)</f>
        <v>4.4000000000000004</v>
      </c>
      <c r="E315" s="34">
        <f>AVERAGE(E309:E313)</f>
        <v>4.8</v>
      </c>
      <c r="F315" s="35">
        <f>AVERAGE(F309:F313)</f>
        <v>0.6</v>
      </c>
    </row>
    <row r="316" spans="1:6" x14ac:dyDescent="0.25">
      <c r="A316" s="130">
        <v>45257</v>
      </c>
      <c r="B316" s="3">
        <f>Новак!K129</f>
        <v>4</v>
      </c>
      <c r="C316" s="3">
        <f>Засек!K123</f>
        <v>1</v>
      </c>
      <c r="D316" s="3">
        <f>Тол!K123</f>
        <v>4</v>
      </c>
      <c r="E316" s="3">
        <f>Мичу!K123</f>
        <v>4</v>
      </c>
      <c r="F316" s="22">
        <f>Сызр!K123</f>
        <v>3</v>
      </c>
    </row>
    <row r="317" spans="1:6" x14ac:dyDescent="0.25">
      <c r="A317" s="130">
        <v>45258</v>
      </c>
      <c r="B317" s="3">
        <f>Новак!K130</f>
        <v>5</v>
      </c>
      <c r="C317" s="3">
        <f>Засек!K124</f>
        <v>1</v>
      </c>
      <c r="D317" s="3">
        <f>Тол!K124</f>
        <v>5</v>
      </c>
      <c r="E317" s="3">
        <f>Мичу!K124</f>
        <v>0</v>
      </c>
      <c r="F317" s="22">
        <f>Сызр!K124</f>
        <v>3</v>
      </c>
    </row>
    <row r="318" spans="1:6" x14ac:dyDescent="0.25">
      <c r="A318" s="130">
        <v>45259</v>
      </c>
      <c r="B318" s="3">
        <f>Новак!K131</f>
        <v>5</v>
      </c>
      <c r="C318" s="3">
        <f>Засек!K125</f>
        <v>3</v>
      </c>
      <c r="D318" s="3">
        <f>Тол!K125</f>
        <v>1</v>
      </c>
      <c r="E318" s="3">
        <f>Мичу!K125</f>
        <v>9</v>
      </c>
      <c r="F318" s="22">
        <f>Сызр!K125</f>
        <v>0</v>
      </c>
    </row>
    <row r="319" spans="1:6" x14ac:dyDescent="0.25">
      <c r="A319" s="130">
        <v>45260</v>
      </c>
      <c r="B319" s="3">
        <f>Новак!K132</f>
        <v>3</v>
      </c>
      <c r="C319" s="3">
        <f>Засек!K126</f>
        <v>2</v>
      </c>
      <c r="D319" s="3">
        <f>Тол!K126</f>
        <v>5</v>
      </c>
      <c r="E319" s="3">
        <f>Мичу!K126</f>
        <v>4</v>
      </c>
      <c r="F319" s="22">
        <f>Сызр!K126</f>
        <v>2</v>
      </c>
    </row>
    <row r="320" spans="1:6" x14ac:dyDescent="0.25">
      <c r="A320" s="130">
        <v>45261</v>
      </c>
      <c r="B320" s="3">
        <f>Новак!K133</f>
        <v>0</v>
      </c>
      <c r="C320" s="3">
        <f>Засек!K127</f>
        <v>1</v>
      </c>
      <c r="D320" s="3">
        <f>Тол!K127</f>
        <v>5</v>
      </c>
      <c r="E320" s="3">
        <f>Мичу!K127</f>
        <v>3</v>
      </c>
      <c r="F320" s="22">
        <f>Сызр!K127</f>
        <v>1</v>
      </c>
    </row>
    <row r="321" spans="1:6" x14ac:dyDescent="0.25">
      <c r="A321" s="54" t="s">
        <v>35</v>
      </c>
      <c r="B321" s="34">
        <f>SUM(B316:B320)</f>
        <v>17</v>
      </c>
      <c r="C321" s="34">
        <f t="shared" ref="C321" si="122">SUM(C316:C320)</f>
        <v>8</v>
      </c>
      <c r="D321" s="34">
        <f>SUM(D316:D320)</f>
        <v>20</v>
      </c>
      <c r="E321" s="34">
        <f>SUM(E316:E320)</f>
        <v>20</v>
      </c>
      <c r="F321" s="35">
        <f>SUM(F316:F320)</f>
        <v>9</v>
      </c>
    </row>
    <row r="322" spans="1:6" x14ac:dyDescent="0.25">
      <c r="A322" s="54" t="s">
        <v>36</v>
      </c>
      <c r="B322" s="34">
        <f>AVERAGE(B316:B320)</f>
        <v>3.4</v>
      </c>
      <c r="C322" s="34">
        <f t="shared" ref="C322" si="123">AVERAGE(C316:C320)</f>
        <v>1.6</v>
      </c>
      <c r="D322" s="34">
        <f>AVERAGE(D316:D320)</f>
        <v>4</v>
      </c>
      <c r="E322" s="34">
        <f>AVERAGE(E316:E320)</f>
        <v>4</v>
      </c>
      <c r="F322" s="35">
        <f>AVERAGE(F316:F320)</f>
        <v>1.8</v>
      </c>
    </row>
    <row r="323" spans="1:6" x14ac:dyDescent="0.25">
      <c r="A323" s="130">
        <v>45264</v>
      </c>
      <c r="B323" s="3">
        <f>Новак!K134</f>
        <v>2</v>
      </c>
      <c r="C323" s="3">
        <f>Засек!K128</f>
        <v>3</v>
      </c>
      <c r="D323" s="3">
        <f>Тол!K128</f>
        <v>1</v>
      </c>
      <c r="E323" s="3">
        <f>Мичу!K128</f>
        <v>3</v>
      </c>
      <c r="F323" s="22">
        <f>Сызр!K128</f>
        <v>1</v>
      </c>
    </row>
    <row r="324" spans="1:6" x14ac:dyDescent="0.25">
      <c r="A324" s="130">
        <v>45265</v>
      </c>
      <c r="B324" s="3">
        <f>Новак!K135</f>
        <v>2</v>
      </c>
      <c r="C324" s="3">
        <f>Засек!K129</f>
        <v>2</v>
      </c>
      <c r="D324" s="3">
        <f>Тол!K129</f>
        <v>3</v>
      </c>
      <c r="E324" s="3">
        <f>Мичу!K129</f>
        <v>6</v>
      </c>
      <c r="F324" s="22">
        <f>Сызр!K129</f>
        <v>0</v>
      </c>
    </row>
    <row r="325" spans="1:6" x14ac:dyDescent="0.25">
      <c r="A325" s="130">
        <v>45266</v>
      </c>
      <c r="B325" s="3">
        <f>Новак!K136</f>
        <v>3</v>
      </c>
      <c r="C325" s="3">
        <f>Засек!K130</f>
        <v>2</v>
      </c>
      <c r="D325" s="3">
        <f>Тол!K130</f>
        <v>1</v>
      </c>
      <c r="E325" s="3">
        <f>Мичу!K130</f>
        <v>2</v>
      </c>
      <c r="F325" s="22">
        <f>Сызр!K130</f>
        <v>0</v>
      </c>
    </row>
    <row r="326" spans="1:6" x14ac:dyDescent="0.25">
      <c r="A326" s="130">
        <v>45267</v>
      </c>
      <c r="B326" s="3">
        <f>Новак!K137</f>
        <v>4</v>
      </c>
      <c r="C326" s="3">
        <f>Засек!K131</f>
        <v>4</v>
      </c>
      <c r="D326" s="3">
        <f>Тол!K131</f>
        <v>4</v>
      </c>
      <c r="E326" s="3">
        <f>Мичу!K131</f>
        <v>8</v>
      </c>
      <c r="F326" s="22">
        <f>Сызр!K131</f>
        <v>0</v>
      </c>
    </row>
    <row r="327" spans="1:6" x14ac:dyDescent="0.25">
      <c r="A327" s="130">
        <v>45268</v>
      </c>
      <c r="B327" s="3">
        <f>Новак!K138</f>
        <v>1</v>
      </c>
      <c r="C327" s="3">
        <f>Засек!K132</f>
        <v>1</v>
      </c>
      <c r="D327" s="3">
        <f>Тол!K132</f>
        <v>4</v>
      </c>
      <c r="E327" s="3">
        <f>Мичу!K132</f>
        <v>4</v>
      </c>
      <c r="F327" s="22">
        <f>Сызр!K132</f>
        <v>0</v>
      </c>
    </row>
    <row r="328" spans="1:6" x14ac:dyDescent="0.25">
      <c r="A328" s="54" t="s">
        <v>35</v>
      </c>
      <c r="B328" s="34">
        <f>SUM(B323:B327)</f>
        <v>12</v>
      </c>
      <c r="C328" s="34">
        <f t="shared" ref="C328" si="124">SUM(C323:C327)</f>
        <v>12</v>
      </c>
      <c r="D328" s="34">
        <f>SUM(D323:D327)</f>
        <v>13</v>
      </c>
      <c r="E328" s="34">
        <f>SUM(E323:E327)</f>
        <v>23</v>
      </c>
      <c r="F328" s="35">
        <f>SUM(F323:F327)</f>
        <v>1</v>
      </c>
    </row>
    <row r="329" spans="1:6" x14ac:dyDescent="0.25">
      <c r="A329" s="54" t="s">
        <v>36</v>
      </c>
      <c r="B329" s="34">
        <f>AVERAGE(B323:B327)</f>
        <v>2.4</v>
      </c>
      <c r="C329" s="34">
        <f t="shared" ref="C329" si="125">AVERAGE(C323:C327)</f>
        <v>2.4</v>
      </c>
      <c r="D329" s="34">
        <f>AVERAGE(D323:D327)</f>
        <v>2.6</v>
      </c>
      <c r="E329" s="34">
        <f>AVERAGE(E323:E327)</f>
        <v>4.5999999999999996</v>
      </c>
      <c r="F329" s="35">
        <f>AVERAGE(F323:F327)</f>
        <v>0.2</v>
      </c>
    </row>
    <row r="330" spans="1:6" x14ac:dyDescent="0.25">
      <c r="A330" s="130">
        <v>45271</v>
      </c>
      <c r="B330" s="3">
        <f>Новак!K139</f>
        <v>1</v>
      </c>
      <c r="C330" s="3">
        <f>Засек!K133</f>
        <v>5</v>
      </c>
      <c r="D330" s="3">
        <f>Тол!K133</f>
        <v>9</v>
      </c>
      <c r="E330" s="3">
        <f>Мичу!K133</f>
        <v>0</v>
      </c>
      <c r="F330" s="22">
        <f>Сызр!K133</f>
        <v>1</v>
      </c>
    </row>
    <row r="331" spans="1:6" x14ac:dyDescent="0.25">
      <c r="A331" s="130">
        <v>45272</v>
      </c>
      <c r="B331" s="3">
        <f>Новак!K140</f>
        <v>6</v>
      </c>
      <c r="C331" s="3">
        <f>Засек!K134</f>
        <v>1</v>
      </c>
      <c r="D331" s="3">
        <f>Тол!K134</f>
        <v>11</v>
      </c>
      <c r="E331" s="3">
        <f>Мичу!K134</f>
        <v>5</v>
      </c>
      <c r="F331" s="22">
        <f>Сызр!K134</f>
        <v>0</v>
      </c>
    </row>
    <row r="332" spans="1:6" x14ac:dyDescent="0.25">
      <c r="A332" s="130">
        <v>45273</v>
      </c>
      <c r="B332" s="3">
        <f>Новак!K141</f>
        <v>2</v>
      </c>
      <c r="C332" s="3">
        <f>Засек!K135</f>
        <v>8</v>
      </c>
      <c r="D332" s="3">
        <f>Тол!K135</f>
        <v>6</v>
      </c>
      <c r="E332" s="3">
        <f>Мичу!K135</f>
        <v>7</v>
      </c>
      <c r="F332" s="22">
        <f>Сызр!K135</f>
        <v>2</v>
      </c>
    </row>
    <row r="333" spans="1:6" x14ac:dyDescent="0.25">
      <c r="A333" s="130">
        <v>45274</v>
      </c>
      <c r="B333" s="3">
        <f>Новак!K142</f>
        <v>3</v>
      </c>
      <c r="C333" s="3">
        <f>Засек!K136</f>
        <v>1</v>
      </c>
      <c r="D333" s="3">
        <f>Тол!K136</f>
        <v>3</v>
      </c>
      <c r="E333" s="3">
        <f>Мичу!K136</f>
        <v>8</v>
      </c>
      <c r="F333" s="22">
        <f>Сызр!K136</f>
        <v>0</v>
      </c>
    </row>
    <row r="334" spans="1:6" x14ac:dyDescent="0.25">
      <c r="A334" s="130">
        <v>45275</v>
      </c>
      <c r="B334" s="3">
        <f>Новак!K143</f>
        <v>3</v>
      </c>
      <c r="C334" s="3">
        <f>Засек!K137</f>
        <v>2</v>
      </c>
      <c r="D334" s="3">
        <f>Тол!K137</f>
        <v>6</v>
      </c>
      <c r="E334" s="3">
        <f>Мичу!K137</f>
        <v>10</v>
      </c>
      <c r="F334" s="22">
        <f>Сызр!K137</f>
        <v>0</v>
      </c>
    </row>
    <row r="335" spans="1:6" x14ac:dyDescent="0.25">
      <c r="A335" s="54" t="s">
        <v>35</v>
      </c>
      <c r="B335" s="34">
        <f>SUM(B330:B334)</f>
        <v>15</v>
      </c>
      <c r="C335" s="34">
        <f t="shared" ref="C335" si="126">SUM(C330:C334)</f>
        <v>17</v>
      </c>
      <c r="D335" s="34">
        <f>SUM(D330:D334)</f>
        <v>35</v>
      </c>
      <c r="E335" s="34">
        <f>SUM(E330:E334)</f>
        <v>30</v>
      </c>
      <c r="F335" s="35">
        <f>SUM(F330:F334)</f>
        <v>3</v>
      </c>
    </row>
    <row r="336" spans="1:6" x14ac:dyDescent="0.25">
      <c r="A336" s="54" t="s">
        <v>36</v>
      </c>
      <c r="B336" s="34">
        <f>AVERAGE(B330:B334)</f>
        <v>3</v>
      </c>
      <c r="C336" s="34">
        <f t="shared" ref="C336" si="127">AVERAGE(C330:C334)</f>
        <v>3.4</v>
      </c>
      <c r="D336" s="34">
        <f>AVERAGE(D330:D334)</f>
        <v>7</v>
      </c>
      <c r="E336" s="34">
        <f>AVERAGE(E330:E334)</f>
        <v>6</v>
      </c>
      <c r="F336" s="35">
        <f>AVERAGE(F330:F334)</f>
        <v>0.6</v>
      </c>
    </row>
    <row r="337" spans="1:6" x14ac:dyDescent="0.25">
      <c r="A337" s="130">
        <v>45278</v>
      </c>
      <c r="B337" s="3">
        <f>Новак!K144</f>
        <v>3</v>
      </c>
      <c r="C337" s="3">
        <f>Засек!K138</f>
        <v>1</v>
      </c>
      <c r="D337" s="3">
        <f>Тол!K138</f>
        <v>9</v>
      </c>
      <c r="E337" s="3">
        <f>Мичу!K138</f>
        <v>11</v>
      </c>
      <c r="F337" s="22">
        <f>Сызр!K138</f>
        <v>2</v>
      </c>
    </row>
    <row r="338" spans="1:6" x14ac:dyDescent="0.25">
      <c r="A338" s="130">
        <v>45279</v>
      </c>
      <c r="B338" s="3">
        <f>Новак!K145</f>
        <v>4</v>
      </c>
      <c r="C338" s="3">
        <f>Засек!K139</f>
        <v>7</v>
      </c>
      <c r="D338" s="3">
        <f>Тол!K139</f>
        <v>5</v>
      </c>
      <c r="E338" s="3">
        <f>Мичу!K139</f>
        <v>7</v>
      </c>
      <c r="F338" s="22">
        <f>Сызр!K139</f>
        <v>0</v>
      </c>
    </row>
    <row r="339" spans="1:6" x14ac:dyDescent="0.25">
      <c r="A339" s="130">
        <v>45280</v>
      </c>
      <c r="B339" s="3">
        <f>Новак!K146</f>
        <v>2</v>
      </c>
      <c r="C339" s="3">
        <f>Засек!K140</f>
        <v>2</v>
      </c>
      <c r="D339" s="3">
        <f>Тол!K140</f>
        <v>12</v>
      </c>
      <c r="E339" s="3">
        <f>Мичу!K140</f>
        <v>1</v>
      </c>
      <c r="F339" s="22">
        <f>Сызр!K140</f>
        <v>1</v>
      </c>
    </row>
    <row r="340" spans="1:6" x14ac:dyDescent="0.25">
      <c r="A340" s="130">
        <v>45281</v>
      </c>
      <c r="B340" s="3">
        <f>Новак!K147</f>
        <v>2</v>
      </c>
      <c r="C340" s="3">
        <f>Засек!K141</f>
        <v>1</v>
      </c>
      <c r="D340" s="3">
        <f>Тол!K141</f>
        <v>6</v>
      </c>
      <c r="E340" s="3">
        <f>Мичу!K141</f>
        <v>7</v>
      </c>
      <c r="F340" s="22">
        <f>Сызр!K141</f>
        <v>0</v>
      </c>
    </row>
    <row r="341" spans="1:6" x14ac:dyDescent="0.25">
      <c r="A341" s="130">
        <v>45282</v>
      </c>
      <c r="B341" s="3">
        <f>Новак!K148</f>
        <v>2</v>
      </c>
      <c r="C341" s="3">
        <f>Засек!K142</f>
        <v>2</v>
      </c>
      <c r="D341" s="3">
        <f>Тол!K142</f>
        <v>5</v>
      </c>
      <c r="E341" s="3">
        <f>Мичу!K142</f>
        <v>9</v>
      </c>
      <c r="F341" s="22">
        <f>Сызр!K142</f>
        <v>0</v>
      </c>
    </row>
    <row r="342" spans="1:6" x14ac:dyDescent="0.25">
      <c r="A342" s="54" t="s">
        <v>35</v>
      </c>
      <c r="B342" s="34">
        <f>SUM(B337:B341)</f>
        <v>13</v>
      </c>
      <c r="C342" s="34">
        <f t="shared" ref="C342" si="128">SUM(C337:C341)</f>
        <v>13</v>
      </c>
      <c r="D342" s="34">
        <f>SUM(D337:D341)</f>
        <v>37</v>
      </c>
      <c r="E342" s="34">
        <f>SUM(E337:E341)</f>
        <v>35</v>
      </c>
      <c r="F342" s="35">
        <f>SUM(F337:F341)</f>
        <v>3</v>
      </c>
    </row>
    <row r="343" spans="1:6" x14ac:dyDescent="0.25">
      <c r="A343" s="54" t="s">
        <v>36</v>
      </c>
      <c r="B343" s="34">
        <f>AVERAGE(B337:B341)</f>
        <v>2.6</v>
      </c>
      <c r="C343" s="34">
        <f t="shared" ref="C343" si="129">AVERAGE(C337:C341)</f>
        <v>2.6</v>
      </c>
      <c r="D343" s="34">
        <f>AVERAGE(D337:D341)</f>
        <v>7.4</v>
      </c>
      <c r="E343" s="34">
        <f>AVERAGE(E337:E341)</f>
        <v>7</v>
      </c>
      <c r="F343" s="35">
        <f>AVERAGE(F337:F341)</f>
        <v>0.6</v>
      </c>
    </row>
    <row r="344" spans="1:6" x14ac:dyDescent="0.25">
      <c r="A344" s="130">
        <v>45285</v>
      </c>
      <c r="B344" s="3">
        <f>Новак!K149</f>
        <v>3</v>
      </c>
      <c r="C344" s="3">
        <f>Засек!K143</f>
        <v>3</v>
      </c>
      <c r="D344" s="3">
        <f>Тол!K143</f>
        <v>8</v>
      </c>
      <c r="E344" s="3">
        <f>Мичу!K143</f>
        <v>9</v>
      </c>
      <c r="F344" s="22">
        <f>Сызр!K143</f>
        <v>0</v>
      </c>
    </row>
    <row r="345" spans="1:6" x14ac:dyDescent="0.25">
      <c r="A345" s="130">
        <v>45286</v>
      </c>
      <c r="B345" s="3">
        <f>Новак!K150</f>
        <v>1</v>
      </c>
      <c r="C345" s="3">
        <f>Засек!K144</f>
        <v>6</v>
      </c>
      <c r="D345" s="3">
        <f>Тол!K144</f>
        <v>2</v>
      </c>
      <c r="E345" s="3">
        <f>Мичу!K144</f>
        <v>3</v>
      </c>
      <c r="F345" s="22">
        <f>Сызр!K144</f>
        <v>0</v>
      </c>
    </row>
    <row r="346" spans="1:6" x14ac:dyDescent="0.25">
      <c r="A346" s="130">
        <v>45287</v>
      </c>
      <c r="B346" s="3">
        <f>Новак!K151</f>
        <v>0</v>
      </c>
      <c r="C346" s="3">
        <f>Засек!K145</f>
        <v>1</v>
      </c>
      <c r="D346" s="3">
        <f>Тол!K145</f>
        <v>6</v>
      </c>
      <c r="E346" s="3">
        <f>Мичу!K145</f>
        <v>3</v>
      </c>
      <c r="F346" s="22">
        <f>Сызр!K145</f>
        <v>0</v>
      </c>
    </row>
    <row r="347" spans="1:6" x14ac:dyDescent="0.25">
      <c r="A347" s="130">
        <v>45288</v>
      </c>
      <c r="B347" s="3">
        <f>Новак!K152</f>
        <v>0</v>
      </c>
      <c r="C347" s="3">
        <f>Засек!K146</f>
        <v>5</v>
      </c>
      <c r="D347" s="3">
        <f>Тол!K146</f>
        <v>6</v>
      </c>
      <c r="E347" s="3">
        <f>Мичу!K146</f>
        <v>4</v>
      </c>
      <c r="F347" s="22">
        <f>Сызр!K146</f>
        <v>1</v>
      </c>
    </row>
    <row r="348" spans="1:6" x14ac:dyDescent="0.25">
      <c r="A348" s="130">
        <v>45289</v>
      </c>
      <c r="B348" s="3">
        <f>Новак!K153</f>
        <v>1</v>
      </c>
      <c r="C348" s="3">
        <f>Засек!K147</f>
        <v>2</v>
      </c>
      <c r="D348" s="3">
        <f>Тол!K147</f>
        <v>9</v>
      </c>
      <c r="E348" s="3">
        <f>Мичу!K147</f>
        <v>1</v>
      </c>
      <c r="F348" s="22">
        <f>Сызр!K147</f>
        <v>0</v>
      </c>
    </row>
    <row r="349" spans="1:6" x14ac:dyDescent="0.25">
      <c r="A349" s="71" t="s">
        <v>35</v>
      </c>
      <c r="B349" s="135">
        <f>SUM(B344:B348)</f>
        <v>5</v>
      </c>
      <c r="C349" s="135">
        <f t="shared" ref="C349" si="130">SUM(C344:C348)</f>
        <v>17</v>
      </c>
      <c r="D349" s="135">
        <f>SUM(D344:D348)</f>
        <v>31</v>
      </c>
      <c r="E349" s="135">
        <f>SUM(E344:E348)</f>
        <v>20</v>
      </c>
      <c r="F349" s="136">
        <f>SUM(F344:F348)</f>
        <v>1</v>
      </c>
    </row>
    <row r="350" spans="1:6" ht="15.75" thickBot="1" x14ac:dyDescent="0.3">
      <c r="A350" s="36" t="s">
        <v>36</v>
      </c>
      <c r="B350" s="37">
        <f>AVERAGE(B344:B348)</f>
        <v>1</v>
      </c>
      <c r="C350" s="37">
        <f t="shared" ref="C350" si="131">AVERAGE(C344:C348)</f>
        <v>3.4</v>
      </c>
      <c r="D350" s="37">
        <f>AVERAGE(D344:D348)</f>
        <v>6.2</v>
      </c>
      <c r="E350" s="37">
        <f>AVERAGE(E344:E348)</f>
        <v>4</v>
      </c>
      <c r="F350" s="38">
        <f>AVERAGE(F344:F348)</f>
        <v>0.2</v>
      </c>
    </row>
  </sheetData>
  <mergeCells count="13">
    <mergeCell ref="P1:T1"/>
    <mergeCell ref="H24:H25"/>
    <mergeCell ref="H22:H23"/>
    <mergeCell ref="H20:H21"/>
    <mergeCell ref="H18:H19"/>
    <mergeCell ref="H16:H17"/>
    <mergeCell ref="H4:H5"/>
    <mergeCell ref="H2:H3"/>
    <mergeCell ref="H14:H15"/>
    <mergeCell ref="H12:H13"/>
    <mergeCell ref="H10:H11"/>
    <mergeCell ref="H8:H9"/>
    <mergeCell ref="H6:H7"/>
  </mergeCells>
  <conditionalFormatting sqref="P3:P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5:P2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:Q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5:Q2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:R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:S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:T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86"/>
  <sheetViews>
    <sheetView zoomScale="85" zoomScaleNormal="85" workbookViewId="0">
      <selection activeCell="A42" sqref="A42"/>
    </sheetView>
  </sheetViews>
  <sheetFormatPr defaultRowHeight="15" x14ac:dyDescent="0.25"/>
  <cols>
    <col min="1" max="1" width="14.85546875" customWidth="1"/>
    <col min="2" max="2" width="17.5703125" customWidth="1"/>
    <col min="3" max="3" width="11.5703125" customWidth="1"/>
    <col min="4" max="4" width="14.140625" customWidth="1"/>
    <col min="5" max="5" width="14" customWidth="1"/>
    <col min="6" max="6" width="10.7109375" customWidth="1"/>
    <col min="7" max="7" width="9.42578125" customWidth="1"/>
    <col min="8" max="8" width="8.7109375" customWidth="1"/>
    <col min="9" max="9" width="10" customWidth="1"/>
    <col min="10" max="10" width="10.140625" customWidth="1"/>
    <col min="11" max="11" width="13.5703125" customWidth="1"/>
    <col min="12" max="12" width="13.7109375" customWidth="1"/>
    <col min="13" max="13" width="12" customWidth="1"/>
    <col min="14" max="14" width="11.7109375" customWidth="1"/>
    <col min="15" max="15" width="10.5703125" customWidth="1"/>
    <col min="16" max="16" width="11.140625" customWidth="1"/>
    <col min="17" max="17" width="11.85546875" customWidth="1"/>
  </cols>
  <sheetData>
    <row r="1" spans="1:17" ht="15.75" thickBot="1" x14ac:dyDescent="0.3">
      <c r="A1" s="11" t="s">
        <v>0</v>
      </c>
      <c r="B1" s="12" t="s">
        <v>1</v>
      </c>
      <c r="C1" s="13" t="s">
        <v>2</v>
      </c>
      <c r="F1" s="140" t="s">
        <v>65</v>
      </c>
      <c r="G1" s="141"/>
      <c r="H1" s="97">
        <v>178718.91</v>
      </c>
      <c r="I1" s="96"/>
      <c r="K1" s="17" t="s">
        <v>22</v>
      </c>
    </row>
    <row r="2" spans="1:17" ht="15.75" thickBot="1" x14ac:dyDescent="0.3">
      <c r="A2" s="18">
        <f>SUM(B11:B25)</f>
        <v>982</v>
      </c>
      <c r="B2" s="19">
        <f>H23</f>
        <v>958</v>
      </c>
      <c r="C2" s="20">
        <f>A2-B2</f>
        <v>24</v>
      </c>
      <c r="K2" s="23">
        <f>H1+(G16-(G16*L6))-SUM(P24:Q39)-SUM(L9:P20)-O6-P6-Q6-M6</f>
        <v>61412.040000000037</v>
      </c>
    </row>
    <row r="3" spans="1:17" ht="15.75" thickBot="1" x14ac:dyDescent="0.3">
      <c r="F3" s="14" t="s">
        <v>3</v>
      </c>
      <c r="G3" s="15" t="s">
        <v>4</v>
      </c>
      <c r="H3" s="15" t="s">
        <v>5</v>
      </c>
      <c r="I3" s="16" t="s">
        <v>6</v>
      </c>
    </row>
    <row r="4" spans="1:17" x14ac:dyDescent="0.25">
      <c r="A4" s="11" t="s">
        <v>25</v>
      </c>
      <c r="B4" s="104" t="s">
        <v>46</v>
      </c>
      <c r="C4" s="104" t="s">
        <v>72</v>
      </c>
      <c r="F4" s="39" t="s">
        <v>58</v>
      </c>
      <c r="G4" s="27">
        <v>142000</v>
      </c>
      <c r="H4" s="27">
        <f>(G4*L6)+SUM(L9:P9)</f>
        <v>106289</v>
      </c>
      <c r="I4" s="28">
        <f t="shared" ref="I4:I9" si="0">G4-H4</f>
        <v>35711</v>
      </c>
      <c r="K4" s="25" t="s">
        <v>7</v>
      </c>
    </row>
    <row r="5" spans="1:17" ht="15.75" thickBot="1" x14ac:dyDescent="0.3">
      <c r="A5" s="24"/>
      <c r="B5" s="70" t="s">
        <v>105</v>
      </c>
      <c r="C5" s="3">
        <v>0</v>
      </c>
      <c r="F5" s="21" t="s">
        <v>23</v>
      </c>
      <c r="G5" s="3">
        <v>420000</v>
      </c>
      <c r="H5" s="40">
        <f>(G5*L6)+SUM(L10:P10)</f>
        <v>194025</v>
      </c>
      <c r="I5" s="78">
        <f t="shared" si="0"/>
        <v>225975</v>
      </c>
      <c r="K5" s="104" t="s">
        <v>9</v>
      </c>
      <c r="L5" s="112" t="s">
        <v>67</v>
      </c>
      <c r="M5" s="104" t="s">
        <v>11</v>
      </c>
      <c r="N5" s="104" t="s">
        <v>26</v>
      </c>
      <c r="O5" s="104" t="s">
        <v>10</v>
      </c>
      <c r="P5" s="104" t="s">
        <v>79</v>
      </c>
      <c r="Q5" s="104" t="s">
        <v>74</v>
      </c>
    </row>
    <row r="6" spans="1:17" x14ac:dyDescent="0.25">
      <c r="F6" s="21" t="s">
        <v>24</v>
      </c>
      <c r="G6" s="3">
        <v>428600</v>
      </c>
      <c r="H6" s="40">
        <f>(G6*L6)+SUM(L11:P11)</f>
        <v>440507.2</v>
      </c>
      <c r="I6" s="78">
        <f t="shared" si="0"/>
        <v>-11907.200000000012</v>
      </c>
      <c r="K6" s="3">
        <v>970</v>
      </c>
      <c r="L6" s="5">
        <v>2.7E-2</v>
      </c>
      <c r="M6" s="3">
        <v>1300</v>
      </c>
      <c r="N6" s="56">
        <v>900</v>
      </c>
      <c r="O6" s="56">
        <v>1077</v>
      </c>
      <c r="P6" s="56">
        <v>1600</v>
      </c>
      <c r="Q6" s="70">
        <v>3000</v>
      </c>
    </row>
    <row r="7" spans="1:17" ht="15.75" thickBot="1" x14ac:dyDescent="0.3">
      <c r="A7" s="3" t="s">
        <v>45</v>
      </c>
      <c r="B7" s="3" t="s">
        <v>68</v>
      </c>
      <c r="F7" s="21" t="s">
        <v>8</v>
      </c>
      <c r="G7" s="3">
        <v>176000</v>
      </c>
      <c r="H7" s="40">
        <f>(G7*L6)+SUM(L12:P12)</f>
        <v>26328.67</v>
      </c>
      <c r="I7" s="78">
        <f t="shared" si="0"/>
        <v>149671.33000000002</v>
      </c>
    </row>
    <row r="8" spans="1:17" x14ac:dyDescent="0.25">
      <c r="A8" s="3">
        <v>4679</v>
      </c>
      <c r="B8" s="3">
        <f>((H23/A8)*100)</f>
        <v>20.47446035477666</v>
      </c>
      <c r="F8" s="21" t="s">
        <v>12</v>
      </c>
      <c r="G8" s="3">
        <v>116600</v>
      </c>
      <c r="H8" s="40">
        <f>(G8*L6)+SUM(L13:P13)</f>
        <v>80078.2</v>
      </c>
      <c r="I8" s="78">
        <f t="shared" si="0"/>
        <v>36521.800000000003</v>
      </c>
      <c r="K8" s="39"/>
      <c r="L8" s="12" t="s">
        <v>26</v>
      </c>
      <c r="M8" s="12" t="s">
        <v>28</v>
      </c>
      <c r="N8" s="12" t="s">
        <v>29</v>
      </c>
      <c r="O8" s="12" t="s">
        <v>30</v>
      </c>
      <c r="P8" s="13" t="s">
        <v>27</v>
      </c>
    </row>
    <row r="9" spans="1:17" ht="15.75" thickBot="1" x14ac:dyDescent="0.3">
      <c r="F9" s="21" t="s">
        <v>13</v>
      </c>
      <c r="G9" s="3">
        <v>116600</v>
      </c>
      <c r="H9" s="40">
        <f>(G9*L6)+SUM(L14:P14)</f>
        <v>157048.20000000001</v>
      </c>
      <c r="I9" s="78">
        <f t="shared" si="0"/>
        <v>-40448.200000000012</v>
      </c>
      <c r="K9" s="29" t="s">
        <v>58</v>
      </c>
      <c r="L9" s="93">
        <v>900</v>
      </c>
      <c r="M9" s="93">
        <v>1325</v>
      </c>
      <c r="N9" s="93">
        <v>79530</v>
      </c>
      <c r="O9" s="93">
        <v>700</v>
      </c>
      <c r="P9" s="117">
        <v>20000</v>
      </c>
    </row>
    <row r="10" spans="1:17" x14ac:dyDescent="0.25">
      <c r="A10" s="11" t="s">
        <v>14</v>
      </c>
      <c r="B10" s="12" t="s">
        <v>15</v>
      </c>
      <c r="F10" s="21" t="s">
        <v>16</v>
      </c>
      <c r="G10" s="3">
        <v>103400</v>
      </c>
      <c r="H10" s="40">
        <f>(G10*L6)+SUM(L15:P15)</f>
        <v>24661.8</v>
      </c>
      <c r="I10" s="78">
        <f t="shared" ref="I10" si="1">G10-H10</f>
        <v>78738.2</v>
      </c>
      <c r="K10" s="29" t="s">
        <v>23</v>
      </c>
      <c r="L10" s="70">
        <v>900</v>
      </c>
      <c r="M10" s="70">
        <v>1325</v>
      </c>
      <c r="N10" s="93">
        <v>159060</v>
      </c>
      <c r="O10" s="93">
        <v>1400</v>
      </c>
      <c r="P10" s="94">
        <v>20000</v>
      </c>
    </row>
    <row r="11" spans="1:17" x14ac:dyDescent="0.25">
      <c r="A11" s="98">
        <v>2022</v>
      </c>
      <c r="B11" s="3">
        <v>70</v>
      </c>
      <c r="D11" s="42"/>
      <c r="F11" s="21" t="s">
        <v>17</v>
      </c>
      <c r="G11" s="3">
        <v>72600</v>
      </c>
      <c r="H11" s="40">
        <f>(G11*L6)+SUM(L16:P16)</f>
        <v>23830.2</v>
      </c>
      <c r="I11" s="78">
        <f>G11-H11</f>
        <v>48769.8</v>
      </c>
      <c r="K11" s="29" t="s">
        <v>24</v>
      </c>
      <c r="L11" s="93">
        <v>900</v>
      </c>
      <c r="M11" s="70">
        <v>1325</v>
      </c>
      <c r="N11" s="70">
        <v>403530</v>
      </c>
      <c r="O11" s="70">
        <v>3180</v>
      </c>
      <c r="P11" s="94">
        <v>20000</v>
      </c>
    </row>
    <row r="12" spans="1:17" x14ac:dyDescent="0.25">
      <c r="A12" s="9">
        <v>44946</v>
      </c>
      <c r="B12" s="3">
        <v>100</v>
      </c>
      <c r="C12" s="42"/>
      <c r="F12" s="21" t="s">
        <v>18</v>
      </c>
      <c r="G12" s="3">
        <v>90200</v>
      </c>
      <c r="H12" s="40">
        <f>(G12*L6)+SUM(L17:P17)</f>
        <v>24305.4</v>
      </c>
      <c r="I12" s="78">
        <f>G12-H12</f>
        <v>65894.600000000006</v>
      </c>
      <c r="K12" s="29" t="s">
        <v>8</v>
      </c>
      <c r="L12" s="93">
        <v>900</v>
      </c>
      <c r="M12" s="93">
        <v>646.66999999999996</v>
      </c>
      <c r="N12" s="93"/>
      <c r="O12" s="93"/>
      <c r="P12" s="117">
        <v>20030</v>
      </c>
    </row>
    <row r="13" spans="1:17" x14ac:dyDescent="0.25">
      <c r="A13" s="10">
        <v>44971</v>
      </c>
      <c r="B13" s="3">
        <v>200</v>
      </c>
      <c r="D13" s="42"/>
      <c r="F13" s="21" t="s">
        <v>19</v>
      </c>
      <c r="G13" s="3">
        <v>127600</v>
      </c>
      <c r="H13" s="40">
        <f>(G13*L6)+SUM(L18:P18)</f>
        <v>181845.2</v>
      </c>
      <c r="I13" s="78">
        <f>G13-H13</f>
        <v>-54245.200000000012</v>
      </c>
      <c r="K13" s="29" t="s">
        <v>12</v>
      </c>
      <c r="L13" s="93">
        <v>900</v>
      </c>
      <c r="M13" s="93">
        <v>970</v>
      </c>
      <c r="N13" s="93">
        <v>55030</v>
      </c>
      <c r="O13" s="93"/>
      <c r="P13" s="117">
        <v>20030</v>
      </c>
    </row>
    <row r="14" spans="1:17" x14ac:dyDescent="0.25">
      <c r="A14" s="10">
        <v>44992</v>
      </c>
      <c r="B14" s="56">
        <v>80</v>
      </c>
      <c r="F14" s="21" t="s">
        <v>20</v>
      </c>
      <c r="G14" s="3">
        <v>117000</v>
      </c>
      <c r="H14" s="40">
        <f>(G14*L6)+SUM(L19:P19)</f>
        <v>88089</v>
      </c>
      <c r="I14" s="78">
        <f>G14-H14</f>
        <v>28911</v>
      </c>
      <c r="K14" s="29" t="s">
        <v>13</v>
      </c>
      <c r="L14" s="93">
        <v>900</v>
      </c>
      <c r="M14" s="93">
        <v>970</v>
      </c>
      <c r="N14" s="93">
        <v>132030</v>
      </c>
      <c r="O14" s="93"/>
      <c r="P14" s="117">
        <v>20000</v>
      </c>
    </row>
    <row r="15" spans="1:17" x14ac:dyDescent="0.25">
      <c r="A15" s="10">
        <v>45006</v>
      </c>
      <c r="B15" s="56">
        <v>20</v>
      </c>
      <c r="F15" s="21" t="s">
        <v>21</v>
      </c>
      <c r="G15" s="3">
        <v>90000</v>
      </c>
      <c r="H15" s="40">
        <f>(G15*L6)+SUM(L20:P20)</f>
        <v>89860</v>
      </c>
      <c r="I15" s="78">
        <f>G15-H15</f>
        <v>140</v>
      </c>
      <c r="K15" s="29" t="s">
        <v>16</v>
      </c>
      <c r="L15" s="93">
        <v>900</v>
      </c>
      <c r="M15" s="93">
        <v>970</v>
      </c>
      <c r="N15" s="93"/>
      <c r="O15" s="93"/>
      <c r="P15" s="117">
        <v>20000</v>
      </c>
    </row>
    <row r="16" spans="1:17" ht="15.75" thickBot="1" x14ac:dyDescent="0.3">
      <c r="A16" s="10">
        <v>45012</v>
      </c>
      <c r="B16" s="3">
        <v>100</v>
      </c>
      <c r="F16" s="18">
        <v>2023</v>
      </c>
      <c r="G16" s="19">
        <f>SUM(G4:G15)</f>
        <v>2000600</v>
      </c>
      <c r="H16" s="19">
        <f t="shared" ref="H16:I16" si="2">SUM(H4:H15)</f>
        <v>1436867.8699999999</v>
      </c>
      <c r="I16" s="20">
        <f t="shared" si="2"/>
        <v>563732.12999999989</v>
      </c>
      <c r="K16" s="29" t="s">
        <v>17</v>
      </c>
      <c r="L16" s="93">
        <v>900</v>
      </c>
      <c r="M16" s="93">
        <v>970</v>
      </c>
      <c r="N16" s="93"/>
      <c r="O16" s="93"/>
      <c r="P16" s="117">
        <v>20000</v>
      </c>
    </row>
    <row r="17" spans="1:18" x14ac:dyDescent="0.25">
      <c r="A17" s="10">
        <v>45016</v>
      </c>
      <c r="B17" s="56">
        <v>51</v>
      </c>
      <c r="K17" s="29" t="s">
        <v>18</v>
      </c>
      <c r="L17" s="93">
        <v>900</v>
      </c>
      <c r="M17" s="93">
        <v>970</v>
      </c>
      <c r="N17" s="93"/>
      <c r="O17" s="93"/>
      <c r="P17" s="117">
        <v>20000</v>
      </c>
    </row>
    <row r="18" spans="1:18" x14ac:dyDescent="0.25">
      <c r="A18" s="92">
        <v>45056</v>
      </c>
      <c r="B18" s="56">
        <v>50</v>
      </c>
      <c r="K18" s="29" t="s">
        <v>19</v>
      </c>
      <c r="L18" s="93">
        <v>900</v>
      </c>
      <c r="M18" s="93">
        <v>970</v>
      </c>
      <c r="N18" s="93">
        <v>156500</v>
      </c>
      <c r="O18" s="93"/>
      <c r="P18" s="117">
        <v>20030</v>
      </c>
    </row>
    <row r="19" spans="1:18" x14ac:dyDescent="0.25">
      <c r="A19" s="10">
        <v>45098</v>
      </c>
      <c r="B19" s="3">
        <v>120</v>
      </c>
      <c r="K19" s="29" t="s">
        <v>20</v>
      </c>
      <c r="L19" s="93">
        <v>900</v>
      </c>
      <c r="M19" s="93">
        <v>970</v>
      </c>
      <c r="N19" s="93">
        <v>63030</v>
      </c>
      <c r="O19" s="93"/>
      <c r="P19" s="117">
        <v>20030</v>
      </c>
    </row>
    <row r="20" spans="1:18" ht="15.75" thickBot="1" x14ac:dyDescent="0.3">
      <c r="A20" s="10">
        <v>45188</v>
      </c>
      <c r="B20" s="3">
        <v>25</v>
      </c>
      <c r="C20" t="s">
        <v>92</v>
      </c>
      <c r="K20" s="31" t="s">
        <v>21</v>
      </c>
      <c r="L20" s="95">
        <v>900</v>
      </c>
      <c r="M20" s="95">
        <v>970</v>
      </c>
      <c r="N20" s="95">
        <v>65530</v>
      </c>
      <c r="O20" s="95"/>
      <c r="P20" s="118">
        <v>20030</v>
      </c>
    </row>
    <row r="21" spans="1:18" ht="15.75" thickBot="1" x14ac:dyDescent="0.3">
      <c r="A21" s="10">
        <v>45205</v>
      </c>
      <c r="B21" s="119">
        <v>50</v>
      </c>
    </row>
    <row r="22" spans="1:18" ht="15.75" thickBot="1" x14ac:dyDescent="0.3">
      <c r="A22" s="10">
        <v>45233</v>
      </c>
      <c r="B22" s="120">
        <v>12</v>
      </c>
      <c r="C22" s="69"/>
      <c r="O22" s="11" t="s">
        <v>31</v>
      </c>
      <c r="P22" s="27"/>
      <c r="Q22" s="28"/>
    </row>
    <row r="23" spans="1:18" ht="15.75" thickBot="1" x14ac:dyDescent="0.3">
      <c r="A23" s="10">
        <v>45247</v>
      </c>
      <c r="B23" s="3">
        <v>10</v>
      </c>
      <c r="C23" s="68"/>
      <c r="G23" s="39" t="s">
        <v>37</v>
      </c>
      <c r="H23" s="27">
        <f>SUM(F25:F142,K25:K153)</f>
        <v>958</v>
      </c>
      <c r="O23" s="64" t="s">
        <v>32</v>
      </c>
      <c r="P23" s="2" t="s">
        <v>33</v>
      </c>
      <c r="Q23" s="65" t="s">
        <v>34</v>
      </c>
    </row>
    <row r="24" spans="1:18" ht="15.75" thickBot="1" x14ac:dyDescent="0.3">
      <c r="A24" s="61">
        <v>45251</v>
      </c>
      <c r="B24" s="62">
        <v>-6</v>
      </c>
      <c r="C24" s="69"/>
      <c r="D24" s="63"/>
      <c r="E24" s="51"/>
      <c r="F24" s="33" t="s">
        <v>38</v>
      </c>
      <c r="G24" s="52" t="s">
        <v>36</v>
      </c>
      <c r="H24" s="43">
        <f>AVERAGE(F25:F142,K25:K153)</f>
        <v>3.8785425101214575</v>
      </c>
      <c r="O24" s="66">
        <v>44935</v>
      </c>
      <c r="P24" s="27">
        <v>75400</v>
      </c>
      <c r="Q24" s="67">
        <v>30</v>
      </c>
    </row>
    <row r="25" spans="1:18" x14ac:dyDescent="0.25">
      <c r="A25" s="61">
        <v>45251</v>
      </c>
      <c r="B25" s="62">
        <v>100</v>
      </c>
      <c r="C25" s="68"/>
      <c r="E25" s="90">
        <v>44935</v>
      </c>
      <c r="F25" s="28">
        <v>4</v>
      </c>
      <c r="G25" s="44"/>
      <c r="H25" s="45"/>
      <c r="J25" s="91">
        <v>45110</v>
      </c>
      <c r="K25" s="79">
        <v>3</v>
      </c>
      <c r="L25" s="44"/>
      <c r="M25" s="45"/>
      <c r="O25" s="9">
        <v>44956</v>
      </c>
      <c r="P25" s="3">
        <v>74500</v>
      </c>
      <c r="Q25" s="22">
        <v>30</v>
      </c>
    </row>
    <row r="26" spans="1:18" x14ac:dyDescent="0.25">
      <c r="E26" s="46">
        <v>44936</v>
      </c>
      <c r="F26" s="22">
        <v>3</v>
      </c>
      <c r="G26" s="42"/>
      <c r="H26" s="47"/>
      <c r="J26" s="73">
        <v>45111</v>
      </c>
      <c r="K26" s="22">
        <v>0</v>
      </c>
      <c r="L26" s="42"/>
      <c r="M26" s="47"/>
      <c r="O26" s="9">
        <v>44967</v>
      </c>
      <c r="P26" s="3">
        <v>35000</v>
      </c>
      <c r="Q26" s="22">
        <v>30</v>
      </c>
    </row>
    <row r="27" spans="1:18" x14ac:dyDescent="0.25">
      <c r="A27" t="s">
        <v>97</v>
      </c>
      <c r="E27" s="46">
        <v>44937</v>
      </c>
      <c r="F27" s="22">
        <v>2</v>
      </c>
      <c r="G27" s="42"/>
      <c r="H27" s="47"/>
      <c r="J27" s="73">
        <v>45112</v>
      </c>
      <c r="K27" s="22">
        <v>4</v>
      </c>
      <c r="L27" s="42"/>
      <c r="M27" s="47"/>
      <c r="O27" s="9">
        <v>44985</v>
      </c>
      <c r="P27" s="3">
        <v>60000</v>
      </c>
      <c r="Q27" s="22">
        <v>30</v>
      </c>
    </row>
    <row r="28" spans="1:18" x14ac:dyDescent="0.25">
      <c r="A28" t="s">
        <v>101</v>
      </c>
      <c r="E28" s="46">
        <v>44938</v>
      </c>
      <c r="F28" s="22">
        <v>9</v>
      </c>
      <c r="G28" s="54" t="s">
        <v>35</v>
      </c>
      <c r="H28" s="48">
        <f>SUM(F25:F29)</f>
        <v>25</v>
      </c>
      <c r="J28" s="73">
        <v>45113</v>
      </c>
      <c r="K28" s="22">
        <v>2</v>
      </c>
      <c r="L28" s="54" t="s">
        <v>35</v>
      </c>
      <c r="M28" s="48">
        <f>SUM(K25:K29)</f>
        <v>11</v>
      </c>
      <c r="O28" s="9">
        <v>45012</v>
      </c>
      <c r="P28" s="3">
        <v>45950</v>
      </c>
      <c r="Q28" s="22">
        <v>30</v>
      </c>
    </row>
    <row r="29" spans="1:18" ht="15.75" thickBot="1" x14ac:dyDescent="0.3">
      <c r="A29" t="s">
        <v>103</v>
      </c>
      <c r="E29" s="59">
        <v>44939</v>
      </c>
      <c r="F29" s="53">
        <v>7</v>
      </c>
      <c r="G29" s="76" t="s">
        <v>36</v>
      </c>
      <c r="H29" s="50">
        <f>AVERAGE(F26:F29)</f>
        <v>5.25</v>
      </c>
      <c r="J29" s="74">
        <v>45114</v>
      </c>
      <c r="K29" s="80">
        <v>2</v>
      </c>
      <c r="L29" s="76" t="s">
        <v>36</v>
      </c>
      <c r="M29" s="50">
        <f>AVERAGE(K25:K29)</f>
        <v>2.2000000000000002</v>
      </c>
      <c r="O29" s="9">
        <v>45016</v>
      </c>
      <c r="P29" s="3">
        <v>2000</v>
      </c>
      <c r="Q29" s="22">
        <v>30</v>
      </c>
      <c r="R29" t="s">
        <v>75</v>
      </c>
    </row>
    <row r="30" spans="1:18" x14ac:dyDescent="0.25">
      <c r="E30" s="49">
        <v>44942</v>
      </c>
      <c r="F30" s="78">
        <v>6</v>
      </c>
      <c r="G30" s="42"/>
      <c r="H30" s="47"/>
      <c r="J30" s="73">
        <v>45117</v>
      </c>
      <c r="K30" s="79">
        <v>3</v>
      </c>
      <c r="L30" s="42"/>
      <c r="M30" s="47"/>
      <c r="O30" s="9">
        <v>45033</v>
      </c>
      <c r="P30" s="3">
        <v>40000</v>
      </c>
      <c r="Q30" s="22"/>
    </row>
    <row r="31" spans="1:18" x14ac:dyDescent="0.25">
      <c r="E31" s="49">
        <v>44943</v>
      </c>
      <c r="F31" s="22">
        <v>10</v>
      </c>
      <c r="G31" s="42"/>
      <c r="H31" s="47"/>
      <c r="J31" s="73">
        <v>45118</v>
      </c>
      <c r="K31" s="22">
        <v>0</v>
      </c>
      <c r="L31" s="42"/>
      <c r="M31" s="47"/>
      <c r="O31" s="9">
        <v>45044</v>
      </c>
      <c r="P31" s="3"/>
      <c r="Q31" s="22">
        <v>30</v>
      </c>
    </row>
    <row r="32" spans="1:18" x14ac:dyDescent="0.25">
      <c r="A32" t="s">
        <v>93</v>
      </c>
      <c r="B32">
        <f>SUM(B33:B39)-K2</f>
        <v>-28224.040000000037</v>
      </c>
      <c r="C32">
        <f>B32/1946</f>
        <v>-14.503617677286762</v>
      </c>
      <c r="E32" s="49">
        <v>44944</v>
      </c>
      <c r="F32" s="22">
        <v>2</v>
      </c>
      <c r="G32" s="42"/>
      <c r="H32" s="47"/>
      <c r="J32" s="73">
        <v>45119</v>
      </c>
      <c r="K32" s="22">
        <v>1</v>
      </c>
      <c r="L32" s="42"/>
      <c r="M32" s="47"/>
      <c r="O32" s="9">
        <v>45061</v>
      </c>
      <c r="P32" s="56">
        <v>60000</v>
      </c>
      <c r="Q32" s="30">
        <v>30</v>
      </c>
    </row>
    <row r="33" spans="1:17" x14ac:dyDescent="0.25">
      <c r="A33" s="68" t="s">
        <v>98</v>
      </c>
      <c r="C33" s="68">
        <v>104400</v>
      </c>
      <c r="D33" t="s">
        <v>94</v>
      </c>
      <c r="E33" s="49">
        <v>44945</v>
      </c>
      <c r="F33" s="22">
        <v>4</v>
      </c>
      <c r="G33" s="54" t="s">
        <v>35</v>
      </c>
      <c r="H33" s="48">
        <f>SUM(F30:F34)</f>
        <v>23</v>
      </c>
      <c r="J33" s="73">
        <v>45120</v>
      </c>
      <c r="K33" s="22">
        <v>4</v>
      </c>
      <c r="L33" s="54" t="s">
        <v>35</v>
      </c>
      <c r="M33" s="48">
        <f>SUM(K30:K34)</f>
        <v>10</v>
      </c>
      <c r="O33" s="9">
        <v>45091</v>
      </c>
      <c r="P33" s="3">
        <v>40732</v>
      </c>
      <c r="Q33" s="22">
        <v>30</v>
      </c>
    </row>
    <row r="34" spans="1:17" ht="15.75" thickBot="1" x14ac:dyDescent="0.3">
      <c r="A34" s="68" t="s">
        <v>99</v>
      </c>
      <c r="B34" s="68">
        <v>26000</v>
      </c>
      <c r="C34" t="s">
        <v>102</v>
      </c>
      <c r="E34" s="59">
        <v>44946</v>
      </c>
      <c r="F34" s="53">
        <v>1</v>
      </c>
      <c r="G34" s="76" t="s">
        <v>36</v>
      </c>
      <c r="H34" s="50">
        <f>AVERAGE(F30:F34)</f>
        <v>4.5999999999999996</v>
      </c>
      <c r="J34" s="74">
        <v>45121</v>
      </c>
      <c r="K34" s="80">
        <v>2</v>
      </c>
      <c r="L34" s="76" t="s">
        <v>36</v>
      </c>
      <c r="M34" s="50">
        <f>AVERAGE(K30:K34)</f>
        <v>2</v>
      </c>
      <c r="O34" s="9">
        <v>45117</v>
      </c>
      <c r="P34" s="3">
        <v>40000</v>
      </c>
      <c r="Q34" s="22">
        <v>30</v>
      </c>
    </row>
    <row r="35" spans="1:17" x14ac:dyDescent="0.25">
      <c r="A35" s="68" t="s">
        <v>63</v>
      </c>
      <c r="B35" s="68">
        <v>900</v>
      </c>
      <c r="D35" s="42"/>
      <c r="E35" s="49">
        <v>44949</v>
      </c>
      <c r="F35" s="78">
        <v>4</v>
      </c>
      <c r="G35" s="42"/>
      <c r="H35" s="47"/>
      <c r="J35" s="73">
        <v>45124</v>
      </c>
      <c r="K35" s="79">
        <v>1</v>
      </c>
      <c r="L35" s="42"/>
      <c r="M35" s="47"/>
      <c r="O35" s="9">
        <v>45145</v>
      </c>
      <c r="P35" s="3">
        <v>40000</v>
      </c>
      <c r="Q35" s="22">
        <v>30</v>
      </c>
    </row>
    <row r="36" spans="1:17" x14ac:dyDescent="0.25">
      <c r="A36" s="68" t="s">
        <v>64</v>
      </c>
      <c r="B36" s="68">
        <v>4200</v>
      </c>
      <c r="D36" s="42"/>
      <c r="E36" s="49">
        <v>44950</v>
      </c>
      <c r="F36" s="22">
        <v>4</v>
      </c>
      <c r="G36" s="42"/>
      <c r="H36" s="47"/>
      <c r="J36" s="73">
        <v>45125</v>
      </c>
      <c r="K36" s="22">
        <v>4</v>
      </c>
      <c r="L36" s="42"/>
      <c r="M36" s="47"/>
      <c r="O36" s="9">
        <v>45183</v>
      </c>
      <c r="P36" s="3">
        <v>40000</v>
      </c>
      <c r="Q36" s="22">
        <v>30</v>
      </c>
    </row>
    <row r="37" spans="1:17" x14ac:dyDescent="0.25">
      <c r="A37" t="s">
        <v>86</v>
      </c>
      <c r="D37" s="42"/>
      <c r="E37" s="49">
        <v>44951</v>
      </c>
      <c r="F37" s="22">
        <v>3</v>
      </c>
      <c r="G37" s="42"/>
      <c r="H37" s="47"/>
      <c r="J37" s="73">
        <v>45126</v>
      </c>
      <c r="K37" s="22">
        <v>3</v>
      </c>
      <c r="L37" s="42"/>
      <c r="M37" s="47"/>
      <c r="O37" s="9">
        <v>45215</v>
      </c>
      <c r="P37" s="56">
        <v>40000</v>
      </c>
      <c r="Q37" s="30">
        <v>30</v>
      </c>
    </row>
    <row r="38" spans="1:17" x14ac:dyDescent="0.25">
      <c r="A38" s="68" t="s">
        <v>71</v>
      </c>
      <c r="E38" s="49">
        <v>44952</v>
      </c>
      <c r="F38" s="22">
        <v>1</v>
      </c>
      <c r="G38" s="54" t="s">
        <v>35</v>
      </c>
      <c r="H38" s="48">
        <f>SUM(F35:F39)</f>
        <v>16</v>
      </c>
      <c r="J38" s="73">
        <v>45127</v>
      </c>
      <c r="K38" s="22">
        <v>1</v>
      </c>
      <c r="L38" s="54" t="s">
        <v>35</v>
      </c>
      <c r="M38" s="48">
        <f>SUM(K35:K39)</f>
        <v>13</v>
      </c>
      <c r="O38" s="9">
        <v>45245</v>
      </c>
      <c r="P38" s="3">
        <v>40000</v>
      </c>
      <c r="Q38" s="22">
        <v>30</v>
      </c>
    </row>
    <row r="39" spans="1:17" ht="15.75" thickBot="1" x14ac:dyDescent="0.3">
      <c r="A39" t="s">
        <v>87</v>
      </c>
      <c r="B39">
        <v>2088</v>
      </c>
      <c r="E39" s="59">
        <v>44953</v>
      </c>
      <c r="F39" s="53">
        <v>4</v>
      </c>
      <c r="G39" s="76" t="s">
        <v>36</v>
      </c>
      <c r="H39" s="50">
        <f>AVERAGE(F35:F39)</f>
        <v>3.2</v>
      </c>
      <c r="J39" s="74">
        <v>45128</v>
      </c>
      <c r="K39" s="80">
        <v>4</v>
      </c>
      <c r="L39" s="76" t="s">
        <v>36</v>
      </c>
      <c r="M39" s="50">
        <f>AVERAGE(K35:K39)</f>
        <v>2.6</v>
      </c>
      <c r="O39" s="121">
        <v>45264</v>
      </c>
      <c r="P39" s="19">
        <v>40000</v>
      </c>
      <c r="Q39" s="20">
        <v>60</v>
      </c>
    </row>
    <row r="40" spans="1:17" x14ac:dyDescent="0.25">
      <c r="A40" s="105"/>
      <c r="E40" s="49">
        <v>44956</v>
      </c>
      <c r="F40" s="78">
        <v>2</v>
      </c>
      <c r="G40" s="42"/>
      <c r="H40" s="47"/>
      <c r="J40" s="73">
        <v>45131</v>
      </c>
      <c r="K40" s="79">
        <v>4</v>
      </c>
      <c r="L40" s="42"/>
      <c r="M40" s="47"/>
    </row>
    <row r="41" spans="1:17" x14ac:dyDescent="0.25">
      <c r="E41" s="49">
        <v>44957</v>
      </c>
      <c r="F41" s="22">
        <v>5</v>
      </c>
      <c r="G41" s="42"/>
      <c r="H41" s="47"/>
      <c r="J41" s="73">
        <v>45132</v>
      </c>
      <c r="K41" s="22">
        <v>2</v>
      </c>
      <c r="L41" s="42"/>
      <c r="M41" s="47"/>
    </row>
    <row r="42" spans="1:17" x14ac:dyDescent="0.25">
      <c r="A42" s="105" t="s">
        <v>82</v>
      </c>
      <c r="E42" s="49">
        <v>44958</v>
      </c>
      <c r="F42" s="22">
        <v>2</v>
      </c>
      <c r="G42" s="42"/>
      <c r="H42" s="47"/>
      <c r="J42" s="73">
        <v>45133</v>
      </c>
      <c r="K42" s="22">
        <v>2</v>
      </c>
      <c r="L42" s="42"/>
      <c r="M42" s="47"/>
    </row>
    <row r="43" spans="1:17" x14ac:dyDescent="0.25">
      <c r="A43" s="105" t="s">
        <v>81</v>
      </c>
      <c r="E43" s="49">
        <v>44959</v>
      </c>
      <c r="F43" s="22">
        <v>4</v>
      </c>
      <c r="G43" s="54" t="s">
        <v>35</v>
      </c>
      <c r="H43" s="48">
        <f>SUM(F40:F44)</f>
        <v>18</v>
      </c>
      <c r="J43" s="73">
        <v>45134</v>
      </c>
      <c r="K43" s="22">
        <v>0</v>
      </c>
      <c r="L43" s="54" t="s">
        <v>35</v>
      </c>
      <c r="M43" s="48">
        <f>SUM(K40:K44)</f>
        <v>12</v>
      </c>
    </row>
    <row r="44" spans="1:17" ht="15.75" thickBot="1" x14ac:dyDescent="0.3">
      <c r="A44" s="105" t="s">
        <v>91</v>
      </c>
      <c r="E44" s="59">
        <v>44960</v>
      </c>
      <c r="F44" s="53">
        <v>5</v>
      </c>
      <c r="G44" s="76" t="s">
        <v>36</v>
      </c>
      <c r="H44" s="50">
        <f>AVERAGE(F40:F44)</f>
        <v>3.6</v>
      </c>
      <c r="J44" s="74">
        <v>45135</v>
      </c>
      <c r="K44" s="80">
        <v>4</v>
      </c>
      <c r="L44" s="76" t="s">
        <v>36</v>
      </c>
      <c r="M44" s="50">
        <f>AVERAGE(K40:K44)</f>
        <v>2.4</v>
      </c>
    </row>
    <row r="45" spans="1:17" x14ac:dyDescent="0.25">
      <c r="E45" s="49">
        <v>44963</v>
      </c>
      <c r="F45" s="78">
        <v>17</v>
      </c>
      <c r="G45" s="42"/>
      <c r="H45" s="47"/>
      <c r="J45" s="73">
        <v>45138</v>
      </c>
      <c r="K45" s="79">
        <v>1</v>
      </c>
      <c r="L45" s="42"/>
      <c r="M45" s="47"/>
    </row>
    <row r="46" spans="1:17" x14ac:dyDescent="0.25">
      <c r="E46" s="49">
        <v>44964</v>
      </c>
      <c r="F46" s="22">
        <v>8</v>
      </c>
      <c r="G46" s="42"/>
      <c r="H46" s="47"/>
      <c r="J46" s="73">
        <v>45139</v>
      </c>
      <c r="K46" s="22">
        <v>1</v>
      </c>
      <c r="L46" s="42"/>
      <c r="M46" s="47"/>
    </row>
    <row r="47" spans="1:17" x14ac:dyDescent="0.25">
      <c r="E47" s="49">
        <v>44965</v>
      </c>
      <c r="F47" s="22">
        <v>11</v>
      </c>
      <c r="G47" s="42"/>
      <c r="H47" s="47"/>
      <c r="J47" s="73">
        <v>45140</v>
      </c>
      <c r="K47" s="22">
        <v>5</v>
      </c>
      <c r="L47" s="42"/>
      <c r="M47" s="47"/>
    </row>
    <row r="48" spans="1:17" x14ac:dyDescent="0.25">
      <c r="E48" s="49">
        <v>44966</v>
      </c>
      <c r="F48" s="22">
        <v>7</v>
      </c>
      <c r="G48" s="54" t="s">
        <v>35</v>
      </c>
      <c r="H48" s="48">
        <f>SUM(F47:F49,F45:F46)</f>
        <v>54</v>
      </c>
      <c r="J48" s="73">
        <v>45141</v>
      </c>
      <c r="K48" s="22">
        <v>2</v>
      </c>
      <c r="L48" s="54" t="s">
        <v>35</v>
      </c>
      <c r="M48" s="48">
        <f>SUM(K45:K49)</f>
        <v>10</v>
      </c>
    </row>
    <row r="49" spans="5:13" ht="15.75" thickBot="1" x14ac:dyDescent="0.3">
      <c r="E49" s="59">
        <v>44967</v>
      </c>
      <c r="F49" s="53">
        <v>11</v>
      </c>
      <c r="G49" s="76" t="s">
        <v>36</v>
      </c>
      <c r="H49" s="50">
        <f>AVERAGE(F47:F49,F45:F46)</f>
        <v>10.8</v>
      </c>
      <c r="J49" s="74">
        <v>45142</v>
      </c>
      <c r="K49" s="80">
        <v>1</v>
      </c>
      <c r="L49" s="76" t="s">
        <v>36</v>
      </c>
      <c r="M49" s="50">
        <f>AVERAGE(K45:K49)</f>
        <v>2</v>
      </c>
    </row>
    <row r="50" spans="5:13" x14ac:dyDescent="0.25">
      <c r="E50" s="49">
        <v>44970</v>
      </c>
      <c r="F50" s="78">
        <v>10</v>
      </c>
      <c r="G50" s="42"/>
      <c r="H50" s="47"/>
      <c r="J50" s="73">
        <v>45145</v>
      </c>
      <c r="K50" s="79">
        <v>1</v>
      </c>
      <c r="L50" s="42"/>
      <c r="M50" s="47"/>
    </row>
    <row r="51" spans="5:13" x14ac:dyDescent="0.25">
      <c r="E51" s="49">
        <v>44971</v>
      </c>
      <c r="F51" s="22">
        <v>11</v>
      </c>
      <c r="G51" s="42"/>
      <c r="H51" s="47"/>
      <c r="J51" s="73">
        <v>45146</v>
      </c>
      <c r="K51" s="22">
        <v>1</v>
      </c>
      <c r="L51" s="42"/>
      <c r="M51" s="47"/>
    </row>
    <row r="52" spans="5:13" x14ac:dyDescent="0.25">
      <c r="E52" s="49">
        <v>44972</v>
      </c>
      <c r="F52" s="22">
        <v>22</v>
      </c>
      <c r="G52" s="42"/>
      <c r="H52" s="47"/>
      <c r="J52" s="73">
        <v>45147</v>
      </c>
      <c r="K52" s="22">
        <v>2</v>
      </c>
      <c r="L52" s="42"/>
      <c r="M52" s="47"/>
    </row>
    <row r="53" spans="5:13" x14ac:dyDescent="0.25">
      <c r="E53" s="49">
        <v>44973</v>
      </c>
      <c r="F53" s="22">
        <v>15</v>
      </c>
      <c r="G53" s="54" t="s">
        <v>35</v>
      </c>
      <c r="H53" s="48">
        <f>SUM(F50:F54)</f>
        <v>69</v>
      </c>
      <c r="J53" s="73">
        <v>45148</v>
      </c>
      <c r="K53" s="22">
        <v>1</v>
      </c>
      <c r="L53" s="54" t="s">
        <v>35</v>
      </c>
      <c r="M53" s="48">
        <f>SUM(K50:K54)</f>
        <v>5</v>
      </c>
    </row>
    <row r="54" spans="5:13" ht="15.75" thickBot="1" x14ac:dyDescent="0.3">
      <c r="E54" s="59">
        <v>44974</v>
      </c>
      <c r="F54" s="53">
        <v>11</v>
      </c>
      <c r="G54" s="76" t="s">
        <v>36</v>
      </c>
      <c r="H54" s="50">
        <f>AVERAGE(F50:F54)</f>
        <v>13.8</v>
      </c>
      <c r="J54" s="74">
        <v>45149</v>
      </c>
      <c r="K54" s="80">
        <v>0</v>
      </c>
      <c r="L54" s="76" t="s">
        <v>36</v>
      </c>
      <c r="M54" s="50">
        <f>AVERAGE(K50:K54)</f>
        <v>1</v>
      </c>
    </row>
    <row r="55" spans="5:13" x14ac:dyDescent="0.25">
      <c r="E55" s="49">
        <v>44977</v>
      </c>
      <c r="F55" s="78">
        <v>21</v>
      </c>
      <c r="G55" s="42"/>
      <c r="H55" s="47"/>
      <c r="J55" s="73">
        <v>45152</v>
      </c>
      <c r="K55" s="79">
        <v>2</v>
      </c>
      <c r="L55" s="42"/>
      <c r="M55" s="47"/>
    </row>
    <row r="56" spans="5:13" x14ac:dyDescent="0.25">
      <c r="E56" s="49">
        <v>44978</v>
      </c>
      <c r="F56" s="22">
        <v>8</v>
      </c>
      <c r="G56" s="54" t="s">
        <v>35</v>
      </c>
      <c r="H56" s="48">
        <f>SUM(F55:F57)</f>
        <v>43</v>
      </c>
      <c r="J56" s="73">
        <v>45153</v>
      </c>
      <c r="K56" s="22">
        <v>0</v>
      </c>
      <c r="L56" s="42"/>
      <c r="M56" s="47"/>
    </row>
    <row r="57" spans="5:13" ht="15.75" thickBot="1" x14ac:dyDescent="0.3">
      <c r="E57" s="59">
        <v>44979</v>
      </c>
      <c r="F57" s="80">
        <v>14</v>
      </c>
      <c r="G57" s="76" t="s">
        <v>36</v>
      </c>
      <c r="H57" s="50">
        <f>AVERAGE(F55:F57)</f>
        <v>14.333333333333334</v>
      </c>
      <c r="J57" s="73">
        <v>45154</v>
      </c>
      <c r="K57" s="22">
        <v>2</v>
      </c>
      <c r="L57" s="42"/>
      <c r="M57" s="47"/>
    </row>
    <row r="58" spans="5:13" x14ac:dyDescent="0.25">
      <c r="E58" s="49">
        <v>44984</v>
      </c>
      <c r="F58" s="78">
        <v>21</v>
      </c>
      <c r="G58" s="42"/>
      <c r="H58" s="47"/>
      <c r="J58" s="73">
        <v>45155</v>
      </c>
      <c r="K58" s="22">
        <v>1</v>
      </c>
      <c r="L58" s="54" t="s">
        <v>35</v>
      </c>
      <c r="M58" s="48">
        <f>SUM(K55:K59)</f>
        <v>5</v>
      </c>
    </row>
    <row r="59" spans="5:13" ht="15.75" thickBot="1" x14ac:dyDescent="0.3">
      <c r="E59" s="49">
        <v>44985</v>
      </c>
      <c r="F59" s="22">
        <v>12</v>
      </c>
      <c r="G59" s="42"/>
      <c r="H59" s="47"/>
      <c r="J59" s="74">
        <v>45156</v>
      </c>
      <c r="K59" s="80">
        <v>0</v>
      </c>
      <c r="L59" s="76" t="s">
        <v>36</v>
      </c>
      <c r="M59" s="50">
        <f>AVERAGE(K55:K59)</f>
        <v>1</v>
      </c>
    </row>
    <row r="60" spans="5:13" x14ac:dyDescent="0.25">
      <c r="E60" s="49">
        <v>44986</v>
      </c>
      <c r="F60" s="22">
        <v>9</v>
      </c>
      <c r="G60" s="42"/>
      <c r="H60" s="47"/>
      <c r="J60" s="73">
        <v>45159</v>
      </c>
      <c r="K60" s="79">
        <v>2</v>
      </c>
      <c r="L60" s="42"/>
      <c r="M60" s="47"/>
    </row>
    <row r="61" spans="5:13" x14ac:dyDescent="0.25">
      <c r="E61" s="49">
        <v>44987</v>
      </c>
      <c r="F61" s="22">
        <v>9</v>
      </c>
      <c r="G61" s="54" t="s">
        <v>35</v>
      </c>
      <c r="H61" s="48">
        <f>SUM(F58:F62)</f>
        <v>55</v>
      </c>
      <c r="J61" s="73">
        <v>45160</v>
      </c>
      <c r="K61" s="22">
        <v>0</v>
      </c>
      <c r="L61" s="42"/>
      <c r="M61" s="47"/>
    </row>
    <row r="62" spans="5:13" ht="15.75" thickBot="1" x14ac:dyDescent="0.3">
      <c r="E62" s="59">
        <v>44988</v>
      </c>
      <c r="F62" s="53">
        <v>4</v>
      </c>
      <c r="G62" s="76" t="s">
        <v>36</v>
      </c>
      <c r="H62" s="50">
        <f>AVERAGE(F58:F62)</f>
        <v>11</v>
      </c>
      <c r="J62" s="73">
        <v>45161</v>
      </c>
      <c r="K62" s="22">
        <v>4</v>
      </c>
      <c r="L62" s="42"/>
      <c r="M62" s="47"/>
    </row>
    <row r="63" spans="5:13" x14ac:dyDescent="0.25">
      <c r="E63" s="49">
        <v>44991</v>
      </c>
      <c r="F63" s="78">
        <v>11</v>
      </c>
      <c r="G63" s="42"/>
      <c r="H63" s="47"/>
      <c r="J63" s="73">
        <v>45162</v>
      </c>
      <c r="K63" s="22">
        <v>1</v>
      </c>
      <c r="L63" s="54" t="s">
        <v>35</v>
      </c>
      <c r="M63" s="48">
        <f>SUM(K60:K64)</f>
        <v>8</v>
      </c>
    </row>
    <row r="64" spans="5:13" ht="15.75" thickBot="1" x14ac:dyDescent="0.3">
      <c r="E64" s="49">
        <v>44992</v>
      </c>
      <c r="F64" s="22">
        <v>5</v>
      </c>
      <c r="G64" s="42"/>
      <c r="H64" s="47"/>
      <c r="J64" s="74">
        <v>45163</v>
      </c>
      <c r="K64" s="80">
        <v>1</v>
      </c>
      <c r="L64" s="76" t="s">
        <v>36</v>
      </c>
      <c r="M64" s="50">
        <f>AVERAGE(K60:K64)</f>
        <v>1.6</v>
      </c>
    </row>
    <row r="65" spans="5:13" x14ac:dyDescent="0.25">
      <c r="E65" s="46">
        <v>44994</v>
      </c>
      <c r="F65" s="22">
        <v>10</v>
      </c>
      <c r="G65" s="54" t="s">
        <v>35</v>
      </c>
      <c r="H65" s="48">
        <f>SUM(F63:F66)</f>
        <v>41</v>
      </c>
      <c r="J65" s="73">
        <v>45166</v>
      </c>
      <c r="K65" s="79">
        <v>3</v>
      </c>
      <c r="L65" s="42"/>
      <c r="M65" s="47"/>
    </row>
    <row r="66" spans="5:13" ht="15.75" thickBot="1" x14ac:dyDescent="0.3">
      <c r="E66" s="59">
        <v>44995</v>
      </c>
      <c r="F66" s="80">
        <v>15</v>
      </c>
      <c r="G66" s="76" t="s">
        <v>36</v>
      </c>
      <c r="H66" s="50">
        <f>AVERAGE(F63:F66)</f>
        <v>10.25</v>
      </c>
      <c r="J66" s="73">
        <v>45167</v>
      </c>
      <c r="K66" s="22">
        <v>1</v>
      </c>
      <c r="L66" s="42"/>
      <c r="M66" s="47"/>
    </row>
    <row r="67" spans="5:13" x14ac:dyDescent="0.25">
      <c r="E67" s="49">
        <v>44998</v>
      </c>
      <c r="F67" s="78">
        <v>15</v>
      </c>
      <c r="G67" s="42"/>
      <c r="H67" s="47"/>
      <c r="J67" s="73">
        <v>45168</v>
      </c>
      <c r="K67" s="22">
        <v>0</v>
      </c>
      <c r="L67" s="42"/>
      <c r="M67" s="47"/>
    </row>
    <row r="68" spans="5:13" x14ac:dyDescent="0.25">
      <c r="E68" s="49">
        <v>44999</v>
      </c>
      <c r="F68" s="22">
        <v>11</v>
      </c>
      <c r="G68" s="42"/>
      <c r="H68" s="47"/>
      <c r="J68" s="73">
        <v>45169</v>
      </c>
      <c r="K68" s="22">
        <v>2</v>
      </c>
      <c r="L68" s="54" t="s">
        <v>35</v>
      </c>
      <c r="M68" s="48">
        <f>SUM(K65:K69)</f>
        <v>6</v>
      </c>
    </row>
    <row r="69" spans="5:13" ht="15.75" thickBot="1" x14ac:dyDescent="0.3">
      <c r="E69" s="49">
        <v>45000</v>
      </c>
      <c r="F69" s="22">
        <v>12</v>
      </c>
      <c r="G69" s="42"/>
      <c r="H69" s="47"/>
      <c r="J69" s="74">
        <v>45170</v>
      </c>
      <c r="K69" s="80">
        <v>0</v>
      </c>
      <c r="L69" s="76" t="s">
        <v>36</v>
      </c>
      <c r="M69" s="50">
        <f>AVERAGE(K65:K69)</f>
        <v>1.2</v>
      </c>
    </row>
    <row r="70" spans="5:13" x14ac:dyDescent="0.25">
      <c r="E70" s="49">
        <v>45001</v>
      </c>
      <c r="F70" s="22">
        <v>7</v>
      </c>
      <c r="G70" s="54" t="s">
        <v>35</v>
      </c>
      <c r="H70" s="48">
        <f>SUM(F67:F71)</f>
        <v>50</v>
      </c>
      <c r="J70" s="73">
        <v>45173</v>
      </c>
      <c r="K70" s="79">
        <v>2</v>
      </c>
      <c r="L70" s="42"/>
      <c r="M70" s="47"/>
    </row>
    <row r="71" spans="5:13" ht="15.75" thickBot="1" x14ac:dyDescent="0.3">
      <c r="E71" s="59">
        <v>45002</v>
      </c>
      <c r="F71" s="53">
        <v>5</v>
      </c>
      <c r="G71" s="76" t="s">
        <v>36</v>
      </c>
      <c r="H71" s="50">
        <f>AVERAGE(F67:F71)</f>
        <v>10</v>
      </c>
      <c r="J71" s="73">
        <v>45174</v>
      </c>
      <c r="K71" s="22">
        <v>2</v>
      </c>
      <c r="L71" s="42"/>
      <c r="M71" s="47"/>
    </row>
    <row r="72" spans="5:13" x14ac:dyDescent="0.25">
      <c r="E72" s="49">
        <v>45005</v>
      </c>
      <c r="F72" s="78">
        <v>8</v>
      </c>
      <c r="G72" s="42"/>
      <c r="H72" s="47"/>
      <c r="J72" s="73">
        <v>45175</v>
      </c>
      <c r="K72" s="22">
        <v>3</v>
      </c>
      <c r="L72" s="42"/>
      <c r="M72" s="47"/>
    </row>
    <row r="73" spans="5:13" x14ac:dyDescent="0.25">
      <c r="E73" s="49">
        <v>45006</v>
      </c>
      <c r="F73" s="22">
        <v>13</v>
      </c>
      <c r="G73" s="42"/>
      <c r="H73" s="47"/>
      <c r="J73" s="73">
        <v>45176</v>
      </c>
      <c r="K73" s="22">
        <v>2</v>
      </c>
      <c r="L73" s="54" t="s">
        <v>35</v>
      </c>
      <c r="M73" s="48">
        <f>SUM(K70:K74)</f>
        <v>12</v>
      </c>
    </row>
    <row r="74" spans="5:13" ht="15.75" thickBot="1" x14ac:dyDescent="0.3">
      <c r="E74" s="49">
        <v>45007</v>
      </c>
      <c r="F74" s="22">
        <v>9</v>
      </c>
      <c r="G74" s="42"/>
      <c r="H74" s="47"/>
      <c r="J74" s="74">
        <v>45177</v>
      </c>
      <c r="K74" s="80">
        <v>3</v>
      </c>
      <c r="L74" s="76" t="s">
        <v>36</v>
      </c>
      <c r="M74" s="50">
        <f>AVERAGE(K70:K74)</f>
        <v>2.4</v>
      </c>
    </row>
    <row r="75" spans="5:13" x14ac:dyDescent="0.25">
      <c r="E75" s="49">
        <v>45008</v>
      </c>
      <c r="F75" s="22">
        <v>13</v>
      </c>
      <c r="G75" s="54" t="s">
        <v>35</v>
      </c>
      <c r="H75" s="48">
        <f>SUM(F72:F76)</f>
        <v>54</v>
      </c>
      <c r="J75" s="73">
        <v>45180</v>
      </c>
      <c r="K75" s="79">
        <v>2</v>
      </c>
      <c r="L75" s="42"/>
      <c r="M75" s="47"/>
    </row>
    <row r="76" spans="5:13" ht="15.75" thickBot="1" x14ac:dyDescent="0.3">
      <c r="E76" s="59">
        <v>45009</v>
      </c>
      <c r="F76" s="53">
        <v>11</v>
      </c>
      <c r="G76" s="76" t="s">
        <v>36</v>
      </c>
      <c r="H76" s="50">
        <f>AVERAGE(F72:F76)</f>
        <v>10.8</v>
      </c>
      <c r="J76" s="73">
        <v>45181</v>
      </c>
      <c r="K76" s="22">
        <v>2</v>
      </c>
      <c r="L76" s="42"/>
      <c r="M76" s="47"/>
    </row>
    <row r="77" spans="5:13" x14ac:dyDescent="0.25">
      <c r="E77" s="49">
        <v>45012</v>
      </c>
      <c r="F77" s="78">
        <v>15</v>
      </c>
      <c r="G77" s="42"/>
      <c r="H77" s="47"/>
      <c r="J77" s="73">
        <v>45182</v>
      </c>
      <c r="K77" s="22">
        <v>0</v>
      </c>
      <c r="L77" s="42"/>
      <c r="M77" s="47"/>
    </row>
    <row r="78" spans="5:13" x14ac:dyDescent="0.25">
      <c r="E78" s="49">
        <v>45013</v>
      </c>
      <c r="F78" s="22">
        <v>5</v>
      </c>
      <c r="G78" s="42"/>
      <c r="H78" s="47"/>
      <c r="J78" s="73">
        <v>45183</v>
      </c>
      <c r="K78" s="22">
        <v>2</v>
      </c>
      <c r="L78" s="54" t="s">
        <v>35</v>
      </c>
      <c r="M78" s="48">
        <f>SUM(K75:K79)</f>
        <v>7</v>
      </c>
    </row>
    <row r="79" spans="5:13" ht="15.75" thickBot="1" x14ac:dyDescent="0.3">
      <c r="E79" s="49">
        <v>45014</v>
      </c>
      <c r="F79" s="22">
        <v>7</v>
      </c>
      <c r="G79" s="42"/>
      <c r="H79" s="47"/>
      <c r="J79" s="74">
        <v>45184</v>
      </c>
      <c r="K79" s="80">
        <v>1</v>
      </c>
      <c r="L79" s="76" t="s">
        <v>36</v>
      </c>
      <c r="M79" s="50">
        <f>AVERAGE(K75:K79)</f>
        <v>1.4</v>
      </c>
    </row>
    <row r="80" spans="5:13" x14ac:dyDescent="0.25">
      <c r="E80" s="49">
        <v>45015</v>
      </c>
      <c r="F80" s="22">
        <v>9</v>
      </c>
      <c r="G80" s="54" t="s">
        <v>35</v>
      </c>
      <c r="H80" s="48">
        <f>SUM(F77:F81)</f>
        <v>44</v>
      </c>
      <c r="J80" s="73">
        <v>45187</v>
      </c>
      <c r="K80" s="79">
        <v>5</v>
      </c>
      <c r="L80" s="42"/>
      <c r="M80" s="47"/>
    </row>
    <row r="81" spans="5:13" ht="15.75" thickBot="1" x14ac:dyDescent="0.3">
      <c r="E81" s="59">
        <v>45016</v>
      </c>
      <c r="F81" s="26">
        <v>8</v>
      </c>
      <c r="G81" s="71" t="s">
        <v>36</v>
      </c>
      <c r="H81" s="58">
        <f>AVERAGE(F77:F81)</f>
        <v>8.8000000000000007</v>
      </c>
      <c r="J81" s="73">
        <v>45188</v>
      </c>
      <c r="K81" s="22">
        <v>1</v>
      </c>
      <c r="L81" s="42"/>
      <c r="M81" s="47"/>
    </row>
    <row r="82" spans="5:13" x14ac:dyDescent="0.25">
      <c r="E82" s="49">
        <v>45019</v>
      </c>
      <c r="F82" s="79">
        <v>8</v>
      </c>
      <c r="G82" s="44"/>
      <c r="H82" s="45"/>
      <c r="J82" s="73">
        <v>45189</v>
      </c>
      <c r="K82" s="22">
        <v>1</v>
      </c>
      <c r="L82" s="42"/>
      <c r="M82" s="47"/>
    </row>
    <row r="83" spans="5:13" x14ac:dyDescent="0.25">
      <c r="E83" s="49">
        <v>45020</v>
      </c>
      <c r="F83" s="22">
        <v>3</v>
      </c>
      <c r="G83" s="42"/>
      <c r="H83" s="47"/>
      <c r="J83" s="73">
        <v>45190</v>
      </c>
      <c r="K83" s="22">
        <v>4</v>
      </c>
      <c r="L83" s="54" t="s">
        <v>35</v>
      </c>
      <c r="M83" s="48">
        <f>SUM(K80:K84)</f>
        <v>12</v>
      </c>
    </row>
    <row r="84" spans="5:13" ht="15.75" thickBot="1" x14ac:dyDescent="0.3">
      <c r="E84" s="49">
        <v>45021</v>
      </c>
      <c r="F84" s="22">
        <v>4</v>
      </c>
      <c r="G84" s="42"/>
      <c r="H84" s="47"/>
      <c r="J84" s="74">
        <v>45191</v>
      </c>
      <c r="K84" s="80">
        <v>1</v>
      </c>
      <c r="L84" s="76" t="s">
        <v>36</v>
      </c>
      <c r="M84" s="50">
        <f>AVERAGE(K80:K84)</f>
        <v>2.4</v>
      </c>
    </row>
    <row r="85" spans="5:13" x14ac:dyDescent="0.25">
      <c r="E85" s="49">
        <v>45022</v>
      </c>
      <c r="F85" s="22">
        <v>3</v>
      </c>
      <c r="G85" s="54" t="s">
        <v>35</v>
      </c>
      <c r="H85" s="48">
        <f>SUM(F82:F86)</f>
        <v>21</v>
      </c>
      <c r="J85" s="73">
        <v>45194</v>
      </c>
      <c r="K85" s="79">
        <v>3</v>
      </c>
      <c r="L85" s="42"/>
      <c r="M85" s="47"/>
    </row>
    <row r="86" spans="5:13" ht="15.75" thickBot="1" x14ac:dyDescent="0.3">
      <c r="E86" s="59">
        <v>45023</v>
      </c>
      <c r="F86" s="80">
        <v>3</v>
      </c>
      <c r="G86" s="72" t="s">
        <v>36</v>
      </c>
      <c r="H86" s="60">
        <f>AVERAGE(F82:F86)</f>
        <v>4.2</v>
      </c>
      <c r="J86" s="73">
        <v>45195</v>
      </c>
      <c r="K86" s="22">
        <v>1</v>
      </c>
      <c r="L86" s="42"/>
      <c r="M86" s="47"/>
    </row>
    <row r="87" spans="5:13" x14ac:dyDescent="0.25">
      <c r="E87" s="49">
        <v>45026</v>
      </c>
      <c r="F87" s="79">
        <v>6</v>
      </c>
      <c r="G87" s="42"/>
      <c r="H87" s="47"/>
      <c r="J87" s="73">
        <v>45196</v>
      </c>
      <c r="K87" s="22">
        <v>1</v>
      </c>
      <c r="L87" s="42"/>
      <c r="M87" s="47"/>
    </row>
    <row r="88" spans="5:13" x14ac:dyDescent="0.25">
      <c r="E88" s="49">
        <v>45027</v>
      </c>
      <c r="F88" s="22">
        <v>5</v>
      </c>
      <c r="G88" s="42"/>
      <c r="H88" s="47"/>
      <c r="J88" s="73">
        <v>45197</v>
      </c>
      <c r="K88" s="22">
        <v>2</v>
      </c>
      <c r="L88" s="54" t="s">
        <v>35</v>
      </c>
      <c r="M88" s="48">
        <f>SUM(K85:K89)</f>
        <v>10</v>
      </c>
    </row>
    <row r="89" spans="5:13" ht="15.75" thickBot="1" x14ac:dyDescent="0.3">
      <c r="E89" s="49">
        <v>45028</v>
      </c>
      <c r="F89" s="22">
        <v>4</v>
      </c>
      <c r="G89" s="42"/>
      <c r="H89" s="47"/>
      <c r="J89" s="74">
        <v>45198</v>
      </c>
      <c r="K89" s="80">
        <v>3</v>
      </c>
      <c r="L89" s="76" t="s">
        <v>36</v>
      </c>
      <c r="M89" s="50">
        <f>AVERAGE(K85:K89)</f>
        <v>2</v>
      </c>
    </row>
    <row r="90" spans="5:13" x14ac:dyDescent="0.25">
      <c r="E90" s="49">
        <v>45029</v>
      </c>
      <c r="F90" s="22">
        <v>0</v>
      </c>
      <c r="G90" s="54" t="s">
        <v>35</v>
      </c>
      <c r="H90" s="48">
        <f>SUM(F87:F91)</f>
        <v>16</v>
      </c>
      <c r="J90" s="73">
        <v>45201</v>
      </c>
      <c r="K90" s="79">
        <v>5</v>
      </c>
      <c r="L90" s="44"/>
      <c r="M90" s="45"/>
    </row>
    <row r="91" spans="5:13" ht="15.75" thickBot="1" x14ac:dyDescent="0.3">
      <c r="E91" s="59">
        <v>45030</v>
      </c>
      <c r="F91" s="26">
        <v>1</v>
      </c>
      <c r="G91" s="76" t="s">
        <v>36</v>
      </c>
      <c r="H91" s="50">
        <f>AVERAGE(F87:F91)</f>
        <v>3.2</v>
      </c>
      <c r="J91" s="73">
        <v>45202</v>
      </c>
      <c r="K91" s="22">
        <v>1</v>
      </c>
      <c r="L91" s="42"/>
      <c r="M91" s="47"/>
    </row>
    <row r="92" spans="5:13" x14ac:dyDescent="0.25">
      <c r="E92" s="49">
        <v>45033</v>
      </c>
      <c r="F92" s="79">
        <v>2</v>
      </c>
      <c r="G92" s="42"/>
      <c r="H92" s="47"/>
      <c r="J92" s="73">
        <v>45203</v>
      </c>
      <c r="K92" s="22">
        <v>3</v>
      </c>
      <c r="L92" s="77"/>
      <c r="M92" s="75"/>
    </row>
    <row r="93" spans="5:13" x14ac:dyDescent="0.25">
      <c r="E93" s="49">
        <v>45034</v>
      </c>
      <c r="F93" s="22">
        <v>3</v>
      </c>
      <c r="G93" s="42"/>
      <c r="H93" s="47"/>
      <c r="J93" s="73">
        <v>45204</v>
      </c>
      <c r="K93" s="22">
        <v>2</v>
      </c>
      <c r="L93" s="54" t="s">
        <v>35</v>
      </c>
      <c r="M93" s="48">
        <f>SUM(K90:K94)</f>
        <v>11</v>
      </c>
    </row>
    <row r="94" spans="5:13" ht="15.75" thickBot="1" x14ac:dyDescent="0.3">
      <c r="E94" s="49">
        <v>45035</v>
      </c>
      <c r="F94" s="22">
        <v>4</v>
      </c>
      <c r="G94" s="42"/>
      <c r="H94" s="47"/>
      <c r="J94" s="74">
        <v>45205</v>
      </c>
      <c r="K94" s="80">
        <v>0</v>
      </c>
      <c r="L94" s="72" t="s">
        <v>36</v>
      </c>
      <c r="M94" s="60">
        <f>AVERAGE(K90:K94)</f>
        <v>2.2000000000000002</v>
      </c>
    </row>
    <row r="95" spans="5:13" x14ac:dyDescent="0.25">
      <c r="E95" s="49">
        <v>45036</v>
      </c>
      <c r="F95" s="22">
        <v>3</v>
      </c>
      <c r="G95" s="54" t="s">
        <v>35</v>
      </c>
      <c r="H95" s="48">
        <f>SUM(F92:F96)</f>
        <v>23</v>
      </c>
      <c r="J95" s="73">
        <v>45208</v>
      </c>
      <c r="K95" s="79">
        <v>4</v>
      </c>
      <c r="L95" s="44"/>
      <c r="M95" s="45"/>
    </row>
    <row r="96" spans="5:13" ht="15.75" thickBot="1" x14ac:dyDescent="0.3">
      <c r="E96" s="59">
        <v>45037</v>
      </c>
      <c r="F96" s="80">
        <v>11</v>
      </c>
      <c r="G96" s="76" t="s">
        <v>36</v>
      </c>
      <c r="H96" s="50">
        <f>AVERAGE(F92:F96)</f>
        <v>4.5999999999999996</v>
      </c>
      <c r="J96" s="73">
        <v>45209</v>
      </c>
      <c r="K96" s="22">
        <v>3</v>
      </c>
      <c r="L96" s="42"/>
      <c r="M96" s="47"/>
    </row>
    <row r="97" spans="5:13" x14ac:dyDescent="0.25">
      <c r="E97" s="49">
        <v>45040</v>
      </c>
      <c r="F97" s="79">
        <v>9</v>
      </c>
      <c r="G97" s="42"/>
      <c r="H97" s="47"/>
      <c r="J97" s="73">
        <v>45210</v>
      </c>
      <c r="K97" s="22">
        <v>2</v>
      </c>
      <c r="L97" s="77"/>
      <c r="M97" s="75"/>
    </row>
    <row r="98" spans="5:13" x14ac:dyDescent="0.25">
      <c r="E98" s="49">
        <v>45041</v>
      </c>
      <c r="F98" s="22">
        <v>2</v>
      </c>
      <c r="G98" s="42"/>
      <c r="H98" s="47"/>
      <c r="J98" s="73">
        <v>45211</v>
      </c>
      <c r="K98" s="22">
        <v>0</v>
      </c>
      <c r="L98" s="54" t="s">
        <v>35</v>
      </c>
      <c r="M98" s="48">
        <f>SUM(K95:K99)</f>
        <v>11</v>
      </c>
    </row>
    <row r="99" spans="5:13" ht="15.75" thickBot="1" x14ac:dyDescent="0.3">
      <c r="E99" s="49">
        <v>45042</v>
      </c>
      <c r="F99" s="22">
        <v>3</v>
      </c>
      <c r="G99" s="42"/>
      <c r="H99" s="47"/>
      <c r="J99" s="74">
        <v>45212</v>
      </c>
      <c r="K99" s="80">
        <v>2</v>
      </c>
      <c r="L99" s="72" t="s">
        <v>36</v>
      </c>
      <c r="M99" s="60">
        <f>AVERAGE(K95:K99)</f>
        <v>2.2000000000000002</v>
      </c>
    </row>
    <row r="100" spans="5:13" x14ac:dyDescent="0.25">
      <c r="E100" s="49">
        <v>45043</v>
      </c>
      <c r="F100" s="22">
        <v>0</v>
      </c>
      <c r="G100" s="54" t="s">
        <v>35</v>
      </c>
      <c r="H100" s="48">
        <f>SUM(F97:F101)</f>
        <v>20</v>
      </c>
      <c r="J100" s="73">
        <v>45215</v>
      </c>
      <c r="K100" s="79">
        <v>1</v>
      </c>
      <c r="L100" s="44"/>
      <c r="M100" s="45"/>
    </row>
    <row r="101" spans="5:13" ht="15.75" thickBot="1" x14ac:dyDescent="0.3">
      <c r="E101" s="59">
        <v>45044</v>
      </c>
      <c r="F101" s="80">
        <v>6</v>
      </c>
      <c r="G101" s="76" t="s">
        <v>36</v>
      </c>
      <c r="H101" s="50">
        <f>AVERAGE(F97:F101)</f>
        <v>4</v>
      </c>
      <c r="J101" s="73">
        <v>45216</v>
      </c>
      <c r="K101" s="22">
        <v>4</v>
      </c>
      <c r="L101" s="42"/>
      <c r="M101" s="47"/>
    </row>
    <row r="102" spans="5:13" ht="15.75" thickTop="1" x14ac:dyDescent="0.25">
      <c r="E102" s="49">
        <v>45048</v>
      </c>
      <c r="F102" s="81">
        <v>5</v>
      </c>
      <c r="G102" s="86"/>
      <c r="H102" s="87"/>
      <c r="J102" s="73">
        <v>45217</v>
      </c>
      <c r="K102" s="22">
        <v>4</v>
      </c>
      <c r="L102" s="77"/>
      <c r="M102" s="75"/>
    </row>
    <row r="103" spans="5:13" x14ac:dyDescent="0.25">
      <c r="E103" s="46">
        <v>45049</v>
      </c>
      <c r="F103" s="82">
        <v>2</v>
      </c>
      <c r="G103" s="88"/>
      <c r="H103" s="75"/>
      <c r="J103" s="73">
        <v>45218</v>
      </c>
      <c r="K103" s="22">
        <v>0</v>
      </c>
      <c r="L103" s="54" t="s">
        <v>35</v>
      </c>
      <c r="M103" s="48">
        <f>SUM(K100:K104)</f>
        <v>10</v>
      </c>
    </row>
    <row r="104" spans="5:13" ht="15.75" thickBot="1" x14ac:dyDescent="0.3">
      <c r="E104" s="46">
        <v>45050</v>
      </c>
      <c r="F104" s="82">
        <v>1</v>
      </c>
      <c r="G104" s="54" t="s">
        <v>35</v>
      </c>
      <c r="H104" s="48">
        <f>SUM(F102:F105)</f>
        <v>12</v>
      </c>
      <c r="J104" s="74">
        <v>45219</v>
      </c>
      <c r="K104" s="80">
        <v>1</v>
      </c>
      <c r="L104" s="72" t="s">
        <v>36</v>
      </c>
      <c r="M104" s="60">
        <f>AVERAGE(K100:K104)</f>
        <v>2</v>
      </c>
    </row>
    <row r="105" spans="5:13" ht="15.75" thickBot="1" x14ac:dyDescent="0.3">
      <c r="E105" s="59">
        <v>45051</v>
      </c>
      <c r="F105" s="83">
        <v>4</v>
      </c>
      <c r="G105" s="71" t="s">
        <v>36</v>
      </c>
      <c r="H105" s="58">
        <f>AVERAGE(F102:F105)</f>
        <v>3</v>
      </c>
      <c r="J105" s="73">
        <v>45222</v>
      </c>
      <c r="K105" s="79">
        <v>3</v>
      </c>
      <c r="L105" s="44"/>
      <c r="M105" s="45"/>
    </row>
    <row r="106" spans="5:13" x14ac:dyDescent="0.25">
      <c r="E106" s="46">
        <v>45056</v>
      </c>
      <c r="F106" s="84">
        <v>4</v>
      </c>
      <c r="J106" s="73">
        <v>45223</v>
      </c>
      <c r="K106" s="22">
        <v>2</v>
      </c>
      <c r="L106" s="42"/>
      <c r="M106" s="47"/>
    </row>
    <row r="107" spans="5:13" x14ac:dyDescent="0.25">
      <c r="E107" s="46">
        <v>45057</v>
      </c>
      <c r="F107" s="85">
        <v>5</v>
      </c>
      <c r="G107" s="54" t="s">
        <v>35</v>
      </c>
      <c r="H107" s="48">
        <f>SUM(F106:F108)</f>
        <v>10</v>
      </c>
      <c r="J107" s="73">
        <v>45224</v>
      </c>
      <c r="K107" s="22">
        <v>5</v>
      </c>
      <c r="L107" s="77"/>
      <c r="M107" s="75"/>
    </row>
    <row r="108" spans="5:13" ht="15.75" thickBot="1" x14ac:dyDescent="0.3">
      <c r="E108" s="59">
        <v>45058</v>
      </c>
      <c r="F108" s="82">
        <v>1</v>
      </c>
      <c r="G108" s="72" t="s">
        <v>36</v>
      </c>
      <c r="H108" s="60">
        <f>AVERAGE(F106:F108)</f>
        <v>3.3333333333333335</v>
      </c>
      <c r="J108" s="73">
        <v>45225</v>
      </c>
      <c r="K108" s="22">
        <v>6</v>
      </c>
      <c r="L108" s="54" t="s">
        <v>35</v>
      </c>
      <c r="M108" s="48">
        <f>SUM(K105:K109)</f>
        <v>22</v>
      </c>
    </row>
    <row r="109" spans="5:13" ht="15.75" thickBot="1" x14ac:dyDescent="0.3">
      <c r="E109" s="46">
        <v>45061</v>
      </c>
      <c r="F109" s="79">
        <v>3</v>
      </c>
      <c r="G109" s="42"/>
      <c r="H109" s="47"/>
      <c r="J109" s="74">
        <v>45226</v>
      </c>
      <c r="K109" s="80">
        <v>6</v>
      </c>
      <c r="L109" s="72" t="s">
        <v>36</v>
      </c>
      <c r="M109" s="60">
        <f>AVERAGE(K105:K109)</f>
        <v>4.4000000000000004</v>
      </c>
    </row>
    <row r="110" spans="5:13" x14ac:dyDescent="0.25">
      <c r="E110" s="46">
        <v>45062</v>
      </c>
      <c r="F110" s="22">
        <v>4</v>
      </c>
      <c r="G110" s="42"/>
      <c r="H110" s="47"/>
      <c r="J110" s="73">
        <v>45229</v>
      </c>
      <c r="K110" s="79">
        <v>1</v>
      </c>
      <c r="L110" s="44"/>
      <c r="M110" s="45"/>
    </row>
    <row r="111" spans="5:13" x14ac:dyDescent="0.25">
      <c r="E111" s="46">
        <v>45063</v>
      </c>
      <c r="F111" s="22">
        <v>2</v>
      </c>
      <c r="G111" s="42"/>
      <c r="H111" s="47"/>
      <c r="J111" s="73">
        <v>45230</v>
      </c>
      <c r="K111" s="22">
        <v>3</v>
      </c>
      <c r="L111" s="42"/>
      <c r="M111" s="47"/>
    </row>
    <row r="112" spans="5:13" x14ac:dyDescent="0.25">
      <c r="E112" s="46">
        <v>45064</v>
      </c>
      <c r="F112" s="22">
        <v>2</v>
      </c>
      <c r="G112" s="54" t="s">
        <v>35</v>
      </c>
      <c r="H112" s="48">
        <f>SUM(F109:F113)</f>
        <v>15</v>
      </c>
      <c r="J112" s="73">
        <v>45231</v>
      </c>
      <c r="K112" s="22">
        <v>1</v>
      </c>
      <c r="L112" s="77"/>
      <c r="M112" s="75"/>
    </row>
    <row r="113" spans="5:13" ht="15.75" thickBot="1" x14ac:dyDescent="0.3">
      <c r="E113" s="59">
        <v>45065</v>
      </c>
      <c r="F113" s="80">
        <v>4</v>
      </c>
      <c r="G113" s="76" t="s">
        <v>36</v>
      </c>
      <c r="H113" s="50">
        <f>AVERAGE(F109:F113)</f>
        <v>3</v>
      </c>
      <c r="J113" s="73">
        <v>45232</v>
      </c>
      <c r="K113" s="22">
        <v>0</v>
      </c>
      <c r="L113" s="54" t="s">
        <v>35</v>
      </c>
      <c r="M113" s="48">
        <f>SUM(K110:K114)</f>
        <v>6</v>
      </c>
    </row>
    <row r="114" spans="5:13" ht="15.75" thickBot="1" x14ac:dyDescent="0.3">
      <c r="E114" s="46">
        <v>45068</v>
      </c>
      <c r="F114" s="79">
        <v>4</v>
      </c>
      <c r="G114" s="42"/>
      <c r="H114" s="47"/>
      <c r="J114" s="74">
        <v>45233</v>
      </c>
      <c r="K114" s="80">
        <v>1</v>
      </c>
      <c r="L114" s="72" t="s">
        <v>36</v>
      </c>
      <c r="M114" s="60">
        <f>AVERAGE(K110:K114)</f>
        <v>1.2</v>
      </c>
    </row>
    <row r="115" spans="5:13" x14ac:dyDescent="0.25">
      <c r="E115" s="46">
        <v>45069</v>
      </c>
      <c r="F115" s="22">
        <v>4</v>
      </c>
      <c r="G115" s="42"/>
      <c r="H115" s="47"/>
      <c r="J115" s="73">
        <v>45237</v>
      </c>
      <c r="K115" s="79">
        <v>1</v>
      </c>
      <c r="L115" s="44"/>
      <c r="M115" s="45"/>
    </row>
    <row r="116" spans="5:13" x14ac:dyDescent="0.25">
      <c r="E116" s="46">
        <v>45070</v>
      </c>
      <c r="F116" s="22">
        <v>0</v>
      </c>
      <c r="G116" s="42"/>
      <c r="H116" s="47"/>
      <c r="J116" s="73">
        <v>45238</v>
      </c>
      <c r="K116" s="22">
        <v>3</v>
      </c>
      <c r="L116" s="77"/>
      <c r="M116" s="75"/>
    </row>
    <row r="117" spans="5:13" x14ac:dyDescent="0.25">
      <c r="E117" s="46">
        <v>45071</v>
      </c>
      <c r="F117" s="22">
        <v>1</v>
      </c>
      <c r="G117" s="54" t="s">
        <v>35</v>
      </c>
      <c r="H117" s="48">
        <f>SUM(F114:F118)</f>
        <v>10</v>
      </c>
      <c r="J117" s="73">
        <v>45239</v>
      </c>
      <c r="K117" s="22">
        <v>1</v>
      </c>
      <c r="L117" s="54" t="s">
        <v>35</v>
      </c>
      <c r="M117" s="48">
        <f>SUM(K115:K118)</f>
        <v>7</v>
      </c>
    </row>
    <row r="118" spans="5:13" ht="15.75" thickBot="1" x14ac:dyDescent="0.3">
      <c r="E118" s="59">
        <v>45072</v>
      </c>
      <c r="F118" s="80">
        <v>1</v>
      </c>
      <c r="G118" s="76" t="s">
        <v>36</v>
      </c>
      <c r="H118" s="50">
        <f>AVERAGE(F114:F118)</f>
        <v>2</v>
      </c>
      <c r="J118" s="74">
        <v>45240</v>
      </c>
      <c r="K118" s="22">
        <v>2</v>
      </c>
      <c r="L118" s="72" t="s">
        <v>36</v>
      </c>
      <c r="M118" s="60">
        <f>AVERAGE(K115:K118)</f>
        <v>1.75</v>
      </c>
    </row>
    <row r="119" spans="5:13" x14ac:dyDescent="0.25">
      <c r="E119" s="46">
        <v>45075</v>
      </c>
      <c r="F119" s="79">
        <v>3</v>
      </c>
      <c r="G119" s="42"/>
      <c r="H119" s="47"/>
      <c r="J119" s="73">
        <v>45243</v>
      </c>
      <c r="K119" s="79">
        <v>3</v>
      </c>
      <c r="L119" s="44"/>
      <c r="M119" s="45"/>
    </row>
    <row r="120" spans="5:13" x14ac:dyDescent="0.25">
      <c r="E120" s="46">
        <v>45076</v>
      </c>
      <c r="F120" s="22">
        <v>1</v>
      </c>
      <c r="G120" s="42"/>
      <c r="H120" s="47"/>
      <c r="J120" s="73">
        <v>45244</v>
      </c>
      <c r="K120" s="22">
        <v>1</v>
      </c>
      <c r="L120" s="42"/>
      <c r="M120" s="47"/>
    </row>
    <row r="121" spans="5:13" x14ac:dyDescent="0.25">
      <c r="E121" s="46">
        <v>45077</v>
      </c>
      <c r="F121" s="22">
        <v>2</v>
      </c>
      <c r="G121" s="42"/>
      <c r="H121" s="47"/>
      <c r="J121" s="73">
        <v>45245</v>
      </c>
      <c r="K121" s="22">
        <v>2</v>
      </c>
      <c r="L121" s="77"/>
      <c r="M121" s="75"/>
    </row>
    <row r="122" spans="5:13" x14ac:dyDescent="0.25">
      <c r="E122" s="46">
        <v>45078</v>
      </c>
      <c r="F122" s="22">
        <v>2</v>
      </c>
      <c r="G122" s="54" t="s">
        <v>35</v>
      </c>
      <c r="H122" s="48">
        <f>SUM(F119:F123)</f>
        <v>10</v>
      </c>
      <c r="J122" s="73">
        <v>45246</v>
      </c>
      <c r="K122" s="22">
        <v>4</v>
      </c>
      <c r="L122" s="54" t="s">
        <v>35</v>
      </c>
      <c r="M122" s="48">
        <f>SUM(K119:K123)</f>
        <v>11</v>
      </c>
    </row>
    <row r="123" spans="5:13" ht="15.75" thickBot="1" x14ac:dyDescent="0.3">
      <c r="E123" s="59">
        <v>45079</v>
      </c>
      <c r="F123" s="80">
        <v>2</v>
      </c>
      <c r="G123" s="76" t="s">
        <v>36</v>
      </c>
      <c r="H123" s="50">
        <f>AVERAGE(F119:F123)</f>
        <v>2</v>
      </c>
      <c r="J123" s="74">
        <v>45247</v>
      </c>
      <c r="K123" s="80">
        <v>1</v>
      </c>
      <c r="L123" s="72" t="s">
        <v>36</v>
      </c>
      <c r="M123" s="60">
        <f>AVERAGE(K119:K123)</f>
        <v>2.2000000000000002</v>
      </c>
    </row>
    <row r="124" spans="5:13" x14ac:dyDescent="0.25">
      <c r="E124" s="46">
        <v>45082</v>
      </c>
      <c r="F124" s="79">
        <v>2</v>
      </c>
      <c r="G124" s="42"/>
      <c r="H124" s="47"/>
      <c r="J124" s="73">
        <v>45250</v>
      </c>
      <c r="K124" s="79">
        <v>4</v>
      </c>
      <c r="L124" s="44"/>
      <c r="M124" s="45"/>
    </row>
    <row r="125" spans="5:13" x14ac:dyDescent="0.25">
      <c r="E125" s="46">
        <v>45083</v>
      </c>
      <c r="F125" s="22">
        <v>1</v>
      </c>
      <c r="G125" s="42"/>
      <c r="H125" s="47"/>
      <c r="J125" s="73">
        <v>45251</v>
      </c>
      <c r="K125" s="22">
        <v>3</v>
      </c>
      <c r="L125" s="42"/>
      <c r="M125" s="47"/>
    </row>
    <row r="126" spans="5:13" x14ac:dyDescent="0.25">
      <c r="E126" s="46">
        <v>45084</v>
      </c>
      <c r="F126" s="22">
        <v>1</v>
      </c>
      <c r="G126" s="42"/>
      <c r="H126" s="47"/>
      <c r="J126" s="73">
        <v>45252</v>
      </c>
      <c r="K126" s="22">
        <v>3</v>
      </c>
      <c r="L126" s="77"/>
      <c r="M126" s="75"/>
    </row>
    <row r="127" spans="5:13" x14ac:dyDescent="0.25">
      <c r="E127" s="46">
        <v>45085</v>
      </c>
      <c r="F127" s="41">
        <v>2</v>
      </c>
      <c r="G127" s="89" t="s">
        <v>35</v>
      </c>
      <c r="H127" s="48">
        <f>SUM(F124:F128)</f>
        <v>8</v>
      </c>
      <c r="J127" s="73">
        <v>45253</v>
      </c>
      <c r="K127" s="22">
        <v>6</v>
      </c>
      <c r="L127" s="54" t="s">
        <v>35</v>
      </c>
      <c r="M127" s="48">
        <f>SUM(K124:K128)</f>
        <v>19</v>
      </c>
    </row>
    <row r="128" spans="5:13" ht="15.75" thickBot="1" x14ac:dyDescent="0.3">
      <c r="E128" s="59">
        <v>45086</v>
      </c>
      <c r="F128" s="26">
        <v>2</v>
      </c>
      <c r="G128" s="76" t="s">
        <v>36</v>
      </c>
      <c r="H128" s="50">
        <f>AVERAGE(F124:F128)</f>
        <v>1.6</v>
      </c>
      <c r="J128" s="74">
        <v>45254</v>
      </c>
      <c r="K128" s="80">
        <v>3</v>
      </c>
      <c r="L128" s="72" t="s">
        <v>36</v>
      </c>
      <c r="M128" s="60">
        <f>AVERAGE(K124:K128)</f>
        <v>3.8</v>
      </c>
    </row>
    <row r="129" spans="5:13" ht="15.75" thickTop="1" x14ac:dyDescent="0.25">
      <c r="E129" s="73">
        <v>45090</v>
      </c>
      <c r="F129" s="79">
        <v>5</v>
      </c>
      <c r="G129" s="86"/>
      <c r="H129" s="87"/>
      <c r="J129" s="73">
        <v>45257</v>
      </c>
      <c r="K129" s="79">
        <v>4</v>
      </c>
      <c r="L129" s="44"/>
      <c r="M129" s="45"/>
    </row>
    <row r="130" spans="5:13" x14ac:dyDescent="0.25">
      <c r="E130" s="73">
        <v>45091</v>
      </c>
      <c r="F130" s="22">
        <v>3</v>
      </c>
      <c r="G130" s="88"/>
      <c r="H130" s="75"/>
      <c r="J130" s="73">
        <v>45258</v>
      </c>
      <c r="K130" s="22">
        <v>5</v>
      </c>
      <c r="L130" s="42"/>
      <c r="M130" s="47"/>
    </row>
    <row r="131" spans="5:13" x14ac:dyDescent="0.25">
      <c r="E131" s="73">
        <v>45092</v>
      </c>
      <c r="F131" s="22">
        <v>5</v>
      </c>
      <c r="G131" s="54" t="s">
        <v>35</v>
      </c>
      <c r="H131" s="48">
        <f>SUM(F129:F132)</f>
        <v>15</v>
      </c>
      <c r="J131" s="73">
        <v>45259</v>
      </c>
      <c r="K131" s="22">
        <v>5</v>
      </c>
      <c r="L131" s="77"/>
      <c r="M131" s="75"/>
    </row>
    <row r="132" spans="5:13" ht="15.75" thickBot="1" x14ac:dyDescent="0.3">
      <c r="E132" s="74">
        <v>45093</v>
      </c>
      <c r="F132" s="22">
        <v>2</v>
      </c>
      <c r="G132" s="72" t="s">
        <v>36</v>
      </c>
      <c r="H132" s="60">
        <f>AVERAGE(F129:F132)</f>
        <v>3.75</v>
      </c>
      <c r="J132" s="73">
        <v>45260</v>
      </c>
      <c r="K132" s="22">
        <v>3</v>
      </c>
      <c r="L132" s="54" t="s">
        <v>35</v>
      </c>
      <c r="M132" s="48">
        <f>SUM(K129:K133)</f>
        <v>17</v>
      </c>
    </row>
    <row r="133" spans="5:13" ht="15.75" thickBot="1" x14ac:dyDescent="0.3">
      <c r="E133" s="73">
        <v>45096</v>
      </c>
      <c r="F133" s="79">
        <v>2</v>
      </c>
      <c r="G133" s="42"/>
      <c r="H133" s="47"/>
      <c r="J133" s="74">
        <v>45261</v>
      </c>
      <c r="K133" s="80">
        <v>0</v>
      </c>
      <c r="L133" s="72" t="s">
        <v>36</v>
      </c>
      <c r="M133" s="60">
        <f>AVERAGE(K129:K133)</f>
        <v>3.4</v>
      </c>
    </row>
    <row r="134" spans="5:13" x14ac:dyDescent="0.25">
      <c r="E134" s="73">
        <v>45097</v>
      </c>
      <c r="F134" s="22">
        <v>8</v>
      </c>
      <c r="G134" s="42"/>
      <c r="H134" s="47"/>
      <c r="J134" s="73">
        <v>45264</v>
      </c>
      <c r="K134" s="79">
        <v>2</v>
      </c>
      <c r="L134" s="44"/>
      <c r="M134" s="45"/>
    </row>
    <row r="135" spans="5:13" x14ac:dyDescent="0.25">
      <c r="E135" s="73">
        <v>45098</v>
      </c>
      <c r="F135" s="22">
        <v>1</v>
      </c>
      <c r="G135" s="42"/>
      <c r="H135" s="47"/>
      <c r="J135" s="73">
        <v>45265</v>
      </c>
      <c r="K135" s="22">
        <v>2</v>
      </c>
      <c r="L135" s="42"/>
      <c r="M135" s="47"/>
    </row>
    <row r="136" spans="5:13" x14ac:dyDescent="0.25">
      <c r="E136" s="73">
        <v>45099</v>
      </c>
      <c r="F136" s="22">
        <v>2</v>
      </c>
      <c r="G136" s="54" t="s">
        <v>35</v>
      </c>
      <c r="H136" s="48">
        <f>SUM(F133:F137)</f>
        <v>15</v>
      </c>
      <c r="J136" s="73">
        <v>45266</v>
      </c>
      <c r="K136" s="22">
        <v>3</v>
      </c>
      <c r="L136" s="77"/>
      <c r="M136" s="75"/>
    </row>
    <row r="137" spans="5:13" ht="15.75" thickBot="1" x14ac:dyDescent="0.3">
      <c r="E137" s="74">
        <v>45100</v>
      </c>
      <c r="F137" s="80">
        <v>2</v>
      </c>
      <c r="G137" s="76" t="s">
        <v>36</v>
      </c>
      <c r="H137" s="50">
        <f>AVERAGE(F133:F137)</f>
        <v>3</v>
      </c>
      <c r="J137" s="73">
        <v>45267</v>
      </c>
      <c r="K137" s="22">
        <v>4</v>
      </c>
      <c r="L137" s="54" t="s">
        <v>35</v>
      </c>
      <c r="M137" s="48">
        <f>SUM(K134:K138)</f>
        <v>12</v>
      </c>
    </row>
    <row r="138" spans="5:13" ht="15.75" thickBot="1" x14ac:dyDescent="0.3">
      <c r="E138" s="73">
        <v>45103</v>
      </c>
      <c r="F138" s="79">
        <v>1</v>
      </c>
      <c r="G138" s="42"/>
      <c r="H138" s="47"/>
      <c r="J138" s="74">
        <v>45268</v>
      </c>
      <c r="K138" s="80">
        <v>1</v>
      </c>
      <c r="L138" s="72" t="s">
        <v>36</v>
      </c>
      <c r="M138" s="60">
        <f>AVERAGE(K134:K138)</f>
        <v>2.4</v>
      </c>
    </row>
    <row r="139" spans="5:13" x14ac:dyDescent="0.25">
      <c r="E139" s="73">
        <v>45104</v>
      </c>
      <c r="F139" s="22">
        <v>6</v>
      </c>
      <c r="G139" s="42"/>
      <c r="H139" s="47"/>
      <c r="J139" s="73">
        <v>45271</v>
      </c>
      <c r="K139" s="79">
        <v>1</v>
      </c>
      <c r="L139" s="44"/>
      <c r="M139" s="45"/>
    </row>
    <row r="140" spans="5:13" x14ac:dyDescent="0.25">
      <c r="E140" s="73">
        <v>45105</v>
      </c>
      <c r="F140" s="22">
        <v>1</v>
      </c>
      <c r="G140" s="42"/>
      <c r="H140" s="47"/>
      <c r="J140" s="73">
        <v>45272</v>
      </c>
      <c r="K140" s="22">
        <v>6</v>
      </c>
      <c r="L140" s="42"/>
      <c r="M140" s="47"/>
    </row>
    <row r="141" spans="5:13" x14ac:dyDescent="0.25">
      <c r="E141" s="73">
        <v>45106</v>
      </c>
      <c r="F141" s="22">
        <v>1</v>
      </c>
      <c r="G141" s="54" t="s">
        <v>35</v>
      </c>
      <c r="H141" s="48">
        <f>SUM(F138:F142)</f>
        <v>11</v>
      </c>
      <c r="J141" s="73">
        <v>45273</v>
      </c>
      <c r="K141" s="22">
        <v>2</v>
      </c>
      <c r="L141" s="77"/>
      <c r="M141" s="75"/>
    </row>
    <row r="142" spans="5:13" ht="15.75" thickBot="1" x14ac:dyDescent="0.3">
      <c r="E142" s="74">
        <v>45107</v>
      </c>
      <c r="F142" s="80">
        <v>2</v>
      </c>
      <c r="G142" s="76" t="s">
        <v>36</v>
      </c>
      <c r="H142" s="50">
        <f>AVERAGE(F138:F142)</f>
        <v>2.2000000000000002</v>
      </c>
      <c r="J142" s="73">
        <v>45274</v>
      </c>
      <c r="K142" s="22">
        <v>3</v>
      </c>
      <c r="L142" s="54" t="s">
        <v>35</v>
      </c>
      <c r="M142" s="48">
        <f>SUM(K139:K143)</f>
        <v>15</v>
      </c>
    </row>
    <row r="143" spans="5:13" ht="15.75" thickBot="1" x14ac:dyDescent="0.3">
      <c r="J143" s="74">
        <v>45275</v>
      </c>
      <c r="K143" s="80">
        <v>3</v>
      </c>
      <c r="L143" s="72" t="s">
        <v>36</v>
      </c>
      <c r="M143" s="60">
        <f>AVERAGE(K139:K143)</f>
        <v>3</v>
      </c>
    </row>
    <row r="144" spans="5:13" x14ac:dyDescent="0.25">
      <c r="J144" s="73">
        <v>45278</v>
      </c>
      <c r="K144" s="79">
        <v>3</v>
      </c>
      <c r="L144" s="44"/>
      <c r="M144" s="45"/>
    </row>
    <row r="145" spans="10:13" x14ac:dyDescent="0.25">
      <c r="J145" s="73">
        <v>45279</v>
      </c>
      <c r="K145" s="22">
        <v>4</v>
      </c>
      <c r="L145" s="42"/>
      <c r="M145" s="47"/>
    </row>
    <row r="146" spans="10:13" x14ac:dyDescent="0.25">
      <c r="J146" s="73">
        <v>45280</v>
      </c>
      <c r="K146" s="22">
        <v>2</v>
      </c>
      <c r="L146" s="77"/>
      <c r="M146" s="75"/>
    </row>
    <row r="147" spans="10:13" x14ac:dyDescent="0.25">
      <c r="J147" s="73">
        <v>45281</v>
      </c>
      <c r="K147" s="22">
        <v>2</v>
      </c>
      <c r="L147" s="54" t="s">
        <v>35</v>
      </c>
      <c r="M147" s="48">
        <f>SUM(K144:K148)</f>
        <v>13</v>
      </c>
    </row>
    <row r="148" spans="10:13" ht="15.75" thickBot="1" x14ac:dyDescent="0.3">
      <c r="J148" s="74">
        <v>45282</v>
      </c>
      <c r="K148" s="80">
        <v>2</v>
      </c>
      <c r="L148" s="72" t="s">
        <v>36</v>
      </c>
      <c r="M148" s="60">
        <f>AVERAGE(K144:K148)</f>
        <v>2.6</v>
      </c>
    </row>
    <row r="149" spans="10:13" x14ac:dyDescent="0.25">
      <c r="J149" s="73">
        <v>45285</v>
      </c>
      <c r="K149" s="79">
        <v>3</v>
      </c>
      <c r="L149" s="44"/>
      <c r="M149" s="45"/>
    </row>
    <row r="150" spans="10:13" x14ac:dyDescent="0.25">
      <c r="J150" s="73">
        <v>45286</v>
      </c>
      <c r="K150" s="22">
        <v>1</v>
      </c>
      <c r="L150" s="42"/>
      <c r="M150" s="47"/>
    </row>
    <row r="151" spans="10:13" x14ac:dyDescent="0.25">
      <c r="J151" s="73">
        <v>45287</v>
      </c>
      <c r="K151" s="22">
        <v>0</v>
      </c>
      <c r="L151" s="77"/>
      <c r="M151" s="75"/>
    </row>
    <row r="152" spans="10:13" x14ac:dyDescent="0.25">
      <c r="J152" s="73">
        <v>45288</v>
      </c>
      <c r="K152" s="22">
        <v>0</v>
      </c>
      <c r="L152" s="54" t="s">
        <v>35</v>
      </c>
      <c r="M152" s="48">
        <f>SUM(K149:K153)</f>
        <v>5</v>
      </c>
    </row>
    <row r="153" spans="10:13" ht="15.75" thickBot="1" x14ac:dyDescent="0.3">
      <c r="J153" s="74">
        <v>45289</v>
      </c>
      <c r="K153" s="80">
        <v>1</v>
      </c>
      <c r="L153" s="72" t="s">
        <v>36</v>
      </c>
      <c r="M153" s="60">
        <f>AVERAGE(K149:K153)</f>
        <v>1</v>
      </c>
    </row>
    <row r="196" spans="1:1" x14ac:dyDescent="0.25">
      <c r="A196" s="57"/>
    </row>
    <row r="197" spans="1:1" x14ac:dyDescent="0.25">
      <c r="A197" s="57"/>
    </row>
    <row r="198" spans="1:1" x14ac:dyDescent="0.25">
      <c r="A198" s="8"/>
    </row>
    <row r="199" spans="1:1" x14ac:dyDescent="0.25">
      <c r="A199" s="8"/>
    </row>
    <row r="200" spans="1:1" x14ac:dyDescent="0.25">
      <c r="A200" s="8"/>
    </row>
    <row r="201" spans="1:1" x14ac:dyDescent="0.25">
      <c r="A201" s="8"/>
    </row>
    <row r="202" spans="1:1" x14ac:dyDescent="0.25">
      <c r="A202" s="8"/>
    </row>
    <row r="203" spans="1:1" x14ac:dyDescent="0.25">
      <c r="A203" s="57"/>
    </row>
    <row r="204" spans="1:1" x14ac:dyDescent="0.25">
      <c r="A204" s="57"/>
    </row>
    <row r="205" spans="1:1" x14ac:dyDescent="0.25">
      <c r="A205" s="8"/>
    </row>
    <row r="206" spans="1:1" x14ac:dyDescent="0.25">
      <c r="A206" s="8"/>
    </row>
    <row r="207" spans="1:1" x14ac:dyDescent="0.25">
      <c r="A207" s="8"/>
    </row>
    <row r="208" spans="1:1" x14ac:dyDescent="0.25">
      <c r="A208" s="8"/>
    </row>
    <row r="209" spans="1:1" x14ac:dyDescent="0.25">
      <c r="A209" s="8"/>
    </row>
    <row r="210" spans="1:1" x14ac:dyDescent="0.25">
      <c r="A210" s="57"/>
    </row>
    <row r="211" spans="1:1" x14ac:dyDescent="0.25">
      <c r="A211" s="57"/>
    </row>
    <row r="212" spans="1:1" x14ac:dyDescent="0.25">
      <c r="A212" s="8"/>
    </row>
    <row r="213" spans="1:1" x14ac:dyDescent="0.25">
      <c r="A213" s="8"/>
    </row>
    <row r="214" spans="1:1" x14ac:dyDescent="0.25">
      <c r="A214" s="8"/>
    </row>
    <row r="215" spans="1:1" x14ac:dyDescent="0.25">
      <c r="A215" s="8"/>
    </row>
    <row r="216" spans="1:1" x14ac:dyDescent="0.25">
      <c r="A216" s="8"/>
    </row>
    <row r="217" spans="1:1" x14ac:dyDescent="0.25">
      <c r="A217" s="57"/>
    </row>
    <row r="218" spans="1:1" x14ac:dyDescent="0.25">
      <c r="A218" s="57"/>
    </row>
    <row r="219" spans="1:1" x14ac:dyDescent="0.25">
      <c r="A219" s="8"/>
    </row>
    <row r="220" spans="1:1" x14ac:dyDescent="0.25">
      <c r="A220" s="8"/>
    </row>
    <row r="221" spans="1:1" x14ac:dyDescent="0.25">
      <c r="A221" s="8"/>
    </row>
    <row r="222" spans="1:1" x14ac:dyDescent="0.25">
      <c r="A222" s="8"/>
    </row>
    <row r="223" spans="1:1" x14ac:dyDescent="0.25">
      <c r="A223" s="8"/>
    </row>
    <row r="224" spans="1:1" x14ac:dyDescent="0.25">
      <c r="A224" s="57"/>
    </row>
    <row r="225" spans="1:1" x14ac:dyDescent="0.25">
      <c r="A225" s="57"/>
    </row>
    <row r="226" spans="1:1" x14ac:dyDescent="0.25">
      <c r="A226" s="8"/>
    </row>
    <row r="227" spans="1:1" x14ac:dyDescent="0.25">
      <c r="A227" s="8"/>
    </row>
    <row r="228" spans="1:1" x14ac:dyDescent="0.25">
      <c r="A228" s="8"/>
    </row>
    <row r="229" spans="1:1" x14ac:dyDescent="0.25">
      <c r="A229" s="8"/>
    </row>
    <row r="230" spans="1:1" x14ac:dyDescent="0.25">
      <c r="A230" s="8"/>
    </row>
    <row r="231" spans="1:1" x14ac:dyDescent="0.25">
      <c r="A231" s="57"/>
    </row>
    <row r="285" spans="5:5" x14ac:dyDescent="0.25">
      <c r="E285" s="61"/>
    </row>
    <row r="286" spans="5:5" x14ac:dyDescent="0.25">
      <c r="E286" s="61"/>
    </row>
  </sheetData>
  <mergeCells count="1">
    <mergeCell ref="F1:G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47"/>
  <sheetViews>
    <sheetView zoomScale="85" zoomScaleNormal="85" workbookViewId="0">
      <selection activeCell="M151" sqref="M151"/>
    </sheetView>
  </sheetViews>
  <sheetFormatPr defaultRowHeight="15" x14ac:dyDescent="0.25"/>
  <cols>
    <col min="1" max="1" width="19.7109375" customWidth="1"/>
    <col min="2" max="3" width="17.85546875" customWidth="1"/>
    <col min="4" max="4" width="13.85546875" customWidth="1"/>
    <col min="5" max="5" width="10.7109375" customWidth="1"/>
    <col min="6" max="6" width="9.85546875" customWidth="1"/>
    <col min="7" max="7" width="8.28515625" customWidth="1"/>
    <col min="8" max="8" width="9.140625" customWidth="1"/>
    <col min="9" max="9" width="10.140625" customWidth="1"/>
    <col min="10" max="10" width="18.28515625" customWidth="1"/>
    <col min="11" max="11" width="12.42578125" customWidth="1"/>
    <col min="12" max="12" width="12" customWidth="1"/>
    <col min="13" max="13" width="11.7109375" customWidth="1"/>
    <col min="14" max="14" width="16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F1" s="1" t="s">
        <v>7</v>
      </c>
    </row>
    <row r="2" spans="1:10" ht="15" customHeight="1" x14ac:dyDescent="0.25">
      <c r="A2" s="3">
        <f>SUM(B8:B25)</f>
        <v>1157</v>
      </c>
      <c r="B2" s="3">
        <f>H17</f>
        <v>1133</v>
      </c>
      <c r="C2" s="3">
        <f>A2-B2</f>
        <v>24</v>
      </c>
      <c r="F2" s="1" t="s">
        <v>9</v>
      </c>
      <c r="G2" s="4" t="s">
        <v>67</v>
      </c>
      <c r="H2" s="1" t="s">
        <v>10</v>
      </c>
      <c r="I2" s="1" t="s">
        <v>11</v>
      </c>
      <c r="J2" s="1" t="s">
        <v>28</v>
      </c>
    </row>
    <row r="3" spans="1:10" x14ac:dyDescent="0.25">
      <c r="F3" s="3"/>
      <c r="G3" s="5">
        <v>2.7E-2</v>
      </c>
      <c r="H3" s="6">
        <v>792</v>
      </c>
      <c r="I3" s="3">
        <v>750</v>
      </c>
      <c r="J3" s="3">
        <v>1528</v>
      </c>
    </row>
    <row r="4" spans="1:10" x14ac:dyDescent="0.25">
      <c r="A4" s="3" t="s">
        <v>45</v>
      </c>
      <c r="B4" s="3" t="s">
        <v>68</v>
      </c>
      <c r="F4" s="55"/>
      <c r="G4" s="55"/>
      <c r="H4" s="55"/>
      <c r="I4" s="55"/>
      <c r="J4" s="55"/>
    </row>
    <row r="5" spans="1:10" x14ac:dyDescent="0.25">
      <c r="A5" s="3">
        <v>10100</v>
      </c>
      <c r="B5" s="3">
        <f>((H17/A5)*100)</f>
        <v>11.217821782178218</v>
      </c>
      <c r="F5" s="7"/>
      <c r="G5" s="7"/>
      <c r="H5" s="7"/>
      <c r="I5" s="8"/>
      <c r="J5" s="8"/>
    </row>
    <row r="6" spans="1:10" x14ac:dyDescent="0.25">
      <c r="F6" s="8"/>
      <c r="G6" s="8"/>
      <c r="H6" s="8"/>
      <c r="I6" s="8"/>
      <c r="J6" s="8"/>
    </row>
    <row r="7" spans="1:10" x14ac:dyDescent="0.25">
      <c r="A7" s="1" t="s">
        <v>14</v>
      </c>
      <c r="B7" s="1" t="s">
        <v>15</v>
      </c>
      <c r="F7" s="7"/>
      <c r="G7" s="7"/>
      <c r="H7" s="7"/>
      <c r="I7" s="8"/>
      <c r="J7" s="8"/>
    </row>
    <row r="8" spans="1:10" x14ac:dyDescent="0.25">
      <c r="A8" s="98" t="s">
        <v>66</v>
      </c>
      <c r="B8" s="3">
        <v>43</v>
      </c>
      <c r="F8" s="8"/>
      <c r="G8" s="8"/>
      <c r="H8" s="8"/>
      <c r="I8" s="8"/>
      <c r="J8" s="8"/>
    </row>
    <row r="9" spans="1:10" x14ac:dyDescent="0.25">
      <c r="A9" s="10">
        <v>44939</v>
      </c>
      <c r="B9" s="3">
        <v>100</v>
      </c>
      <c r="F9" s="7"/>
      <c r="G9" s="7"/>
      <c r="H9" s="7"/>
      <c r="I9" s="7"/>
      <c r="J9" s="7"/>
    </row>
    <row r="10" spans="1:10" x14ac:dyDescent="0.25">
      <c r="A10" s="10">
        <v>44958</v>
      </c>
      <c r="B10" s="3">
        <v>60</v>
      </c>
      <c r="F10" s="8"/>
      <c r="G10" s="8"/>
      <c r="H10" s="8"/>
      <c r="I10" s="8"/>
      <c r="J10" s="8"/>
    </row>
    <row r="11" spans="1:10" x14ac:dyDescent="0.25">
      <c r="A11" s="10">
        <v>44965</v>
      </c>
      <c r="B11" s="56">
        <v>130</v>
      </c>
      <c r="G11" s="7"/>
      <c r="H11" s="8"/>
      <c r="I11" s="8"/>
    </row>
    <row r="12" spans="1:10" x14ac:dyDescent="0.25">
      <c r="A12" s="10">
        <v>44974</v>
      </c>
      <c r="B12" s="56">
        <v>-1</v>
      </c>
      <c r="C12" t="s">
        <v>69</v>
      </c>
      <c r="G12" s="8"/>
      <c r="H12" s="8"/>
      <c r="I12" s="8"/>
    </row>
    <row r="13" spans="1:10" x14ac:dyDescent="0.25">
      <c r="A13" s="10">
        <v>44959</v>
      </c>
      <c r="B13" s="56">
        <v>100</v>
      </c>
      <c r="G13" s="8"/>
      <c r="H13" s="8"/>
      <c r="I13" s="8"/>
    </row>
    <row r="14" spans="1:10" x14ac:dyDescent="0.25">
      <c r="A14" s="10">
        <v>45006</v>
      </c>
      <c r="B14" s="56">
        <v>84</v>
      </c>
    </row>
    <row r="15" spans="1:10" x14ac:dyDescent="0.25">
      <c r="A15" s="10">
        <v>45016</v>
      </c>
      <c r="B15" s="56">
        <v>169</v>
      </c>
    </row>
    <row r="16" spans="1:10" ht="15.75" thickBot="1" x14ac:dyDescent="0.3">
      <c r="A16" s="10">
        <v>45016</v>
      </c>
      <c r="B16" s="3">
        <v>-1</v>
      </c>
      <c r="C16" t="s">
        <v>76</v>
      </c>
    </row>
    <row r="17" spans="1:13" ht="15.75" thickBot="1" x14ac:dyDescent="0.3">
      <c r="A17" s="10">
        <v>45029</v>
      </c>
      <c r="B17" s="3">
        <v>92</v>
      </c>
      <c r="E17" s="68"/>
      <c r="F17" s="68"/>
      <c r="G17" s="39" t="s">
        <v>37</v>
      </c>
      <c r="H17" s="27">
        <f>SUM(F19:F136,K19:K147)</f>
        <v>1133</v>
      </c>
      <c r="I17" s="68"/>
      <c r="J17" s="68"/>
      <c r="K17" s="68"/>
      <c r="L17" s="68"/>
      <c r="M17" s="68"/>
    </row>
    <row r="18" spans="1:13" ht="15.75" thickBot="1" x14ac:dyDescent="0.3">
      <c r="A18" s="10">
        <v>45085</v>
      </c>
      <c r="B18" s="3">
        <v>-1</v>
      </c>
      <c r="C18" s="68" t="s">
        <v>69</v>
      </c>
      <c r="E18" s="51"/>
      <c r="F18" s="33" t="s">
        <v>38</v>
      </c>
      <c r="G18" s="52" t="s">
        <v>36</v>
      </c>
      <c r="H18" s="43">
        <f>AVERAGE(F19:F136,K19:K147)</f>
        <v>4.5870445344129553</v>
      </c>
      <c r="I18" s="68"/>
      <c r="J18" s="68"/>
      <c r="K18" s="68"/>
      <c r="L18" s="68"/>
      <c r="M18" s="68"/>
    </row>
    <row r="19" spans="1:13" x14ac:dyDescent="0.25">
      <c r="A19" s="10">
        <v>45098</v>
      </c>
      <c r="B19" s="3">
        <v>114</v>
      </c>
      <c r="E19" s="90">
        <v>44935</v>
      </c>
      <c r="F19" s="28">
        <v>8</v>
      </c>
      <c r="G19" s="44"/>
      <c r="H19" s="45"/>
      <c r="I19" s="68"/>
      <c r="J19" s="91">
        <v>45110</v>
      </c>
      <c r="K19" s="79">
        <v>1</v>
      </c>
      <c r="L19" s="44"/>
      <c r="M19" s="45"/>
    </row>
    <row r="20" spans="1:13" x14ac:dyDescent="0.25">
      <c r="A20" s="10">
        <v>45121</v>
      </c>
      <c r="B20" s="3">
        <v>50</v>
      </c>
      <c r="E20" s="46">
        <v>44936</v>
      </c>
      <c r="F20" s="22">
        <v>4</v>
      </c>
      <c r="G20" s="42"/>
      <c r="H20" s="47"/>
      <c r="I20" s="68"/>
      <c r="J20" s="73">
        <v>45111</v>
      </c>
      <c r="K20" s="22">
        <v>1</v>
      </c>
      <c r="L20" s="42"/>
      <c r="M20" s="47"/>
    </row>
    <row r="21" spans="1:13" x14ac:dyDescent="0.25">
      <c r="A21" s="10">
        <v>45188</v>
      </c>
      <c r="B21" s="3">
        <v>100</v>
      </c>
      <c r="E21" s="46">
        <v>44937</v>
      </c>
      <c r="F21" s="22">
        <v>8</v>
      </c>
      <c r="G21" s="42"/>
      <c r="H21" s="47"/>
      <c r="I21" s="68"/>
      <c r="J21" s="73">
        <v>45112</v>
      </c>
      <c r="K21" s="22">
        <v>2</v>
      </c>
      <c r="L21" s="42"/>
      <c r="M21" s="47"/>
    </row>
    <row r="22" spans="1:13" x14ac:dyDescent="0.25">
      <c r="A22" s="10">
        <v>45205</v>
      </c>
      <c r="B22" s="3">
        <v>50</v>
      </c>
      <c r="E22" s="46">
        <v>44938</v>
      </c>
      <c r="F22" s="22">
        <v>9</v>
      </c>
      <c r="G22" s="54" t="s">
        <v>35</v>
      </c>
      <c r="H22" s="48">
        <f>SUM(F19:F23)</f>
        <v>36</v>
      </c>
      <c r="I22" s="68"/>
      <c r="J22" s="73">
        <v>45113</v>
      </c>
      <c r="K22" s="22">
        <v>2</v>
      </c>
      <c r="L22" s="54" t="s">
        <v>35</v>
      </c>
      <c r="M22" s="48">
        <f>SUM(K19:K23)</f>
        <v>10</v>
      </c>
    </row>
    <row r="23" spans="1:13" ht="15.75" thickBot="1" x14ac:dyDescent="0.3">
      <c r="A23" s="61">
        <v>45251</v>
      </c>
      <c r="B23" s="62">
        <v>-32</v>
      </c>
      <c r="C23" t="s">
        <v>72</v>
      </c>
      <c r="E23" s="59">
        <v>44939</v>
      </c>
      <c r="F23" s="53">
        <v>7</v>
      </c>
      <c r="G23" s="76" t="s">
        <v>36</v>
      </c>
      <c r="H23" s="50">
        <f>AVERAGE(F20:F23)</f>
        <v>7</v>
      </c>
      <c r="I23" s="68"/>
      <c r="J23" s="74">
        <v>45114</v>
      </c>
      <c r="K23" s="80">
        <v>4</v>
      </c>
      <c r="L23" s="76" t="s">
        <v>36</v>
      </c>
      <c r="M23" s="50">
        <f>AVERAGE(K19:K23)</f>
        <v>2</v>
      </c>
    </row>
    <row r="24" spans="1:13" x14ac:dyDescent="0.25">
      <c r="A24" s="61">
        <v>45251</v>
      </c>
      <c r="B24" s="62">
        <v>50</v>
      </c>
      <c r="C24" t="s">
        <v>46</v>
      </c>
      <c r="E24" s="49">
        <v>44942</v>
      </c>
      <c r="F24" s="78">
        <v>4</v>
      </c>
      <c r="G24" s="42"/>
      <c r="H24" s="47"/>
      <c r="I24" s="68"/>
      <c r="J24" s="73">
        <v>45117</v>
      </c>
      <c r="K24" s="79">
        <v>4</v>
      </c>
      <c r="L24" s="42"/>
      <c r="M24" s="47"/>
    </row>
    <row r="25" spans="1:13" x14ac:dyDescent="0.25">
      <c r="A25" s="61">
        <v>45273</v>
      </c>
      <c r="B25" s="62">
        <v>50</v>
      </c>
      <c r="E25" s="49">
        <v>44943</v>
      </c>
      <c r="F25" s="22">
        <v>6</v>
      </c>
      <c r="G25" s="42"/>
      <c r="H25" s="47"/>
      <c r="I25" s="68"/>
      <c r="J25" s="73">
        <v>45118</v>
      </c>
      <c r="K25" s="22">
        <v>9</v>
      </c>
      <c r="L25" s="42"/>
      <c r="M25" s="47"/>
    </row>
    <row r="26" spans="1:13" x14ac:dyDescent="0.25">
      <c r="E26" s="49">
        <v>44944</v>
      </c>
      <c r="F26" s="22">
        <v>9</v>
      </c>
      <c r="G26" s="42"/>
      <c r="H26" s="47"/>
      <c r="I26" s="68"/>
      <c r="J26" s="73">
        <v>45119</v>
      </c>
      <c r="K26" s="22">
        <v>8</v>
      </c>
      <c r="L26" s="42"/>
      <c r="M26" s="47"/>
    </row>
    <row r="27" spans="1:13" x14ac:dyDescent="0.25">
      <c r="A27" s="61"/>
      <c r="E27" s="49">
        <v>44945</v>
      </c>
      <c r="F27" s="22">
        <v>5</v>
      </c>
      <c r="G27" s="54" t="s">
        <v>35</v>
      </c>
      <c r="H27" s="48">
        <f>SUM(F24:F28)</f>
        <v>32</v>
      </c>
      <c r="I27" s="68"/>
      <c r="J27" s="73">
        <v>45120</v>
      </c>
      <c r="K27" s="22">
        <v>2</v>
      </c>
      <c r="L27" s="54" t="s">
        <v>35</v>
      </c>
      <c r="M27" s="48">
        <f>SUM(K24:K28)</f>
        <v>26</v>
      </c>
    </row>
    <row r="28" spans="1:13" ht="15.75" thickBot="1" x14ac:dyDescent="0.3">
      <c r="A28" s="105" t="s">
        <v>82</v>
      </c>
      <c r="E28" s="59">
        <v>44946</v>
      </c>
      <c r="F28" s="53">
        <v>8</v>
      </c>
      <c r="G28" s="76" t="s">
        <v>36</v>
      </c>
      <c r="H28" s="50">
        <f>AVERAGE(F24:F28)</f>
        <v>6.4</v>
      </c>
      <c r="I28" s="68"/>
      <c r="J28" s="74">
        <v>45121</v>
      </c>
      <c r="K28" s="80">
        <v>3</v>
      </c>
      <c r="L28" s="76" t="s">
        <v>36</v>
      </c>
      <c r="M28" s="50">
        <f>AVERAGE(K24:K28)</f>
        <v>5.2</v>
      </c>
    </row>
    <row r="29" spans="1:13" x14ac:dyDescent="0.25">
      <c r="A29" s="105" t="s">
        <v>81</v>
      </c>
      <c r="E29" s="49">
        <v>44949</v>
      </c>
      <c r="F29" s="78">
        <v>7</v>
      </c>
      <c r="G29" s="42"/>
      <c r="H29" s="47"/>
      <c r="I29" s="68"/>
      <c r="J29" s="73">
        <v>45124</v>
      </c>
      <c r="K29" s="79">
        <v>6</v>
      </c>
      <c r="L29" s="42"/>
      <c r="M29" s="47"/>
    </row>
    <row r="30" spans="1:13" x14ac:dyDescent="0.25">
      <c r="A30" s="105" t="s">
        <v>91</v>
      </c>
      <c r="E30" s="49">
        <v>44950</v>
      </c>
      <c r="F30" s="22">
        <v>15</v>
      </c>
      <c r="G30" s="42"/>
      <c r="H30" s="47"/>
      <c r="I30" s="68"/>
      <c r="J30" s="73">
        <v>45125</v>
      </c>
      <c r="K30" s="22">
        <v>4</v>
      </c>
      <c r="L30" s="42"/>
      <c r="M30" s="47"/>
    </row>
    <row r="31" spans="1:13" x14ac:dyDescent="0.25">
      <c r="E31" s="49">
        <v>44951</v>
      </c>
      <c r="F31" s="22">
        <v>7</v>
      </c>
      <c r="G31" s="42"/>
      <c r="H31" s="47"/>
      <c r="I31" s="68"/>
      <c r="J31" s="73">
        <v>45126</v>
      </c>
      <c r="K31" s="22">
        <v>3</v>
      </c>
      <c r="L31" s="42"/>
      <c r="M31" s="47"/>
    </row>
    <row r="32" spans="1:13" x14ac:dyDescent="0.25">
      <c r="E32" s="49">
        <v>44952</v>
      </c>
      <c r="F32" s="22">
        <v>3</v>
      </c>
      <c r="G32" s="54" t="s">
        <v>35</v>
      </c>
      <c r="H32" s="48">
        <f>SUM(F29:F33)</f>
        <v>37</v>
      </c>
      <c r="I32" s="68"/>
      <c r="J32" s="73">
        <v>45127</v>
      </c>
      <c r="K32" s="22">
        <v>5</v>
      </c>
      <c r="L32" s="54" t="s">
        <v>35</v>
      </c>
      <c r="M32" s="48">
        <f>SUM(K29:K33)</f>
        <v>19</v>
      </c>
    </row>
    <row r="33" spans="5:13" ht="15.75" thickBot="1" x14ac:dyDescent="0.3">
      <c r="E33" s="59">
        <v>44953</v>
      </c>
      <c r="F33" s="53">
        <v>5</v>
      </c>
      <c r="G33" s="76" t="s">
        <v>36</v>
      </c>
      <c r="H33" s="50">
        <f>AVERAGE(F29:F33)</f>
        <v>7.4</v>
      </c>
      <c r="I33" s="68"/>
      <c r="J33" s="74">
        <v>45128</v>
      </c>
      <c r="K33" s="80">
        <v>1</v>
      </c>
      <c r="L33" s="76" t="s">
        <v>36</v>
      </c>
      <c r="M33" s="50">
        <f>AVERAGE(K29:K33)</f>
        <v>3.8</v>
      </c>
    </row>
    <row r="34" spans="5:13" x14ac:dyDescent="0.25">
      <c r="E34" s="49">
        <v>44956</v>
      </c>
      <c r="F34" s="78">
        <v>6</v>
      </c>
      <c r="G34" s="42"/>
      <c r="H34" s="47"/>
      <c r="I34" s="68"/>
      <c r="J34" s="73">
        <v>45131</v>
      </c>
      <c r="K34" s="79">
        <v>4</v>
      </c>
      <c r="L34" s="42"/>
      <c r="M34" s="47"/>
    </row>
    <row r="35" spans="5:13" x14ac:dyDescent="0.25">
      <c r="E35" s="49">
        <v>44957</v>
      </c>
      <c r="F35" s="22">
        <v>4</v>
      </c>
      <c r="G35" s="42"/>
      <c r="H35" s="47"/>
      <c r="I35" s="68"/>
      <c r="J35" s="73">
        <v>45132</v>
      </c>
      <c r="K35" s="22">
        <v>5</v>
      </c>
      <c r="L35" s="42"/>
      <c r="M35" s="47"/>
    </row>
    <row r="36" spans="5:13" x14ac:dyDescent="0.25">
      <c r="E36" s="49">
        <v>44958</v>
      </c>
      <c r="F36" s="22">
        <v>7</v>
      </c>
      <c r="G36" s="42"/>
      <c r="H36" s="47"/>
      <c r="I36" s="68"/>
      <c r="J36" s="73">
        <v>45133</v>
      </c>
      <c r="K36" s="22">
        <v>5</v>
      </c>
      <c r="L36" s="42"/>
      <c r="M36" s="47"/>
    </row>
    <row r="37" spans="5:13" x14ac:dyDescent="0.25">
      <c r="E37" s="49">
        <v>44959</v>
      </c>
      <c r="F37" s="22">
        <v>7</v>
      </c>
      <c r="G37" s="54" t="s">
        <v>35</v>
      </c>
      <c r="H37" s="48">
        <f>SUM(F34:F38)</f>
        <v>30</v>
      </c>
      <c r="I37" s="68"/>
      <c r="J37" s="73">
        <v>45134</v>
      </c>
      <c r="K37" s="22">
        <v>3</v>
      </c>
      <c r="L37" s="54" t="s">
        <v>35</v>
      </c>
      <c r="M37" s="48">
        <f>SUM(K34:K38)</f>
        <v>24</v>
      </c>
    </row>
    <row r="38" spans="5:13" ht="15.75" thickBot="1" x14ac:dyDescent="0.3">
      <c r="E38" s="59">
        <v>44960</v>
      </c>
      <c r="F38" s="53">
        <v>6</v>
      </c>
      <c r="G38" s="76" t="s">
        <v>36</v>
      </c>
      <c r="H38" s="50">
        <f>AVERAGE(F34:F38)</f>
        <v>6</v>
      </c>
      <c r="I38" s="68"/>
      <c r="J38" s="74">
        <v>45135</v>
      </c>
      <c r="K38" s="80">
        <v>7</v>
      </c>
      <c r="L38" s="76" t="s">
        <v>36</v>
      </c>
      <c r="M38" s="50">
        <f>AVERAGE(K34:K38)</f>
        <v>4.8</v>
      </c>
    </row>
    <row r="39" spans="5:13" x14ac:dyDescent="0.25">
      <c r="E39" s="49">
        <v>44963</v>
      </c>
      <c r="F39" s="78">
        <v>8</v>
      </c>
      <c r="G39" s="42"/>
      <c r="H39" s="47"/>
      <c r="I39" s="68"/>
      <c r="J39" s="73">
        <v>45138</v>
      </c>
      <c r="K39" s="79">
        <v>6</v>
      </c>
      <c r="L39" s="42"/>
      <c r="M39" s="47"/>
    </row>
    <row r="40" spans="5:13" x14ac:dyDescent="0.25">
      <c r="E40" s="49">
        <v>44964</v>
      </c>
      <c r="F40" s="22">
        <v>5</v>
      </c>
      <c r="G40" s="42"/>
      <c r="H40" s="47"/>
      <c r="I40" s="68"/>
      <c r="J40" s="73">
        <v>45139</v>
      </c>
      <c r="K40" s="22">
        <v>1</v>
      </c>
      <c r="L40" s="42"/>
      <c r="M40" s="47"/>
    </row>
    <row r="41" spans="5:13" x14ac:dyDescent="0.25">
      <c r="E41" s="49">
        <v>44965</v>
      </c>
      <c r="F41" s="22">
        <v>5</v>
      </c>
      <c r="G41" s="42"/>
      <c r="H41" s="47"/>
      <c r="I41" s="68"/>
      <c r="J41" s="73">
        <v>45140</v>
      </c>
      <c r="K41" s="22">
        <v>3</v>
      </c>
      <c r="L41" s="42"/>
      <c r="M41" s="47"/>
    </row>
    <row r="42" spans="5:13" x14ac:dyDescent="0.25">
      <c r="E42" s="49">
        <v>44966</v>
      </c>
      <c r="F42" s="22">
        <v>9</v>
      </c>
      <c r="G42" s="54" t="s">
        <v>35</v>
      </c>
      <c r="H42" s="48">
        <f>SUM(F41:F43,F39:F40)</f>
        <v>31</v>
      </c>
      <c r="I42" s="68"/>
      <c r="J42" s="73">
        <v>45141</v>
      </c>
      <c r="K42" s="22">
        <v>3</v>
      </c>
      <c r="L42" s="54" t="s">
        <v>35</v>
      </c>
      <c r="M42" s="48">
        <f>SUM(K39:K43)</f>
        <v>16</v>
      </c>
    </row>
    <row r="43" spans="5:13" ht="15.75" thickBot="1" x14ac:dyDescent="0.3">
      <c r="E43" s="59">
        <v>44967</v>
      </c>
      <c r="F43" s="53">
        <v>4</v>
      </c>
      <c r="G43" s="76" t="s">
        <v>36</v>
      </c>
      <c r="H43" s="50">
        <f>AVERAGE(F41:F43,F39:F40)</f>
        <v>6.2</v>
      </c>
      <c r="I43" s="68"/>
      <c r="J43" s="74">
        <v>45142</v>
      </c>
      <c r="K43" s="80">
        <v>3</v>
      </c>
      <c r="L43" s="76" t="s">
        <v>36</v>
      </c>
      <c r="M43" s="50">
        <f>AVERAGE(K39:K43)</f>
        <v>3.2</v>
      </c>
    </row>
    <row r="44" spans="5:13" x14ac:dyDescent="0.25">
      <c r="E44" s="49">
        <v>44970</v>
      </c>
      <c r="F44" s="78">
        <v>9</v>
      </c>
      <c r="G44" s="42"/>
      <c r="H44" s="47"/>
      <c r="I44" s="68"/>
      <c r="J44" s="73">
        <v>45145</v>
      </c>
      <c r="K44" s="79">
        <v>3</v>
      </c>
      <c r="L44" s="42"/>
      <c r="M44" s="47"/>
    </row>
    <row r="45" spans="5:13" x14ac:dyDescent="0.25">
      <c r="E45" s="49">
        <v>44971</v>
      </c>
      <c r="F45" s="22">
        <v>4</v>
      </c>
      <c r="G45" s="42"/>
      <c r="H45" s="47"/>
      <c r="I45" s="68"/>
      <c r="J45" s="73">
        <v>45146</v>
      </c>
      <c r="K45" s="22">
        <v>3</v>
      </c>
      <c r="L45" s="42"/>
      <c r="M45" s="47"/>
    </row>
    <row r="46" spans="5:13" x14ac:dyDescent="0.25">
      <c r="E46" s="49">
        <v>44972</v>
      </c>
      <c r="F46" s="22">
        <v>8</v>
      </c>
      <c r="G46" s="42"/>
      <c r="H46" s="47"/>
      <c r="I46" s="68"/>
      <c r="J46" s="73">
        <v>45147</v>
      </c>
      <c r="K46" s="22">
        <v>1</v>
      </c>
      <c r="L46" s="42"/>
      <c r="M46" s="47"/>
    </row>
    <row r="47" spans="5:13" x14ac:dyDescent="0.25">
      <c r="E47" s="49">
        <v>44973</v>
      </c>
      <c r="F47" s="22">
        <v>7</v>
      </c>
      <c r="G47" s="54" t="s">
        <v>35</v>
      </c>
      <c r="H47" s="48">
        <f>SUM(F44:F48)</f>
        <v>36</v>
      </c>
      <c r="I47" s="68"/>
      <c r="J47" s="73">
        <v>45148</v>
      </c>
      <c r="K47" s="22">
        <v>3</v>
      </c>
      <c r="L47" s="54" t="s">
        <v>35</v>
      </c>
      <c r="M47" s="48">
        <f>SUM(K44:K48)</f>
        <v>13</v>
      </c>
    </row>
    <row r="48" spans="5:13" ht="15.75" thickBot="1" x14ac:dyDescent="0.3">
      <c r="E48" s="59">
        <v>44974</v>
      </c>
      <c r="F48" s="53">
        <v>8</v>
      </c>
      <c r="G48" s="76" t="s">
        <v>36</v>
      </c>
      <c r="H48" s="50">
        <f>AVERAGE(F44:F48)</f>
        <v>7.2</v>
      </c>
      <c r="I48" s="68"/>
      <c r="J48" s="74">
        <v>45149</v>
      </c>
      <c r="K48" s="80">
        <v>3</v>
      </c>
      <c r="L48" s="76" t="s">
        <v>36</v>
      </c>
      <c r="M48" s="50">
        <f>AVERAGE(K44:K48)</f>
        <v>2.6</v>
      </c>
    </row>
    <row r="49" spans="5:13" x14ac:dyDescent="0.25">
      <c r="E49" s="49">
        <v>44977</v>
      </c>
      <c r="F49" s="78">
        <v>8</v>
      </c>
      <c r="G49" s="42"/>
      <c r="H49" s="47"/>
      <c r="I49" s="68"/>
      <c r="J49" s="73">
        <v>45152</v>
      </c>
      <c r="K49" s="79">
        <v>5</v>
      </c>
      <c r="L49" s="42"/>
      <c r="M49" s="47"/>
    </row>
    <row r="50" spans="5:13" x14ac:dyDescent="0.25">
      <c r="E50" s="49">
        <v>44978</v>
      </c>
      <c r="F50" s="22">
        <v>7</v>
      </c>
      <c r="G50" s="54" t="s">
        <v>35</v>
      </c>
      <c r="H50" s="48">
        <f>SUM(F49:F51)</f>
        <v>22</v>
      </c>
      <c r="I50" s="68"/>
      <c r="J50" s="73">
        <v>45153</v>
      </c>
      <c r="K50" s="22">
        <v>5</v>
      </c>
      <c r="L50" s="42"/>
      <c r="M50" s="47"/>
    </row>
    <row r="51" spans="5:13" ht="15.75" thickBot="1" x14ac:dyDescent="0.3">
      <c r="E51" s="59">
        <v>44979</v>
      </c>
      <c r="F51" s="80">
        <v>7</v>
      </c>
      <c r="G51" s="76" t="s">
        <v>36</v>
      </c>
      <c r="H51" s="50">
        <f>AVERAGE(F49:F51)</f>
        <v>7.333333333333333</v>
      </c>
      <c r="I51" s="68"/>
      <c r="J51" s="73">
        <v>45154</v>
      </c>
      <c r="K51" s="22">
        <v>5</v>
      </c>
      <c r="L51" s="42"/>
      <c r="M51" s="47"/>
    </row>
    <row r="52" spans="5:13" x14ac:dyDescent="0.25">
      <c r="E52" s="49">
        <v>44984</v>
      </c>
      <c r="F52" s="78">
        <v>11</v>
      </c>
      <c r="G52" s="42"/>
      <c r="H52" s="47"/>
      <c r="I52" s="68"/>
      <c r="J52" s="73">
        <v>45155</v>
      </c>
      <c r="K52" s="22">
        <v>2</v>
      </c>
      <c r="L52" s="54" t="s">
        <v>35</v>
      </c>
      <c r="M52" s="48">
        <f>SUM(K49:K53)</f>
        <v>18</v>
      </c>
    </row>
    <row r="53" spans="5:13" ht="15.75" thickBot="1" x14ac:dyDescent="0.3">
      <c r="E53" s="49">
        <v>44985</v>
      </c>
      <c r="F53" s="22">
        <v>7</v>
      </c>
      <c r="G53" s="42"/>
      <c r="H53" s="47"/>
      <c r="I53" s="68"/>
      <c r="J53" s="74">
        <v>45156</v>
      </c>
      <c r="K53" s="80">
        <v>1</v>
      </c>
      <c r="L53" s="76" t="s">
        <v>36</v>
      </c>
      <c r="M53" s="50">
        <f>AVERAGE(K49:K53)</f>
        <v>3.6</v>
      </c>
    </row>
    <row r="54" spans="5:13" x14ac:dyDescent="0.25">
      <c r="E54" s="49">
        <v>44986</v>
      </c>
      <c r="F54" s="22">
        <v>11</v>
      </c>
      <c r="G54" s="42"/>
      <c r="H54" s="47"/>
      <c r="I54" s="68"/>
      <c r="J54" s="73">
        <v>45159</v>
      </c>
      <c r="K54" s="79">
        <v>0</v>
      </c>
      <c r="L54" s="42"/>
      <c r="M54" s="47"/>
    </row>
    <row r="55" spans="5:13" x14ac:dyDescent="0.25">
      <c r="E55" s="49">
        <v>44987</v>
      </c>
      <c r="F55" s="22">
        <v>3</v>
      </c>
      <c r="G55" s="54" t="s">
        <v>35</v>
      </c>
      <c r="H55" s="48">
        <f>SUM(F52:F56)</f>
        <v>44</v>
      </c>
      <c r="I55" s="68"/>
      <c r="J55" s="73">
        <v>45160</v>
      </c>
      <c r="K55" s="22">
        <v>3</v>
      </c>
      <c r="L55" s="42"/>
      <c r="M55" s="47"/>
    </row>
    <row r="56" spans="5:13" ht="15.75" thickBot="1" x14ac:dyDescent="0.3">
      <c r="E56" s="59">
        <v>44988</v>
      </c>
      <c r="F56" s="53">
        <v>12</v>
      </c>
      <c r="G56" s="76" t="s">
        <v>36</v>
      </c>
      <c r="H56" s="50">
        <f>AVERAGE(F52:F56)</f>
        <v>8.8000000000000007</v>
      </c>
      <c r="I56" s="68"/>
      <c r="J56" s="73">
        <v>45161</v>
      </c>
      <c r="K56" s="22">
        <v>6</v>
      </c>
      <c r="L56" s="42"/>
      <c r="M56" s="47"/>
    </row>
    <row r="57" spans="5:13" x14ac:dyDescent="0.25">
      <c r="E57" s="49">
        <v>44991</v>
      </c>
      <c r="F57" s="78">
        <v>16</v>
      </c>
      <c r="G57" s="42"/>
      <c r="H57" s="47"/>
      <c r="I57" s="68"/>
      <c r="J57" s="73">
        <v>45162</v>
      </c>
      <c r="K57" s="22">
        <v>2</v>
      </c>
      <c r="L57" s="54" t="s">
        <v>35</v>
      </c>
      <c r="M57" s="48">
        <f>SUM(K54:K58)</f>
        <v>14</v>
      </c>
    </row>
    <row r="58" spans="5:13" ht="15.75" thickBot="1" x14ac:dyDescent="0.3">
      <c r="E58" s="49">
        <v>44992</v>
      </c>
      <c r="F58" s="22">
        <v>6</v>
      </c>
      <c r="G58" s="42"/>
      <c r="H58" s="47"/>
      <c r="I58" s="68"/>
      <c r="J58" s="74">
        <v>45163</v>
      </c>
      <c r="K58" s="80">
        <v>3</v>
      </c>
      <c r="L58" s="76" t="s">
        <v>36</v>
      </c>
      <c r="M58" s="50">
        <f>AVERAGE(K54:K58)</f>
        <v>2.8</v>
      </c>
    </row>
    <row r="59" spans="5:13" x14ac:dyDescent="0.25">
      <c r="E59" s="46">
        <v>44994</v>
      </c>
      <c r="F59" s="22">
        <v>10</v>
      </c>
      <c r="G59" s="54" t="s">
        <v>35</v>
      </c>
      <c r="H59" s="48">
        <f>SUM(F57:F60)</f>
        <v>49</v>
      </c>
      <c r="I59" s="68"/>
      <c r="J59" s="73">
        <v>45166</v>
      </c>
      <c r="K59" s="79">
        <v>3</v>
      </c>
      <c r="L59" s="42"/>
      <c r="M59" s="47"/>
    </row>
    <row r="60" spans="5:13" ht="15.75" thickBot="1" x14ac:dyDescent="0.3">
      <c r="E60" s="59">
        <v>44995</v>
      </c>
      <c r="F60" s="80">
        <v>17</v>
      </c>
      <c r="G60" s="76" t="s">
        <v>36</v>
      </c>
      <c r="H60" s="50">
        <f>AVERAGE(F57:F60)</f>
        <v>12.25</v>
      </c>
      <c r="I60" s="68"/>
      <c r="J60" s="73">
        <v>45167</v>
      </c>
      <c r="K60" s="22">
        <v>1</v>
      </c>
      <c r="L60" s="42"/>
      <c r="M60" s="47"/>
    </row>
    <row r="61" spans="5:13" x14ac:dyDescent="0.25">
      <c r="E61" s="49">
        <v>44998</v>
      </c>
      <c r="F61" s="78">
        <v>12</v>
      </c>
      <c r="G61" s="42"/>
      <c r="H61" s="47"/>
      <c r="I61" s="68"/>
      <c r="J61" s="73">
        <v>45168</v>
      </c>
      <c r="K61" s="22">
        <v>2</v>
      </c>
      <c r="L61" s="42"/>
      <c r="M61" s="47"/>
    </row>
    <row r="62" spans="5:13" x14ac:dyDescent="0.25">
      <c r="E62" s="49">
        <v>44999</v>
      </c>
      <c r="F62" s="22">
        <v>12</v>
      </c>
      <c r="G62" s="42"/>
      <c r="H62" s="47"/>
      <c r="I62" s="68"/>
      <c r="J62" s="73">
        <v>45169</v>
      </c>
      <c r="K62" s="22">
        <v>4</v>
      </c>
      <c r="L62" s="54" t="s">
        <v>35</v>
      </c>
      <c r="M62" s="48">
        <f>SUM(K59:K63)</f>
        <v>11</v>
      </c>
    </row>
    <row r="63" spans="5:13" ht="15.75" thickBot="1" x14ac:dyDescent="0.3">
      <c r="E63" s="49">
        <v>45000</v>
      </c>
      <c r="F63" s="22">
        <v>14</v>
      </c>
      <c r="G63" s="42"/>
      <c r="H63" s="47"/>
      <c r="I63" s="68"/>
      <c r="J63" s="74">
        <v>45170</v>
      </c>
      <c r="K63" s="80">
        <v>1</v>
      </c>
      <c r="L63" s="76" t="s">
        <v>36</v>
      </c>
      <c r="M63" s="50">
        <f>AVERAGE(K59:K63)</f>
        <v>2.2000000000000002</v>
      </c>
    </row>
    <row r="64" spans="5:13" x14ac:dyDescent="0.25">
      <c r="E64" s="49">
        <v>45001</v>
      </c>
      <c r="F64" s="22">
        <v>8</v>
      </c>
      <c r="G64" s="54" t="s">
        <v>35</v>
      </c>
      <c r="H64" s="48">
        <f>SUM(F61:F65)</f>
        <v>51</v>
      </c>
      <c r="I64" s="68"/>
      <c r="J64" s="73">
        <v>45173</v>
      </c>
      <c r="K64" s="79">
        <v>2</v>
      </c>
      <c r="L64" s="42"/>
      <c r="M64" s="47"/>
    </row>
    <row r="65" spans="5:13" ht="15.75" thickBot="1" x14ac:dyDescent="0.3">
      <c r="E65" s="59">
        <v>45002</v>
      </c>
      <c r="F65" s="53">
        <v>5</v>
      </c>
      <c r="G65" s="76" t="s">
        <v>36</v>
      </c>
      <c r="H65" s="50">
        <f>AVERAGE(F61:F65)</f>
        <v>10.199999999999999</v>
      </c>
      <c r="I65" s="68"/>
      <c r="J65" s="73">
        <v>45174</v>
      </c>
      <c r="K65" s="22">
        <v>4</v>
      </c>
      <c r="L65" s="42"/>
      <c r="M65" s="47"/>
    </row>
    <row r="66" spans="5:13" x14ac:dyDescent="0.25">
      <c r="E66" s="49">
        <v>45005</v>
      </c>
      <c r="F66" s="78">
        <v>9</v>
      </c>
      <c r="G66" s="42"/>
      <c r="H66" s="47"/>
      <c r="I66" s="68"/>
      <c r="J66" s="73">
        <v>45175</v>
      </c>
      <c r="K66" s="22">
        <v>4</v>
      </c>
      <c r="L66" s="42"/>
      <c r="M66" s="47"/>
    </row>
    <row r="67" spans="5:13" x14ac:dyDescent="0.25">
      <c r="E67" s="49">
        <v>45006</v>
      </c>
      <c r="F67" s="22">
        <v>14</v>
      </c>
      <c r="G67" s="42"/>
      <c r="H67" s="47"/>
      <c r="I67" s="68"/>
      <c r="J67" s="73">
        <v>45176</v>
      </c>
      <c r="K67" s="22">
        <v>8</v>
      </c>
      <c r="L67" s="54" t="s">
        <v>35</v>
      </c>
      <c r="M67" s="48">
        <f>SUM(K64:K68)</f>
        <v>22</v>
      </c>
    </row>
    <row r="68" spans="5:13" ht="15.75" thickBot="1" x14ac:dyDescent="0.3">
      <c r="E68" s="49">
        <v>45007</v>
      </c>
      <c r="F68" s="22">
        <v>8</v>
      </c>
      <c r="G68" s="42"/>
      <c r="H68" s="47"/>
      <c r="I68" s="68"/>
      <c r="J68" s="74">
        <v>45177</v>
      </c>
      <c r="K68" s="80">
        <v>4</v>
      </c>
      <c r="L68" s="76" t="s">
        <v>36</v>
      </c>
      <c r="M68" s="50">
        <f>AVERAGE(K64:K68)</f>
        <v>4.4000000000000004</v>
      </c>
    </row>
    <row r="69" spans="5:13" x14ac:dyDescent="0.25">
      <c r="E69" s="49">
        <v>45008</v>
      </c>
      <c r="F69" s="22">
        <v>18</v>
      </c>
      <c r="G69" s="54" t="s">
        <v>35</v>
      </c>
      <c r="H69" s="48">
        <f>SUM(F66:F70)</f>
        <v>63</v>
      </c>
      <c r="I69" s="68"/>
      <c r="J69" s="73">
        <v>45180</v>
      </c>
      <c r="K69" s="79">
        <v>5</v>
      </c>
      <c r="L69" s="42"/>
      <c r="M69" s="47"/>
    </row>
    <row r="70" spans="5:13" ht="15.75" thickBot="1" x14ac:dyDescent="0.3">
      <c r="E70" s="59">
        <v>45009</v>
      </c>
      <c r="F70" s="53">
        <v>14</v>
      </c>
      <c r="G70" s="76" t="s">
        <v>36</v>
      </c>
      <c r="H70" s="50">
        <f>AVERAGE(F66:F70)</f>
        <v>12.6</v>
      </c>
      <c r="I70" s="68"/>
      <c r="J70" s="73">
        <v>45181</v>
      </c>
      <c r="K70" s="22">
        <v>1</v>
      </c>
      <c r="L70" s="42"/>
      <c r="M70" s="47"/>
    </row>
    <row r="71" spans="5:13" x14ac:dyDescent="0.25">
      <c r="E71" s="49">
        <v>45012</v>
      </c>
      <c r="F71" s="78">
        <v>13</v>
      </c>
      <c r="G71" s="42"/>
      <c r="H71" s="47"/>
      <c r="I71" s="68"/>
      <c r="J71" s="73">
        <v>45182</v>
      </c>
      <c r="K71" s="22">
        <v>4</v>
      </c>
      <c r="L71" s="42"/>
      <c r="M71" s="47"/>
    </row>
    <row r="72" spans="5:13" x14ac:dyDescent="0.25">
      <c r="E72" s="49">
        <v>45013</v>
      </c>
      <c r="F72" s="22">
        <v>20</v>
      </c>
      <c r="G72" s="42"/>
      <c r="H72" s="47"/>
      <c r="I72" s="68"/>
      <c r="J72" s="73">
        <v>45183</v>
      </c>
      <c r="K72" s="22">
        <v>5</v>
      </c>
      <c r="L72" s="54" t="s">
        <v>35</v>
      </c>
      <c r="M72" s="48">
        <f>SUM(K69:K73)</f>
        <v>17</v>
      </c>
    </row>
    <row r="73" spans="5:13" ht="15.75" thickBot="1" x14ac:dyDescent="0.3">
      <c r="E73" s="49">
        <v>45014</v>
      </c>
      <c r="F73" s="22">
        <v>10</v>
      </c>
      <c r="G73" s="42"/>
      <c r="H73" s="47"/>
      <c r="I73" s="68"/>
      <c r="J73" s="74">
        <v>45184</v>
      </c>
      <c r="K73" s="80">
        <v>2</v>
      </c>
      <c r="L73" s="76" t="s">
        <v>36</v>
      </c>
      <c r="M73" s="50">
        <f>AVERAGE(K69:K73)</f>
        <v>3.4</v>
      </c>
    </row>
    <row r="74" spans="5:13" x14ac:dyDescent="0.25">
      <c r="E74" s="49">
        <v>45015</v>
      </c>
      <c r="F74" s="22">
        <v>12</v>
      </c>
      <c r="G74" s="54" t="s">
        <v>35</v>
      </c>
      <c r="H74" s="48">
        <f>SUM(F71:F75)</f>
        <v>66</v>
      </c>
      <c r="I74" s="68"/>
      <c r="J74" s="73">
        <v>45187</v>
      </c>
      <c r="K74" s="79">
        <v>4</v>
      </c>
      <c r="L74" s="42"/>
      <c r="M74" s="47"/>
    </row>
    <row r="75" spans="5:13" ht="15.75" thickBot="1" x14ac:dyDescent="0.3">
      <c r="E75" s="59">
        <v>45016</v>
      </c>
      <c r="F75" s="26">
        <v>11</v>
      </c>
      <c r="G75" s="71" t="s">
        <v>36</v>
      </c>
      <c r="H75" s="58">
        <f>AVERAGE(F71:F75)</f>
        <v>13.2</v>
      </c>
      <c r="I75" s="68"/>
      <c r="J75" s="73">
        <v>45188</v>
      </c>
      <c r="K75" s="22">
        <v>3</v>
      </c>
      <c r="L75" s="42"/>
      <c r="M75" s="47"/>
    </row>
    <row r="76" spans="5:13" x14ac:dyDescent="0.25">
      <c r="E76" s="49">
        <v>45019</v>
      </c>
      <c r="F76" s="79">
        <v>7</v>
      </c>
      <c r="G76" s="44"/>
      <c r="H76" s="45"/>
      <c r="I76" s="68"/>
      <c r="J76" s="73">
        <v>45189</v>
      </c>
      <c r="K76" s="22">
        <v>4</v>
      </c>
      <c r="L76" s="42"/>
      <c r="M76" s="47"/>
    </row>
    <row r="77" spans="5:13" x14ac:dyDescent="0.25">
      <c r="E77" s="49">
        <v>45020</v>
      </c>
      <c r="F77" s="22">
        <v>7</v>
      </c>
      <c r="G77" s="42"/>
      <c r="H77" s="47"/>
      <c r="I77" s="68"/>
      <c r="J77" s="73">
        <v>45190</v>
      </c>
      <c r="K77" s="22">
        <v>2</v>
      </c>
      <c r="L77" s="54" t="s">
        <v>35</v>
      </c>
      <c r="M77" s="48">
        <f>SUM(K74:K78)</f>
        <v>14</v>
      </c>
    </row>
    <row r="78" spans="5:13" ht="15.75" thickBot="1" x14ac:dyDescent="0.3">
      <c r="E78" s="49">
        <v>45021</v>
      </c>
      <c r="F78" s="22">
        <v>8</v>
      </c>
      <c r="G78" s="42"/>
      <c r="H78" s="47"/>
      <c r="I78" s="68"/>
      <c r="J78" s="74">
        <v>45191</v>
      </c>
      <c r="K78" s="80">
        <v>1</v>
      </c>
      <c r="L78" s="76" t="s">
        <v>36</v>
      </c>
      <c r="M78" s="50">
        <f>AVERAGE(K74:K78)</f>
        <v>2.8</v>
      </c>
    </row>
    <row r="79" spans="5:13" x14ac:dyDescent="0.25">
      <c r="E79" s="49">
        <v>45022</v>
      </c>
      <c r="F79" s="22">
        <v>10</v>
      </c>
      <c r="G79" s="54" t="s">
        <v>35</v>
      </c>
      <c r="H79" s="48">
        <f>SUM(F76:F80)</f>
        <v>43</v>
      </c>
      <c r="I79" s="68"/>
      <c r="J79" s="73">
        <v>45194</v>
      </c>
      <c r="K79" s="79">
        <v>4</v>
      </c>
      <c r="L79" s="42"/>
      <c r="M79" s="47"/>
    </row>
    <row r="80" spans="5:13" ht="15.75" thickBot="1" x14ac:dyDescent="0.3">
      <c r="E80" s="59">
        <v>45023</v>
      </c>
      <c r="F80" s="80">
        <v>11</v>
      </c>
      <c r="G80" s="72" t="s">
        <v>36</v>
      </c>
      <c r="H80" s="60">
        <f>AVERAGE(F76:F80)</f>
        <v>8.6</v>
      </c>
      <c r="I80" s="68"/>
      <c r="J80" s="73">
        <v>45195</v>
      </c>
      <c r="K80" s="22">
        <v>3</v>
      </c>
      <c r="L80" s="42"/>
      <c r="M80" s="47"/>
    </row>
    <row r="81" spans="5:13" x14ac:dyDescent="0.25">
      <c r="E81" s="49">
        <v>45026</v>
      </c>
      <c r="F81" s="79">
        <v>4</v>
      </c>
      <c r="G81" s="42"/>
      <c r="H81" s="47"/>
      <c r="I81" s="68"/>
      <c r="J81" s="73">
        <v>45196</v>
      </c>
      <c r="K81" s="22">
        <v>5</v>
      </c>
      <c r="L81" s="42"/>
      <c r="M81" s="47"/>
    </row>
    <row r="82" spans="5:13" x14ac:dyDescent="0.25">
      <c r="E82" s="49">
        <v>45027</v>
      </c>
      <c r="F82" s="22">
        <v>5</v>
      </c>
      <c r="G82" s="42"/>
      <c r="H82" s="47"/>
      <c r="I82" s="68"/>
      <c r="J82" s="73">
        <v>45197</v>
      </c>
      <c r="K82" s="22">
        <v>3</v>
      </c>
      <c r="L82" s="54" t="s">
        <v>35</v>
      </c>
      <c r="M82" s="48">
        <f>SUM(K79:K83)</f>
        <v>19</v>
      </c>
    </row>
    <row r="83" spans="5:13" ht="15.75" thickBot="1" x14ac:dyDescent="0.3">
      <c r="E83" s="49">
        <v>45028</v>
      </c>
      <c r="F83" s="22">
        <v>2</v>
      </c>
      <c r="G83" s="42"/>
      <c r="H83" s="47"/>
      <c r="I83" s="68"/>
      <c r="J83" s="74">
        <v>45198</v>
      </c>
      <c r="K83" s="80">
        <v>4</v>
      </c>
      <c r="L83" s="76" t="s">
        <v>36</v>
      </c>
      <c r="M83" s="50">
        <f>AVERAGE(K79:K83)</f>
        <v>3.8</v>
      </c>
    </row>
    <row r="84" spans="5:13" x14ac:dyDescent="0.25">
      <c r="E84" s="49">
        <v>45029</v>
      </c>
      <c r="F84" s="22">
        <v>3</v>
      </c>
      <c r="G84" s="54" t="s">
        <v>35</v>
      </c>
      <c r="H84" s="48">
        <f>SUM(F81:F85)</f>
        <v>22</v>
      </c>
      <c r="I84" s="68"/>
      <c r="J84" s="73">
        <v>45201</v>
      </c>
      <c r="K84" s="79">
        <v>5</v>
      </c>
      <c r="L84" s="44"/>
      <c r="M84" s="45"/>
    </row>
    <row r="85" spans="5:13" ht="15.75" thickBot="1" x14ac:dyDescent="0.3">
      <c r="E85" s="59">
        <v>45030</v>
      </c>
      <c r="F85" s="26">
        <v>8</v>
      </c>
      <c r="G85" s="76" t="s">
        <v>36</v>
      </c>
      <c r="H85" s="50">
        <f>AVERAGE(F81:F85)</f>
        <v>4.4000000000000004</v>
      </c>
      <c r="I85" s="68"/>
      <c r="J85" s="73">
        <v>45202</v>
      </c>
      <c r="K85" s="22">
        <v>3</v>
      </c>
      <c r="L85" s="42"/>
      <c r="M85" s="47"/>
    </row>
    <row r="86" spans="5:13" x14ac:dyDescent="0.25">
      <c r="E86" s="49">
        <v>45033</v>
      </c>
      <c r="F86" s="79">
        <v>7</v>
      </c>
      <c r="G86" s="42"/>
      <c r="H86" s="47"/>
      <c r="I86" s="68"/>
      <c r="J86" s="73">
        <v>45203</v>
      </c>
      <c r="K86" s="22">
        <v>4</v>
      </c>
      <c r="L86" s="77"/>
      <c r="M86" s="75"/>
    </row>
    <row r="87" spans="5:13" x14ac:dyDescent="0.25">
      <c r="E87" s="49">
        <v>45034</v>
      </c>
      <c r="F87" s="22">
        <v>6</v>
      </c>
      <c r="G87" s="42"/>
      <c r="H87" s="47"/>
      <c r="I87" s="68"/>
      <c r="J87" s="73">
        <v>45204</v>
      </c>
      <c r="K87" s="22">
        <v>4</v>
      </c>
      <c r="L87" s="54" t="s">
        <v>35</v>
      </c>
      <c r="M87" s="48">
        <f>SUM(K84:K88)</f>
        <v>20</v>
      </c>
    </row>
    <row r="88" spans="5:13" ht="15.75" thickBot="1" x14ac:dyDescent="0.3">
      <c r="E88" s="49">
        <v>45035</v>
      </c>
      <c r="F88" s="22">
        <v>5</v>
      </c>
      <c r="G88" s="42"/>
      <c r="H88" s="47"/>
      <c r="I88" s="68"/>
      <c r="J88" s="74">
        <v>45205</v>
      </c>
      <c r="K88" s="80">
        <v>4</v>
      </c>
      <c r="L88" s="72" t="s">
        <v>36</v>
      </c>
      <c r="M88" s="60">
        <f>AVERAGE(K84:K88)</f>
        <v>4</v>
      </c>
    </row>
    <row r="89" spans="5:13" x14ac:dyDescent="0.25">
      <c r="E89" s="49">
        <v>45036</v>
      </c>
      <c r="F89" s="22">
        <v>6</v>
      </c>
      <c r="G89" s="54" t="s">
        <v>35</v>
      </c>
      <c r="H89" s="48">
        <f>SUM(F86:F90)</f>
        <v>25</v>
      </c>
      <c r="I89" s="68"/>
      <c r="J89" s="73">
        <v>45208</v>
      </c>
      <c r="K89" s="79">
        <v>2</v>
      </c>
      <c r="L89" s="44"/>
      <c r="M89" s="45"/>
    </row>
    <row r="90" spans="5:13" ht="15.75" thickBot="1" x14ac:dyDescent="0.3">
      <c r="E90" s="59">
        <v>45037</v>
      </c>
      <c r="F90" s="80">
        <v>1</v>
      </c>
      <c r="G90" s="76" t="s">
        <v>36</v>
      </c>
      <c r="H90" s="50">
        <f>AVERAGE(F86:F90)</f>
        <v>5</v>
      </c>
      <c r="I90" s="68"/>
      <c r="J90" s="73">
        <v>45209</v>
      </c>
      <c r="K90" s="22">
        <v>4</v>
      </c>
      <c r="L90" s="42"/>
      <c r="M90" s="47"/>
    </row>
    <row r="91" spans="5:13" x14ac:dyDescent="0.25">
      <c r="E91" s="49">
        <v>45040</v>
      </c>
      <c r="F91" s="79">
        <v>10</v>
      </c>
      <c r="G91" s="42"/>
      <c r="H91" s="47"/>
      <c r="I91" s="68"/>
      <c r="J91" s="73">
        <v>45210</v>
      </c>
      <c r="K91" s="22">
        <v>0</v>
      </c>
      <c r="L91" s="77"/>
      <c r="M91" s="75"/>
    </row>
    <row r="92" spans="5:13" x14ac:dyDescent="0.25">
      <c r="E92" s="49">
        <v>45041</v>
      </c>
      <c r="F92" s="22">
        <v>3</v>
      </c>
      <c r="G92" s="42"/>
      <c r="H92" s="47"/>
      <c r="I92" s="68"/>
      <c r="J92" s="73">
        <v>45211</v>
      </c>
      <c r="K92" s="22">
        <v>5</v>
      </c>
      <c r="L92" s="54" t="s">
        <v>35</v>
      </c>
      <c r="M92" s="48">
        <f>SUM(K89:K93)</f>
        <v>14</v>
      </c>
    </row>
    <row r="93" spans="5:13" ht="15.75" thickBot="1" x14ac:dyDescent="0.3">
      <c r="E93" s="49">
        <v>45042</v>
      </c>
      <c r="F93" s="22">
        <v>4</v>
      </c>
      <c r="G93" s="42"/>
      <c r="H93" s="47"/>
      <c r="I93" s="68"/>
      <c r="J93" s="74">
        <v>45212</v>
      </c>
      <c r="K93" s="80">
        <v>3</v>
      </c>
      <c r="L93" s="72" t="s">
        <v>36</v>
      </c>
      <c r="M93" s="60">
        <f>AVERAGE(K89:K93)</f>
        <v>2.8</v>
      </c>
    </row>
    <row r="94" spans="5:13" x14ac:dyDescent="0.25">
      <c r="E94" s="49">
        <v>45043</v>
      </c>
      <c r="F94" s="22">
        <v>1</v>
      </c>
      <c r="G94" s="54" t="s">
        <v>35</v>
      </c>
      <c r="H94" s="48">
        <f>SUM(F91:F95)</f>
        <v>22</v>
      </c>
      <c r="I94" s="68"/>
      <c r="J94" s="73">
        <v>45215</v>
      </c>
      <c r="K94" s="79">
        <v>7</v>
      </c>
      <c r="L94" s="44"/>
      <c r="M94" s="45"/>
    </row>
    <row r="95" spans="5:13" ht="15.75" thickBot="1" x14ac:dyDescent="0.3">
      <c r="E95" s="59">
        <v>45044</v>
      </c>
      <c r="F95" s="80">
        <v>4</v>
      </c>
      <c r="G95" s="76" t="s">
        <v>36</v>
      </c>
      <c r="H95" s="50">
        <f>AVERAGE(F91:F95)</f>
        <v>4.4000000000000004</v>
      </c>
      <c r="I95" s="68"/>
      <c r="J95" s="73">
        <v>45216</v>
      </c>
      <c r="K95" s="22">
        <v>5</v>
      </c>
      <c r="L95" s="42"/>
      <c r="M95" s="47"/>
    </row>
    <row r="96" spans="5:13" ht="15.75" thickTop="1" x14ac:dyDescent="0.25">
      <c r="E96" s="49">
        <v>45048</v>
      </c>
      <c r="F96" s="81">
        <v>3</v>
      </c>
      <c r="G96" s="86"/>
      <c r="H96" s="87"/>
      <c r="I96" s="68"/>
      <c r="J96" s="73">
        <v>45217</v>
      </c>
      <c r="K96" s="22">
        <v>3</v>
      </c>
      <c r="L96" s="77"/>
      <c r="M96" s="75"/>
    </row>
    <row r="97" spans="5:13" x14ac:dyDescent="0.25">
      <c r="E97" s="46">
        <v>45049</v>
      </c>
      <c r="F97" s="82">
        <v>0</v>
      </c>
      <c r="G97" s="88"/>
      <c r="H97" s="75"/>
      <c r="I97" s="68"/>
      <c r="J97" s="73">
        <v>45218</v>
      </c>
      <c r="K97" s="22">
        <v>0</v>
      </c>
      <c r="L97" s="54" t="s">
        <v>35</v>
      </c>
      <c r="M97" s="48">
        <f>SUM(K94:K98)</f>
        <v>20</v>
      </c>
    </row>
    <row r="98" spans="5:13" ht="15.75" thickBot="1" x14ac:dyDescent="0.3">
      <c r="E98" s="46">
        <v>45050</v>
      </c>
      <c r="F98" s="82">
        <v>4</v>
      </c>
      <c r="G98" s="54" t="s">
        <v>35</v>
      </c>
      <c r="H98" s="48">
        <f>SUM(F96:F99)</f>
        <v>8</v>
      </c>
      <c r="I98" s="68"/>
      <c r="J98" s="74">
        <v>45219</v>
      </c>
      <c r="K98" s="80">
        <v>5</v>
      </c>
      <c r="L98" s="72" t="s">
        <v>36</v>
      </c>
      <c r="M98" s="60">
        <f>AVERAGE(K94:K98)</f>
        <v>4</v>
      </c>
    </row>
    <row r="99" spans="5:13" ht="15.75" thickBot="1" x14ac:dyDescent="0.3">
      <c r="E99" s="59">
        <v>45051</v>
      </c>
      <c r="F99" s="83">
        <v>1</v>
      </c>
      <c r="G99" s="71" t="s">
        <v>36</v>
      </c>
      <c r="H99" s="58">
        <f>AVERAGE(F96:F99)</f>
        <v>2</v>
      </c>
      <c r="I99" s="68"/>
      <c r="J99" s="73">
        <v>45222</v>
      </c>
      <c r="K99" s="79">
        <v>3</v>
      </c>
      <c r="L99" s="44"/>
      <c r="M99" s="45"/>
    </row>
    <row r="100" spans="5:13" x14ac:dyDescent="0.25">
      <c r="E100" s="46">
        <v>45056</v>
      </c>
      <c r="F100" s="84">
        <v>5</v>
      </c>
      <c r="G100" s="68"/>
      <c r="H100" s="68"/>
      <c r="I100" s="68"/>
      <c r="J100" s="73">
        <v>45223</v>
      </c>
      <c r="K100" s="22">
        <v>5</v>
      </c>
      <c r="L100" s="42"/>
      <c r="M100" s="47"/>
    </row>
    <row r="101" spans="5:13" x14ac:dyDescent="0.25">
      <c r="E101" s="46">
        <v>45057</v>
      </c>
      <c r="F101" s="85">
        <v>5</v>
      </c>
      <c r="G101" s="54" t="s">
        <v>35</v>
      </c>
      <c r="H101" s="48">
        <f>SUM(F100:F102)</f>
        <v>11</v>
      </c>
      <c r="I101" s="68"/>
      <c r="J101" s="73">
        <v>45224</v>
      </c>
      <c r="K101" s="22">
        <v>5</v>
      </c>
      <c r="L101" s="77"/>
      <c r="M101" s="75"/>
    </row>
    <row r="102" spans="5:13" ht="15.75" thickBot="1" x14ac:dyDescent="0.3">
      <c r="E102" s="59">
        <v>45058</v>
      </c>
      <c r="F102" s="82">
        <v>1</v>
      </c>
      <c r="G102" s="72" t="s">
        <v>36</v>
      </c>
      <c r="H102" s="60">
        <f>AVERAGE(F100:F102)</f>
        <v>3.6666666666666665</v>
      </c>
      <c r="I102" s="68"/>
      <c r="J102" s="73">
        <v>45225</v>
      </c>
      <c r="K102" s="22">
        <v>3</v>
      </c>
      <c r="L102" s="54" t="s">
        <v>35</v>
      </c>
      <c r="M102" s="48">
        <f>SUM(K99:K103)</f>
        <v>19</v>
      </c>
    </row>
    <row r="103" spans="5:13" ht="15.75" thickBot="1" x14ac:dyDescent="0.3">
      <c r="E103" s="46">
        <v>45061</v>
      </c>
      <c r="F103" s="79">
        <v>3</v>
      </c>
      <c r="G103" s="42"/>
      <c r="H103" s="47"/>
      <c r="I103" s="68"/>
      <c r="J103" s="74">
        <v>45226</v>
      </c>
      <c r="K103" s="80">
        <v>3</v>
      </c>
      <c r="L103" s="72" t="s">
        <v>36</v>
      </c>
      <c r="M103" s="60">
        <f>AVERAGE(K99:K103)</f>
        <v>3.8</v>
      </c>
    </row>
    <row r="104" spans="5:13" x14ac:dyDescent="0.25">
      <c r="E104" s="46">
        <v>45062</v>
      </c>
      <c r="F104" s="22">
        <v>0</v>
      </c>
      <c r="G104" s="42"/>
      <c r="H104" s="47"/>
      <c r="I104" s="68"/>
      <c r="J104" s="73">
        <v>45229</v>
      </c>
      <c r="K104" s="79">
        <v>3</v>
      </c>
      <c r="L104" s="44"/>
      <c r="M104" s="45"/>
    </row>
    <row r="105" spans="5:13" x14ac:dyDescent="0.25">
      <c r="E105" s="46">
        <v>45063</v>
      </c>
      <c r="F105" s="22">
        <v>5</v>
      </c>
      <c r="G105" s="42"/>
      <c r="H105" s="47"/>
      <c r="I105" s="68"/>
      <c r="J105" s="73">
        <v>45230</v>
      </c>
      <c r="K105" s="22">
        <v>2</v>
      </c>
      <c r="L105" s="42"/>
      <c r="M105" s="47"/>
    </row>
    <row r="106" spans="5:13" x14ac:dyDescent="0.25">
      <c r="E106" s="46">
        <v>45064</v>
      </c>
      <c r="F106" s="22">
        <v>7</v>
      </c>
      <c r="G106" s="54" t="s">
        <v>35</v>
      </c>
      <c r="H106" s="48">
        <f>SUM(F103:F107)</f>
        <v>20</v>
      </c>
      <c r="I106" s="68"/>
      <c r="J106" s="73">
        <v>45231</v>
      </c>
      <c r="K106" s="22">
        <v>3</v>
      </c>
      <c r="L106" s="77"/>
      <c r="M106" s="75"/>
    </row>
    <row r="107" spans="5:13" ht="15.75" thickBot="1" x14ac:dyDescent="0.3">
      <c r="E107" s="59">
        <v>45065</v>
      </c>
      <c r="F107" s="80">
        <v>5</v>
      </c>
      <c r="G107" s="76" t="s">
        <v>36</v>
      </c>
      <c r="H107" s="50">
        <f>AVERAGE(F103:F107)</f>
        <v>4</v>
      </c>
      <c r="I107" s="68"/>
      <c r="J107" s="73">
        <v>45232</v>
      </c>
      <c r="K107" s="22">
        <v>4</v>
      </c>
      <c r="L107" s="54" t="s">
        <v>35</v>
      </c>
      <c r="M107" s="48">
        <f>SUM(K104:K108)</f>
        <v>14</v>
      </c>
    </row>
    <row r="108" spans="5:13" ht="15.75" thickBot="1" x14ac:dyDescent="0.3">
      <c r="E108" s="46">
        <v>45068</v>
      </c>
      <c r="F108" s="79">
        <v>2</v>
      </c>
      <c r="G108" s="42"/>
      <c r="H108" s="47"/>
      <c r="I108" s="68"/>
      <c r="J108" s="74">
        <v>45233</v>
      </c>
      <c r="K108" s="80">
        <v>2</v>
      </c>
      <c r="L108" s="72" t="s">
        <v>36</v>
      </c>
      <c r="M108" s="60">
        <f>AVERAGE(K104:K108)</f>
        <v>2.8</v>
      </c>
    </row>
    <row r="109" spans="5:13" x14ac:dyDescent="0.25">
      <c r="E109" s="46">
        <v>45069</v>
      </c>
      <c r="F109" s="22">
        <v>3</v>
      </c>
      <c r="G109" s="42"/>
      <c r="H109" s="47"/>
      <c r="I109" s="68"/>
      <c r="J109" s="73">
        <v>45237</v>
      </c>
      <c r="K109" s="79">
        <v>3</v>
      </c>
      <c r="L109" s="44"/>
      <c r="M109" s="45"/>
    </row>
    <row r="110" spans="5:13" x14ac:dyDescent="0.25">
      <c r="E110" s="46">
        <v>45070</v>
      </c>
      <c r="F110" s="22">
        <v>0</v>
      </c>
      <c r="G110" s="42"/>
      <c r="H110" s="47"/>
      <c r="I110" s="68"/>
      <c r="J110" s="73">
        <v>45238</v>
      </c>
      <c r="K110" s="22">
        <v>1</v>
      </c>
      <c r="L110" s="77"/>
      <c r="M110" s="75"/>
    </row>
    <row r="111" spans="5:13" x14ac:dyDescent="0.25">
      <c r="E111" s="46">
        <v>45071</v>
      </c>
      <c r="F111" s="22">
        <v>0</v>
      </c>
      <c r="G111" s="54" t="s">
        <v>35</v>
      </c>
      <c r="H111" s="48">
        <f>SUM(F108:F112)</f>
        <v>8</v>
      </c>
      <c r="I111" s="68"/>
      <c r="J111" s="73">
        <v>45239</v>
      </c>
      <c r="K111" s="22">
        <v>1</v>
      </c>
      <c r="L111" s="54" t="s">
        <v>35</v>
      </c>
      <c r="M111" s="48">
        <f>SUM(K109:K112)</f>
        <v>6</v>
      </c>
    </row>
    <row r="112" spans="5:13" ht="15.75" thickBot="1" x14ac:dyDescent="0.3">
      <c r="E112" s="59">
        <v>45072</v>
      </c>
      <c r="F112" s="80">
        <v>3</v>
      </c>
      <c r="G112" s="76" t="s">
        <v>36</v>
      </c>
      <c r="H112" s="50">
        <f>AVERAGE(F108:F112)</f>
        <v>1.6</v>
      </c>
      <c r="I112" s="68"/>
      <c r="J112" s="74">
        <v>45240</v>
      </c>
      <c r="K112" s="22">
        <v>1</v>
      </c>
      <c r="L112" s="72" t="s">
        <v>36</v>
      </c>
      <c r="M112" s="60">
        <f>AVERAGE(K109:K112)</f>
        <v>1.5</v>
      </c>
    </row>
    <row r="113" spans="5:13" x14ac:dyDescent="0.25">
      <c r="E113" s="46">
        <v>45075</v>
      </c>
      <c r="F113" s="79">
        <v>2</v>
      </c>
      <c r="G113" s="42"/>
      <c r="H113" s="47"/>
      <c r="I113" s="68"/>
      <c r="J113" s="73">
        <v>45243</v>
      </c>
      <c r="K113" s="79">
        <v>1</v>
      </c>
      <c r="L113" s="44"/>
      <c r="M113" s="45"/>
    </row>
    <row r="114" spans="5:13" x14ac:dyDescent="0.25">
      <c r="E114" s="46">
        <v>45076</v>
      </c>
      <c r="F114" s="22">
        <v>3</v>
      </c>
      <c r="G114" s="42"/>
      <c r="H114" s="47"/>
      <c r="I114" s="68"/>
      <c r="J114" s="73">
        <v>45244</v>
      </c>
      <c r="K114" s="22">
        <v>1</v>
      </c>
      <c r="L114" s="42"/>
      <c r="M114" s="47"/>
    </row>
    <row r="115" spans="5:13" x14ac:dyDescent="0.25">
      <c r="E115" s="46">
        <v>45077</v>
      </c>
      <c r="F115" s="22">
        <v>2</v>
      </c>
      <c r="G115" s="42"/>
      <c r="H115" s="47"/>
      <c r="I115" s="68"/>
      <c r="J115" s="73">
        <v>45245</v>
      </c>
      <c r="K115" s="22">
        <v>2</v>
      </c>
      <c r="L115" s="77"/>
      <c r="M115" s="75"/>
    </row>
    <row r="116" spans="5:13" x14ac:dyDescent="0.25">
      <c r="E116" s="46">
        <v>45078</v>
      </c>
      <c r="F116" s="22">
        <v>3</v>
      </c>
      <c r="G116" s="54" t="s">
        <v>35</v>
      </c>
      <c r="H116" s="48">
        <f>SUM(F113:F117)</f>
        <v>10</v>
      </c>
      <c r="I116" s="68"/>
      <c r="J116" s="73">
        <v>45246</v>
      </c>
      <c r="K116" s="22">
        <v>4</v>
      </c>
      <c r="L116" s="54" t="s">
        <v>35</v>
      </c>
      <c r="M116" s="48">
        <f>SUM(K113:K117)</f>
        <v>12</v>
      </c>
    </row>
    <row r="117" spans="5:13" ht="15.75" thickBot="1" x14ac:dyDescent="0.3">
      <c r="E117" s="59">
        <v>45079</v>
      </c>
      <c r="F117" s="80">
        <v>0</v>
      </c>
      <c r="G117" s="76" t="s">
        <v>36</v>
      </c>
      <c r="H117" s="50">
        <f>AVERAGE(F113:F117)</f>
        <v>2</v>
      </c>
      <c r="I117" s="68"/>
      <c r="J117" s="74">
        <v>45247</v>
      </c>
      <c r="K117" s="80">
        <v>4</v>
      </c>
      <c r="L117" s="72" t="s">
        <v>36</v>
      </c>
      <c r="M117" s="60">
        <f>AVERAGE(K113:K117)</f>
        <v>2.4</v>
      </c>
    </row>
    <row r="118" spans="5:13" x14ac:dyDescent="0.25">
      <c r="E118" s="46">
        <v>45082</v>
      </c>
      <c r="F118" s="79">
        <v>4</v>
      </c>
      <c r="G118" s="42"/>
      <c r="H118" s="47"/>
      <c r="I118" s="68"/>
      <c r="J118" s="73">
        <v>45250</v>
      </c>
      <c r="K118" s="79">
        <v>3</v>
      </c>
      <c r="L118" s="44"/>
      <c r="M118" s="45"/>
    </row>
    <row r="119" spans="5:13" x14ac:dyDescent="0.25">
      <c r="E119" s="46">
        <v>45083</v>
      </c>
      <c r="F119" s="22">
        <v>2</v>
      </c>
      <c r="G119" s="42"/>
      <c r="H119" s="47"/>
      <c r="I119" s="68"/>
      <c r="J119" s="73">
        <v>45251</v>
      </c>
      <c r="K119" s="22">
        <v>0</v>
      </c>
      <c r="L119" s="42"/>
      <c r="M119" s="47"/>
    </row>
    <row r="120" spans="5:13" x14ac:dyDescent="0.25">
      <c r="E120" s="46">
        <v>45084</v>
      </c>
      <c r="F120" s="22">
        <v>4</v>
      </c>
      <c r="G120" s="42"/>
      <c r="H120" s="47"/>
      <c r="I120" s="68"/>
      <c r="J120" s="73">
        <v>45252</v>
      </c>
      <c r="K120" s="22">
        <v>4</v>
      </c>
      <c r="L120" s="77"/>
      <c r="M120" s="75"/>
    </row>
    <row r="121" spans="5:13" x14ac:dyDescent="0.25">
      <c r="E121" s="46">
        <v>45085</v>
      </c>
      <c r="F121" s="41">
        <v>3</v>
      </c>
      <c r="G121" s="89" t="s">
        <v>35</v>
      </c>
      <c r="H121" s="48">
        <f>SUM(F118:F122)</f>
        <v>13</v>
      </c>
      <c r="I121" s="68"/>
      <c r="J121" s="73">
        <v>45253</v>
      </c>
      <c r="K121" s="22">
        <v>4</v>
      </c>
      <c r="L121" s="54" t="s">
        <v>35</v>
      </c>
      <c r="M121" s="48">
        <f>SUM(K118:K122)</f>
        <v>12</v>
      </c>
    </row>
    <row r="122" spans="5:13" ht="15.75" thickBot="1" x14ac:dyDescent="0.3">
      <c r="E122" s="59">
        <v>45086</v>
      </c>
      <c r="F122" s="26">
        <v>0</v>
      </c>
      <c r="G122" s="76" t="s">
        <v>36</v>
      </c>
      <c r="H122" s="50">
        <f>AVERAGE(F118:F122)</f>
        <v>2.6</v>
      </c>
      <c r="I122" s="68"/>
      <c r="J122" s="74">
        <v>45254</v>
      </c>
      <c r="K122" s="80">
        <v>1</v>
      </c>
      <c r="L122" s="72" t="s">
        <v>36</v>
      </c>
      <c r="M122" s="60">
        <f>AVERAGE(K118:K122)</f>
        <v>2.4</v>
      </c>
    </row>
    <row r="123" spans="5:13" ht="15.75" thickTop="1" x14ac:dyDescent="0.25">
      <c r="E123" s="73">
        <v>45090</v>
      </c>
      <c r="F123" s="79">
        <v>1</v>
      </c>
      <c r="G123" s="86"/>
      <c r="H123" s="87"/>
      <c r="I123" s="68"/>
      <c r="J123" s="73">
        <v>45257</v>
      </c>
      <c r="K123" s="79">
        <v>1</v>
      </c>
      <c r="L123" s="44"/>
      <c r="M123" s="45"/>
    </row>
    <row r="124" spans="5:13" x14ac:dyDescent="0.25">
      <c r="E124" s="73">
        <v>45091</v>
      </c>
      <c r="F124" s="22">
        <v>3</v>
      </c>
      <c r="G124" s="88"/>
      <c r="H124" s="75"/>
      <c r="I124" s="68"/>
      <c r="J124" s="73">
        <v>45258</v>
      </c>
      <c r="K124" s="22">
        <v>1</v>
      </c>
      <c r="L124" s="42"/>
      <c r="M124" s="47"/>
    </row>
    <row r="125" spans="5:13" x14ac:dyDescent="0.25">
      <c r="E125" s="73">
        <v>45092</v>
      </c>
      <c r="F125" s="22">
        <v>4</v>
      </c>
      <c r="G125" s="54" t="s">
        <v>35</v>
      </c>
      <c r="H125" s="48">
        <f>SUM(F123:F126)</f>
        <v>14</v>
      </c>
      <c r="I125" s="68"/>
      <c r="J125" s="73">
        <v>45259</v>
      </c>
      <c r="K125" s="22">
        <v>3</v>
      </c>
      <c r="L125" s="77"/>
      <c r="M125" s="75"/>
    </row>
    <row r="126" spans="5:13" ht="15.75" thickBot="1" x14ac:dyDescent="0.3">
      <c r="E126" s="74">
        <v>45093</v>
      </c>
      <c r="F126" s="22">
        <v>6</v>
      </c>
      <c r="G126" s="72" t="s">
        <v>36</v>
      </c>
      <c r="H126" s="60">
        <f>AVERAGE(F123:F126)</f>
        <v>3.5</v>
      </c>
      <c r="I126" s="68"/>
      <c r="J126" s="73">
        <v>45260</v>
      </c>
      <c r="K126" s="22">
        <v>2</v>
      </c>
      <c r="L126" s="54" t="s">
        <v>35</v>
      </c>
      <c r="M126" s="48">
        <f>SUM(K123:K127)</f>
        <v>8</v>
      </c>
    </row>
    <row r="127" spans="5:13" ht="15.75" thickBot="1" x14ac:dyDescent="0.3">
      <c r="E127" s="73">
        <v>45096</v>
      </c>
      <c r="F127" s="79">
        <v>4</v>
      </c>
      <c r="G127" s="42"/>
      <c r="H127" s="47"/>
      <c r="I127" s="68"/>
      <c r="J127" s="74">
        <v>45261</v>
      </c>
      <c r="K127" s="80">
        <v>1</v>
      </c>
      <c r="L127" s="72" t="s">
        <v>36</v>
      </c>
      <c r="M127" s="60">
        <f>AVERAGE(K123:K127)</f>
        <v>1.6</v>
      </c>
    </row>
    <row r="128" spans="5:13" x14ac:dyDescent="0.25">
      <c r="E128" s="73">
        <v>45097</v>
      </c>
      <c r="F128" s="22">
        <v>5</v>
      </c>
      <c r="G128" s="42"/>
      <c r="H128" s="47"/>
      <c r="I128" s="68"/>
      <c r="J128" s="73">
        <v>45264</v>
      </c>
      <c r="K128" s="79">
        <v>3</v>
      </c>
      <c r="L128" s="44"/>
      <c r="M128" s="45"/>
    </row>
    <row r="129" spans="5:13" x14ac:dyDescent="0.25">
      <c r="E129" s="73">
        <v>45098</v>
      </c>
      <c r="F129" s="22">
        <v>4</v>
      </c>
      <c r="G129" s="42"/>
      <c r="H129" s="47"/>
      <c r="I129" s="68"/>
      <c r="J129" s="73">
        <v>45265</v>
      </c>
      <c r="K129" s="22">
        <v>2</v>
      </c>
      <c r="L129" s="42"/>
      <c r="M129" s="47"/>
    </row>
    <row r="130" spans="5:13" x14ac:dyDescent="0.25">
      <c r="E130" s="73">
        <v>45099</v>
      </c>
      <c r="F130" s="22">
        <v>4</v>
      </c>
      <c r="G130" s="54" t="s">
        <v>35</v>
      </c>
      <c r="H130" s="48">
        <f>SUM(F127:F131)</f>
        <v>18</v>
      </c>
      <c r="I130" s="68"/>
      <c r="J130" s="73">
        <v>45266</v>
      </c>
      <c r="K130" s="22">
        <v>2</v>
      </c>
      <c r="L130" s="77"/>
      <c r="M130" s="75"/>
    </row>
    <row r="131" spans="5:13" ht="15.75" thickBot="1" x14ac:dyDescent="0.3">
      <c r="E131" s="74">
        <v>45100</v>
      </c>
      <c r="F131" s="80">
        <v>1</v>
      </c>
      <c r="G131" s="76" t="s">
        <v>36</v>
      </c>
      <c r="H131" s="50">
        <f>AVERAGE(F127:F131)</f>
        <v>3.6</v>
      </c>
      <c r="I131" s="68"/>
      <c r="J131" s="73">
        <v>45267</v>
      </c>
      <c r="K131" s="22">
        <v>4</v>
      </c>
      <c r="L131" s="54" t="s">
        <v>35</v>
      </c>
      <c r="M131" s="48">
        <f>SUM(K128:K132)</f>
        <v>12</v>
      </c>
    </row>
    <row r="132" spans="5:13" ht="15.75" thickBot="1" x14ac:dyDescent="0.3">
      <c r="E132" s="73">
        <v>45103</v>
      </c>
      <c r="F132" s="79">
        <v>4</v>
      </c>
      <c r="G132" s="42"/>
      <c r="H132" s="47"/>
      <c r="I132" s="68"/>
      <c r="J132" s="74">
        <v>45268</v>
      </c>
      <c r="K132" s="80">
        <v>1</v>
      </c>
      <c r="L132" s="72" t="s">
        <v>36</v>
      </c>
      <c r="M132" s="60">
        <f>AVERAGE(K128:K132)</f>
        <v>2.4</v>
      </c>
    </row>
    <row r="133" spans="5:13" x14ac:dyDescent="0.25">
      <c r="E133" s="73">
        <v>45104</v>
      </c>
      <c r="F133" s="22">
        <v>2</v>
      </c>
      <c r="G133" s="42"/>
      <c r="H133" s="47"/>
      <c r="I133" s="68"/>
      <c r="J133" s="73">
        <v>45271</v>
      </c>
      <c r="K133" s="79">
        <v>5</v>
      </c>
      <c r="L133" s="44"/>
      <c r="M133" s="45"/>
    </row>
    <row r="134" spans="5:13" x14ac:dyDescent="0.25">
      <c r="E134" s="73">
        <v>45105</v>
      </c>
      <c r="F134" s="22">
        <v>2</v>
      </c>
      <c r="G134" s="42"/>
      <c r="H134" s="47"/>
      <c r="I134" s="68"/>
      <c r="J134" s="73">
        <v>45272</v>
      </c>
      <c r="K134" s="22">
        <v>1</v>
      </c>
      <c r="L134" s="42"/>
      <c r="M134" s="47"/>
    </row>
    <row r="135" spans="5:13" x14ac:dyDescent="0.25">
      <c r="E135" s="73">
        <v>45106</v>
      </c>
      <c r="F135" s="22">
        <v>3</v>
      </c>
      <c r="G135" s="54" t="s">
        <v>35</v>
      </c>
      <c r="H135" s="48">
        <f>SUM(F132:F136)</f>
        <v>15</v>
      </c>
      <c r="I135" s="68"/>
      <c r="J135" s="73">
        <v>45273</v>
      </c>
      <c r="K135" s="22">
        <v>8</v>
      </c>
      <c r="L135" s="77"/>
      <c r="M135" s="75"/>
    </row>
    <row r="136" spans="5:13" ht="15.75" thickBot="1" x14ac:dyDescent="0.3">
      <c r="E136" s="74">
        <v>45107</v>
      </c>
      <c r="F136" s="80">
        <v>4</v>
      </c>
      <c r="G136" s="76" t="s">
        <v>36</v>
      </c>
      <c r="H136" s="50">
        <f>AVERAGE(F132:F136)</f>
        <v>3</v>
      </c>
      <c r="I136" s="68"/>
      <c r="J136" s="73">
        <v>45274</v>
      </c>
      <c r="K136" s="22">
        <v>1</v>
      </c>
      <c r="L136" s="54" t="s">
        <v>35</v>
      </c>
      <c r="M136" s="48">
        <f>SUM(K133:K137)</f>
        <v>17</v>
      </c>
    </row>
    <row r="137" spans="5:13" ht="15.75" thickBot="1" x14ac:dyDescent="0.3">
      <c r="E137" s="68"/>
      <c r="F137" s="68"/>
      <c r="G137" s="68"/>
      <c r="H137" s="68"/>
      <c r="I137" s="68"/>
      <c r="J137" s="74">
        <v>45275</v>
      </c>
      <c r="K137" s="80">
        <v>2</v>
      </c>
      <c r="L137" s="72" t="s">
        <v>36</v>
      </c>
      <c r="M137" s="60">
        <f>AVERAGE(K133:K137)</f>
        <v>3.4</v>
      </c>
    </row>
    <row r="138" spans="5:13" x14ac:dyDescent="0.25">
      <c r="E138" s="68"/>
      <c r="F138" s="68"/>
      <c r="G138" s="68"/>
      <c r="H138" s="68"/>
      <c r="I138" s="68"/>
      <c r="J138" s="73">
        <v>45278</v>
      </c>
      <c r="K138" s="79">
        <v>1</v>
      </c>
      <c r="L138" s="44"/>
      <c r="M138" s="45"/>
    </row>
    <row r="139" spans="5:13" x14ac:dyDescent="0.25">
      <c r="E139" s="68"/>
      <c r="F139" s="68"/>
      <c r="G139" s="68"/>
      <c r="H139" s="68"/>
      <c r="I139" s="68"/>
      <c r="J139" s="73">
        <v>45279</v>
      </c>
      <c r="K139" s="22">
        <v>7</v>
      </c>
      <c r="L139" s="42"/>
      <c r="M139" s="47"/>
    </row>
    <row r="140" spans="5:13" x14ac:dyDescent="0.25">
      <c r="E140" s="68"/>
      <c r="F140" s="68"/>
      <c r="G140" s="68"/>
      <c r="H140" s="68"/>
      <c r="I140" s="68"/>
      <c r="J140" s="73">
        <v>45280</v>
      </c>
      <c r="K140" s="22">
        <v>2</v>
      </c>
      <c r="L140" s="77"/>
      <c r="M140" s="75"/>
    </row>
    <row r="141" spans="5:13" x14ac:dyDescent="0.25">
      <c r="E141" s="68"/>
      <c r="F141" s="68"/>
      <c r="G141" s="68"/>
      <c r="H141" s="68"/>
      <c r="I141" s="68"/>
      <c r="J141" s="73">
        <v>45281</v>
      </c>
      <c r="K141" s="22">
        <v>1</v>
      </c>
      <c r="L141" s="54" t="s">
        <v>35</v>
      </c>
      <c r="M141" s="48">
        <f>SUM(K138:K142)</f>
        <v>13</v>
      </c>
    </row>
    <row r="142" spans="5:13" ht="15.75" thickBot="1" x14ac:dyDescent="0.3">
      <c r="E142" s="68"/>
      <c r="F142" s="68"/>
      <c r="G142" s="68"/>
      <c r="H142" s="68"/>
      <c r="I142" s="68"/>
      <c r="J142" s="74">
        <v>45282</v>
      </c>
      <c r="K142" s="80">
        <v>2</v>
      </c>
      <c r="L142" s="72" t="s">
        <v>36</v>
      </c>
      <c r="M142" s="60">
        <f>AVERAGE(K138:K142)</f>
        <v>2.6</v>
      </c>
    </row>
    <row r="143" spans="5:13" x14ac:dyDescent="0.25">
      <c r="E143" s="68"/>
      <c r="F143" s="68"/>
      <c r="G143" s="68"/>
      <c r="H143" s="68"/>
      <c r="I143" s="68"/>
      <c r="J143" s="73">
        <v>45285</v>
      </c>
      <c r="K143" s="79">
        <v>3</v>
      </c>
      <c r="L143" s="44"/>
      <c r="M143" s="45"/>
    </row>
    <row r="144" spans="5:13" x14ac:dyDescent="0.25">
      <c r="E144" s="68"/>
      <c r="F144" s="68"/>
      <c r="G144" s="68"/>
      <c r="H144" s="68"/>
      <c r="I144" s="68"/>
      <c r="J144" s="73">
        <v>45286</v>
      </c>
      <c r="K144" s="22">
        <v>6</v>
      </c>
      <c r="L144" s="42"/>
      <c r="M144" s="47"/>
    </row>
    <row r="145" spans="5:13" x14ac:dyDescent="0.25">
      <c r="E145" s="68"/>
      <c r="F145" s="68"/>
      <c r="G145" s="68"/>
      <c r="H145" s="68"/>
      <c r="I145" s="68"/>
      <c r="J145" s="73">
        <v>45287</v>
      </c>
      <c r="K145" s="22">
        <v>1</v>
      </c>
      <c r="L145" s="77"/>
      <c r="M145" s="75"/>
    </row>
    <row r="146" spans="5:13" x14ac:dyDescent="0.25">
      <c r="E146" s="68"/>
      <c r="F146" s="68"/>
      <c r="G146" s="68"/>
      <c r="H146" s="68"/>
      <c r="I146" s="68"/>
      <c r="J146" s="73">
        <v>45288</v>
      </c>
      <c r="K146" s="22">
        <v>5</v>
      </c>
      <c r="L146" s="54" t="s">
        <v>35</v>
      </c>
      <c r="M146" s="48">
        <f>SUM(K143:K147)</f>
        <v>17</v>
      </c>
    </row>
    <row r="147" spans="5:13" ht="15.75" thickBot="1" x14ac:dyDescent="0.3">
      <c r="E147" s="68"/>
      <c r="F147" s="68"/>
      <c r="G147" s="68"/>
      <c r="H147" s="68"/>
      <c r="I147" s="68"/>
      <c r="J147" s="74">
        <v>45289</v>
      </c>
      <c r="K147" s="80">
        <v>2</v>
      </c>
      <c r="L147" s="72" t="s">
        <v>36</v>
      </c>
      <c r="M147" s="60">
        <f>AVERAGE(K143:K147)</f>
        <v>3.4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7"/>
  <sheetViews>
    <sheetView topLeftCell="A10" zoomScale="85" zoomScaleNormal="85" workbookViewId="0">
      <selection activeCell="L43" sqref="L43"/>
    </sheetView>
  </sheetViews>
  <sheetFormatPr defaultRowHeight="15" x14ac:dyDescent="0.25"/>
  <cols>
    <col min="1" max="1" width="19.7109375" customWidth="1"/>
    <col min="2" max="3" width="17.85546875" customWidth="1"/>
    <col min="4" max="4" width="13.85546875" customWidth="1"/>
    <col min="5" max="5" width="11.85546875" customWidth="1"/>
    <col min="6" max="6" width="9.5703125" customWidth="1"/>
    <col min="7" max="7" width="8.28515625" customWidth="1"/>
    <col min="8" max="8" width="9.140625" customWidth="1"/>
    <col min="9" max="9" width="10.140625" customWidth="1"/>
    <col min="10" max="10" width="18.28515625" customWidth="1"/>
    <col min="11" max="11" width="12.42578125" customWidth="1"/>
    <col min="12" max="12" width="12" customWidth="1"/>
    <col min="13" max="13" width="11.7109375" customWidth="1"/>
    <col min="14" max="14" width="16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F1" s="1" t="s">
        <v>7</v>
      </c>
    </row>
    <row r="2" spans="1:10" ht="15" customHeight="1" x14ac:dyDescent="0.25">
      <c r="A2" s="3">
        <f>SUM(B9:B27)</f>
        <v>1945</v>
      </c>
      <c r="B2" s="3">
        <f>H17</f>
        <v>1864</v>
      </c>
      <c r="C2" s="3">
        <f>A2-B2</f>
        <v>81</v>
      </c>
      <c r="F2" s="1" t="s">
        <v>9</v>
      </c>
      <c r="G2" s="4" t="s">
        <v>67</v>
      </c>
      <c r="H2" s="1" t="s">
        <v>10</v>
      </c>
      <c r="I2" s="1" t="s">
        <v>11</v>
      </c>
      <c r="J2" s="1" t="s">
        <v>28</v>
      </c>
    </row>
    <row r="3" spans="1:10" x14ac:dyDescent="0.25">
      <c r="F3" s="3"/>
      <c r="G3" s="5">
        <v>2.7E-2</v>
      </c>
      <c r="H3" s="6">
        <v>673</v>
      </c>
      <c r="I3" s="3">
        <v>750</v>
      </c>
      <c r="J3" s="3">
        <v>1092</v>
      </c>
    </row>
    <row r="4" spans="1:10" x14ac:dyDescent="0.25">
      <c r="A4" s="3" t="s">
        <v>45</v>
      </c>
      <c r="B4" s="3" t="s">
        <v>68</v>
      </c>
      <c r="C4" s="3"/>
    </row>
    <row r="5" spans="1:10" x14ac:dyDescent="0.25">
      <c r="A5" s="3">
        <v>10692</v>
      </c>
      <c r="B5" s="3">
        <f>((H17/A5)*100)</f>
        <v>17.433595211372989</v>
      </c>
      <c r="C5" s="3"/>
      <c r="G5" s="7"/>
      <c r="H5" s="8"/>
    </row>
    <row r="6" spans="1:10" x14ac:dyDescent="0.25">
      <c r="G6" s="8"/>
      <c r="H6" s="8"/>
      <c r="I6" s="8"/>
    </row>
    <row r="7" spans="1:10" x14ac:dyDescent="0.25">
      <c r="G7" s="8"/>
      <c r="H7" s="8"/>
      <c r="I7" s="8"/>
    </row>
    <row r="8" spans="1:10" x14ac:dyDescent="0.25">
      <c r="A8" s="1" t="s">
        <v>14</v>
      </c>
      <c r="B8" s="1" t="s">
        <v>15</v>
      </c>
    </row>
    <row r="9" spans="1:10" x14ac:dyDescent="0.25">
      <c r="A9" s="99" t="s">
        <v>66</v>
      </c>
      <c r="B9" s="3">
        <v>191</v>
      </c>
    </row>
    <row r="10" spans="1:10" x14ac:dyDescent="0.25">
      <c r="A10" s="10">
        <v>44952</v>
      </c>
      <c r="B10" s="3">
        <v>200</v>
      </c>
    </row>
    <row r="11" spans="1:10" x14ac:dyDescent="0.25">
      <c r="A11" s="10">
        <v>44967</v>
      </c>
      <c r="B11" s="3">
        <v>80</v>
      </c>
    </row>
    <row r="12" spans="1:10" x14ac:dyDescent="0.25">
      <c r="A12" s="10">
        <v>44987</v>
      </c>
      <c r="B12" s="56">
        <v>150</v>
      </c>
      <c r="C12" t="s">
        <v>70</v>
      </c>
      <c r="G12" s="8"/>
      <c r="H12" s="8"/>
      <c r="I12" s="8"/>
    </row>
    <row r="13" spans="1:10" x14ac:dyDescent="0.25">
      <c r="A13" s="10">
        <v>45001</v>
      </c>
      <c r="B13" s="56">
        <v>147</v>
      </c>
      <c r="G13" s="8"/>
      <c r="H13" s="8"/>
      <c r="I13" s="8"/>
    </row>
    <row r="14" spans="1:10" x14ac:dyDescent="0.25">
      <c r="A14" s="10">
        <v>45001</v>
      </c>
      <c r="B14" s="56">
        <v>-1</v>
      </c>
      <c r="C14" t="s">
        <v>77</v>
      </c>
    </row>
    <row r="15" spans="1:10" x14ac:dyDescent="0.25">
      <c r="A15" s="10">
        <v>45007</v>
      </c>
      <c r="B15" s="56">
        <v>85</v>
      </c>
      <c r="C15" t="s">
        <v>73</v>
      </c>
    </row>
    <row r="16" spans="1:10" ht="15.75" thickBot="1" x14ac:dyDescent="0.3">
      <c r="A16" s="10">
        <v>45009</v>
      </c>
      <c r="B16" s="56">
        <v>20</v>
      </c>
    </row>
    <row r="17" spans="1:13" ht="15.75" thickBot="1" x14ac:dyDescent="0.3">
      <c r="A17" s="10">
        <v>45013</v>
      </c>
      <c r="B17" s="56">
        <v>200</v>
      </c>
      <c r="E17" s="68"/>
      <c r="F17" s="68"/>
      <c r="G17" s="39" t="s">
        <v>37</v>
      </c>
      <c r="H17" s="27">
        <f>SUM(F19:F136,K19:K147)</f>
        <v>1864</v>
      </c>
      <c r="I17" s="68"/>
      <c r="J17" s="68"/>
      <c r="K17" s="68"/>
      <c r="L17" s="68"/>
      <c r="M17" s="68"/>
    </row>
    <row r="18" spans="1:13" ht="15.75" thickBot="1" x14ac:dyDescent="0.3">
      <c r="A18" s="10">
        <v>45019</v>
      </c>
      <c r="B18" s="56">
        <v>70</v>
      </c>
      <c r="E18" s="51"/>
      <c r="F18" s="33" t="s">
        <v>38</v>
      </c>
      <c r="G18" s="52" t="s">
        <v>36</v>
      </c>
      <c r="H18" s="43">
        <f>AVERAGE(F19:F136,K19:K147)</f>
        <v>7.5465587044534415</v>
      </c>
      <c r="I18" s="68"/>
      <c r="J18" s="68"/>
      <c r="K18" s="68"/>
      <c r="L18" s="68"/>
      <c r="M18" s="68"/>
    </row>
    <row r="19" spans="1:13" x14ac:dyDescent="0.25">
      <c r="A19" s="10">
        <v>45029</v>
      </c>
      <c r="B19" s="56">
        <v>128</v>
      </c>
      <c r="E19" s="90">
        <v>44935</v>
      </c>
      <c r="F19" s="28">
        <v>14</v>
      </c>
      <c r="G19" s="44"/>
      <c r="H19" s="45"/>
      <c r="I19" s="68"/>
      <c r="J19" s="91">
        <v>45110</v>
      </c>
      <c r="K19" s="79">
        <v>4</v>
      </c>
      <c r="L19" s="44"/>
      <c r="M19" s="45"/>
    </row>
    <row r="20" spans="1:13" x14ac:dyDescent="0.25">
      <c r="A20" s="10">
        <v>45078</v>
      </c>
      <c r="B20" s="56">
        <v>120</v>
      </c>
      <c r="E20" s="46">
        <v>44936</v>
      </c>
      <c r="F20" s="22">
        <v>14</v>
      </c>
      <c r="G20" s="42"/>
      <c r="H20" s="47"/>
      <c r="I20" s="68"/>
      <c r="J20" s="73">
        <v>45111</v>
      </c>
      <c r="K20" s="22">
        <v>4</v>
      </c>
      <c r="L20" s="42"/>
      <c r="M20" s="47"/>
    </row>
    <row r="21" spans="1:13" x14ac:dyDescent="0.25">
      <c r="A21" s="10">
        <v>45097</v>
      </c>
      <c r="B21" s="56">
        <v>130</v>
      </c>
      <c r="E21" s="46">
        <v>44937</v>
      </c>
      <c r="F21" s="22">
        <v>14</v>
      </c>
      <c r="G21" s="42"/>
      <c r="H21" s="47"/>
      <c r="I21" s="68"/>
      <c r="J21" s="73">
        <v>45112</v>
      </c>
      <c r="K21" s="22">
        <v>4</v>
      </c>
      <c r="L21" s="42"/>
      <c r="M21" s="47"/>
    </row>
    <row r="22" spans="1:13" x14ac:dyDescent="0.25">
      <c r="A22" s="10">
        <v>45120</v>
      </c>
      <c r="B22" s="56">
        <v>50</v>
      </c>
      <c r="E22" s="46">
        <v>44938</v>
      </c>
      <c r="F22" s="22">
        <v>14</v>
      </c>
      <c r="G22" s="54" t="s">
        <v>35</v>
      </c>
      <c r="H22" s="48">
        <f>SUM(F19:F23)</f>
        <v>69</v>
      </c>
      <c r="I22" s="68"/>
      <c r="J22" s="73">
        <v>45113</v>
      </c>
      <c r="K22" s="22">
        <v>5</v>
      </c>
      <c r="L22" s="54" t="s">
        <v>35</v>
      </c>
      <c r="M22" s="48">
        <f>SUM(K19:K23)</f>
        <v>22</v>
      </c>
    </row>
    <row r="23" spans="1:13" ht="15.75" thickBot="1" x14ac:dyDescent="0.3">
      <c r="A23" s="61">
        <v>45135</v>
      </c>
      <c r="B23" s="62">
        <v>-1</v>
      </c>
      <c r="C23" t="s">
        <v>88</v>
      </c>
      <c r="E23" s="59">
        <v>44939</v>
      </c>
      <c r="F23" s="53">
        <v>13</v>
      </c>
      <c r="G23" s="76" t="s">
        <v>36</v>
      </c>
      <c r="H23" s="50">
        <f>AVERAGE(F20:F23)</f>
        <v>13.75</v>
      </c>
      <c r="I23" s="68"/>
      <c r="J23" s="74">
        <v>45114</v>
      </c>
      <c r="K23" s="80">
        <v>5</v>
      </c>
      <c r="L23" s="76" t="s">
        <v>36</v>
      </c>
      <c r="M23" s="50">
        <f>AVERAGE(K19:K23)</f>
        <v>4.4000000000000004</v>
      </c>
    </row>
    <row r="24" spans="1:13" x14ac:dyDescent="0.25">
      <c r="A24" s="61">
        <v>45159</v>
      </c>
      <c r="B24" s="62">
        <v>-1</v>
      </c>
      <c r="C24" t="s">
        <v>89</v>
      </c>
      <c r="E24" s="49">
        <v>44942</v>
      </c>
      <c r="F24" s="78">
        <v>14</v>
      </c>
      <c r="G24" s="42"/>
      <c r="H24" s="47"/>
      <c r="I24" s="68"/>
      <c r="J24" s="73">
        <v>45117</v>
      </c>
      <c r="K24" s="79">
        <v>2</v>
      </c>
      <c r="L24" s="42"/>
      <c r="M24" s="47"/>
    </row>
    <row r="25" spans="1:13" x14ac:dyDescent="0.25">
      <c r="A25" s="61">
        <v>45181</v>
      </c>
      <c r="B25" s="62">
        <v>-42</v>
      </c>
      <c r="C25" t="s">
        <v>72</v>
      </c>
      <c r="E25" s="49">
        <v>44943</v>
      </c>
      <c r="F25" s="22">
        <v>15</v>
      </c>
      <c r="G25" s="42"/>
      <c r="H25" s="47"/>
      <c r="I25" s="68"/>
      <c r="J25" s="73">
        <v>45118</v>
      </c>
      <c r="K25" s="22">
        <v>4</v>
      </c>
      <c r="L25" s="42"/>
      <c r="M25" s="47"/>
    </row>
    <row r="26" spans="1:13" x14ac:dyDescent="0.25">
      <c r="A26" s="61">
        <v>45181</v>
      </c>
      <c r="B26" s="62">
        <v>220</v>
      </c>
      <c r="C26" t="s">
        <v>46</v>
      </c>
      <c r="E26" s="49">
        <v>44944</v>
      </c>
      <c r="F26" s="22">
        <v>14</v>
      </c>
      <c r="G26" s="42"/>
      <c r="H26" s="47"/>
      <c r="I26" s="68"/>
      <c r="J26" s="73">
        <v>45119</v>
      </c>
      <c r="K26" s="22">
        <v>7</v>
      </c>
      <c r="L26" s="42"/>
      <c r="M26" s="47"/>
    </row>
    <row r="27" spans="1:13" x14ac:dyDescent="0.25">
      <c r="A27" s="61">
        <v>45257</v>
      </c>
      <c r="B27" s="62">
        <v>199</v>
      </c>
      <c r="E27" s="49">
        <v>44945</v>
      </c>
      <c r="F27" s="22">
        <v>19</v>
      </c>
      <c r="G27" s="54" t="s">
        <v>35</v>
      </c>
      <c r="H27" s="48">
        <f>SUM(F24:F28)</f>
        <v>71</v>
      </c>
      <c r="I27" s="68"/>
      <c r="J27" s="73">
        <v>45120</v>
      </c>
      <c r="K27" s="22">
        <v>7</v>
      </c>
      <c r="L27" s="54" t="s">
        <v>35</v>
      </c>
      <c r="M27" s="48">
        <f>SUM(K24:K28)</f>
        <v>24</v>
      </c>
    </row>
    <row r="28" spans="1:13" ht="15.75" thickBot="1" x14ac:dyDescent="0.3">
      <c r="E28" s="59">
        <v>44946</v>
      </c>
      <c r="F28" s="53">
        <v>9</v>
      </c>
      <c r="G28" s="76" t="s">
        <v>36</v>
      </c>
      <c r="H28" s="50">
        <f>AVERAGE(F24:F28)</f>
        <v>14.2</v>
      </c>
      <c r="I28" s="68"/>
      <c r="J28" s="74">
        <v>45121</v>
      </c>
      <c r="K28" s="80">
        <v>4</v>
      </c>
      <c r="L28" s="76" t="s">
        <v>36</v>
      </c>
      <c r="M28" s="50">
        <f>AVERAGE(K24:K28)</f>
        <v>4.8</v>
      </c>
    </row>
    <row r="29" spans="1:13" x14ac:dyDescent="0.25">
      <c r="A29" t="s">
        <v>96</v>
      </c>
      <c r="E29" s="49">
        <v>44949</v>
      </c>
      <c r="F29" s="78">
        <v>11</v>
      </c>
      <c r="G29" s="42"/>
      <c r="H29" s="47"/>
      <c r="I29" s="68"/>
      <c r="J29" s="73">
        <v>45124</v>
      </c>
      <c r="K29" s="79">
        <v>6</v>
      </c>
      <c r="L29" s="42"/>
      <c r="M29" s="47"/>
    </row>
    <row r="30" spans="1:13" x14ac:dyDescent="0.25">
      <c r="A30" t="s">
        <v>104</v>
      </c>
      <c r="E30" s="49">
        <v>44950</v>
      </c>
      <c r="F30" s="22">
        <v>10</v>
      </c>
      <c r="G30" s="42"/>
      <c r="H30" s="47"/>
      <c r="I30" s="68"/>
      <c r="J30" s="73">
        <v>45125</v>
      </c>
      <c r="K30" s="22">
        <v>8</v>
      </c>
      <c r="L30" s="42"/>
      <c r="M30" s="47"/>
    </row>
    <row r="31" spans="1:13" x14ac:dyDescent="0.25">
      <c r="E31" s="49">
        <v>44951</v>
      </c>
      <c r="F31" s="22">
        <v>11</v>
      </c>
      <c r="G31" s="42"/>
      <c r="H31" s="47"/>
      <c r="I31" s="68"/>
      <c r="J31" s="73">
        <v>45126</v>
      </c>
      <c r="K31" s="22">
        <v>0</v>
      </c>
      <c r="L31" s="42"/>
      <c r="M31" s="47"/>
    </row>
    <row r="32" spans="1:13" x14ac:dyDescent="0.25">
      <c r="A32" s="105" t="s">
        <v>80</v>
      </c>
      <c r="E32" s="49">
        <v>44952</v>
      </c>
      <c r="F32" s="22">
        <v>7</v>
      </c>
      <c r="G32" s="54" t="s">
        <v>35</v>
      </c>
      <c r="H32" s="48">
        <f>SUM(F29:F33)</f>
        <v>46</v>
      </c>
      <c r="I32" s="68"/>
      <c r="J32" s="73">
        <v>45127</v>
      </c>
      <c r="K32" s="22">
        <v>6</v>
      </c>
      <c r="L32" s="54" t="s">
        <v>35</v>
      </c>
      <c r="M32" s="48">
        <f>SUM(K29:K33)</f>
        <v>27</v>
      </c>
    </row>
    <row r="33" spans="1:13" ht="15.75" thickBot="1" x14ac:dyDescent="0.3">
      <c r="A33" s="105" t="s">
        <v>81</v>
      </c>
      <c r="E33" s="59">
        <v>44953</v>
      </c>
      <c r="F33" s="53">
        <v>7</v>
      </c>
      <c r="G33" s="76" t="s">
        <v>36</v>
      </c>
      <c r="H33" s="50">
        <f>AVERAGE(F29:F33)</f>
        <v>9.1999999999999993</v>
      </c>
      <c r="I33" s="68"/>
      <c r="J33" s="74">
        <v>45128</v>
      </c>
      <c r="K33" s="80">
        <v>7</v>
      </c>
      <c r="L33" s="76" t="s">
        <v>36</v>
      </c>
      <c r="M33" s="50">
        <f>AVERAGE(K29:K33)</f>
        <v>5.4</v>
      </c>
    </row>
    <row r="34" spans="1:13" x14ac:dyDescent="0.25">
      <c r="A34" s="105" t="s">
        <v>91</v>
      </c>
      <c r="E34" s="49">
        <v>44956</v>
      </c>
      <c r="F34" s="78">
        <v>14</v>
      </c>
      <c r="G34" s="42"/>
      <c r="H34" s="47"/>
      <c r="I34" s="68"/>
      <c r="J34" s="73">
        <v>45131</v>
      </c>
      <c r="K34" s="79">
        <v>7</v>
      </c>
      <c r="L34" s="42"/>
      <c r="M34" s="47"/>
    </row>
    <row r="35" spans="1:13" x14ac:dyDescent="0.25">
      <c r="E35" s="49">
        <v>44957</v>
      </c>
      <c r="F35" s="22">
        <v>6</v>
      </c>
      <c r="G35" s="42"/>
      <c r="H35" s="47"/>
      <c r="I35" s="68"/>
      <c r="J35" s="73">
        <v>45132</v>
      </c>
      <c r="K35" s="22">
        <v>3</v>
      </c>
      <c r="L35" s="42"/>
      <c r="M35" s="47"/>
    </row>
    <row r="36" spans="1:13" x14ac:dyDescent="0.25">
      <c r="E36" s="49">
        <v>44958</v>
      </c>
      <c r="F36" s="22">
        <v>7</v>
      </c>
      <c r="G36" s="42"/>
      <c r="H36" s="47"/>
      <c r="I36" s="68"/>
      <c r="J36" s="73">
        <v>45133</v>
      </c>
      <c r="K36" s="22">
        <v>5</v>
      </c>
      <c r="L36" s="42"/>
      <c r="M36" s="47"/>
    </row>
    <row r="37" spans="1:13" x14ac:dyDescent="0.25">
      <c r="E37" s="49">
        <v>44959</v>
      </c>
      <c r="F37" s="22">
        <v>4</v>
      </c>
      <c r="G37" s="54" t="s">
        <v>35</v>
      </c>
      <c r="H37" s="48">
        <f>SUM(F34:F38)</f>
        <v>38</v>
      </c>
      <c r="I37" s="68"/>
      <c r="J37" s="73">
        <v>45134</v>
      </c>
      <c r="K37" s="22">
        <v>3</v>
      </c>
      <c r="L37" s="54" t="s">
        <v>35</v>
      </c>
      <c r="M37" s="48">
        <f>SUM(K34:K38)</f>
        <v>24</v>
      </c>
    </row>
    <row r="38" spans="1:13" ht="15.75" thickBot="1" x14ac:dyDescent="0.3">
      <c r="E38" s="59">
        <v>44960</v>
      </c>
      <c r="F38" s="53">
        <v>7</v>
      </c>
      <c r="G38" s="76" t="s">
        <v>36</v>
      </c>
      <c r="H38" s="50">
        <f>AVERAGE(F34:F38)</f>
        <v>7.6</v>
      </c>
      <c r="I38" s="68"/>
      <c r="J38" s="74">
        <v>45135</v>
      </c>
      <c r="K38" s="80">
        <v>6</v>
      </c>
      <c r="L38" s="76" t="s">
        <v>36</v>
      </c>
      <c r="M38" s="50">
        <f>AVERAGE(K34:K38)</f>
        <v>4.8</v>
      </c>
    </row>
    <row r="39" spans="1:13" x14ac:dyDescent="0.25">
      <c r="E39" s="49">
        <v>44963</v>
      </c>
      <c r="F39" s="78">
        <v>6</v>
      </c>
      <c r="G39" s="42"/>
      <c r="H39" s="47"/>
      <c r="I39" s="68"/>
      <c r="J39" s="73">
        <v>45138</v>
      </c>
      <c r="K39" s="79">
        <v>2</v>
      </c>
      <c r="L39" s="42"/>
      <c r="M39" s="47"/>
    </row>
    <row r="40" spans="1:13" x14ac:dyDescent="0.25">
      <c r="E40" s="49">
        <v>44964</v>
      </c>
      <c r="F40" s="22">
        <v>4</v>
      </c>
      <c r="G40" s="42"/>
      <c r="H40" s="47"/>
      <c r="I40" s="68"/>
      <c r="J40" s="73">
        <v>45139</v>
      </c>
      <c r="K40" s="22">
        <v>6</v>
      </c>
      <c r="L40" s="42"/>
      <c r="M40" s="47"/>
    </row>
    <row r="41" spans="1:13" x14ac:dyDescent="0.25">
      <c r="E41" s="49">
        <v>44965</v>
      </c>
      <c r="F41" s="22">
        <v>9</v>
      </c>
      <c r="G41" s="42"/>
      <c r="H41" s="47"/>
      <c r="I41" s="68"/>
      <c r="J41" s="73">
        <v>45140</v>
      </c>
      <c r="K41" s="22">
        <v>3</v>
      </c>
      <c r="L41" s="42"/>
      <c r="M41" s="47"/>
    </row>
    <row r="42" spans="1:13" x14ac:dyDescent="0.25">
      <c r="E42" s="49">
        <v>44966</v>
      </c>
      <c r="F42" s="22">
        <v>11</v>
      </c>
      <c r="G42" s="54" t="s">
        <v>35</v>
      </c>
      <c r="H42" s="48">
        <f>SUM(F41:F43,F39:F40)</f>
        <v>37</v>
      </c>
      <c r="I42" s="68"/>
      <c r="J42" s="73">
        <v>45141</v>
      </c>
      <c r="K42" s="22">
        <v>1</v>
      </c>
      <c r="L42" s="54" t="s">
        <v>35</v>
      </c>
      <c r="M42" s="48">
        <f>SUM(K39:K43)</f>
        <v>15</v>
      </c>
    </row>
    <row r="43" spans="1:13" ht="15.75" thickBot="1" x14ac:dyDescent="0.3">
      <c r="E43" s="59">
        <v>44967</v>
      </c>
      <c r="F43" s="53">
        <v>7</v>
      </c>
      <c r="G43" s="76" t="s">
        <v>36</v>
      </c>
      <c r="H43" s="50">
        <f>AVERAGE(F41:F43,F39:F40)</f>
        <v>7.4</v>
      </c>
      <c r="I43" s="68"/>
      <c r="J43" s="74">
        <v>45142</v>
      </c>
      <c r="K43" s="80">
        <v>3</v>
      </c>
      <c r="L43" s="76" t="s">
        <v>36</v>
      </c>
      <c r="M43" s="50">
        <f>AVERAGE(K39:K43)</f>
        <v>3</v>
      </c>
    </row>
    <row r="44" spans="1:13" x14ac:dyDescent="0.25">
      <c r="E44" s="49">
        <v>44970</v>
      </c>
      <c r="F44" s="78">
        <v>9</v>
      </c>
      <c r="G44" s="42"/>
      <c r="H44" s="47"/>
      <c r="I44" s="68"/>
      <c r="J44" s="73">
        <v>45145</v>
      </c>
      <c r="K44" s="79">
        <v>2</v>
      </c>
      <c r="L44" s="42"/>
      <c r="M44" s="47"/>
    </row>
    <row r="45" spans="1:13" x14ac:dyDescent="0.25">
      <c r="E45" s="49">
        <v>44971</v>
      </c>
      <c r="F45" s="22">
        <v>5</v>
      </c>
      <c r="G45" s="42"/>
      <c r="H45" s="47"/>
      <c r="I45" s="68"/>
      <c r="J45" s="73">
        <v>45146</v>
      </c>
      <c r="K45" s="22">
        <v>4</v>
      </c>
      <c r="L45" s="42"/>
      <c r="M45" s="47"/>
    </row>
    <row r="46" spans="1:13" x14ac:dyDescent="0.25">
      <c r="E46" s="49">
        <v>44972</v>
      </c>
      <c r="F46" s="22">
        <v>10</v>
      </c>
      <c r="G46" s="42"/>
      <c r="H46" s="47"/>
      <c r="I46" s="68"/>
      <c r="J46" s="73">
        <v>45147</v>
      </c>
      <c r="K46" s="22">
        <v>2</v>
      </c>
      <c r="L46" s="42"/>
      <c r="M46" s="47"/>
    </row>
    <row r="47" spans="1:13" x14ac:dyDescent="0.25">
      <c r="E47" s="49">
        <v>44973</v>
      </c>
      <c r="F47" s="22">
        <v>5</v>
      </c>
      <c r="G47" s="54" t="s">
        <v>35</v>
      </c>
      <c r="H47" s="48">
        <f>SUM(F44:F48)</f>
        <v>35</v>
      </c>
      <c r="I47" s="68"/>
      <c r="J47" s="73">
        <v>45148</v>
      </c>
      <c r="K47" s="22">
        <v>8</v>
      </c>
      <c r="L47" s="54" t="s">
        <v>35</v>
      </c>
      <c r="M47" s="48">
        <f>SUM(K44:K48)</f>
        <v>19</v>
      </c>
    </row>
    <row r="48" spans="1:13" ht="15.75" thickBot="1" x14ac:dyDescent="0.3">
      <c r="E48" s="59">
        <v>44974</v>
      </c>
      <c r="F48" s="53">
        <v>6</v>
      </c>
      <c r="G48" s="76" t="s">
        <v>36</v>
      </c>
      <c r="H48" s="50">
        <f>AVERAGE(F44:F48)</f>
        <v>7</v>
      </c>
      <c r="I48" s="68"/>
      <c r="J48" s="74">
        <v>45149</v>
      </c>
      <c r="K48" s="80">
        <v>3</v>
      </c>
      <c r="L48" s="76" t="s">
        <v>36</v>
      </c>
      <c r="M48" s="50">
        <f>AVERAGE(K44:K48)</f>
        <v>3.8</v>
      </c>
    </row>
    <row r="49" spans="5:13" x14ac:dyDescent="0.25">
      <c r="E49" s="49">
        <v>44977</v>
      </c>
      <c r="F49" s="78">
        <v>10</v>
      </c>
      <c r="G49" s="42"/>
      <c r="H49" s="47"/>
      <c r="I49" s="68"/>
      <c r="J49" s="73">
        <v>45152</v>
      </c>
      <c r="K49" s="79">
        <v>5</v>
      </c>
      <c r="L49" s="42"/>
      <c r="M49" s="47"/>
    </row>
    <row r="50" spans="5:13" x14ac:dyDescent="0.25">
      <c r="E50" s="49">
        <v>44978</v>
      </c>
      <c r="F50" s="22">
        <v>14</v>
      </c>
      <c r="G50" s="54" t="s">
        <v>35</v>
      </c>
      <c r="H50" s="48">
        <f>SUM(F49:F51)</f>
        <v>42</v>
      </c>
      <c r="I50" s="68"/>
      <c r="J50" s="73">
        <v>45153</v>
      </c>
      <c r="K50" s="22">
        <v>2</v>
      </c>
      <c r="L50" s="42"/>
      <c r="M50" s="47"/>
    </row>
    <row r="51" spans="5:13" ht="15.75" thickBot="1" x14ac:dyDescent="0.3">
      <c r="E51" s="59">
        <v>44979</v>
      </c>
      <c r="F51" s="80">
        <v>18</v>
      </c>
      <c r="G51" s="76" t="s">
        <v>36</v>
      </c>
      <c r="H51" s="50">
        <f>AVERAGE(F49:F51)</f>
        <v>14</v>
      </c>
      <c r="I51" s="68"/>
      <c r="J51" s="73">
        <v>45154</v>
      </c>
      <c r="K51" s="22">
        <v>1</v>
      </c>
      <c r="L51" s="42"/>
      <c r="M51" s="47"/>
    </row>
    <row r="52" spans="5:13" x14ac:dyDescent="0.25">
      <c r="E52" s="49">
        <v>44984</v>
      </c>
      <c r="F52" s="78">
        <v>34</v>
      </c>
      <c r="G52" s="42"/>
      <c r="H52" s="47"/>
      <c r="I52" s="68"/>
      <c r="J52" s="73">
        <v>45155</v>
      </c>
      <c r="K52" s="22">
        <v>2</v>
      </c>
      <c r="L52" s="54" t="s">
        <v>35</v>
      </c>
      <c r="M52" s="48">
        <f>SUM(K49:K53)</f>
        <v>13</v>
      </c>
    </row>
    <row r="53" spans="5:13" ht="15.75" thickBot="1" x14ac:dyDescent="0.3">
      <c r="E53" s="49">
        <v>44985</v>
      </c>
      <c r="F53" s="22">
        <v>19</v>
      </c>
      <c r="G53" s="42"/>
      <c r="H53" s="47"/>
      <c r="I53" s="68"/>
      <c r="J53" s="74">
        <v>45156</v>
      </c>
      <c r="K53" s="80">
        <v>3</v>
      </c>
      <c r="L53" s="76" t="s">
        <v>36</v>
      </c>
      <c r="M53" s="50">
        <f>AVERAGE(K49:K53)</f>
        <v>2.6</v>
      </c>
    </row>
    <row r="54" spans="5:13" x14ac:dyDescent="0.25">
      <c r="E54" s="49">
        <v>44986</v>
      </c>
      <c r="F54" s="22">
        <v>22</v>
      </c>
      <c r="G54" s="42"/>
      <c r="H54" s="47"/>
      <c r="I54" s="68"/>
      <c r="J54" s="73">
        <v>45159</v>
      </c>
      <c r="K54" s="79">
        <v>5</v>
      </c>
      <c r="L54" s="42"/>
      <c r="M54" s="47"/>
    </row>
    <row r="55" spans="5:13" x14ac:dyDescent="0.25">
      <c r="E55" s="49">
        <v>44987</v>
      </c>
      <c r="F55" s="22">
        <v>14</v>
      </c>
      <c r="G55" s="54" t="s">
        <v>35</v>
      </c>
      <c r="H55" s="48">
        <f>SUM(F52:F56)</f>
        <v>108</v>
      </c>
      <c r="I55" s="68"/>
      <c r="J55" s="73">
        <v>45160</v>
      </c>
      <c r="K55" s="22">
        <v>2</v>
      </c>
      <c r="L55" s="42"/>
      <c r="M55" s="47"/>
    </row>
    <row r="56" spans="5:13" ht="15.75" thickBot="1" x14ac:dyDescent="0.3">
      <c r="E56" s="59">
        <v>44988</v>
      </c>
      <c r="F56" s="53">
        <v>19</v>
      </c>
      <c r="G56" s="76" t="s">
        <v>36</v>
      </c>
      <c r="H56" s="50">
        <f>AVERAGE(F52:F56)</f>
        <v>21.6</v>
      </c>
      <c r="I56" s="68"/>
      <c r="J56" s="73">
        <v>45161</v>
      </c>
      <c r="K56" s="22">
        <v>1</v>
      </c>
      <c r="L56" s="42"/>
      <c r="M56" s="47"/>
    </row>
    <row r="57" spans="5:13" x14ac:dyDescent="0.25">
      <c r="E57" s="49">
        <v>44991</v>
      </c>
      <c r="F57" s="78">
        <v>28</v>
      </c>
      <c r="G57" s="42"/>
      <c r="H57" s="47"/>
      <c r="I57" s="68"/>
      <c r="J57" s="73">
        <v>45162</v>
      </c>
      <c r="K57" s="22">
        <v>2</v>
      </c>
      <c r="L57" s="54" t="s">
        <v>35</v>
      </c>
      <c r="M57" s="48">
        <f>SUM(K54:K58)</f>
        <v>12</v>
      </c>
    </row>
    <row r="58" spans="5:13" ht="15.75" thickBot="1" x14ac:dyDescent="0.3">
      <c r="E58" s="49">
        <v>44992</v>
      </c>
      <c r="F58" s="22">
        <v>16</v>
      </c>
      <c r="G58" s="42"/>
      <c r="H58" s="47"/>
      <c r="I58" s="68"/>
      <c r="J58" s="74">
        <v>45163</v>
      </c>
      <c r="K58" s="80">
        <v>2</v>
      </c>
      <c r="L58" s="76" t="s">
        <v>36</v>
      </c>
      <c r="M58" s="50">
        <f>AVERAGE(K54:K58)</f>
        <v>2.4</v>
      </c>
    </row>
    <row r="59" spans="5:13" x14ac:dyDescent="0.25">
      <c r="E59" s="46">
        <v>44994</v>
      </c>
      <c r="F59" s="22">
        <v>19</v>
      </c>
      <c r="G59" s="54" t="s">
        <v>35</v>
      </c>
      <c r="H59" s="48">
        <f>SUM(F57:F60)</f>
        <v>80</v>
      </c>
      <c r="I59" s="68"/>
      <c r="J59" s="73">
        <v>45166</v>
      </c>
      <c r="K59" s="79">
        <v>7</v>
      </c>
      <c r="L59" s="42"/>
      <c r="M59" s="47"/>
    </row>
    <row r="60" spans="5:13" ht="15.75" thickBot="1" x14ac:dyDescent="0.3">
      <c r="E60" s="59">
        <v>44995</v>
      </c>
      <c r="F60" s="80">
        <v>17</v>
      </c>
      <c r="G60" s="76" t="s">
        <v>36</v>
      </c>
      <c r="H60" s="50">
        <f>AVERAGE(F57:F60)</f>
        <v>20</v>
      </c>
      <c r="I60" s="68"/>
      <c r="J60" s="73">
        <v>45167</v>
      </c>
      <c r="K60" s="22">
        <v>5</v>
      </c>
      <c r="L60" s="42"/>
      <c r="M60" s="47"/>
    </row>
    <row r="61" spans="5:13" x14ac:dyDescent="0.25">
      <c r="E61" s="49">
        <v>44998</v>
      </c>
      <c r="F61" s="78">
        <v>23</v>
      </c>
      <c r="G61" s="42"/>
      <c r="H61" s="47"/>
      <c r="I61" s="68"/>
      <c r="J61" s="73">
        <v>45168</v>
      </c>
      <c r="K61" s="22">
        <v>3</v>
      </c>
      <c r="L61" s="42"/>
      <c r="M61" s="47"/>
    </row>
    <row r="62" spans="5:13" x14ac:dyDescent="0.25">
      <c r="E62" s="49">
        <v>44999</v>
      </c>
      <c r="F62" s="22">
        <v>20</v>
      </c>
      <c r="G62" s="42"/>
      <c r="H62" s="47"/>
      <c r="I62" s="68"/>
      <c r="J62" s="73">
        <v>45169</v>
      </c>
      <c r="K62" s="22">
        <v>2</v>
      </c>
      <c r="L62" s="54" t="s">
        <v>35</v>
      </c>
      <c r="M62" s="48">
        <f>SUM(K59:K63)</f>
        <v>19</v>
      </c>
    </row>
    <row r="63" spans="5:13" ht="15.75" thickBot="1" x14ac:dyDescent="0.3">
      <c r="E63" s="49">
        <v>45000</v>
      </c>
      <c r="F63" s="22">
        <v>29</v>
      </c>
      <c r="G63" s="42"/>
      <c r="H63" s="47"/>
      <c r="I63" s="68"/>
      <c r="J63" s="74">
        <v>45170</v>
      </c>
      <c r="K63" s="80">
        <v>2</v>
      </c>
      <c r="L63" s="76" t="s">
        <v>36</v>
      </c>
      <c r="M63" s="50">
        <f>AVERAGE(K59:K63)</f>
        <v>3.8</v>
      </c>
    </row>
    <row r="64" spans="5:13" x14ac:dyDescent="0.25">
      <c r="E64" s="49">
        <v>45001</v>
      </c>
      <c r="F64" s="22">
        <v>13</v>
      </c>
      <c r="G64" s="54" t="s">
        <v>35</v>
      </c>
      <c r="H64" s="48">
        <f>SUM(F61:F65)</f>
        <v>92</v>
      </c>
      <c r="I64" s="68"/>
      <c r="J64" s="73">
        <v>45173</v>
      </c>
      <c r="K64" s="79">
        <v>8</v>
      </c>
      <c r="L64" s="42"/>
      <c r="M64" s="47"/>
    </row>
    <row r="65" spans="5:13" ht="15.75" thickBot="1" x14ac:dyDescent="0.3">
      <c r="E65" s="59">
        <v>45002</v>
      </c>
      <c r="F65" s="53">
        <v>7</v>
      </c>
      <c r="G65" s="76" t="s">
        <v>36</v>
      </c>
      <c r="H65" s="50">
        <f>AVERAGE(F61:F65)</f>
        <v>18.399999999999999</v>
      </c>
      <c r="I65" s="68"/>
      <c r="J65" s="73">
        <v>45174</v>
      </c>
      <c r="K65" s="22">
        <v>4</v>
      </c>
      <c r="L65" s="42"/>
      <c r="M65" s="47"/>
    </row>
    <row r="66" spans="5:13" x14ac:dyDescent="0.25">
      <c r="E66" s="49">
        <v>45005</v>
      </c>
      <c r="F66" s="78">
        <v>39</v>
      </c>
      <c r="G66" s="42"/>
      <c r="H66" s="47"/>
      <c r="I66" s="68"/>
      <c r="J66" s="73">
        <v>45175</v>
      </c>
      <c r="K66" s="22">
        <v>0</v>
      </c>
      <c r="L66" s="42"/>
      <c r="M66" s="47"/>
    </row>
    <row r="67" spans="5:13" x14ac:dyDescent="0.25">
      <c r="E67" s="49">
        <v>45006</v>
      </c>
      <c r="F67" s="22">
        <v>41</v>
      </c>
      <c r="G67" s="42"/>
      <c r="H67" s="47"/>
      <c r="I67" s="68"/>
      <c r="J67" s="73">
        <v>45176</v>
      </c>
      <c r="K67" s="22">
        <v>3</v>
      </c>
      <c r="L67" s="54" t="s">
        <v>35</v>
      </c>
      <c r="M67" s="48">
        <f>SUM(K64:K68)</f>
        <v>17</v>
      </c>
    </row>
    <row r="68" spans="5:13" ht="15.75" thickBot="1" x14ac:dyDescent="0.3">
      <c r="E68" s="49">
        <v>45007</v>
      </c>
      <c r="F68" s="22">
        <v>38</v>
      </c>
      <c r="G68" s="42"/>
      <c r="H68" s="47"/>
      <c r="I68" s="68"/>
      <c r="J68" s="74">
        <v>45177</v>
      </c>
      <c r="K68" s="80">
        <v>2</v>
      </c>
      <c r="L68" s="76" t="s">
        <v>36</v>
      </c>
      <c r="M68" s="50">
        <f>AVERAGE(K64:K68)</f>
        <v>3.4</v>
      </c>
    </row>
    <row r="69" spans="5:13" x14ac:dyDescent="0.25">
      <c r="E69" s="49">
        <v>45008</v>
      </c>
      <c r="F69" s="22">
        <v>46</v>
      </c>
      <c r="G69" s="54" t="s">
        <v>35</v>
      </c>
      <c r="H69" s="48">
        <f>SUM(F66:F70)</f>
        <v>197</v>
      </c>
      <c r="I69" s="68"/>
      <c r="J69" s="73">
        <v>45180</v>
      </c>
      <c r="K69" s="79">
        <v>5</v>
      </c>
      <c r="L69" s="42"/>
      <c r="M69" s="47"/>
    </row>
    <row r="70" spans="5:13" ht="15.75" thickBot="1" x14ac:dyDescent="0.3">
      <c r="E70" s="59">
        <v>45009</v>
      </c>
      <c r="F70" s="53">
        <v>33</v>
      </c>
      <c r="G70" s="76" t="s">
        <v>36</v>
      </c>
      <c r="H70" s="50">
        <f>AVERAGE(F66:F70)</f>
        <v>39.4</v>
      </c>
      <c r="I70" s="68"/>
      <c r="J70" s="73">
        <v>45181</v>
      </c>
      <c r="K70" s="22">
        <v>6</v>
      </c>
      <c r="L70" s="42"/>
      <c r="M70" s="47"/>
    </row>
    <row r="71" spans="5:13" x14ac:dyDescent="0.25">
      <c r="E71" s="49">
        <v>45012</v>
      </c>
      <c r="F71" s="78">
        <v>43</v>
      </c>
      <c r="G71" s="42"/>
      <c r="H71" s="47"/>
      <c r="I71" s="68"/>
      <c r="J71" s="73">
        <v>45182</v>
      </c>
      <c r="K71" s="22">
        <v>3</v>
      </c>
      <c r="L71" s="42"/>
      <c r="M71" s="47"/>
    </row>
    <row r="72" spans="5:13" x14ac:dyDescent="0.25">
      <c r="E72" s="49">
        <v>45013</v>
      </c>
      <c r="F72" s="22">
        <v>30</v>
      </c>
      <c r="G72" s="42"/>
      <c r="H72" s="47"/>
      <c r="I72" s="68"/>
      <c r="J72" s="73">
        <v>45183</v>
      </c>
      <c r="K72" s="22">
        <v>3</v>
      </c>
      <c r="L72" s="54" t="s">
        <v>35</v>
      </c>
      <c r="M72" s="48">
        <f>SUM(K69:K73)</f>
        <v>22</v>
      </c>
    </row>
    <row r="73" spans="5:13" ht="15.75" thickBot="1" x14ac:dyDescent="0.3">
      <c r="E73" s="49">
        <v>45014</v>
      </c>
      <c r="F73" s="22">
        <v>29</v>
      </c>
      <c r="G73" s="42"/>
      <c r="H73" s="47"/>
      <c r="I73" s="68"/>
      <c r="J73" s="74">
        <v>45184</v>
      </c>
      <c r="K73" s="80">
        <v>5</v>
      </c>
      <c r="L73" s="76" t="s">
        <v>36</v>
      </c>
      <c r="M73" s="50">
        <f>AVERAGE(K69:K73)</f>
        <v>4.4000000000000004</v>
      </c>
    </row>
    <row r="74" spans="5:13" x14ac:dyDescent="0.25">
      <c r="E74" s="49">
        <v>45015</v>
      </c>
      <c r="F74" s="22">
        <v>24</v>
      </c>
      <c r="G74" s="54" t="s">
        <v>35</v>
      </c>
      <c r="H74" s="48">
        <f>SUM(F71:F75)</f>
        <v>134</v>
      </c>
      <c r="I74" s="68"/>
      <c r="J74" s="73">
        <v>45187</v>
      </c>
      <c r="K74" s="79">
        <v>4</v>
      </c>
      <c r="L74" s="42"/>
      <c r="M74" s="47"/>
    </row>
    <row r="75" spans="5:13" ht="15.75" thickBot="1" x14ac:dyDescent="0.3">
      <c r="E75" s="59">
        <v>45016</v>
      </c>
      <c r="F75" s="26">
        <v>8</v>
      </c>
      <c r="G75" s="71" t="s">
        <v>36</v>
      </c>
      <c r="H75" s="58">
        <f>AVERAGE(F71:F75)</f>
        <v>26.8</v>
      </c>
      <c r="I75" s="68"/>
      <c r="J75" s="73">
        <v>45188</v>
      </c>
      <c r="K75" s="22">
        <v>3</v>
      </c>
      <c r="L75" s="42"/>
      <c r="M75" s="47"/>
    </row>
    <row r="76" spans="5:13" x14ac:dyDescent="0.25">
      <c r="E76" s="49">
        <v>45019</v>
      </c>
      <c r="F76" s="79">
        <v>11</v>
      </c>
      <c r="G76" s="44"/>
      <c r="H76" s="45"/>
      <c r="I76" s="68"/>
      <c r="J76" s="73">
        <v>45189</v>
      </c>
      <c r="K76" s="22">
        <v>3</v>
      </c>
      <c r="L76" s="42"/>
      <c r="M76" s="47"/>
    </row>
    <row r="77" spans="5:13" x14ac:dyDescent="0.25">
      <c r="E77" s="49">
        <v>45020</v>
      </c>
      <c r="F77" s="22">
        <v>8</v>
      </c>
      <c r="G77" s="42"/>
      <c r="H77" s="47"/>
      <c r="I77" s="68"/>
      <c r="J77" s="73">
        <v>45190</v>
      </c>
      <c r="K77" s="22">
        <v>5</v>
      </c>
      <c r="L77" s="54" t="s">
        <v>35</v>
      </c>
      <c r="M77" s="48">
        <f>SUM(K74:K78)</f>
        <v>21</v>
      </c>
    </row>
    <row r="78" spans="5:13" ht="15.75" thickBot="1" x14ac:dyDescent="0.3">
      <c r="E78" s="49">
        <v>45021</v>
      </c>
      <c r="F78" s="22">
        <v>10</v>
      </c>
      <c r="G78" s="42"/>
      <c r="H78" s="47"/>
      <c r="I78" s="68"/>
      <c r="J78" s="74">
        <v>45191</v>
      </c>
      <c r="K78" s="80">
        <v>6</v>
      </c>
      <c r="L78" s="76" t="s">
        <v>36</v>
      </c>
      <c r="M78" s="50">
        <f>AVERAGE(K74:K78)</f>
        <v>4.2</v>
      </c>
    </row>
    <row r="79" spans="5:13" x14ac:dyDescent="0.25">
      <c r="E79" s="49">
        <v>45022</v>
      </c>
      <c r="F79" s="22">
        <v>12</v>
      </c>
      <c r="G79" s="54" t="s">
        <v>35</v>
      </c>
      <c r="H79" s="48">
        <f>SUM(F76:F80)</f>
        <v>51</v>
      </c>
      <c r="I79" s="68"/>
      <c r="J79" s="73">
        <v>45194</v>
      </c>
      <c r="K79" s="79">
        <v>4</v>
      </c>
      <c r="L79" s="42"/>
      <c r="M79" s="47"/>
    </row>
    <row r="80" spans="5:13" ht="15.75" thickBot="1" x14ac:dyDescent="0.3">
      <c r="E80" s="59">
        <v>45023</v>
      </c>
      <c r="F80" s="80">
        <v>10</v>
      </c>
      <c r="G80" s="72" t="s">
        <v>36</v>
      </c>
      <c r="H80" s="60">
        <f>AVERAGE(F76:F80)</f>
        <v>10.199999999999999</v>
      </c>
      <c r="I80" s="68"/>
      <c r="J80" s="73">
        <v>45195</v>
      </c>
      <c r="K80" s="22">
        <v>4</v>
      </c>
      <c r="L80" s="42"/>
      <c r="M80" s="47"/>
    </row>
    <row r="81" spans="5:13" x14ac:dyDescent="0.25">
      <c r="E81" s="49">
        <v>45026</v>
      </c>
      <c r="F81" s="79">
        <v>13</v>
      </c>
      <c r="G81" s="42"/>
      <c r="H81" s="47"/>
      <c r="I81" s="68"/>
      <c r="J81" s="73">
        <v>45196</v>
      </c>
      <c r="K81" s="22">
        <v>3</v>
      </c>
      <c r="L81" s="42"/>
      <c r="M81" s="47"/>
    </row>
    <row r="82" spans="5:13" x14ac:dyDescent="0.25">
      <c r="E82" s="49">
        <v>45027</v>
      </c>
      <c r="F82" s="22">
        <v>15</v>
      </c>
      <c r="G82" s="42"/>
      <c r="H82" s="47"/>
      <c r="I82" s="68"/>
      <c r="J82" s="73">
        <v>45197</v>
      </c>
      <c r="K82" s="22">
        <v>4</v>
      </c>
      <c r="L82" s="54" t="s">
        <v>35</v>
      </c>
      <c r="M82" s="48">
        <f>SUM(K79:K83)</f>
        <v>22</v>
      </c>
    </row>
    <row r="83" spans="5:13" ht="15.75" thickBot="1" x14ac:dyDescent="0.3">
      <c r="E83" s="49">
        <v>45028</v>
      </c>
      <c r="F83" s="22">
        <v>15</v>
      </c>
      <c r="G83" s="42"/>
      <c r="H83" s="47"/>
      <c r="I83" s="68"/>
      <c r="J83" s="74">
        <v>45198</v>
      </c>
      <c r="K83" s="80">
        <v>7</v>
      </c>
      <c r="L83" s="76" t="s">
        <v>36</v>
      </c>
      <c r="M83" s="50">
        <f>AVERAGE(K79:K83)</f>
        <v>4.4000000000000004</v>
      </c>
    </row>
    <row r="84" spans="5:13" x14ac:dyDescent="0.25">
      <c r="E84" s="49">
        <v>45029</v>
      </c>
      <c r="F84" s="22">
        <v>8</v>
      </c>
      <c r="G84" s="54" t="s">
        <v>35</v>
      </c>
      <c r="H84" s="48">
        <f>SUM(F81:F85)</f>
        <v>60</v>
      </c>
      <c r="I84" s="68"/>
      <c r="J84" s="73">
        <v>45201</v>
      </c>
      <c r="K84" s="79">
        <v>0</v>
      </c>
      <c r="L84" s="44"/>
      <c r="M84" s="45"/>
    </row>
    <row r="85" spans="5:13" ht="15.75" thickBot="1" x14ac:dyDescent="0.3">
      <c r="E85" s="59">
        <v>45030</v>
      </c>
      <c r="F85" s="26">
        <v>9</v>
      </c>
      <c r="G85" s="76" t="s">
        <v>36</v>
      </c>
      <c r="H85" s="50">
        <f>AVERAGE(F81:F85)</f>
        <v>12</v>
      </c>
      <c r="I85" s="68"/>
      <c r="J85" s="73">
        <v>45202</v>
      </c>
      <c r="K85" s="22">
        <v>2</v>
      </c>
      <c r="L85" s="42"/>
      <c r="M85" s="47"/>
    </row>
    <row r="86" spans="5:13" x14ac:dyDescent="0.25">
      <c r="E86" s="49">
        <v>45033</v>
      </c>
      <c r="F86" s="79">
        <v>5</v>
      </c>
      <c r="G86" s="42"/>
      <c r="H86" s="47"/>
      <c r="I86" s="68"/>
      <c r="J86" s="73">
        <v>45203</v>
      </c>
      <c r="K86" s="22">
        <v>2</v>
      </c>
      <c r="L86" s="77"/>
      <c r="M86" s="75"/>
    </row>
    <row r="87" spans="5:13" x14ac:dyDescent="0.25">
      <c r="E87" s="49">
        <v>45034</v>
      </c>
      <c r="F87" s="22">
        <v>9</v>
      </c>
      <c r="G87" s="42"/>
      <c r="H87" s="47"/>
      <c r="I87" s="68"/>
      <c r="J87" s="73">
        <v>45204</v>
      </c>
      <c r="K87" s="22">
        <v>3</v>
      </c>
      <c r="L87" s="54" t="s">
        <v>35</v>
      </c>
      <c r="M87" s="48">
        <f>SUM(K84:K88)</f>
        <v>11</v>
      </c>
    </row>
    <row r="88" spans="5:13" ht="15.75" thickBot="1" x14ac:dyDescent="0.3">
      <c r="E88" s="49">
        <v>45035</v>
      </c>
      <c r="F88" s="22">
        <v>9</v>
      </c>
      <c r="G88" s="42"/>
      <c r="H88" s="47"/>
      <c r="I88" s="68"/>
      <c r="J88" s="74">
        <v>45205</v>
      </c>
      <c r="K88" s="80">
        <v>4</v>
      </c>
      <c r="L88" s="72" t="s">
        <v>36</v>
      </c>
      <c r="M88" s="60">
        <f>AVERAGE(K84:K88)</f>
        <v>2.2000000000000002</v>
      </c>
    </row>
    <row r="89" spans="5:13" x14ac:dyDescent="0.25">
      <c r="E89" s="49">
        <v>45036</v>
      </c>
      <c r="F89" s="22">
        <v>9</v>
      </c>
      <c r="G89" s="54" t="s">
        <v>35</v>
      </c>
      <c r="H89" s="48">
        <f>SUM(F86:F90)</f>
        <v>45</v>
      </c>
      <c r="I89" s="68"/>
      <c r="J89" s="73">
        <v>45208</v>
      </c>
      <c r="K89" s="79">
        <v>6</v>
      </c>
      <c r="L89" s="44"/>
      <c r="M89" s="45"/>
    </row>
    <row r="90" spans="5:13" ht="15.75" thickBot="1" x14ac:dyDescent="0.3">
      <c r="E90" s="59">
        <v>45037</v>
      </c>
      <c r="F90" s="80">
        <v>13</v>
      </c>
      <c r="G90" s="76" t="s">
        <v>36</v>
      </c>
      <c r="H90" s="50">
        <f>AVERAGE(F86:F90)</f>
        <v>9</v>
      </c>
      <c r="I90" s="68"/>
      <c r="J90" s="73">
        <v>45209</v>
      </c>
      <c r="K90" s="22">
        <v>6</v>
      </c>
      <c r="L90" s="42"/>
      <c r="M90" s="47"/>
    </row>
    <row r="91" spans="5:13" x14ac:dyDescent="0.25">
      <c r="E91" s="49">
        <v>45040</v>
      </c>
      <c r="F91" s="79">
        <v>12</v>
      </c>
      <c r="G91" s="42"/>
      <c r="H91" s="47"/>
      <c r="I91" s="68"/>
      <c r="J91" s="73">
        <v>45210</v>
      </c>
      <c r="K91" s="22">
        <v>5</v>
      </c>
      <c r="L91" s="77"/>
      <c r="M91" s="75"/>
    </row>
    <row r="92" spans="5:13" x14ac:dyDescent="0.25">
      <c r="E92" s="49">
        <v>45041</v>
      </c>
      <c r="F92" s="22">
        <v>8</v>
      </c>
      <c r="G92" s="42"/>
      <c r="H92" s="47"/>
      <c r="I92" s="68"/>
      <c r="J92" s="73">
        <v>45211</v>
      </c>
      <c r="K92" s="22">
        <v>3</v>
      </c>
      <c r="L92" s="54" t="s">
        <v>35</v>
      </c>
      <c r="M92" s="48">
        <f>SUM(K89:K93)</f>
        <v>20</v>
      </c>
    </row>
    <row r="93" spans="5:13" ht="15.75" thickBot="1" x14ac:dyDescent="0.3">
      <c r="E93" s="49">
        <v>45042</v>
      </c>
      <c r="F93" s="22">
        <v>10</v>
      </c>
      <c r="G93" s="42"/>
      <c r="H93" s="47"/>
      <c r="I93" s="68"/>
      <c r="J93" s="74">
        <v>45212</v>
      </c>
      <c r="K93" s="80">
        <v>0</v>
      </c>
      <c r="L93" s="72" t="s">
        <v>36</v>
      </c>
      <c r="M93" s="60">
        <f>AVERAGE(K89:K93)</f>
        <v>4</v>
      </c>
    </row>
    <row r="94" spans="5:13" x14ac:dyDescent="0.25">
      <c r="E94" s="49">
        <v>45043</v>
      </c>
      <c r="F94" s="22">
        <v>5</v>
      </c>
      <c r="G94" s="54" t="s">
        <v>35</v>
      </c>
      <c r="H94" s="48">
        <f>SUM(F91:F95)</f>
        <v>40</v>
      </c>
      <c r="I94" s="68"/>
      <c r="J94" s="73">
        <v>45215</v>
      </c>
      <c r="K94" s="79">
        <v>3</v>
      </c>
      <c r="L94" s="44"/>
      <c r="M94" s="45"/>
    </row>
    <row r="95" spans="5:13" ht="15.75" thickBot="1" x14ac:dyDescent="0.3">
      <c r="E95" s="59">
        <v>45044</v>
      </c>
      <c r="F95" s="80">
        <v>5</v>
      </c>
      <c r="G95" s="76" t="s">
        <v>36</v>
      </c>
      <c r="H95" s="50">
        <f>AVERAGE(F91:F95)</f>
        <v>8</v>
      </c>
      <c r="I95" s="68"/>
      <c r="J95" s="73">
        <v>45216</v>
      </c>
      <c r="K95" s="22">
        <v>5</v>
      </c>
      <c r="L95" s="42"/>
      <c r="M95" s="47"/>
    </row>
    <row r="96" spans="5:13" ht="15.75" thickTop="1" x14ac:dyDescent="0.25">
      <c r="E96" s="49">
        <v>45048</v>
      </c>
      <c r="F96" s="81">
        <v>5</v>
      </c>
      <c r="G96" s="86"/>
      <c r="H96" s="87"/>
      <c r="I96" s="68"/>
      <c r="J96" s="73">
        <v>45217</v>
      </c>
      <c r="K96" s="22">
        <v>4</v>
      </c>
      <c r="L96" s="77"/>
      <c r="M96" s="75"/>
    </row>
    <row r="97" spans="5:13" x14ac:dyDescent="0.25">
      <c r="E97" s="46">
        <v>45049</v>
      </c>
      <c r="F97" s="82">
        <v>5</v>
      </c>
      <c r="G97" s="88"/>
      <c r="H97" s="75"/>
      <c r="I97" s="68"/>
      <c r="J97" s="73">
        <v>45218</v>
      </c>
      <c r="K97" s="22">
        <v>7</v>
      </c>
      <c r="L97" s="54" t="s">
        <v>35</v>
      </c>
      <c r="M97" s="48">
        <f>SUM(K94:K98)</f>
        <v>20</v>
      </c>
    </row>
    <row r="98" spans="5:13" ht="15.75" thickBot="1" x14ac:dyDescent="0.3">
      <c r="E98" s="46">
        <v>45050</v>
      </c>
      <c r="F98" s="82">
        <v>3</v>
      </c>
      <c r="G98" s="54" t="s">
        <v>35</v>
      </c>
      <c r="H98" s="48">
        <f>SUM(F96:F99)</f>
        <v>17</v>
      </c>
      <c r="I98" s="68"/>
      <c r="J98" s="74">
        <v>45219</v>
      </c>
      <c r="K98" s="80">
        <v>1</v>
      </c>
      <c r="L98" s="72" t="s">
        <v>36</v>
      </c>
      <c r="M98" s="60">
        <f>AVERAGE(K94:K98)</f>
        <v>4</v>
      </c>
    </row>
    <row r="99" spans="5:13" ht="15.75" thickBot="1" x14ac:dyDescent="0.3">
      <c r="E99" s="59">
        <v>45051</v>
      </c>
      <c r="F99" s="83">
        <v>4</v>
      </c>
      <c r="G99" s="71" t="s">
        <v>36</v>
      </c>
      <c r="H99" s="58">
        <f>AVERAGE(F96:F99)</f>
        <v>4.25</v>
      </c>
      <c r="I99" s="68"/>
      <c r="J99" s="73">
        <v>45222</v>
      </c>
      <c r="K99" s="79">
        <v>4</v>
      </c>
      <c r="L99" s="44"/>
      <c r="M99" s="45"/>
    </row>
    <row r="100" spans="5:13" x14ac:dyDescent="0.25">
      <c r="E100" s="46">
        <v>45056</v>
      </c>
      <c r="F100" s="84">
        <v>3</v>
      </c>
      <c r="G100" s="68"/>
      <c r="H100" s="68"/>
      <c r="I100" s="68"/>
      <c r="J100" s="73">
        <v>45223</v>
      </c>
      <c r="K100" s="22">
        <v>1</v>
      </c>
      <c r="L100" s="42"/>
      <c r="M100" s="47"/>
    </row>
    <row r="101" spans="5:13" x14ac:dyDescent="0.25">
      <c r="E101" s="46">
        <v>45057</v>
      </c>
      <c r="F101" s="85">
        <v>5</v>
      </c>
      <c r="G101" s="54" t="s">
        <v>35</v>
      </c>
      <c r="H101" s="48">
        <f>SUM(F100:F102)</f>
        <v>14</v>
      </c>
      <c r="I101" s="68"/>
      <c r="J101" s="73">
        <v>45224</v>
      </c>
      <c r="K101" s="22">
        <v>2</v>
      </c>
      <c r="L101" s="77"/>
      <c r="M101" s="75"/>
    </row>
    <row r="102" spans="5:13" ht="15.75" thickBot="1" x14ac:dyDescent="0.3">
      <c r="E102" s="59">
        <v>45058</v>
      </c>
      <c r="F102" s="82">
        <v>6</v>
      </c>
      <c r="G102" s="72" t="s">
        <v>36</v>
      </c>
      <c r="H102" s="60">
        <f>AVERAGE(F100:F102)</f>
        <v>4.666666666666667</v>
      </c>
      <c r="I102" s="68"/>
      <c r="J102" s="73">
        <v>45225</v>
      </c>
      <c r="K102" s="22">
        <v>2</v>
      </c>
      <c r="L102" s="54" t="s">
        <v>35</v>
      </c>
      <c r="M102" s="48">
        <f>SUM(K99:K103)</f>
        <v>9</v>
      </c>
    </row>
    <row r="103" spans="5:13" ht="15.75" thickBot="1" x14ac:dyDescent="0.3">
      <c r="E103" s="46">
        <v>45061</v>
      </c>
      <c r="F103" s="79">
        <v>2</v>
      </c>
      <c r="G103" s="42"/>
      <c r="H103" s="47"/>
      <c r="I103" s="68"/>
      <c r="J103" s="74">
        <v>45226</v>
      </c>
      <c r="K103" s="80">
        <v>0</v>
      </c>
      <c r="L103" s="72" t="s">
        <v>36</v>
      </c>
      <c r="M103" s="60">
        <f>AVERAGE(K99:K103)</f>
        <v>1.8</v>
      </c>
    </row>
    <row r="104" spans="5:13" x14ac:dyDescent="0.25">
      <c r="E104" s="46">
        <v>45062</v>
      </c>
      <c r="F104" s="22">
        <v>11</v>
      </c>
      <c r="G104" s="42"/>
      <c r="H104" s="47"/>
      <c r="I104" s="68"/>
      <c r="J104" s="73">
        <v>45229</v>
      </c>
      <c r="K104" s="79">
        <v>4</v>
      </c>
      <c r="L104" s="44"/>
      <c r="M104" s="45"/>
    </row>
    <row r="105" spans="5:13" x14ac:dyDescent="0.25">
      <c r="E105" s="46">
        <v>45063</v>
      </c>
      <c r="F105" s="22">
        <v>5</v>
      </c>
      <c r="G105" s="42"/>
      <c r="H105" s="47"/>
      <c r="I105" s="68"/>
      <c r="J105" s="73">
        <v>45230</v>
      </c>
      <c r="K105" s="22">
        <v>1</v>
      </c>
      <c r="L105" s="42"/>
      <c r="M105" s="47"/>
    </row>
    <row r="106" spans="5:13" x14ac:dyDescent="0.25">
      <c r="E106" s="46">
        <v>45064</v>
      </c>
      <c r="F106" s="22">
        <v>6</v>
      </c>
      <c r="G106" s="54" t="s">
        <v>35</v>
      </c>
      <c r="H106" s="48">
        <f>SUM(F103:F107)</f>
        <v>32</v>
      </c>
      <c r="I106" s="68"/>
      <c r="J106" s="73">
        <v>45231</v>
      </c>
      <c r="K106" s="22">
        <v>3</v>
      </c>
      <c r="L106" s="77"/>
      <c r="M106" s="75"/>
    </row>
    <row r="107" spans="5:13" ht="15.75" thickBot="1" x14ac:dyDescent="0.3">
      <c r="E107" s="59">
        <v>45065</v>
      </c>
      <c r="F107" s="80">
        <v>8</v>
      </c>
      <c r="G107" s="76" t="s">
        <v>36</v>
      </c>
      <c r="H107" s="50">
        <f>AVERAGE(F103:F107)</f>
        <v>6.4</v>
      </c>
      <c r="I107" s="68"/>
      <c r="J107" s="73">
        <v>45232</v>
      </c>
      <c r="K107" s="22">
        <v>5</v>
      </c>
      <c r="L107" s="54" t="s">
        <v>35</v>
      </c>
      <c r="M107" s="48">
        <f>SUM(K104:K108)</f>
        <v>17</v>
      </c>
    </row>
    <row r="108" spans="5:13" ht="15.75" thickBot="1" x14ac:dyDescent="0.3">
      <c r="E108" s="46">
        <v>45068</v>
      </c>
      <c r="F108" s="79">
        <v>6</v>
      </c>
      <c r="G108" s="42"/>
      <c r="H108" s="47"/>
      <c r="I108" s="68"/>
      <c r="J108" s="74">
        <v>45233</v>
      </c>
      <c r="K108" s="80">
        <v>4</v>
      </c>
      <c r="L108" s="72" t="s">
        <v>36</v>
      </c>
      <c r="M108" s="60">
        <f>AVERAGE(K104:K108)</f>
        <v>3.4</v>
      </c>
    </row>
    <row r="109" spans="5:13" x14ac:dyDescent="0.25">
      <c r="E109" s="46">
        <v>45069</v>
      </c>
      <c r="F109" s="22">
        <v>6</v>
      </c>
      <c r="G109" s="42"/>
      <c r="H109" s="47"/>
      <c r="I109" s="68"/>
      <c r="J109" s="73">
        <v>45237</v>
      </c>
      <c r="K109" s="79">
        <v>6</v>
      </c>
      <c r="L109" s="44"/>
      <c r="M109" s="45"/>
    </row>
    <row r="110" spans="5:13" x14ac:dyDescent="0.25">
      <c r="E110" s="46">
        <v>45070</v>
      </c>
      <c r="F110" s="22">
        <v>4</v>
      </c>
      <c r="G110" s="42"/>
      <c r="H110" s="47"/>
      <c r="I110" s="68"/>
      <c r="J110" s="73">
        <v>45238</v>
      </c>
      <c r="K110" s="22">
        <v>6</v>
      </c>
      <c r="L110" s="77"/>
      <c r="M110" s="75"/>
    </row>
    <row r="111" spans="5:13" x14ac:dyDescent="0.25">
      <c r="E111" s="46">
        <v>45071</v>
      </c>
      <c r="F111" s="22">
        <v>5</v>
      </c>
      <c r="G111" s="54" t="s">
        <v>35</v>
      </c>
      <c r="H111" s="48">
        <f>SUM(F108:F112)</f>
        <v>23</v>
      </c>
      <c r="I111" s="68"/>
      <c r="J111" s="73">
        <v>45239</v>
      </c>
      <c r="K111" s="22">
        <v>4</v>
      </c>
      <c r="L111" s="54" t="s">
        <v>35</v>
      </c>
      <c r="M111" s="48">
        <f>SUM(K109:K112)</f>
        <v>20</v>
      </c>
    </row>
    <row r="112" spans="5:13" ht="15.75" thickBot="1" x14ac:dyDescent="0.3">
      <c r="E112" s="59">
        <v>45072</v>
      </c>
      <c r="F112" s="80">
        <v>2</v>
      </c>
      <c r="G112" s="76" t="s">
        <v>36</v>
      </c>
      <c r="H112" s="50">
        <f>AVERAGE(F108:F112)</f>
        <v>4.5999999999999996</v>
      </c>
      <c r="I112" s="68"/>
      <c r="J112" s="74">
        <v>45240</v>
      </c>
      <c r="K112" s="22">
        <v>4</v>
      </c>
      <c r="L112" s="72" t="s">
        <v>36</v>
      </c>
      <c r="M112" s="60">
        <f>AVERAGE(K109:K112)</f>
        <v>5</v>
      </c>
    </row>
    <row r="113" spans="5:13" x14ac:dyDescent="0.25">
      <c r="E113" s="46">
        <v>45075</v>
      </c>
      <c r="F113" s="79">
        <v>4</v>
      </c>
      <c r="G113" s="42"/>
      <c r="H113" s="47"/>
      <c r="I113" s="68"/>
      <c r="J113" s="73">
        <v>45243</v>
      </c>
      <c r="K113" s="79">
        <v>3</v>
      </c>
      <c r="L113" s="44"/>
      <c r="M113" s="45"/>
    </row>
    <row r="114" spans="5:13" x14ac:dyDescent="0.25">
      <c r="E114" s="46">
        <v>45076</v>
      </c>
      <c r="F114" s="22">
        <v>3</v>
      </c>
      <c r="G114" s="42"/>
      <c r="H114" s="47"/>
      <c r="I114" s="68"/>
      <c r="J114" s="73">
        <v>45244</v>
      </c>
      <c r="K114" s="22">
        <v>3</v>
      </c>
      <c r="L114" s="42"/>
      <c r="M114" s="47"/>
    </row>
    <row r="115" spans="5:13" x14ac:dyDescent="0.25">
      <c r="E115" s="46">
        <v>45077</v>
      </c>
      <c r="F115" s="22">
        <v>2</v>
      </c>
      <c r="G115" s="42"/>
      <c r="H115" s="47"/>
      <c r="I115" s="68"/>
      <c r="J115" s="73">
        <v>45245</v>
      </c>
      <c r="K115" s="22">
        <v>7</v>
      </c>
      <c r="L115" s="77"/>
      <c r="M115" s="75"/>
    </row>
    <row r="116" spans="5:13" x14ac:dyDescent="0.25">
      <c r="E116" s="46">
        <v>45078</v>
      </c>
      <c r="F116" s="22">
        <v>5</v>
      </c>
      <c r="G116" s="54" t="s">
        <v>35</v>
      </c>
      <c r="H116" s="48">
        <f>SUM(F113:F117)</f>
        <v>18</v>
      </c>
      <c r="I116" s="68"/>
      <c r="J116" s="73">
        <v>45246</v>
      </c>
      <c r="K116" s="22">
        <v>9</v>
      </c>
      <c r="L116" s="54" t="s">
        <v>35</v>
      </c>
      <c r="M116" s="48">
        <f>SUM(K113:K117)</f>
        <v>25</v>
      </c>
    </row>
    <row r="117" spans="5:13" ht="15.75" thickBot="1" x14ac:dyDescent="0.3">
      <c r="E117" s="59">
        <v>45079</v>
      </c>
      <c r="F117" s="80">
        <v>4</v>
      </c>
      <c r="G117" s="76" t="s">
        <v>36</v>
      </c>
      <c r="H117" s="50">
        <f>AVERAGE(F113:F117)</f>
        <v>3.6</v>
      </c>
      <c r="I117" s="68"/>
      <c r="J117" s="74">
        <v>45247</v>
      </c>
      <c r="K117" s="80">
        <v>3</v>
      </c>
      <c r="L117" s="72" t="s">
        <v>36</v>
      </c>
      <c r="M117" s="60">
        <f>AVERAGE(K113:K117)</f>
        <v>5</v>
      </c>
    </row>
    <row r="118" spans="5:13" x14ac:dyDescent="0.25">
      <c r="E118" s="46">
        <v>45082</v>
      </c>
      <c r="F118" s="79">
        <v>11</v>
      </c>
      <c r="G118" s="42"/>
      <c r="H118" s="47"/>
      <c r="I118" s="68"/>
      <c r="J118" s="73">
        <v>45250</v>
      </c>
      <c r="K118" s="79">
        <v>8</v>
      </c>
      <c r="L118" s="44"/>
      <c r="M118" s="45"/>
    </row>
    <row r="119" spans="5:13" x14ac:dyDescent="0.25">
      <c r="E119" s="46">
        <v>45083</v>
      </c>
      <c r="F119" s="22">
        <v>4</v>
      </c>
      <c r="G119" s="42"/>
      <c r="H119" s="47"/>
      <c r="I119" s="68"/>
      <c r="J119" s="73">
        <v>45251</v>
      </c>
      <c r="K119" s="22">
        <v>3</v>
      </c>
      <c r="L119" s="42"/>
      <c r="M119" s="47"/>
    </row>
    <row r="120" spans="5:13" x14ac:dyDescent="0.25">
      <c r="E120" s="46">
        <v>45084</v>
      </c>
      <c r="F120" s="22">
        <v>3</v>
      </c>
      <c r="G120" s="42"/>
      <c r="H120" s="47"/>
      <c r="I120" s="68"/>
      <c r="J120" s="73">
        <v>45252</v>
      </c>
      <c r="K120" s="22">
        <v>3</v>
      </c>
      <c r="L120" s="77"/>
      <c r="M120" s="75"/>
    </row>
    <row r="121" spans="5:13" x14ac:dyDescent="0.25">
      <c r="E121" s="46">
        <v>45085</v>
      </c>
      <c r="F121" s="41">
        <v>9</v>
      </c>
      <c r="G121" s="89" t="s">
        <v>35</v>
      </c>
      <c r="H121" s="48">
        <f>SUM(F118:F122)</f>
        <v>34</v>
      </c>
      <c r="I121" s="68"/>
      <c r="J121" s="73">
        <v>45253</v>
      </c>
      <c r="K121" s="22">
        <v>4</v>
      </c>
      <c r="L121" s="54" t="s">
        <v>35</v>
      </c>
      <c r="M121" s="48">
        <f>SUM(K118:K122)</f>
        <v>22</v>
      </c>
    </row>
    <row r="122" spans="5:13" ht="15.75" thickBot="1" x14ac:dyDescent="0.3">
      <c r="E122" s="59">
        <v>45086</v>
      </c>
      <c r="F122" s="26">
        <v>7</v>
      </c>
      <c r="G122" s="76" t="s">
        <v>36</v>
      </c>
      <c r="H122" s="50">
        <f>AVERAGE(F118:F122)</f>
        <v>6.8</v>
      </c>
      <c r="I122" s="68"/>
      <c r="J122" s="74">
        <v>45254</v>
      </c>
      <c r="K122" s="80">
        <v>4</v>
      </c>
      <c r="L122" s="72" t="s">
        <v>36</v>
      </c>
      <c r="M122" s="60">
        <f>AVERAGE(K118:K122)</f>
        <v>4.4000000000000004</v>
      </c>
    </row>
    <row r="123" spans="5:13" ht="15.75" thickTop="1" x14ac:dyDescent="0.25">
      <c r="E123" s="73">
        <v>45090</v>
      </c>
      <c r="F123" s="79">
        <v>4</v>
      </c>
      <c r="G123" s="86"/>
      <c r="H123" s="87"/>
      <c r="I123" s="68"/>
      <c r="J123" s="73">
        <v>45257</v>
      </c>
      <c r="K123" s="79">
        <v>4</v>
      </c>
      <c r="L123" s="44"/>
      <c r="M123" s="45"/>
    </row>
    <row r="124" spans="5:13" x14ac:dyDescent="0.25">
      <c r="E124" s="73">
        <v>45091</v>
      </c>
      <c r="F124" s="22">
        <v>0</v>
      </c>
      <c r="G124" s="88"/>
      <c r="H124" s="75"/>
      <c r="I124" s="68"/>
      <c r="J124" s="73">
        <v>45258</v>
      </c>
      <c r="K124" s="22">
        <v>5</v>
      </c>
      <c r="L124" s="42"/>
      <c r="M124" s="47"/>
    </row>
    <row r="125" spans="5:13" x14ac:dyDescent="0.25">
      <c r="E125" s="73">
        <v>45092</v>
      </c>
      <c r="F125" s="22">
        <v>4</v>
      </c>
      <c r="G125" s="54" t="s">
        <v>35</v>
      </c>
      <c r="H125" s="48">
        <f>SUM(F123:F126)</f>
        <v>8</v>
      </c>
      <c r="I125" s="68"/>
      <c r="J125" s="73">
        <v>45259</v>
      </c>
      <c r="K125" s="22">
        <v>1</v>
      </c>
      <c r="L125" s="77"/>
      <c r="M125" s="75"/>
    </row>
    <row r="126" spans="5:13" ht="15.75" thickBot="1" x14ac:dyDescent="0.3">
      <c r="E126" s="74">
        <v>45093</v>
      </c>
      <c r="F126" s="22">
        <v>0</v>
      </c>
      <c r="G126" s="72" t="s">
        <v>36</v>
      </c>
      <c r="H126" s="60">
        <f>AVERAGE(F123:F126)</f>
        <v>2</v>
      </c>
      <c r="I126" s="68"/>
      <c r="J126" s="73">
        <v>45260</v>
      </c>
      <c r="K126" s="22">
        <v>5</v>
      </c>
      <c r="L126" s="54" t="s">
        <v>35</v>
      </c>
      <c r="M126" s="48">
        <f>SUM(K123:K127)</f>
        <v>20</v>
      </c>
    </row>
    <row r="127" spans="5:13" ht="15.75" thickBot="1" x14ac:dyDescent="0.3">
      <c r="E127" s="73">
        <v>45096</v>
      </c>
      <c r="F127" s="79">
        <v>3</v>
      </c>
      <c r="G127" s="42"/>
      <c r="H127" s="47"/>
      <c r="I127" s="68"/>
      <c r="J127" s="74">
        <v>45261</v>
      </c>
      <c r="K127" s="80">
        <v>5</v>
      </c>
      <c r="L127" s="72" t="s">
        <v>36</v>
      </c>
      <c r="M127" s="60">
        <f>AVERAGE(K123:K127)</f>
        <v>4</v>
      </c>
    </row>
    <row r="128" spans="5:13" x14ac:dyDescent="0.25">
      <c r="E128" s="73">
        <v>45097</v>
      </c>
      <c r="F128" s="22">
        <v>3</v>
      </c>
      <c r="G128" s="42"/>
      <c r="H128" s="47"/>
      <c r="I128" s="68"/>
      <c r="J128" s="73">
        <v>45264</v>
      </c>
      <c r="K128" s="79">
        <v>1</v>
      </c>
      <c r="L128" s="44"/>
      <c r="M128" s="45"/>
    </row>
    <row r="129" spans="5:13" x14ac:dyDescent="0.25">
      <c r="E129" s="73">
        <v>45098</v>
      </c>
      <c r="F129" s="22">
        <v>11</v>
      </c>
      <c r="G129" s="42"/>
      <c r="H129" s="47"/>
      <c r="I129" s="68"/>
      <c r="J129" s="73">
        <v>45265</v>
      </c>
      <c r="K129" s="22">
        <v>3</v>
      </c>
      <c r="L129" s="42"/>
      <c r="M129" s="47"/>
    </row>
    <row r="130" spans="5:13" x14ac:dyDescent="0.25">
      <c r="E130" s="73">
        <v>45099</v>
      </c>
      <c r="F130" s="22">
        <v>3</v>
      </c>
      <c r="G130" s="54" t="s">
        <v>35</v>
      </c>
      <c r="H130" s="48">
        <f>SUM(F127:F131)</f>
        <v>24</v>
      </c>
      <c r="I130" s="68"/>
      <c r="J130" s="73">
        <v>45266</v>
      </c>
      <c r="K130" s="22">
        <v>1</v>
      </c>
      <c r="L130" s="77"/>
      <c r="M130" s="75"/>
    </row>
    <row r="131" spans="5:13" ht="15.75" thickBot="1" x14ac:dyDescent="0.3">
      <c r="E131" s="74">
        <v>45100</v>
      </c>
      <c r="F131" s="80">
        <v>4</v>
      </c>
      <c r="G131" s="76" t="s">
        <v>36</v>
      </c>
      <c r="H131" s="50">
        <f>AVERAGE(F127:F131)</f>
        <v>4.8</v>
      </c>
      <c r="I131" s="68"/>
      <c r="J131" s="73">
        <v>45267</v>
      </c>
      <c r="K131" s="22">
        <v>4</v>
      </c>
      <c r="L131" s="54" t="s">
        <v>35</v>
      </c>
      <c r="M131" s="48">
        <f>SUM(K128:K132)</f>
        <v>13</v>
      </c>
    </row>
    <row r="132" spans="5:13" ht="15.75" thickBot="1" x14ac:dyDescent="0.3">
      <c r="E132" s="73">
        <v>45103</v>
      </c>
      <c r="F132" s="79">
        <v>6</v>
      </c>
      <c r="G132" s="42"/>
      <c r="H132" s="47"/>
      <c r="I132" s="68"/>
      <c r="J132" s="74">
        <v>45268</v>
      </c>
      <c r="K132" s="80">
        <v>4</v>
      </c>
      <c r="L132" s="72" t="s">
        <v>36</v>
      </c>
      <c r="M132" s="60">
        <f>AVERAGE(K128:K132)</f>
        <v>2.6</v>
      </c>
    </row>
    <row r="133" spans="5:13" x14ac:dyDescent="0.25">
      <c r="E133" s="73">
        <v>45104</v>
      </c>
      <c r="F133" s="22">
        <v>0</v>
      </c>
      <c r="G133" s="42"/>
      <c r="H133" s="47"/>
      <c r="I133" s="68"/>
      <c r="J133" s="73">
        <v>45271</v>
      </c>
      <c r="K133" s="79">
        <v>9</v>
      </c>
      <c r="L133" s="44"/>
      <c r="M133" s="45"/>
    </row>
    <row r="134" spans="5:13" x14ac:dyDescent="0.25">
      <c r="E134" s="73">
        <v>45105</v>
      </c>
      <c r="F134" s="22">
        <v>4</v>
      </c>
      <c r="G134" s="42"/>
      <c r="H134" s="47"/>
      <c r="I134" s="68"/>
      <c r="J134" s="73">
        <v>45272</v>
      </c>
      <c r="K134" s="22">
        <v>11</v>
      </c>
      <c r="L134" s="42"/>
      <c r="M134" s="47"/>
    </row>
    <row r="135" spans="5:13" x14ac:dyDescent="0.25">
      <c r="E135" s="73">
        <v>45106</v>
      </c>
      <c r="F135" s="22">
        <v>1</v>
      </c>
      <c r="G135" s="54" t="s">
        <v>35</v>
      </c>
      <c r="H135" s="48">
        <f>SUM(F132:F136)</f>
        <v>12</v>
      </c>
      <c r="I135" s="68"/>
      <c r="J135" s="73">
        <v>45273</v>
      </c>
      <c r="K135" s="22">
        <v>6</v>
      </c>
      <c r="L135" s="77"/>
      <c r="M135" s="75"/>
    </row>
    <row r="136" spans="5:13" ht="15.75" thickBot="1" x14ac:dyDescent="0.3">
      <c r="E136" s="74">
        <v>45107</v>
      </c>
      <c r="F136" s="80">
        <v>1</v>
      </c>
      <c r="G136" s="76" t="s">
        <v>36</v>
      </c>
      <c r="H136" s="50">
        <f>AVERAGE(F132:F136)</f>
        <v>2.4</v>
      </c>
      <c r="I136" s="68"/>
      <c r="J136" s="73">
        <v>45274</v>
      </c>
      <c r="K136" s="22">
        <v>3</v>
      </c>
      <c r="L136" s="54" t="s">
        <v>35</v>
      </c>
      <c r="M136" s="48">
        <f>SUM(K133:K137)</f>
        <v>35</v>
      </c>
    </row>
    <row r="137" spans="5:13" ht="15.75" thickBot="1" x14ac:dyDescent="0.3">
      <c r="E137" s="68"/>
      <c r="F137" s="68"/>
      <c r="G137" s="68"/>
      <c r="H137" s="68"/>
      <c r="I137" s="68"/>
      <c r="J137" s="74">
        <v>45275</v>
      </c>
      <c r="K137" s="80">
        <v>6</v>
      </c>
      <c r="L137" s="72" t="s">
        <v>36</v>
      </c>
      <c r="M137" s="60">
        <f>AVERAGE(K133:K137)</f>
        <v>7</v>
      </c>
    </row>
    <row r="138" spans="5:13" x14ac:dyDescent="0.25">
      <c r="E138" s="68"/>
      <c r="F138" s="68"/>
      <c r="G138" s="68"/>
      <c r="H138" s="68"/>
      <c r="I138" s="68"/>
      <c r="J138" s="73">
        <v>45278</v>
      </c>
      <c r="K138" s="79">
        <v>9</v>
      </c>
      <c r="L138" s="44"/>
      <c r="M138" s="45"/>
    </row>
    <row r="139" spans="5:13" x14ac:dyDescent="0.25">
      <c r="E139" s="68"/>
      <c r="F139" s="68"/>
      <c r="G139" s="68"/>
      <c r="H139" s="68"/>
      <c r="I139" s="68"/>
      <c r="J139" s="73">
        <v>45279</v>
      </c>
      <c r="K139" s="22">
        <v>5</v>
      </c>
      <c r="L139" s="42"/>
      <c r="M139" s="47"/>
    </row>
    <row r="140" spans="5:13" x14ac:dyDescent="0.25">
      <c r="E140" s="68"/>
      <c r="F140" s="68"/>
      <c r="G140" s="68"/>
      <c r="H140" s="68"/>
      <c r="I140" s="68"/>
      <c r="J140" s="73">
        <v>45280</v>
      </c>
      <c r="K140" s="22">
        <v>12</v>
      </c>
      <c r="L140" s="77"/>
      <c r="M140" s="75"/>
    </row>
    <row r="141" spans="5:13" x14ac:dyDescent="0.25">
      <c r="E141" s="68"/>
      <c r="F141" s="68"/>
      <c r="G141" s="68"/>
      <c r="H141" s="68"/>
      <c r="I141" s="68"/>
      <c r="J141" s="73">
        <v>45281</v>
      </c>
      <c r="K141" s="22">
        <v>6</v>
      </c>
      <c r="L141" s="54" t="s">
        <v>35</v>
      </c>
      <c r="M141" s="48">
        <f>SUM(K138:K142)</f>
        <v>37</v>
      </c>
    </row>
    <row r="142" spans="5:13" ht="15.75" thickBot="1" x14ac:dyDescent="0.3">
      <c r="E142" s="68"/>
      <c r="F142" s="68"/>
      <c r="G142" s="68"/>
      <c r="H142" s="68"/>
      <c r="I142" s="68"/>
      <c r="J142" s="74">
        <v>45282</v>
      </c>
      <c r="K142" s="80">
        <v>5</v>
      </c>
      <c r="L142" s="72" t="s">
        <v>36</v>
      </c>
      <c r="M142" s="60">
        <f>AVERAGE(K138:K142)</f>
        <v>7.4</v>
      </c>
    </row>
    <row r="143" spans="5:13" x14ac:dyDescent="0.25">
      <c r="E143" s="68"/>
      <c r="F143" s="68"/>
      <c r="G143" s="68"/>
      <c r="H143" s="68"/>
      <c r="I143" s="68"/>
      <c r="J143" s="73">
        <v>45285</v>
      </c>
      <c r="K143" s="79">
        <v>8</v>
      </c>
      <c r="L143" s="44"/>
      <c r="M143" s="45"/>
    </row>
    <row r="144" spans="5:13" x14ac:dyDescent="0.25">
      <c r="E144" s="68"/>
      <c r="F144" s="68"/>
      <c r="G144" s="68"/>
      <c r="H144" s="68"/>
      <c r="I144" s="68"/>
      <c r="J144" s="73">
        <v>45286</v>
      </c>
      <c r="K144" s="22">
        <v>2</v>
      </c>
      <c r="L144" s="42"/>
      <c r="M144" s="47"/>
    </row>
    <row r="145" spans="5:13" x14ac:dyDescent="0.25">
      <c r="E145" s="68"/>
      <c r="F145" s="68"/>
      <c r="G145" s="68"/>
      <c r="H145" s="68"/>
      <c r="I145" s="68"/>
      <c r="J145" s="73">
        <v>45287</v>
      </c>
      <c r="K145" s="22">
        <v>6</v>
      </c>
      <c r="L145" s="77"/>
      <c r="M145" s="75"/>
    </row>
    <row r="146" spans="5:13" x14ac:dyDescent="0.25">
      <c r="E146" s="68"/>
      <c r="F146" s="68"/>
      <c r="G146" s="68"/>
      <c r="H146" s="68"/>
      <c r="I146" s="68"/>
      <c r="J146" s="73">
        <v>45288</v>
      </c>
      <c r="K146" s="22">
        <v>6</v>
      </c>
      <c r="L146" s="54" t="s">
        <v>35</v>
      </c>
      <c r="M146" s="48">
        <f>SUM(K143:K147)</f>
        <v>31</v>
      </c>
    </row>
    <row r="147" spans="5:13" ht="15.75" thickBot="1" x14ac:dyDescent="0.3">
      <c r="E147" s="68"/>
      <c r="F147" s="68"/>
      <c r="G147" s="68"/>
      <c r="H147" s="68"/>
      <c r="I147" s="68"/>
      <c r="J147" s="74">
        <v>45289</v>
      </c>
      <c r="K147" s="80">
        <v>9</v>
      </c>
      <c r="L147" s="72" t="s">
        <v>36</v>
      </c>
      <c r="M147" s="60">
        <f>AVERAGE(K143:K147)</f>
        <v>6.2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47"/>
  <sheetViews>
    <sheetView tabSelected="1" zoomScale="85" zoomScaleNormal="85" workbookViewId="0">
      <selection activeCell="L156" sqref="L156"/>
    </sheetView>
  </sheetViews>
  <sheetFormatPr defaultRowHeight="15" x14ac:dyDescent="0.25"/>
  <cols>
    <col min="1" max="1" width="19.7109375" customWidth="1"/>
    <col min="2" max="3" width="17.85546875" customWidth="1"/>
    <col min="4" max="4" width="13.85546875" customWidth="1"/>
    <col min="5" max="5" width="11.7109375" customWidth="1"/>
    <col min="6" max="6" width="9.28515625" customWidth="1"/>
    <col min="7" max="7" width="8.28515625" customWidth="1"/>
    <col min="8" max="8" width="9.140625" customWidth="1"/>
    <col min="9" max="9" width="10.140625" customWidth="1"/>
    <col min="10" max="10" width="18.28515625" customWidth="1"/>
    <col min="11" max="11" width="12.42578125" customWidth="1"/>
    <col min="12" max="12" width="12" customWidth="1"/>
    <col min="13" max="13" width="11.7109375" customWidth="1"/>
    <col min="14" max="14" width="16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F1" s="1" t="s">
        <v>7</v>
      </c>
    </row>
    <row r="2" spans="1:10" ht="14.25" customHeight="1" x14ac:dyDescent="0.25">
      <c r="A2" s="3">
        <f>SUM(B9:B44)</f>
        <v>1829</v>
      </c>
      <c r="B2" s="3">
        <f>H17</f>
        <v>1790</v>
      </c>
      <c r="C2" s="3">
        <f>A2-B2</f>
        <v>39</v>
      </c>
      <c r="F2" s="1" t="s">
        <v>9</v>
      </c>
      <c r="G2" s="4" t="s">
        <v>67</v>
      </c>
      <c r="H2" s="1" t="s">
        <v>10</v>
      </c>
      <c r="I2" s="1" t="s">
        <v>11</v>
      </c>
      <c r="J2" s="1" t="s">
        <v>9</v>
      </c>
    </row>
    <row r="3" spans="1:10" x14ac:dyDescent="0.25">
      <c r="F3" s="3"/>
      <c r="G3" s="5">
        <v>2.7E-2</v>
      </c>
      <c r="H3" s="6">
        <v>832</v>
      </c>
      <c r="I3" s="3">
        <v>750</v>
      </c>
      <c r="J3" s="3">
        <v>1723</v>
      </c>
    </row>
    <row r="4" spans="1:10" x14ac:dyDescent="0.25">
      <c r="A4" s="3" t="s">
        <v>45</v>
      </c>
      <c r="B4" s="3" t="s">
        <v>68</v>
      </c>
      <c r="C4" s="42"/>
    </row>
    <row r="5" spans="1:10" x14ac:dyDescent="0.25">
      <c r="A5" s="3">
        <v>13227</v>
      </c>
      <c r="B5" s="3">
        <f>((H17/A5)*100)</f>
        <v>13.532925077493008</v>
      </c>
      <c r="C5" s="42"/>
      <c r="G5" s="7"/>
      <c r="H5" s="8"/>
    </row>
    <row r="6" spans="1:10" x14ac:dyDescent="0.25">
      <c r="G6" s="8"/>
      <c r="H6" s="8"/>
      <c r="I6" s="8"/>
    </row>
    <row r="7" spans="1:10" x14ac:dyDescent="0.25">
      <c r="G7" s="8"/>
      <c r="H7" s="8"/>
      <c r="I7" s="8"/>
    </row>
    <row r="8" spans="1:10" x14ac:dyDescent="0.25">
      <c r="A8" s="1" t="s">
        <v>14</v>
      </c>
      <c r="B8" s="1" t="s">
        <v>15</v>
      </c>
    </row>
    <row r="9" spans="1:10" x14ac:dyDescent="0.25">
      <c r="A9" s="98" t="s">
        <v>66</v>
      </c>
      <c r="B9" s="3">
        <v>125</v>
      </c>
    </row>
    <row r="10" spans="1:10" x14ac:dyDescent="0.25">
      <c r="A10" s="10">
        <v>44945</v>
      </c>
      <c r="B10" s="3">
        <v>100</v>
      </c>
    </row>
    <row r="11" spans="1:10" x14ac:dyDescent="0.25">
      <c r="A11" s="10">
        <v>44957</v>
      </c>
      <c r="B11" s="3">
        <v>60</v>
      </c>
    </row>
    <row r="12" spans="1:10" x14ac:dyDescent="0.25">
      <c r="A12" s="10">
        <v>44965</v>
      </c>
      <c r="B12" s="3">
        <v>110</v>
      </c>
    </row>
    <row r="13" spans="1:10" x14ac:dyDescent="0.25">
      <c r="A13" s="10">
        <v>44986</v>
      </c>
      <c r="B13" s="3">
        <v>150</v>
      </c>
    </row>
    <row r="14" spans="1:10" x14ac:dyDescent="0.25">
      <c r="A14" s="10">
        <v>45002</v>
      </c>
      <c r="B14" s="3">
        <v>42</v>
      </c>
    </row>
    <row r="15" spans="1:10" x14ac:dyDescent="0.25">
      <c r="A15" s="10">
        <v>45006</v>
      </c>
      <c r="B15" s="3">
        <v>75</v>
      </c>
    </row>
    <row r="16" spans="1:10" ht="15.75" thickBot="1" x14ac:dyDescent="0.3">
      <c r="A16" s="10">
        <v>45012</v>
      </c>
      <c r="B16" s="3">
        <v>100</v>
      </c>
    </row>
    <row r="17" spans="1:13" ht="15.75" thickBot="1" x14ac:dyDescent="0.3">
      <c r="A17" s="10">
        <v>45019</v>
      </c>
      <c r="B17" s="3">
        <v>90</v>
      </c>
      <c r="E17" s="68"/>
      <c r="F17" s="68"/>
      <c r="G17" s="39" t="s">
        <v>37</v>
      </c>
      <c r="H17" s="27">
        <f>SUM(F19:F136,K19:K147)</f>
        <v>1790</v>
      </c>
      <c r="I17" s="68"/>
      <c r="J17" s="68"/>
      <c r="K17" s="68"/>
      <c r="L17" s="68"/>
      <c r="M17" s="68"/>
    </row>
    <row r="18" spans="1:13" ht="15.75" thickBot="1" x14ac:dyDescent="0.3">
      <c r="A18" s="10">
        <v>45020</v>
      </c>
      <c r="B18" s="56">
        <v>40</v>
      </c>
      <c r="E18" s="51"/>
      <c r="F18" s="33" t="s">
        <v>38</v>
      </c>
      <c r="G18" s="52" t="s">
        <v>36</v>
      </c>
      <c r="H18" s="43">
        <f>AVERAGE(F19:F136,K19:K147)</f>
        <v>7.2469635627530362</v>
      </c>
      <c r="I18" s="68"/>
      <c r="J18" s="68"/>
      <c r="K18" s="68"/>
      <c r="L18" s="68"/>
      <c r="M18" s="68"/>
    </row>
    <row r="19" spans="1:13" x14ac:dyDescent="0.25">
      <c r="A19" s="10">
        <v>45034</v>
      </c>
      <c r="B19" s="56">
        <v>80</v>
      </c>
      <c r="E19" s="90">
        <v>44935</v>
      </c>
      <c r="F19" s="28">
        <v>6</v>
      </c>
      <c r="G19" s="44"/>
      <c r="H19" s="45"/>
      <c r="I19" s="68"/>
      <c r="J19" s="91">
        <v>45110</v>
      </c>
      <c r="K19" s="79">
        <v>5</v>
      </c>
      <c r="L19" s="44"/>
      <c r="M19" s="45"/>
    </row>
    <row r="20" spans="1:13" x14ac:dyDescent="0.25">
      <c r="A20" s="10">
        <v>45048</v>
      </c>
      <c r="B20" s="56">
        <v>100</v>
      </c>
      <c r="E20" s="46">
        <v>44936</v>
      </c>
      <c r="F20" s="22">
        <v>11</v>
      </c>
      <c r="G20" s="42"/>
      <c r="H20" s="47"/>
      <c r="I20" s="68"/>
      <c r="J20" s="73">
        <v>45111</v>
      </c>
      <c r="K20" s="22">
        <v>6</v>
      </c>
      <c r="L20" s="42"/>
      <c r="M20" s="47"/>
    </row>
    <row r="21" spans="1:13" x14ac:dyDescent="0.25">
      <c r="A21" s="10">
        <v>45065</v>
      </c>
      <c r="B21" s="56">
        <v>50</v>
      </c>
      <c r="E21" s="46">
        <v>44937</v>
      </c>
      <c r="F21" s="22">
        <v>12</v>
      </c>
      <c r="G21" s="42"/>
      <c r="H21" s="47"/>
      <c r="I21" s="68"/>
      <c r="J21" s="73">
        <v>45112</v>
      </c>
      <c r="K21" s="22">
        <v>5</v>
      </c>
      <c r="L21" s="42"/>
      <c r="M21" s="47"/>
    </row>
    <row r="22" spans="1:13" x14ac:dyDescent="0.25">
      <c r="A22" s="106">
        <v>45099</v>
      </c>
      <c r="B22" s="107">
        <v>98</v>
      </c>
      <c r="E22" s="46">
        <v>44938</v>
      </c>
      <c r="F22" s="22">
        <v>17</v>
      </c>
      <c r="G22" s="54" t="s">
        <v>35</v>
      </c>
      <c r="H22" s="48">
        <f>SUM(F19:F23)</f>
        <v>59</v>
      </c>
      <c r="I22" s="68"/>
      <c r="J22" s="73">
        <v>45113</v>
      </c>
      <c r="K22" s="22">
        <v>5</v>
      </c>
      <c r="L22" s="54" t="s">
        <v>35</v>
      </c>
      <c r="M22" s="48">
        <f>SUM(K19:K23)</f>
        <v>23</v>
      </c>
    </row>
    <row r="23" spans="1:13" ht="15.75" thickBot="1" x14ac:dyDescent="0.3">
      <c r="A23" s="108">
        <v>45119</v>
      </c>
      <c r="B23" s="62">
        <v>100</v>
      </c>
      <c r="E23" s="59">
        <v>44939</v>
      </c>
      <c r="F23" s="53">
        <v>13</v>
      </c>
      <c r="G23" s="76" t="s">
        <v>36</v>
      </c>
      <c r="H23" s="50">
        <f>AVERAGE(F20:F23)</f>
        <v>13.25</v>
      </c>
      <c r="I23" s="68"/>
      <c r="J23" s="74">
        <v>45114</v>
      </c>
      <c r="K23" s="80">
        <v>2</v>
      </c>
      <c r="L23" s="76" t="s">
        <v>36</v>
      </c>
      <c r="M23" s="50">
        <f>AVERAGE(K19:K23)</f>
        <v>4.5999999999999996</v>
      </c>
    </row>
    <row r="24" spans="1:13" x14ac:dyDescent="0.25">
      <c r="A24" s="108">
        <v>45146</v>
      </c>
      <c r="B24" s="62">
        <v>-1</v>
      </c>
      <c r="C24" t="s">
        <v>88</v>
      </c>
      <c r="E24" s="49">
        <v>44942</v>
      </c>
      <c r="F24" s="78">
        <v>5</v>
      </c>
      <c r="G24" s="42"/>
      <c r="H24" s="47"/>
      <c r="I24" s="68"/>
      <c r="J24" s="73">
        <v>45117</v>
      </c>
      <c r="K24" s="79">
        <v>3</v>
      </c>
      <c r="L24" s="42"/>
      <c r="M24" s="47"/>
    </row>
    <row r="25" spans="1:13" x14ac:dyDescent="0.25">
      <c r="A25" s="108">
        <v>45152</v>
      </c>
      <c r="B25" s="62">
        <v>50</v>
      </c>
      <c r="E25" s="49">
        <v>44943</v>
      </c>
      <c r="F25" s="22">
        <v>19</v>
      </c>
      <c r="G25" s="42"/>
      <c r="H25" s="47"/>
      <c r="I25" s="68"/>
      <c r="J25" s="73">
        <v>45118</v>
      </c>
      <c r="K25" s="22">
        <v>4</v>
      </c>
      <c r="L25" s="42"/>
      <c r="M25" s="47"/>
    </row>
    <row r="26" spans="1:13" x14ac:dyDescent="0.25">
      <c r="A26" s="108">
        <v>45161</v>
      </c>
      <c r="B26" s="62">
        <v>50</v>
      </c>
      <c r="E26" s="49">
        <v>44944</v>
      </c>
      <c r="F26" s="22">
        <v>7</v>
      </c>
      <c r="G26" s="42"/>
      <c r="H26" s="47"/>
      <c r="I26" s="68"/>
      <c r="J26" s="73">
        <v>45119</v>
      </c>
      <c r="K26" s="22">
        <v>2</v>
      </c>
      <c r="L26" s="42"/>
      <c r="M26" s="47"/>
    </row>
    <row r="27" spans="1:13" x14ac:dyDescent="0.25">
      <c r="A27" s="108">
        <v>45182</v>
      </c>
      <c r="B27" s="62">
        <v>65</v>
      </c>
      <c r="E27" s="49">
        <v>44945</v>
      </c>
      <c r="F27" s="22">
        <v>13</v>
      </c>
      <c r="G27" s="54" t="s">
        <v>35</v>
      </c>
      <c r="H27" s="48">
        <f>SUM(F24:F28)</f>
        <v>64</v>
      </c>
      <c r="I27" s="68"/>
      <c r="J27" s="73">
        <v>45120</v>
      </c>
      <c r="K27" s="22">
        <v>8</v>
      </c>
      <c r="L27" s="54" t="s">
        <v>35</v>
      </c>
      <c r="M27" s="48">
        <f>SUM(K24:K28)</f>
        <v>20</v>
      </c>
    </row>
    <row r="28" spans="1:13" ht="15.75" thickBot="1" x14ac:dyDescent="0.3">
      <c r="A28" s="108">
        <v>45201</v>
      </c>
      <c r="B28" s="62">
        <v>80</v>
      </c>
      <c r="E28" s="59">
        <v>44946</v>
      </c>
      <c r="F28" s="53">
        <v>20</v>
      </c>
      <c r="G28" s="76" t="s">
        <v>36</v>
      </c>
      <c r="H28" s="50">
        <f>AVERAGE(F24:F28)</f>
        <v>12.8</v>
      </c>
      <c r="I28" s="68"/>
      <c r="J28" s="74">
        <v>45121</v>
      </c>
      <c r="K28" s="80">
        <v>3</v>
      </c>
      <c r="L28" s="76" t="s">
        <v>36</v>
      </c>
      <c r="M28" s="50">
        <f>AVERAGE(K24:K28)</f>
        <v>4</v>
      </c>
    </row>
    <row r="29" spans="1:13" x14ac:dyDescent="0.25">
      <c r="A29" s="61">
        <v>45223</v>
      </c>
      <c r="B29" s="62">
        <v>50</v>
      </c>
      <c r="E29" s="49">
        <v>44949</v>
      </c>
      <c r="F29" s="78">
        <v>20</v>
      </c>
      <c r="G29" s="42"/>
      <c r="H29" s="47"/>
      <c r="I29" s="68"/>
      <c r="J29" s="73">
        <v>45124</v>
      </c>
      <c r="K29" s="79">
        <v>6</v>
      </c>
      <c r="L29" s="42"/>
      <c r="M29" s="47"/>
    </row>
    <row r="30" spans="1:13" x14ac:dyDescent="0.25">
      <c r="A30" s="61">
        <v>45243</v>
      </c>
      <c r="B30" s="62">
        <v>90</v>
      </c>
      <c r="E30" s="49">
        <v>44950</v>
      </c>
      <c r="F30" s="22">
        <v>7</v>
      </c>
      <c r="G30" s="42"/>
      <c r="H30" s="47"/>
      <c r="I30" s="68"/>
      <c r="J30" s="73">
        <v>45125</v>
      </c>
      <c r="K30" s="22">
        <v>8</v>
      </c>
      <c r="L30" s="42"/>
      <c r="M30" s="47"/>
    </row>
    <row r="31" spans="1:13" x14ac:dyDescent="0.25">
      <c r="A31" s="61">
        <v>45251</v>
      </c>
      <c r="B31" s="62">
        <v>38</v>
      </c>
      <c r="E31" s="49">
        <v>44951</v>
      </c>
      <c r="F31" s="22">
        <v>15</v>
      </c>
      <c r="G31" s="42"/>
      <c r="H31" s="47"/>
      <c r="I31" s="68"/>
      <c r="J31" s="73">
        <v>45126</v>
      </c>
      <c r="K31" s="22">
        <v>6</v>
      </c>
      <c r="L31" s="42"/>
      <c r="M31" s="47"/>
    </row>
    <row r="32" spans="1:13" x14ac:dyDescent="0.25">
      <c r="A32" s="108">
        <v>45275</v>
      </c>
      <c r="B32" s="62">
        <v>87</v>
      </c>
      <c r="E32" s="49">
        <v>44952</v>
      </c>
      <c r="F32" s="22">
        <v>13</v>
      </c>
      <c r="G32" s="54" t="s">
        <v>35</v>
      </c>
      <c r="H32" s="48">
        <f>SUM(F29:F33)</f>
        <v>64</v>
      </c>
      <c r="I32" s="68"/>
      <c r="J32" s="73">
        <v>45127</v>
      </c>
      <c r="K32" s="22">
        <v>7</v>
      </c>
      <c r="L32" s="54" t="s">
        <v>35</v>
      </c>
      <c r="M32" s="48">
        <f>SUM(K29:K33)</f>
        <v>34</v>
      </c>
    </row>
    <row r="33" spans="1:13" ht="15.75" thickBot="1" x14ac:dyDescent="0.3">
      <c r="A33" s="108"/>
      <c r="B33" s="109"/>
      <c r="E33" s="59">
        <v>44953</v>
      </c>
      <c r="F33" s="53">
        <v>9</v>
      </c>
      <c r="G33" s="76" t="s">
        <v>36</v>
      </c>
      <c r="H33" s="50">
        <f>AVERAGE(F29:F33)</f>
        <v>12.8</v>
      </c>
      <c r="I33" s="68"/>
      <c r="J33" s="74">
        <v>45128</v>
      </c>
      <c r="K33" s="80">
        <v>7</v>
      </c>
      <c r="L33" s="76" t="s">
        <v>36</v>
      </c>
      <c r="M33" s="50">
        <f>AVERAGE(K29:K33)</f>
        <v>6.8</v>
      </c>
    </row>
    <row r="34" spans="1:13" x14ac:dyDescent="0.25">
      <c r="A34" s="108"/>
      <c r="B34" s="109"/>
      <c r="E34" s="49">
        <v>44956</v>
      </c>
      <c r="F34" s="78">
        <v>4</v>
      </c>
      <c r="G34" s="42"/>
      <c r="H34" s="47"/>
      <c r="I34" s="68"/>
      <c r="J34" s="73">
        <v>45131</v>
      </c>
      <c r="K34" s="79">
        <v>8</v>
      </c>
      <c r="L34" s="42"/>
      <c r="M34" s="47"/>
    </row>
    <row r="35" spans="1:13" x14ac:dyDescent="0.25">
      <c r="A35" s="110" t="s">
        <v>83</v>
      </c>
      <c r="B35" s="109"/>
      <c r="E35" s="49">
        <v>44957</v>
      </c>
      <c r="F35" s="22">
        <v>5</v>
      </c>
      <c r="G35" s="42"/>
      <c r="H35" s="47"/>
      <c r="I35" s="68"/>
      <c r="J35" s="73">
        <v>45132</v>
      </c>
      <c r="K35" s="22">
        <v>8</v>
      </c>
      <c r="L35" s="42"/>
      <c r="M35" s="47"/>
    </row>
    <row r="36" spans="1:13" x14ac:dyDescent="0.25">
      <c r="A36" s="110" t="s">
        <v>84</v>
      </c>
      <c r="B36" s="109"/>
      <c r="E36" s="49">
        <v>44958</v>
      </c>
      <c r="F36" s="22">
        <v>9</v>
      </c>
      <c r="G36" s="42"/>
      <c r="H36" s="47"/>
      <c r="I36" s="68"/>
      <c r="J36" s="73">
        <v>45133</v>
      </c>
      <c r="K36" s="22">
        <v>6</v>
      </c>
      <c r="L36" s="42"/>
      <c r="M36" s="47"/>
    </row>
    <row r="37" spans="1:13" x14ac:dyDescent="0.25">
      <c r="A37" s="110" t="s">
        <v>91</v>
      </c>
      <c r="B37" s="109"/>
      <c r="E37" s="49">
        <v>44959</v>
      </c>
      <c r="F37" s="22">
        <v>11</v>
      </c>
      <c r="G37" s="54" t="s">
        <v>35</v>
      </c>
      <c r="H37" s="48">
        <f>SUM(F34:F38)</f>
        <v>43</v>
      </c>
      <c r="I37" s="68"/>
      <c r="J37" s="73">
        <v>45134</v>
      </c>
      <c r="K37" s="22">
        <v>4</v>
      </c>
      <c r="L37" s="54" t="s">
        <v>35</v>
      </c>
      <c r="M37" s="48">
        <f>SUM(K34:K38)</f>
        <v>36</v>
      </c>
    </row>
    <row r="38" spans="1:13" ht="15.75" thickBot="1" x14ac:dyDescent="0.3">
      <c r="A38" s="108"/>
      <c r="B38" s="109"/>
      <c r="E38" s="59">
        <v>44960</v>
      </c>
      <c r="F38" s="53">
        <v>14</v>
      </c>
      <c r="G38" s="76" t="s">
        <v>36</v>
      </c>
      <c r="H38" s="50">
        <f>AVERAGE(F34:F38)</f>
        <v>8.6</v>
      </c>
      <c r="I38" s="68"/>
      <c r="J38" s="74">
        <v>45135</v>
      </c>
      <c r="K38" s="80">
        <v>10</v>
      </c>
      <c r="L38" s="76" t="s">
        <v>36</v>
      </c>
      <c r="M38" s="50">
        <f>AVERAGE(K34:K38)</f>
        <v>7.2</v>
      </c>
    </row>
    <row r="39" spans="1:13" x14ac:dyDescent="0.25">
      <c r="A39" s="108"/>
      <c r="B39" s="109"/>
      <c r="E39" s="49">
        <v>44963</v>
      </c>
      <c r="F39" s="78">
        <v>9</v>
      </c>
      <c r="G39" s="42"/>
      <c r="H39" s="47"/>
      <c r="I39" s="68"/>
      <c r="J39" s="73">
        <v>45138</v>
      </c>
      <c r="K39" s="79">
        <v>5</v>
      </c>
      <c r="L39" s="42"/>
      <c r="M39" s="47"/>
    </row>
    <row r="40" spans="1:13" x14ac:dyDescent="0.25">
      <c r="A40" s="108"/>
      <c r="B40" s="109"/>
      <c r="E40" s="49">
        <v>44964</v>
      </c>
      <c r="F40" s="22">
        <v>8</v>
      </c>
      <c r="G40" s="42"/>
      <c r="H40" s="47"/>
      <c r="I40" s="68"/>
      <c r="J40" s="73">
        <v>45139</v>
      </c>
      <c r="K40" s="22">
        <v>5</v>
      </c>
      <c r="L40" s="42"/>
      <c r="M40" s="47"/>
    </row>
    <row r="41" spans="1:13" x14ac:dyDescent="0.25">
      <c r="A41" s="108"/>
      <c r="B41" s="109"/>
      <c r="E41" s="49">
        <v>44965</v>
      </c>
      <c r="F41" s="22">
        <v>8</v>
      </c>
      <c r="G41" s="42"/>
      <c r="H41" s="47"/>
      <c r="I41" s="68"/>
      <c r="J41" s="73">
        <v>45140</v>
      </c>
      <c r="K41" s="22">
        <v>5</v>
      </c>
      <c r="L41" s="42"/>
      <c r="M41" s="47"/>
    </row>
    <row r="42" spans="1:13" x14ac:dyDescent="0.25">
      <c r="A42" s="108"/>
      <c r="B42" s="109"/>
      <c r="E42" s="49">
        <v>44966</v>
      </c>
      <c r="F42" s="22">
        <v>7</v>
      </c>
      <c r="G42" s="54" t="s">
        <v>35</v>
      </c>
      <c r="H42" s="48">
        <f>SUM(F41:F43,F39:F40)</f>
        <v>37</v>
      </c>
      <c r="I42" s="68"/>
      <c r="J42" s="73">
        <v>45141</v>
      </c>
      <c r="K42" s="22">
        <v>6</v>
      </c>
      <c r="L42" s="54" t="s">
        <v>35</v>
      </c>
      <c r="M42" s="48">
        <f>SUM(K39:K43)</f>
        <v>26</v>
      </c>
    </row>
    <row r="43" spans="1:13" ht="15.75" thickBot="1" x14ac:dyDescent="0.3">
      <c r="A43" s="42"/>
      <c r="B43" s="42"/>
      <c r="E43" s="59">
        <v>44967</v>
      </c>
      <c r="F43" s="53">
        <v>5</v>
      </c>
      <c r="G43" s="76" t="s">
        <v>36</v>
      </c>
      <c r="H43" s="50">
        <f>AVERAGE(F41:F43,F39:F40)</f>
        <v>7.4</v>
      </c>
      <c r="I43" s="68"/>
      <c r="J43" s="74">
        <v>45142</v>
      </c>
      <c r="K43" s="80">
        <v>5</v>
      </c>
      <c r="L43" s="76" t="s">
        <v>36</v>
      </c>
      <c r="M43" s="50">
        <f>AVERAGE(K39:K43)</f>
        <v>5.2</v>
      </c>
    </row>
    <row r="44" spans="1:13" x14ac:dyDescent="0.25">
      <c r="E44" s="49">
        <v>44970</v>
      </c>
      <c r="F44" s="78">
        <v>13</v>
      </c>
      <c r="G44" s="42"/>
      <c r="H44" s="47"/>
      <c r="I44" s="68"/>
      <c r="J44" s="73">
        <v>45145</v>
      </c>
      <c r="K44" s="79">
        <v>5</v>
      </c>
      <c r="L44" s="42"/>
      <c r="M44" s="47"/>
    </row>
    <row r="45" spans="1:13" x14ac:dyDescent="0.25">
      <c r="E45" s="49">
        <v>44971</v>
      </c>
      <c r="F45" s="22">
        <v>9</v>
      </c>
      <c r="G45" s="42"/>
      <c r="H45" s="47"/>
      <c r="I45" s="68"/>
      <c r="J45" s="73">
        <v>45146</v>
      </c>
      <c r="K45" s="22">
        <v>8</v>
      </c>
      <c r="L45" s="42"/>
      <c r="M45" s="47"/>
    </row>
    <row r="46" spans="1:13" x14ac:dyDescent="0.25">
      <c r="E46" s="49">
        <v>44972</v>
      </c>
      <c r="F46" s="22">
        <v>3</v>
      </c>
      <c r="G46" s="42"/>
      <c r="H46" s="47"/>
      <c r="I46" s="68"/>
      <c r="J46" s="73">
        <v>45147</v>
      </c>
      <c r="K46" s="22">
        <v>4</v>
      </c>
      <c r="L46" s="42"/>
      <c r="M46" s="47"/>
    </row>
    <row r="47" spans="1:13" x14ac:dyDescent="0.25">
      <c r="E47" s="49">
        <v>44973</v>
      </c>
      <c r="F47" s="22">
        <v>9</v>
      </c>
      <c r="G47" s="54" t="s">
        <v>35</v>
      </c>
      <c r="H47" s="48">
        <f>SUM(F44:F48)</f>
        <v>42</v>
      </c>
      <c r="I47" s="68"/>
      <c r="J47" s="73">
        <v>45148</v>
      </c>
      <c r="K47" s="22">
        <v>5</v>
      </c>
      <c r="L47" s="54" t="s">
        <v>35</v>
      </c>
      <c r="M47" s="48">
        <f>SUM(K44:K48)</f>
        <v>26</v>
      </c>
    </row>
    <row r="48" spans="1:13" ht="15.75" thickBot="1" x14ac:dyDescent="0.3">
      <c r="E48" s="59">
        <v>44974</v>
      </c>
      <c r="F48" s="53">
        <v>8</v>
      </c>
      <c r="G48" s="76" t="s">
        <v>36</v>
      </c>
      <c r="H48" s="50">
        <f>AVERAGE(F44:F48)</f>
        <v>8.4</v>
      </c>
      <c r="I48" s="68"/>
      <c r="J48" s="74">
        <v>45149</v>
      </c>
      <c r="K48" s="80">
        <v>4</v>
      </c>
      <c r="L48" s="76" t="s">
        <v>36</v>
      </c>
      <c r="M48" s="50">
        <f>AVERAGE(K44:K48)</f>
        <v>5.2</v>
      </c>
    </row>
    <row r="49" spans="5:13" x14ac:dyDescent="0.25">
      <c r="E49" s="49">
        <v>44977</v>
      </c>
      <c r="F49" s="78">
        <v>12</v>
      </c>
      <c r="G49" s="42"/>
      <c r="H49" s="47"/>
      <c r="I49" s="68"/>
      <c r="J49" s="73">
        <v>45152</v>
      </c>
      <c r="K49" s="79">
        <v>6</v>
      </c>
      <c r="L49" s="42"/>
      <c r="M49" s="47"/>
    </row>
    <row r="50" spans="5:13" x14ac:dyDescent="0.25">
      <c r="E50" s="49">
        <v>44978</v>
      </c>
      <c r="F50" s="22">
        <v>9</v>
      </c>
      <c r="G50" s="54" t="s">
        <v>35</v>
      </c>
      <c r="H50" s="48">
        <f>SUM(F49:F51)</f>
        <v>33</v>
      </c>
      <c r="I50" s="68"/>
      <c r="J50" s="73">
        <v>45153</v>
      </c>
      <c r="K50" s="22">
        <v>5</v>
      </c>
      <c r="L50" s="42"/>
      <c r="M50" s="47"/>
    </row>
    <row r="51" spans="5:13" ht="15.75" thickBot="1" x14ac:dyDescent="0.3">
      <c r="E51" s="59">
        <v>44979</v>
      </c>
      <c r="F51" s="80">
        <v>12</v>
      </c>
      <c r="G51" s="76" t="s">
        <v>36</v>
      </c>
      <c r="H51" s="50">
        <f>AVERAGE(F49:F51)</f>
        <v>11</v>
      </c>
      <c r="I51" s="68"/>
      <c r="J51" s="73">
        <v>45154</v>
      </c>
      <c r="K51" s="22">
        <v>6</v>
      </c>
      <c r="L51" s="42"/>
      <c r="M51" s="47"/>
    </row>
    <row r="52" spans="5:13" x14ac:dyDescent="0.25">
      <c r="E52" s="49">
        <v>44984</v>
      </c>
      <c r="F52" s="78">
        <v>10</v>
      </c>
      <c r="G52" s="42"/>
      <c r="H52" s="47"/>
      <c r="I52" s="68"/>
      <c r="J52" s="73">
        <v>45155</v>
      </c>
      <c r="K52" s="22">
        <v>5</v>
      </c>
      <c r="L52" s="54" t="s">
        <v>35</v>
      </c>
      <c r="M52" s="48">
        <f>SUM(K49:K53)</f>
        <v>30</v>
      </c>
    </row>
    <row r="53" spans="5:13" ht="15.75" thickBot="1" x14ac:dyDescent="0.3">
      <c r="E53" s="49">
        <v>44985</v>
      </c>
      <c r="F53" s="22">
        <v>12</v>
      </c>
      <c r="G53" s="42"/>
      <c r="H53" s="47"/>
      <c r="I53" s="68"/>
      <c r="J53" s="74">
        <v>45156</v>
      </c>
      <c r="K53" s="80">
        <v>8</v>
      </c>
      <c r="L53" s="76" t="s">
        <v>36</v>
      </c>
      <c r="M53" s="50">
        <f>AVERAGE(K49:K53)</f>
        <v>6</v>
      </c>
    </row>
    <row r="54" spans="5:13" x14ac:dyDescent="0.25">
      <c r="E54" s="49">
        <v>44986</v>
      </c>
      <c r="F54" s="22">
        <v>15</v>
      </c>
      <c r="G54" s="42"/>
      <c r="H54" s="47"/>
      <c r="I54" s="68"/>
      <c r="J54" s="73">
        <v>45159</v>
      </c>
      <c r="K54" s="79">
        <v>4</v>
      </c>
      <c r="L54" s="42"/>
      <c r="M54" s="47"/>
    </row>
    <row r="55" spans="5:13" x14ac:dyDescent="0.25">
      <c r="E55" s="49">
        <v>44987</v>
      </c>
      <c r="F55" s="22">
        <v>15</v>
      </c>
      <c r="G55" s="54" t="s">
        <v>35</v>
      </c>
      <c r="H55" s="48">
        <f>SUM(F52:F56)</f>
        <v>62</v>
      </c>
      <c r="I55" s="68"/>
      <c r="J55" s="73">
        <v>45160</v>
      </c>
      <c r="K55" s="22">
        <v>7</v>
      </c>
      <c r="L55" s="42"/>
      <c r="M55" s="47"/>
    </row>
    <row r="56" spans="5:13" ht="15.75" thickBot="1" x14ac:dyDescent="0.3">
      <c r="E56" s="59">
        <v>44988</v>
      </c>
      <c r="F56" s="53">
        <v>10</v>
      </c>
      <c r="G56" s="76" t="s">
        <v>36</v>
      </c>
      <c r="H56" s="50">
        <f>AVERAGE(F52:F56)</f>
        <v>12.4</v>
      </c>
      <c r="I56" s="68"/>
      <c r="J56" s="73">
        <v>45161</v>
      </c>
      <c r="K56" s="22">
        <v>2</v>
      </c>
      <c r="L56" s="42"/>
      <c r="M56" s="47"/>
    </row>
    <row r="57" spans="5:13" x14ac:dyDescent="0.25">
      <c r="E57" s="49">
        <v>44991</v>
      </c>
      <c r="F57" s="78">
        <v>20</v>
      </c>
      <c r="G57" s="42"/>
      <c r="H57" s="47"/>
      <c r="I57" s="68"/>
      <c r="J57" s="73">
        <v>45162</v>
      </c>
      <c r="K57" s="22">
        <v>7</v>
      </c>
      <c r="L57" s="54" t="s">
        <v>35</v>
      </c>
      <c r="M57" s="48">
        <f>SUM(K54:K58)</f>
        <v>26</v>
      </c>
    </row>
    <row r="58" spans="5:13" ht="15.75" thickBot="1" x14ac:dyDescent="0.3">
      <c r="E58" s="49">
        <v>44992</v>
      </c>
      <c r="F58" s="22">
        <v>13</v>
      </c>
      <c r="G58" s="42"/>
      <c r="H58" s="47"/>
      <c r="I58" s="68"/>
      <c r="J58" s="74">
        <v>45163</v>
      </c>
      <c r="K58" s="80">
        <v>6</v>
      </c>
      <c r="L58" s="76" t="s">
        <v>36</v>
      </c>
      <c r="M58" s="50">
        <f>AVERAGE(K54:K58)</f>
        <v>5.2</v>
      </c>
    </row>
    <row r="59" spans="5:13" x14ac:dyDescent="0.25">
      <c r="E59" s="46">
        <v>44994</v>
      </c>
      <c r="F59" s="22">
        <v>18</v>
      </c>
      <c r="G59" s="54" t="s">
        <v>35</v>
      </c>
      <c r="H59" s="48">
        <f>SUM(F57:F60)</f>
        <v>66</v>
      </c>
      <c r="I59" s="68"/>
      <c r="J59" s="73">
        <v>45166</v>
      </c>
      <c r="K59" s="79">
        <v>9</v>
      </c>
      <c r="L59" s="42"/>
      <c r="M59" s="47"/>
    </row>
    <row r="60" spans="5:13" ht="15.75" thickBot="1" x14ac:dyDescent="0.3">
      <c r="E60" s="59">
        <v>44995</v>
      </c>
      <c r="F60" s="80">
        <v>15</v>
      </c>
      <c r="G60" s="76" t="s">
        <v>36</v>
      </c>
      <c r="H60" s="50">
        <f>AVERAGE(F57:F60)</f>
        <v>16.5</v>
      </c>
      <c r="I60" s="68"/>
      <c r="J60" s="73">
        <v>45167</v>
      </c>
      <c r="K60" s="22">
        <v>4</v>
      </c>
      <c r="L60" s="42"/>
      <c r="M60" s="47"/>
    </row>
    <row r="61" spans="5:13" x14ac:dyDescent="0.25">
      <c r="E61" s="49">
        <v>44998</v>
      </c>
      <c r="F61" s="78">
        <v>10</v>
      </c>
      <c r="G61" s="42"/>
      <c r="H61" s="47"/>
      <c r="I61" s="68"/>
      <c r="J61" s="73">
        <v>45168</v>
      </c>
      <c r="K61" s="22">
        <v>2</v>
      </c>
      <c r="L61" s="42"/>
      <c r="M61" s="47"/>
    </row>
    <row r="62" spans="5:13" x14ac:dyDescent="0.25">
      <c r="E62" s="49">
        <v>44999</v>
      </c>
      <c r="F62" s="22">
        <v>14</v>
      </c>
      <c r="G62" s="42"/>
      <c r="H62" s="47"/>
      <c r="I62" s="68"/>
      <c r="J62" s="73">
        <v>45169</v>
      </c>
      <c r="K62" s="22">
        <v>5</v>
      </c>
      <c r="L62" s="54" t="s">
        <v>35</v>
      </c>
      <c r="M62" s="48">
        <f>SUM(K59:K63)</f>
        <v>22</v>
      </c>
    </row>
    <row r="63" spans="5:13" ht="15.75" thickBot="1" x14ac:dyDescent="0.3">
      <c r="E63" s="49">
        <v>45000</v>
      </c>
      <c r="F63" s="22">
        <v>20</v>
      </c>
      <c r="G63" s="42"/>
      <c r="H63" s="47"/>
      <c r="I63" s="68"/>
      <c r="J63" s="74">
        <v>45170</v>
      </c>
      <c r="K63" s="80">
        <v>2</v>
      </c>
      <c r="L63" s="76" t="s">
        <v>36</v>
      </c>
      <c r="M63" s="50">
        <f>AVERAGE(K59:K63)</f>
        <v>4.4000000000000004</v>
      </c>
    </row>
    <row r="64" spans="5:13" x14ac:dyDescent="0.25">
      <c r="E64" s="49">
        <v>45001</v>
      </c>
      <c r="F64" s="22">
        <v>11</v>
      </c>
      <c r="G64" s="54" t="s">
        <v>35</v>
      </c>
      <c r="H64" s="48">
        <f>SUM(F61:F65)</f>
        <v>63</v>
      </c>
      <c r="I64" s="68"/>
      <c r="J64" s="73">
        <v>45173</v>
      </c>
      <c r="K64" s="79">
        <v>5</v>
      </c>
      <c r="L64" s="42"/>
      <c r="M64" s="47"/>
    </row>
    <row r="65" spans="5:13" ht="15.75" thickBot="1" x14ac:dyDescent="0.3">
      <c r="E65" s="59">
        <v>45002</v>
      </c>
      <c r="F65" s="53">
        <v>8</v>
      </c>
      <c r="G65" s="76" t="s">
        <v>36</v>
      </c>
      <c r="H65" s="50">
        <f>AVERAGE(F61:F65)</f>
        <v>12.6</v>
      </c>
      <c r="I65" s="68"/>
      <c r="J65" s="73">
        <v>45174</v>
      </c>
      <c r="K65" s="22">
        <v>4</v>
      </c>
      <c r="L65" s="42"/>
      <c r="M65" s="47"/>
    </row>
    <row r="66" spans="5:13" x14ac:dyDescent="0.25">
      <c r="E66" s="49">
        <v>45005</v>
      </c>
      <c r="F66" s="78">
        <v>14</v>
      </c>
      <c r="G66" s="42"/>
      <c r="H66" s="47"/>
      <c r="I66" s="68"/>
      <c r="J66" s="73">
        <v>45175</v>
      </c>
      <c r="K66" s="22">
        <v>7</v>
      </c>
      <c r="L66" s="42"/>
      <c r="M66" s="47"/>
    </row>
    <row r="67" spans="5:13" x14ac:dyDescent="0.25">
      <c r="E67" s="49">
        <v>45006</v>
      </c>
      <c r="F67" s="22">
        <v>14</v>
      </c>
      <c r="G67" s="42"/>
      <c r="H67" s="47"/>
      <c r="I67" s="68"/>
      <c r="J67" s="73">
        <v>45176</v>
      </c>
      <c r="K67" s="22">
        <v>4</v>
      </c>
      <c r="L67" s="54" t="s">
        <v>35</v>
      </c>
      <c r="M67" s="48">
        <f>SUM(K64:K68)</f>
        <v>21</v>
      </c>
    </row>
    <row r="68" spans="5:13" ht="15.75" thickBot="1" x14ac:dyDescent="0.3">
      <c r="E68" s="49">
        <v>45007</v>
      </c>
      <c r="F68" s="22">
        <v>21</v>
      </c>
      <c r="G68" s="42"/>
      <c r="H68" s="47"/>
      <c r="I68" s="68"/>
      <c r="J68" s="74">
        <v>45177</v>
      </c>
      <c r="K68" s="80">
        <v>1</v>
      </c>
      <c r="L68" s="76" t="s">
        <v>36</v>
      </c>
      <c r="M68" s="50">
        <f>AVERAGE(K64:K68)</f>
        <v>4.2</v>
      </c>
    </row>
    <row r="69" spans="5:13" x14ac:dyDescent="0.25">
      <c r="E69" s="49">
        <v>45008</v>
      </c>
      <c r="F69" s="22">
        <v>25</v>
      </c>
      <c r="G69" s="54" t="s">
        <v>35</v>
      </c>
      <c r="H69" s="48">
        <f>SUM(F66:F70)</f>
        <v>91</v>
      </c>
      <c r="I69" s="68"/>
      <c r="J69" s="73">
        <v>45180</v>
      </c>
      <c r="K69" s="79">
        <v>4</v>
      </c>
      <c r="L69" s="42"/>
      <c r="M69" s="47"/>
    </row>
    <row r="70" spans="5:13" ht="15.75" thickBot="1" x14ac:dyDescent="0.3">
      <c r="E70" s="59">
        <v>45009</v>
      </c>
      <c r="F70" s="53">
        <v>17</v>
      </c>
      <c r="G70" s="76" t="s">
        <v>36</v>
      </c>
      <c r="H70" s="50">
        <f>AVERAGE(F66:F70)</f>
        <v>18.2</v>
      </c>
      <c r="I70" s="68"/>
      <c r="J70" s="73">
        <v>45181</v>
      </c>
      <c r="K70" s="22">
        <v>5</v>
      </c>
      <c r="L70" s="42"/>
      <c r="M70" s="47"/>
    </row>
    <row r="71" spans="5:13" x14ac:dyDescent="0.25">
      <c r="E71" s="49">
        <v>45012</v>
      </c>
      <c r="F71" s="78">
        <v>23</v>
      </c>
      <c r="G71" s="42"/>
      <c r="H71" s="47"/>
      <c r="I71" s="68"/>
      <c r="J71" s="73">
        <v>45182</v>
      </c>
      <c r="K71" s="22">
        <v>2</v>
      </c>
      <c r="L71" s="42"/>
      <c r="M71" s="47"/>
    </row>
    <row r="72" spans="5:13" x14ac:dyDescent="0.25">
      <c r="E72" s="49">
        <v>45013</v>
      </c>
      <c r="F72" s="22">
        <v>25</v>
      </c>
      <c r="G72" s="42"/>
      <c r="H72" s="47"/>
      <c r="I72" s="68"/>
      <c r="J72" s="73">
        <v>45183</v>
      </c>
      <c r="K72" s="22">
        <v>6</v>
      </c>
      <c r="L72" s="54" t="s">
        <v>35</v>
      </c>
      <c r="M72" s="48">
        <f>SUM(K69:K73)</f>
        <v>21</v>
      </c>
    </row>
    <row r="73" spans="5:13" ht="15.75" thickBot="1" x14ac:dyDescent="0.3">
      <c r="E73" s="49">
        <v>45014</v>
      </c>
      <c r="F73" s="22">
        <v>19</v>
      </c>
      <c r="G73" s="42"/>
      <c r="H73" s="47"/>
      <c r="I73" s="68"/>
      <c r="J73" s="74">
        <v>45184</v>
      </c>
      <c r="K73" s="80">
        <v>4</v>
      </c>
      <c r="L73" s="76" t="s">
        <v>36</v>
      </c>
      <c r="M73" s="50">
        <f>AVERAGE(K69:K73)</f>
        <v>4.2</v>
      </c>
    </row>
    <row r="74" spans="5:13" x14ac:dyDescent="0.25">
      <c r="E74" s="49">
        <v>45015</v>
      </c>
      <c r="F74" s="22">
        <v>24</v>
      </c>
      <c r="G74" s="54" t="s">
        <v>35</v>
      </c>
      <c r="H74" s="48">
        <f>SUM(F71:F75)</f>
        <v>107</v>
      </c>
      <c r="I74" s="68"/>
      <c r="J74" s="73">
        <v>45187</v>
      </c>
      <c r="K74" s="79">
        <v>6</v>
      </c>
      <c r="L74" s="42"/>
      <c r="M74" s="47"/>
    </row>
    <row r="75" spans="5:13" ht="15.75" thickBot="1" x14ac:dyDescent="0.3">
      <c r="E75" s="59">
        <v>45016</v>
      </c>
      <c r="F75" s="26">
        <v>16</v>
      </c>
      <c r="G75" s="71" t="s">
        <v>36</v>
      </c>
      <c r="H75" s="58">
        <f>AVERAGE(F71:F75)</f>
        <v>21.4</v>
      </c>
      <c r="I75" s="68"/>
      <c r="J75" s="73">
        <v>45188</v>
      </c>
      <c r="K75" s="22">
        <v>7</v>
      </c>
      <c r="L75" s="42"/>
      <c r="M75" s="47"/>
    </row>
    <row r="76" spans="5:13" x14ac:dyDescent="0.25">
      <c r="E76" s="49">
        <v>45019</v>
      </c>
      <c r="F76" s="79">
        <v>8</v>
      </c>
      <c r="G76" s="44"/>
      <c r="H76" s="45"/>
      <c r="I76" s="68"/>
      <c r="J76" s="73">
        <v>45189</v>
      </c>
      <c r="K76" s="22">
        <v>4</v>
      </c>
      <c r="L76" s="42"/>
      <c r="M76" s="47"/>
    </row>
    <row r="77" spans="5:13" x14ac:dyDescent="0.25">
      <c r="E77" s="49">
        <v>45020</v>
      </c>
      <c r="F77" s="22">
        <v>12</v>
      </c>
      <c r="G77" s="42"/>
      <c r="H77" s="47"/>
      <c r="I77" s="68"/>
      <c r="J77" s="73">
        <v>45190</v>
      </c>
      <c r="K77" s="22">
        <v>7</v>
      </c>
      <c r="L77" s="54" t="s">
        <v>35</v>
      </c>
      <c r="M77" s="48">
        <f>SUM(K74:K78)</f>
        <v>27</v>
      </c>
    </row>
    <row r="78" spans="5:13" ht="15.75" thickBot="1" x14ac:dyDescent="0.3">
      <c r="E78" s="49">
        <v>45021</v>
      </c>
      <c r="F78" s="22">
        <v>6</v>
      </c>
      <c r="G78" s="42"/>
      <c r="H78" s="47"/>
      <c r="I78" s="68"/>
      <c r="J78" s="74">
        <v>45191</v>
      </c>
      <c r="K78" s="80">
        <v>3</v>
      </c>
      <c r="L78" s="76" t="s">
        <v>36</v>
      </c>
      <c r="M78" s="50">
        <f>AVERAGE(K74:K78)</f>
        <v>5.4</v>
      </c>
    </row>
    <row r="79" spans="5:13" x14ac:dyDescent="0.25">
      <c r="E79" s="49">
        <v>45022</v>
      </c>
      <c r="F79" s="22">
        <v>10</v>
      </c>
      <c r="G79" s="54" t="s">
        <v>35</v>
      </c>
      <c r="H79" s="48">
        <f>SUM(F76:F80)</f>
        <v>47</v>
      </c>
      <c r="I79" s="68"/>
      <c r="J79" s="73">
        <v>45194</v>
      </c>
      <c r="K79" s="79">
        <v>5</v>
      </c>
      <c r="L79" s="42"/>
      <c r="M79" s="47"/>
    </row>
    <row r="80" spans="5:13" ht="15.75" thickBot="1" x14ac:dyDescent="0.3">
      <c r="E80" s="59">
        <v>45023</v>
      </c>
      <c r="F80" s="80">
        <v>11</v>
      </c>
      <c r="G80" s="72" t="s">
        <v>36</v>
      </c>
      <c r="H80" s="60">
        <f>AVERAGE(F76:F80)</f>
        <v>9.4</v>
      </c>
      <c r="I80" s="68"/>
      <c r="J80" s="73">
        <v>45195</v>
      </c>
      <c r="K80" s="22">
        <v>7</v>
      </c>
      <c r="L80" s="42"/>
      <c r="M80" s="47"/>
    </row>
    <row r="81" spans="5:13" x14ac:dyDescent="0.25">
      <c r="E81" s="49">
        <v>45026</v>
      </c>
      <c r="F81" s="79">
        <v>12</v>
      </c>
      <c r="G81" s="42"/>
      <c r="H81" s="47"/>
      <c r="I81" s="68"/>
      <c r="J81" s="73">
        <v>45196</v>
      </c>
      <c r="K81" s="22">
        <v>6</v>
      </c>
      <c r="L81" s="42"/>
      <c r="M81" s="47"/>
    </row>
    <row r="82" spans="5:13" x14ac:dyDescent="0.25">
      <c r="E82" s="49">
        <v>45027</v>
      </c>
      <c r="F82" s="22">
        <v>10</v>
      </c>
      <c r="G82" s="42"/>
      <c r="H82" s="47"/>
      <c r="I82" s="68"/>
      <c r="J82" s="73">
        <v>45197</v>
      </c>
      <c r="K82" s="22">
        <v>3</v>
      </c>
      <c r="L82" s="54" t="s">
        <v>35</v>
      </c>
      <c r="M82" s="48">
        <f>SUM(K79:K83)</f>
        <v>24</v>
      </c>
    </row>
    <row r="83" spans="5:13" ht="15.75" thickBot="1" x14ac:dyDescent="0.3">
      <c r="E83" s="49">
        <v>45028</v>
      </c>
      <c r="F83" s="22">
        <v>15</v>
      </c>
      <c r="G83" s="42"/>
      <c r="H83" s="47"/>
      <c r="I83" s="68"/>
      <c r="J83" s="74">
        <v>45198</v>
      </c>
      <c r="K83" s="80">
        <v>3</v>
      </c>
      <c r="L83" s="76" t="s">
        <v>36</v>
      </c>
      <c r="M83" s="50">
        <f>AVERAGE(K79:K83)</f>
        <v>4.8</v>
      </c>
    </row>
    <row r="84" spans="5:13" x14ac:dyDescent="0.25">
      <c r="E84" s="49">
        <v>45029</v>
      </c>
      <c r="F84" s="22">
        <v>7</v>
      </c>
      <c r="G84" s="54" t="s">
        <v>35</v>
      </c>
      <c r="H84" s="48">
        <f>SUM(F81:F85)</f>
        <v>52</v>
      </c>
      <c r="I84" s="68"/>
      <c r="J84" s="73">
        <v>45201</v>
      </c>
      <c r="K84" s="79">
        <v>5</v>
      </c>
      <c r="L84" s="44"/>
      <c r="M84" s="45"/>
    </row>
    <row r="85" spans="5:13" ht="15.75" thickBot="1" x14ac:dyDescent="0.3">
      <c r="E85" s="59">
        <v>45030</v>
      </c>
      <c r="F85" s="26">
        <v>8</v>
      </c>
      <c r="G85" s="76" t="s">
        <v>36</v>
      </c>
      <c r="H85" s="50">
        <f>AVERAGE(F81:F85)</f>
        <v>10.4</v>
      </c>
      <c r="I85" s="68"/>
      <c r="J85" s="73">
        <v>45202</v>
      </c>
      <c r="K85" s="22">
        <v>2</v>
      </c>
      <c r="L85" s="42"/>
      <c r="M85" s="47"/>
    </row>
    <row r="86" spans="5:13" x14ac:dyDescent="0.25">
      <c r="E86" s="49">
        <v>45033</v>
      </c>
      <c r="F86" s="79">
        <v>12</v>
      </c>
      <c r="G86" s="42"/>
      <c r="H86" s="47"/>
      <c r="I86" s="68"/>
      <c r="J86" s="73">
        <v>45203</v>
      </c>
      <c r="K86" s="22">
        <v>5</v>
      </c>
      <c r="L86" s="77"/>
      <c r="M86" s="75"/>
    </row>
    <row r="87" spans="5:13" x14ac:dyDescent="0.25">
      <c r="E87" s="49">
        <v>45034</v>
      </c>
      <c r="F87" s="22">
        <v>11</v>
      </c>
      <c r="G87" s="42"/>
      <c r="H87" s="47"/>
      <c r="I87" s="68"/>
      <c r="J87" s="73">
        <v>45204</v>
      </c>
      <c r="K87" s="22">
        <v>2</v>
      </c>
      <c r="L87" s="54" t="s">
        <v>35</v>
      </c>
      <c r="M87" s="48">
        <f>SUM(K84:K88)</f>
        <v>24</v>
      </c>
    </row>
    <row r="88" spans="5:13" ht="15.75" thickBot="1" x14ac:dyDescent="0.3">
      <c r="E88" s="49">
        <v>45035</v>
      </c>
      <c r="F88" s="22">
        <v>9</v>
      </c>
      <c r="G88" s="42"/>
      <c r="H88" s="47"/>
      <c r="I88" s="68"/>
      <c r="J88" s="74">
        <v>45205</v>
      </c>
      <c r="K88" s="80">
        <v>10</v>
      </c>
      <c r="L88" s="72" t="s">
        <v>36</v>
      </c>
      <c r="M88" s="60">
        <f>AVERAGE(K84:K88)</f>
        <v>4.8</v>
      </c>
    </row>
    <row r="89" spans="5:13" x14ac:dyDescent="0.25">
      <c r="E89" s="49">
        <v>45036</v>
      </c>
      <c r="F89" s="22">
        <v>12</v>
      </c>
      <c r="G89" s="54" t="s">
        <v>35</v>
      </c>
      <c r="H89" s="48">
        <f>SUM(F86:F90)</f>
        <v>55</v>
      </c>
      <c r="I89" s="68"/>
      <c r="J89" s="73">
        <v>45208</v>
      </c>
      <c r="K89" s="79">
        <v>2</v>
      </c>
      <c r="L89" s="44"/>
      <c r="M89" s="45"/>
    </row>
    <row r="90" spans="5:13" ht="15.75" thickBot="1" x14ac:dyDescent="0.3">
      <c r="E90" s="59">
        <v>45037</v>
      </c>
      <c r="F90" s="80">
        <v>11</v>
      </c>
      <c r="G90" s="76" t="s">
        <v>36</v>
      </c>
      <c r="H90" s="50">
        <f>AVERAGE(F86:F90)</f>
        <v>11</v>
      </c>
      <c r="I90" s="68"/>
      <c r="J90" s="73">
        <v>45209</v>
      </c>
      <c r="K90" s="22">
        <v>4</v>
      </c>
      <c r="L90" s="42"/>
      <c r="M90" s="47"/>
    </row>
    <row r="91" spans="5:13" x14ac:dyDescent="0.25">
      <c r="E91" s="49">
        <v>45040</v>
      </c>
      <c r="F91" s="79">
        <v>19</v>
      </c>
      <c r="G91" s="42"/>
      <c r="H91" s="47"/>
      <c r="I91" s="68"/>
      <c r="J91" s="73">
        <v>45210</v>
      </c>
      <c r="K91" s="22">
        <v>3</v>
      </c>
      <c r="L91" s="77"/>
      <c r="M91" s="75"/>
    </row>
    <row r="92" spans="5:13" x14ac:dyDescent="0.25">
      <c r="E92" s="49">
        <v>45041</v>
      </c>
      <c r="F92" s="22">
        <v>15</v>
      </c>
      <c r="G92" s="42"/>
      <c r="H92" s="47"/>
      <c r="I92" s="68"/>
      <c r="J92" s="73">
        <v>45211</v>
      </c>
      <c r="K92" s="22">
        <v>10</v>
      </c>
      <c r="L92" s="54" t="s">
        <v>35</v>
      </c>
      <c r="M92" s="48">
        <f>SUM(K89:K93)</f>
        <v>21</v>
      </c>
    </row>
    <row r="93" spans="5:13" ht="15.75" thickBot="1" x14ac:dyDescent="0.3">
      <c r="E93" s="49">
        <v>45042</v>
      </c>
      <c r="F93" s="22">
        <v>9</v>
      </c>
      <c r="G93" s="42"/>
      <c r="H93" s="47"/>
      <c r="I93" s="68"/>
      <c r="J93" s="74">
        <v>45212</v>
      </c>
      <c r="K93" s="80">
        <v>2</v>
      </c>
      <c r="L93" s="72" t="s">
        <v>36</v>
      </c>
      <c r="M93" s="60">
        <f>AVERAGE(K89:K93)</f>
        <v>4.2</v>
      </c>
    </row>
    <row r="94" spans="5:13" x14ac:dyDescent="0.25">
      <c r="E94" s="49">
        <v>45043</v>
      </c>
      <c r="F94" s="22">
        <v>7</v>
      </c>
      <c r="G94" s="54" t="s">
        <v>35</v>
      </c>
      <c r="H94" s="48">
        <f>SUM(F91:F95)</f>
        <v>54</v>
      </c>
      <c r="I94" s="68"/>
      <c r="J94" s="73">
        <v>45215</v>
      </c>
      <c r="K94" s="79">
        <v>6</v>
      </c>
      <c r="L94" s="44"/>
      <c r="M94" s="45"/>
    </row>
    <row r="95" spans="5:13" ht="15.75" thickBot="1" x14ac:dyDescent="0.3">
      <c r="E95" s="59">
        <v>45044</v>
      </c>
      <c r="F95" s="80">
        <v>4</v>
      </c>
      <c r="G95" s="76" t="s">
        <v>36</v>
      </c>
      <c r="H95" s="50">
        <f>AVERAGE(F91:F95)</f>
        <v>10.8</v>
      </c>
      <c r="I95" s="68"/>
      <c r="J95" s="73">
        <v>45216</v>
      </c>
      <c r="K95" s="22">
        <v>5</v>
      </c>
      <c r="L95" s="42"/>
      <c r="M95" s="47"/>
    </row>
    <row r="96" spans="5:13" ht="15.75" thickTop="1" x14ac:dyDescent="0.25">
      <c r="E96" s="49">
        <v>45048</v>
      </c>
      <c r="F96" s="81">
        <v>3</v>
      </c>
      <c r="G96" s="86"/>
      <c r="H96" s="87"/>
      <c r="I96" s="68"/>
      <c r="J96" s="73">
        <v>45217</v>
      </c>
      <c r="K96" s="22">
        <v>1</v>
      </c>
      <c r="L96" s="77"/>
      <c r="M96" s="75"/>
    </row>
    <row r="97" spans="5:13" x14ac:dyDescent="0.25">
      <c r="E97" s="46">
        <v>45049</v>
      </c>
      <c r="F97" s="82">
        <v>4</v>
      </c>
      <c r="G97" s="88"/>
      <c r="H97" s="75"/>
      <c r="I97" s="68"/>
      <c r="J97" s="73">
        <v>45218</v>
      </c>
      <c r="K97" s="22">
        <v>5</v>
      </c>
      <c r="L97" s="54" t="s">
        <v>35</v>
      </c>
      <c r="M97" s="48">
        <f>SUM(K94:K98)</f>
        <v>25</v>
      </c>
    </row>
    <row r="98" spans="5:13" ht="15.75" thickBot="1" x14ac:dyDescent="0.3">
      <c r="E98" s="46">
        <v>45050</v>
      </c>
      <c r="F98" s="82">
        <v>2</v>
      </c>
      <c r="G98" s="54" t="s">
        <v>35</v>
      </c>
      <c r="H98" s="48">
        <f>SUM(F96:F99)</f>
        <v>11</v>
      </c>
      <c r="I98" s="68"/>
      <c r="J98" s="74">
        <v>45219</v>
      </c>
      <c r="K98" s="80">
        <v>8</v>
      </c>
      <c r="L98" s="72" t="s">
        <v>36</v>
      </c>
      <c r="M98" s="60">
        <f>AVERAGE(K94:K98)</f>
        <v>5</v>
      </c>
    </row>
    <row r="99" spans="5:13" ht="15.75" thickBot="1" x14ac:dyDescent="0.3">
      <c r="E99" s="59">
        <v>45051</v>
      </c>
      <c r="F99" s="83">
        <v>2</v>
      </c>
      <c r="G99" s="71" t="s">
        <v>36</v>
      </c>
      <c r="H99" s="58">
        <f>AVERAGE(F96:F99)</f>
        <v>2.75</v>
      </c>
      <c r="I99" s="68"/>
      <c r="J99" s="73">
        <v>45222</v>
      </c>
      <c r="K99" s="79">
        <v>5</v>
      </c>
      <c r="L99" s="44"/>
      <c r="M99" s="45"/>
    </row>
    <row r="100" spans="5:13" x14ac:dyDescent="0.25">
      <c r="E100" s="46">
        <v>45056</v>
      </c>
      <c r="F100" s="84">
        <v>4</v>
      </c>
      <c r="G100" s="68"/>
      <c r="H100" s="68"/>
      <c r="I100" s="68"/>
      <c r="J100" s="73">
        <v>45223</v>
      </c>
      <c r="K100" s="22">
        <v>9</v>
      </c>
      <c r="L100" s="42"/>
      <c r="M100" s="47"/>
    </row>
    <row r="101" spans="5:13" x14ac:dyDescent="0.25">
      <c r="E101" s="46">
        <v>45057</v>
      </c>
      <c r="F101" s="85">
        <v>5</v>
      </c>
      <c r="G101" s="54" t="s">
        <v>35</v>
      </c>
      <c r="H101" s="48">
        <f>SUM(F100:F102)</f>
        <v>19</v>
      </c>
      <c r="I101" s="68"/>
      <c r="J101" s="73">
        <v>45224</v>
      </c>
      <c r="K101" s="22">
        <v>3</v>
      </c>
      <c r="L101" s="77"/>
      <c r="M101" s="75"/>
    </row>
    <row r="102" spans="5:13" ht="15.75" thickBot="1" x14ac:dyDescent="0.3">
      <c r="E102" s="59">
        <v>45058</v>
      </c>
      <c r="F102" s="82">
        <v>10</v>
      </c>
      <c r="G102" s="72" t="s">
        <v>36</v>
      </c>
      <c r="H102" s="60">
        <f>AVERAGE(F100:F102)</f>
        <v>6.333333333333333</v>
      </c>
      <c r="I102" s="68"/>
      <c r="J102" s="73">
        <v>45225</v>
      </c>
      <c r="K102" s="22">
        <v>8</v>
      </c>
      <c r="L102" s="54" t="s">
        <v>35</v>
      </c>
      <c r="M102" s="48">
        <f>SUM(K99:K103)</f>
        <v>33</v>
      </c>
    </row>
    <row r="103" spans="5:13" ht="15.75" thickBot="1" x14ac:dyDescent="0.3">
      <c r="E103" s="46">
        <v>45061</v>
      </c>
      <c r="F103" s="79">
        <v>10</v>
      </c>
      <c r="G103" s="42"/>
      <c r="H103" s="47"/>
      <c r="I103" s="68"/>
      <c r="J103" s="74">
        <v>45226</v>
      </c>
      <c r="K103" s="80">
        <v>8</v>
      </c>
      <c r="L103" s="72" t="s">
        <v>36</v>
      </c>
      <c r="M103" s="60">
        <f>AVERAGE(K99:K103)</f>
        <v>6.6</v>
      </c>
    </row>
    <row r="104" spans="5:13" x14ac:dyDescent="0.25">
      <c r="E104" s="46">
        <v>45062</v>
      </c>
      <c r="F104" s="22">
        <v>1</v>
      </c>
      <c r="G104" s="42"/>
      <c r="H104" s="47"/>
      <c r="I104" s="68"/>
      <c r="J104" s="73">
        <v>45229</v>
      </c>
      <c r="K104" s="79">
        <v>3</v>
      </c>
      <c r="L104" s="44"/>
      <c r="M104" s="45"/>
    </row>
    <row r="105" spans="5:13" x14ac:dyDescent="0.25">
      <c r="E105" s="46">
        <v>45063</v>
      </c>
      <c r="F105" s="22">
        <v>4</v>
      </c>
      <c r="G105" s="42"/>
      <c r="H105" s="47"/>
      <c r="I105" s="68"/>
      <c r="J105" s="73">
        <v>45230</v>
      </c>
      <c r="K105" s="22">
        <v>3</v>
      </c>
      <c r="L105" s="42"/>
      <c r="M105" s="47"/>
    </row>
    <row r="106" spans="5:13" x14ac:dyDescent="0.25">
      <c r="E106" s="46">
        <v>45064</v>
      </c>
      <c r="F106" s="22">
        <v>5</v>
      </c>
      <c r="G106" s="54" t="s">
        <v>35</v>
      </c>
      <c r="H106" s="48">
        <f>SUM(F103:F107)</f>
        <v>22</v>
      </c>
      <c r="I106" s="68"/>
      <c r="J106" s="73">
        <v>45231</v>
      </c>
      <c r="K106" s="22">
        <v>0</v>
      </c>
      <c r="L106" s="77"/>
      <c r="M106" s="75"/>
    </row>
    <row r="107" spans="5:13" ht="15.75" thickBot="1" x14ac:dyDescent="0.3">
      <c r="E107" s="59">
        <v>45065</v>
      </c>
      <c r="F107" s="80">
        <v>2</v>
      </c>
      <c r="G107" s="76" t="s">
        <v>36</v>
      </c>
      <c r="H107" s="50">
        <f>AVERAGE(F103:F107)</f>
        <v>4.4000000000000004</v>
      </c>
      <c r="I107" s="68"/>
      <c r="J107" s="73">
        <v>45232</v>
      </c>
      <c r="K107" s="22">
        <v>5</v>
      </c>
      <c r="L107" s="54" t="s">
        <v>35</v>
      </c>
      <c r="M107" s="48">
        <f>SUM(K104:K108)</f>
        <v>16</v>
      </c>
    </row>
    <row r="108" spans="5:13" ht="15.75" thickBot="1" x14ac:dyDescent="0.3">
      <c r="E108" s="46">
        <v>45068</v>
      </c>
      <c r="F108" s="79">
        <v>5</v>
      </c>
      <c r="G108" s="42"/>
      <c r="H108" s="47"/>
      <c r="I108" s="68"/>
      <c r="J108" s="74">
        <v>45233</v>
      </c>
      <c r="K108" s="80">
        <v>5</v>
      </c>
      <c r="L108" s="72" t="s">
        <v>36</v>
      </c>
      <c r="M108" s="60">
        <f>AVERAGE(K104:K108)</f>
        <v>3.2</v>
      </c>
    </row>
    <row r="109" spans="5:13" x14ac:dyDescent="0.25">
      <c r="E109" s="46">
        <v>45069</v>
      </c>
      <c r="F109" s="22">
        <v>3</v>
      </c>
      <c r="G109" s="42"/>
      <c r="H109" s="47"/>
      <c r="I109" s="68"/>
      <c r="J109" s="73">
        <v>45237</v>
      </c>
      <c r="K109" s="79">
        <v>4</v>
      </c>
      <c r="L109" s="44"/>
      <c r="M109" s="45"/>
    </row>
    <row r="110" spans="5:13" x14ac:dyDescent="0.25">
      <c r="E110" s="46">
        <v>45070</v>
      </c>
      <c r="F110" s="22">
        <v>6</v>
      </c>
      <c r="G110" s="42"/>
      <c r="H110" s="47"/>
      <c r="I110" s="68"/>
      <c r="J110" s="73">
        <v>45238</v>
      </c>
      <c r="K110" s="22">
        <v>3</v>
      </c>
      <c r="L110" s="77"/>
      <c r="M110" s="75"/>
    </row>
    <row r="111" spans="5:13" x14ac:dyDescent="0.25">
      <c r="E111" s="46">
        <v>45071</v>
      </c>
      <c r="F111" s="22">
        <v>6</v>
      </c>
      <c r="G111" s="54" t="s">
        <v>35</v>
      </c>
      <c r="H111" s="48">
        <f>SUM(F108:F112)</f>
        <v>22</v>
      </c>
      <c r="I111" s="68"/>
      <c r="J111" s="73">
        <v>45239</v>
      </c>
      <c r="K111" s="22">
        <v>6</v>
      </c>
      <c r="L111" s="54" t="s">
        <v>35</v>
      </c>
      <c r="M111" s="48">
        <f>SUM(K109:K112)</f>
        <v>18</v>
      </c>
    </row>
    <row r="112" spans="5:13" ht="15.75" thickBot="1" x14ac:dyDescent="0.3">
      <c r="E112" s="59">
        <v>45072</v>
      </c>
      <c r="F112" s="80">
        <v>2</v>
      </c>
      <c r="G112" s="76" t="s">
        <v>36</v>
      </c>
      <c r="H112" s="50">
        <f>AVERAGE(F108:F112)</f>
        <v>4.4000000000000004</v>
      </c>
      <c r="I112" s="68"/>
      <c r="J112" s="74">
        <v>45240</v>
      </c>
      <c r="K112" s="22">
        <v>5</v>
      </c>
      <c r="L112" s="72" t="s">
        <v>36</v>
      </c>
      <c r="M112" s="60">
        <f>AVERAGE(K109:K112)</f>
        <v>4.5</v>
      </c>
    </row>
    <row r="113" spans="5:13" x14ac:dyDescent="0.25">
      <c r="E113" s="46">
        <v>45075</v>
      </c>
      <c r="F113" s="79">
        <v>6</v>
      </c>
      <c r="G113" s="42"/>
      <c r="H113" s="47"/>
      <c r="I113" s="68"/>
      <c r="J113" s="73">
        <v>45243</v>
      </c>
      <c r="K113" s="79">
        <v>7</v>
      </c>
      <c r="L113" s="44"/>
      <c r="M113" s="45"/>
    </row>
    <row r="114" spans="5:13" x14ac:dyDescent="0.25">
      <c r="E114" s="46">
        <v>45076</v>
      </c>
      <c r="F114" s="22">
        <v>6</v>
      </c>
      <c r="G114" s="42"/>
      <c r="H114" s="47"/>
      <c r="I114" s="68"/>
      <c r="J114" s="73">
        <v>45244</v>
      </c>
      <c r="K114" s="22">
        <v>5</v>
      </c>
      <c r="L114" s="42"/>
      <c r="M114" s="47"/>
    </row>
    <row r="115" spans="5:13" x14ac:dyDescent="0.25">
      <c r="E115" s="46">
        <v>45077</v>
      </c>
      <c r="F115" s="22">
        <v>3</v>
      </c>
      <c r="G115" s="42"/>
      <c r="H115" s="47"/>
      <c r="I115" s="68"/>
      <c r="J115" s="73">
        <v>45245</v>
      </c>
      <c r="K115" s="22">
        <v>8</v>
      </c>
      <c r="L115" s="77"/>
      <c r="M115" s="75"/>
    </row>
    <row r="116" spans="5:13" x14ac:dyDescent="0.25">
      <c r="E116" s="46">
        <v>45078</v>
      </c>
      <c r="F116" s="22">
        <v>4</v>
      </c>
      <c r="G116" s="54" t="s">
        <v>35</v>
      </c>
      <c r="H116" s="48">
        <f>SUM(F113:F117)</f>
        <v>23</v>
      </c>
      <c r="I116" s="68"/>
      <c r="J116" s="73">
        <v>45246</v>
      </c>
      <c r="K116" s="22">
        <v>8</v>
      </c>
      <c r="L116" s="54" t="s">
        <v>35</v>
      </c>
      <c r="M116" s="48">
        <f>SUM(K113:K117)</f>
        <v>34</v>
      </c>
    </row>
    <row r="117" spans="5:13" ht="15.75" thickBot="1" x14ac:dyDescent="0.3">
      <c r="E117" s="59">
        <v>45079</v>
      </c>
      <c r="F117" s="80">
        <v>4</v>
      </c>
      <c r="G117" s="76" t="s">
        <v>36</v>
      </c>
      <c r="H117" s="50">
        <f>AVERAGE(F113:F117)</f>
        <v>4.5999999999999996</v>
      </c>
      <c r="I117" s="68"/>
      <c r="J117" s="74">
        <v>45247</v>
      </c>
      <c r="K117" s="80">
        <v>6</v>
      </c>
      <c r="L117" s="72" t="s">
        <v>36</v>
      </c>
      <c r="M117" s="60">
        <f>AVERAGE(K113:K117)</f>
        <v>6.8</v>
      </c>
    </row>
    <row r="118" spans="5:13" x14ac:dyDescent="0.25">
      <c r="E118" s="46">
        <v>45082</v>
      </c>
      <c r="F118" s="79">
        <v>6</v>
      </c>
      <c r="G118" s="42"/>
      <c r="H118" s="47"/>
      <c r="I118" s="68"/>
      <c r="J118" s="73">
        <v>45250</v>
      </c>
      <c r="K118" s="79">
        <v>2</v>
      </c>
      <c r="L118" s="44"/>
      <c r="M118" s="45"/>
    </row>
    <row r="119" spans="5:13" x14ac:dyDescent="0.25">
      <c r="E119" s="46">
        <v>45083</v>
      </c>
      <c r="F119" s="22">
        <v>2</v>
      </c>
      <c r="G119" s="42"/>
      <c r="H119" s="47"/>
      <c r="I119" s="68"/>
      <c r="J119" s="73">
        <v>45251</v>
      </c>
      <c r="K119" s="22">
        <v>8</v>
      </c>
      <c r="L119" s="42"/>
      <c r="M119" s="47"/>
    </row>
    <row r="120" spans="5:13" x14ac:dyDescent="0.25">
      <c r="E120" s="46">
        <v>45084</v>
      </c>
      <c r="F120" s="22">
        <v>5</v>
      </c>
      <c r="G120" s="42"/>
      <c r="H120" s="47"/>
      <c r="I120" s="68"/>
      <c r="J120" s="73">
        <v>45252</v>
      </c>
      <c r="K120" s="22">
        <v>4</v>
      </c>
      <c r="L120" s="77"/>
      <c r="M120" s="75"/>
    </row>
    <row r="121" spans="5:13" x14ac:dyDescent="0.25">
      <c r="E121" s="46">
        <v>45085</v>
      </c>
      <c r="F121" s="41">
        <v>3</v>
      </c>
      <c r="G121" s="89" t="s">
        <v>35</v>
      </c>
      <c r="H121" s="48">
        <f>SUM(F118:F122)</f>
        <v>23</v>
      </c>
      <c r="I121" s="68"/>
      <c r="J121" s="73">
        <v>45253</v>
      </c>
      <c r="K121" s="22">
        <v>6</v>
      </c>
      <c r="L121" s="54" t="s">
        <v>35</v>
      </c>
      <c r="M121" s="48">
        <f>SUM(K118:K122)</f>
        <v>24</v>
      </c>
    </row>
    <row r="122" spans="5:13" ht="15.75" thickBot="1" x14ac:dyDescent="0.3">
      <c r="E122" s="59">
        <v>45086</v>
      </c>
      <c r="F122" s="26">
        <v>7</v>
      </c>
      <c r="G122" s="76" t="s">
        <v>36</v>
      </c>
      <c r="H122" s="50">
        <f>AVERAGE(F118:F122)</f>
        <v>4.5999999999999996</v>
      </c>
      <c r="I122" s="68"/>
      <c r="J122" s="74">
        <v>45254</v>
      </c>
      <c r="K122" s="80">
        <v>4</v>
      </c>
      <c r="L122" s="72" t="s">
        <v>36</v>
      </c>
      <c r="M122" s="60">
        <f>AVERAGE(K118:K122)</f>
        <v>4.8</v>
      </c>
    </row>
    <row r="123" spans="5:13" ht="15.75" thickTop="1" x14ac:dyDescent="0.25">
      <c r="E123" s="73">
        <v>45090</v>
      </c>
      <c r="F123" s="79">
        <v>2</v>
      </c>
      <c r="G123" s="86"/>
      <c r="H123" s="87"/>
      <c r="I123" s="68"/>
      <c r="J123" s="73">
        <v>45257</v>
      </c>
      <c r="K123" s="79">
        <v>4</v>
      </c>
      <c r="L123" s="44"/>
      <c r="M123" s="45"/>
    </row>
    <row r="124" spans="5:13" x14ac:dyDescent="0.25">
      <c r="E124" s="73">
        <v>45091</v>
      </c>
      <c r="F124" s="22">
        <v>2</v>
      </c>
      <c r="G124" s="88"/>
      <c r="H124" s="75"/>
      <c r="I124" s="68"/>
      <c r="J124" s="73">
        <v>45258</v>
      </c>
      <c r="K124" s="22">
        <v>0</v>
      </c>
      <c r="L124" s="42"/>
      <c r="M124" s="47"/>
    </row>
    <row r="125" spans="5:13" x14ac:dyDescent="0.25">
      <c r="E125" s="73">
        <v>45092</v>
      </c>
      <c r="F125" s="22">
        <v>4</v>
      </c>
      <c r="G125" s="54" t="s">
        <v>35</v>
      </c>
      <c r="H125" s="48">
        <f>SUM(F123:F126)</f>
        <v>14</v>
      </c>
      <c r="I125" s="68"/>
      <c r="J125" s="73">
        <v>45259</v>
      </c>
      <c r="K125" s="22">
        <v>9</v>
      </c>
      <c r="L125" s="77"/>
      <c r="M125" s="75"/>
    </row>
    <row r="126" spans="5:13" ht="15.75" thickBot="1" x14ac:dyDescent="0.3">
      <c r="E126" s="74">
        <v>45093</v>
      </c>
      <c r="F126" s="22">
        <v>6</v>
      </c>
      <c r="G126" s="72" t="s">
        <v>36</v>
      </c>
      <c r="H126" s="60">
        <f>AVERAGE(F123:F126)</f>
        <v>3.5</v>
      </c>
      <c r="I126" s="68"/>
      <c r="J126" s="73">
        <v>45260</v>
      </c>
      <c r="K126" s="22">
        <v>4</v>
      </c>
      <c r="L126" s="54" t="s">
        <v>35</v>
      </c>
      <c r="M126" s="48">
        <f>SUM(K123:K127)</f>
        <v>20</v>
      </c>
    </row>
    <row r="127" spans="5:13" ht="15.75" thickBot="1" x14ac:dyDescent="0.3">
      <c r="E127" s="73">
        <v>45096</v>
      </c>
      <c r="F127" s="79">
        <v>8</v>
      </c>
      <c r="G127" s="42"/>
      <c r="H127" s="47"/>
      <c r="I127" s="68"/>
      <c r="J127" s="74">
        <v>45261</v>
      </c>
      <c r="K127" s="80">
        <v>3</v>
      </c>
      <c r="L127" s="72" t="s">
        <v>36</v>
      </c>
      <c r="M127" s="60">
        <f>AVERAGE(K123:K127)</f>
        <v>4</v>
      </c>
    </row>
    <row r="128" spans="5:13" x14ac:dyDescent="0.25">
      <c r="E128" s="73">
        <v>45097</v>
      </c>
      <c r="F128" s="22">
        <v>5</v>
      </c>
      <c r="G128" s="42"/>
      <c r="H128" s="47"/>
      <c r="I128" s="68"/>
      <c r="J128" s="73">
        <v>45264</v>
      </c>
      <c r="K128" s="79">
        <v>3</v>
      </c>
      <c r="L128" s="44"/>
      <c r="M128" s="45"/>
    </row>
    <row r="129" spans="5:13" x14ac:dyDescent="0.25">
      <c r="E129" s="73">
        <v>45098</v>
      </c>
      <c r="F129" s="22">
        <v>7</v>
      </c>
      <c r="G129" s="42"/>
      <c r="H129" s="47"/>
      <c r="I129" s="68"/>
      <c r="J129" s="73">
        <v>45265</v>
      </c>
      <c r="K129" s="22">
        <v>6</v>
      </c>
      <c r="L129" s="42"/>
      <c r="M129" s="47"/>
    </row>
    <row r="130" spans="5:13" x14ac:dyDescent="0.25">
      <c r="E130" s="73">
        <v>45099</v>
      </c>
      <c r="F130" s="22">
        <v>5</v>
      </c>
      <c r="G130" s="54" t="s">
        <v>35</v>
      </c>
      <c r="H130" s="48">
        <f>SUM(F127:F131)</f>
        <v>30</v>
      </c>
      <c r="I130" s="68"/>
      <c r="J130" s="73">
        <v>45266</v>
      </c>
      <c r="K130" s="22">
        <v>2</v>
      </c>
      <c r="L130" s="77"/>
      <c r="M130" s="75"/>
    </row>
    <row r="131" spans="5:13" ht="15.75" thickBot="1" x14ac:dyDescent="0.3">
      <c r="E131" s="74">
        <v>45100</v>
      </c>
      <c r="F131" s="80">
        <v>5</v>
      </c>
      <c r="G131" s="76" t="s">
        <v>36</v>
      </c>
      <c r="H131" s="50">
        <f>AVERAGE(F127:F131)</f>
        <v>6</v>
      </c>
      <c r="I131" s="68"/>
      <c r="J131" s="73">
        <v>45267</v>
      </c>
      <c r="K131" s="22">
        <v>8</v>
      </c>
      <c r="L131" s="54" t="s">
        <v>35</v>
      </c>
      <c r="M131" s="48">
        <f>SUM(K128:K132)</f>
        <v>23</v>
      </c>
    </row>
    <row r="132" spans="5:13" ht="15.75" thickBot="1" x14ac:dyDescent="0.3">
      <c r="E132" s="73">
        <v>45103</v>
      </c>
      <c r="F132" s="79">
        <v>4</v>
      </c>
      <c r="G132" s="42"/>
      <c r="H132" s="47"/>
      <c r="I132" s="68"/>
      <c r="J132" s="74">
        <v>45268</v>
      </c>
      <c r="K132" s="80">
        <v>4</v>
      </c>
      <c r="L132" s="72" t="s">
        <v>36</v>
      </c>
      <c r="M132" s="60">
        <f>AVERAGE(K128:K132)</f>
        <v>4.5999999999999996</v>
      </c>
    </row>
    <row r="133" spans="5:13" x14ac:dyDescent="0.25">
      <c r="E133" s="73">
        <v>45104</v>
      </c>
      <c r="F133" s="22">
        <v>4</v>
      </c>
      <c r="G133" s="42"/>
      <c r="H133" s="47"/>
      <c r="I133" s="68"/>
      <c r="J133" s="73">
        <v>45271</v>
      </c>
      <c r="K133" s="79">
        <v>0</v>
      </c>
      <c r="L133" s="44"/>
      <c r="M133" s="45"/>
    </row>
    <row r="134" spans="5:13" x14ac:dyDescent="0.25">
      <c r="E134" s="73">
        <v>45105</v>
      </c>
      <c r="F134" s="22">
        <v>8</v>
      </c>
      <c r="G134" s="42"/>
      <c r="H134" s="47"/>
      <c r="I134" s="68"/>
      <c r="J134" s="73">
        <v>45272</v>
      </c>
      <c r="K134" s="22">
        <v>5</v>
      </c>
      <c r="L134" s="42"/>
      <c r="M134" s="47"/>
    </row>
    <row r="135" spans="5:13" x14ac:dyDescent="0.25">
      <c r="E135" s="73">
        <v>45106</v>
      </c>
      <c r="F135" s="22">
        <v>5</v>
      </c>
      <c r="G135" s="54" t="s">
        <v>35</v>
      </c>
      <c r="H135" s="48">
        <f>SUM(F132:F136)</f>
        <v>28</v>
      </c>
      <c r="I135" s="68"/>
      <c r="J135" s="73">
        <v>45273</v>
      </c>
      <c r="K135" s="22">
        <v>7</v>
      </c>
      <c r="L135" s="77"/>
      <c r="M135" s="75"/>
    </row>
    <row r="136" spans="5:13" ht="15.75" thickBot="1" x14ac:dyDescent="0.3">
      <c r="E136" s="74">
        <v>45107</v>
      </c>
      <c r="F136" s="80">
        <v>7</v>
      </c>
      <c r="G136" s="76" t="s">
        <v>36</v>
      </c>
      <c r="H136" s="50">
        <f>AVERAGE(F132:F136)</f>
        <v>5.6</v>
      </c>
      <c r="I136" s="68"/>
      <c r="J136" s="73">
        <v>45274</v>
      </c>
      <c r="K136" s="22">
        <v>8</v>
      </c>
      <c r="L136" s="54" t="s">
        <v>35</v>
      </c>
      <c r="M136" s="48">
        <f>SUM(K133:K137)</f>
        <v>30</v>
      </c>
    </row>
    <row r="137" spans="5:13" ht="15.75" thickBot="1" x14ac:dyDescent="0.3">
      <c r="E137" s="68"/>
      <c r="F137" s="68"/>
      <c r="G137" s="68"/>
      <c r="H137" s="68"/>
      <c r="I137" s="68"/>
      <c r="J137" s="74">
        <v>45275</v>
      </c>
      <c r="K137" s="80">
        <v>10</v>
      </c>
      <c r="L137" s="72" t="s">
        <v>36</v>
      </c>
      <c r="M137" s="60">
        <f>AVERAGE(K133:K137)</f>
        <v>6</v>
      </c>
    </row>
    <row r="138" spans="5:13" x14ac:dyDescent="0.25">
      <c r="E138" s="68"/>
      <c r="F138" s="68"/>
      <c r="G138" s="68"/>
      <c r="H138" s="68"/>
      <c r="I138" s="68"/>
      <c r="J138" s="73">
        <v>45278</v>
      </c>
      <c r="K138" s="79">
        <v>11</v>
      </c>
      <c r="L138" s="44"/>
      <c r="M138" s="45"/>
    </row>
    <row r="139" spans="5:13" x14ac:dyDescent="0.25">
      <c r="E139" s="68"/>
      <c r="F139" s="68"/>
      <c r="G139" s="68"/>
      <c r="H139" s="68"/>
      <c r="I139" s="68"/>
      <c r="J139" s="73">
        <v>45279</v>
      </c>
      <c r="K139" s="22">
        <v>7</v>
      </c>
      <c r="L139" s="42"/>
      <c r="M139" s="47"/>
    </row>
    <row r="140" spans="5:13" x14ac:dyDescent="0.25">
      <c r="E140" s="68"/>
      <c r="F140" s="68"/>
      <c r="G140" s="68"/>
      <c r="H140" s="68"/>
      <c r="I140" s="68"/>
      <c r="J140" s="73">
        <v>45280</v>
      </c>
      <c r="K140" s="22">
        <v>1</v>
      </c>
      <c r="L140" s="77"/>
      <c r="M140" s="75"/>
    </row>
    <row r="141" spans="5:13" x14ac:dyDescent="0.25">
      <c r="E141" s="68"/>
      <c r="F141" s="68"/>
      <c r="G141" s="68"/>
      <c r="H141" s="68"/>
      <c r="I141" s="68"/>
      <c r="J141" s="73">
        <v>45281</v>
      </c>
      <c r="K141" s="22">
        <v>7</v>
      </c>
      <c r="L141" s="54" t="s">
        <v>35</v>
      </c>
      <c r="M141" s="48">
        <f>SUM(K138:K142)</f>
        <v>35</v>
      </c>
    </row>
    <row r="142" spans="5:13" ht="15.75" thickBot="1" x14ac:dyDescent="0.3">
      <c r="E142" s="68"/>
      <c r="F142" s="68"/>
      <c r="G142" s="68"/>
      <c r="H142" s="68"/>
      <c r="I142" s="68"/>
      <c r="J142" s="74">
        <v>45282</v>
      </c>
      <c r="K142" s="80">
        <v>9</v>
      </c>
      <c r="L142" s="72" t="s">
        <v>36</v>
      </c>
      <c r="M142" s="60">
        <f>AVERAGE(K138:K142)</f>
        <v>7</v>
      </c>
    </row>
    <row r="143" spans="5:13" x14ac:dyDescent="0.25">
      <c r="E143" s="68"/>
      <c r="F143" s="68"/>
      <c r="G143" s="68"/>
      <c r="H143" s="68"/>
      <c r="I143" s="68"/>
      <c r="J143" s="73">
        <v>45285</v>
      </c>
      <c r="K143" s="79">
        <v>9</v>
      </c>
      <c r="L143" s="44"/>
      <c r="M143" s="45"/>
    </row>
    <row r="144" spans="5:13" x14ac:dyDescent="0.25">
      <c r="E144" s="68"/>
      <c r="F144" s="68"/>
      <c r="G144" s="68"/>
      <c r="H144" s="68"/>
      <c r="I144" s="68"/>
      <c r="J144" s="73">
        <v>45286</v>
      </c>
      <c r="K144" s="22">
        <v>3</v>
      </c>
      <c r="L144" s="42"/>
      <c r="M144" s="47"/>
    </row>
    <row r="145" spans="5:13" x14ac:dyDescent="0.25">
      <c r="E145" s="68"/>
      <c r="F145" s="68"/>
      <c r="G145" s="68"/>
      <c r="H145" s="68"/>
      <c r="I145" s="68"/>
      <c r="J145" s="73">
        <v>45287</v>
      </c>
      <c r="K145" s="22">
        <v>3</v>
      </c>
      <c r="L145" s="77"/>
      <c r="M145" s="75"/>
    </row>
    <row r="146" spans="5:13" x14ac:dyDescent="0.25">
      <c r="E146" s="68"/>
      <c r="F146" s="68"/>
      <c r="G146" s="68"/>
      <c r="H146" s="68"/>
      <c r="I146" s="68"/>
      <c r="J146" s="73">
        <v>45288</v>
      </c>
      <c r="K146" s="22">
        <v>4</v>
      </c>
      <c r="L146" s="54" t="s">
        <v>35</v>
      </c>
      <c r="M146" s="48">
        <f>SUM(K143:K147)</f>
        <v>20</v>
      </c>
    </row>
    <row r="147" spans="5:13" ht="15.75" thickBot="1" x14ac:dyDescent="0.3">
      <c r="E147" s="68"/>
      <c r="F147" s="68"/>
      <c r="G147" s="68"/>
      <c r="H147" s="68"/>
      <c r="I147" s="68"/>
      <c r="J147" s="74">
        <v>45289</v>
      </c>
      <c r="K147" s="80">
        <v>1</v>
      </c>
      <c r="L147" s="72" t="s">
        <v>36</v>
      </c>
      <c r="M147" s="60">
        <f>AVERAGE(K143:K147)</f>
        <v>4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71"/>
  <sheetViews>
    <sheetView topLeftCell="A115" zoomScale="85" zoomScaleNormal="85" workbookViewId="0">
      <selection activeCell="E163" sqref="E163"/>
    </sheetView>
  </sheetViews>
  <sheetFormatPr defaultRowHeight="15" x14ac:dyDescent="0.25"/>
  <cols>
    <col min="1" max="1" width="19.7109375" customWidth="1"/>
    <col min="2" max="3" width="17.85546875" customWidth="1"/>
    <col min="4" max="4" width="13.85546875" customWidth="1"/>
    <col min="5" max="5" width="11.85546875" customWidth="1"/>
    <col min="6" max="6" width="10.42578125" customWidth="1"/>
    <col min="7" max="7" width="10" customWidth="1"/>
    <col min="8" max="8" width="13.85546875" customWidth="1"/>
    <col min="9" max="9" width="10.140625" customWidth="1"/>
    <col min="10" max="10" width="18.28515625" customWidth="1"/>
    <col min="11" max="11" width="12.42578125" customWidth="1"/>
    <col min="12" max="12" width="12" customWidth="1"/>
    <col min="13" max="13" width="11.7109375" customWidth="1"/>
    <col min="14" max="14" width="16.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F1" s="1" t="s">
        <v>7</v>
      </c>
    </row>
    <row r="2" spans="1:13" ht="13.5" customHeight="1" x14ac:dyDescent="0.25">
      <c r="A2" s="3">
        <f>SUM(B9:B17)</f>
        <v>312</v>
      </c>
      <c r="B2" s="3">
        <f>H17</f>
        <v>282</v>
      </c>
      <c r="C2" s="3">
        <f>A2-B2</f>
        <v>30</v>
      </c>
      <c r="F2" s="1" t="s">
        <v>9</v>
      </c>
      <c r="G2" s="4" t="s">
        <v>67</v>
      </c>
      <c r="H2" s="1" t="s">
        <v>10</v>
      </c>
      <c r="I2" s="1" t="s">
        <v>11</v>
      </c>
      <c r="J2" s="1" t="s">
        <v>28</v>
      </c>
    </row>
    <row r="3" spans="1:13" x14ac:dyDescent="0.25">
      <c r="F3" s="3"/>
      <c r="G3" s="5">
        <v>2.7E-2</v>
      </c>
      <c r="H3" s="32">
        <v>0.06</v>
      </c>
      <c r="I3" s="3">
        <v>750</v>
      </c>
      <c r="J3" s="3">
        <v>976</v>
      </c>
    </row>
    <row r="4" spans="1:13" x14ac:dyDescent="0.25">
      <c r="A4" s="3" t="s">
        <v>45</v>
      </c>
      <c r="B4" s="3" t="s">
        <v>68</v>
      </c>
      <c r="C4" s="3"/>
    </row>
    <row r="5" spans="1:13" x14ac:dyDescent="0.25">
      <c r="A5" s="3">
        <v>2155</v>
      </c>
      <c r="B5" s="3">
        <f>((H17/A5)*100)</f>
        <v>13.085846867749421</v>
      </c>
      <c r="C5" s="3"/>
      <c r="G5" s="7"/>
      <c r="H5" s="8"/>
    </row>
    <row r="6" spans="1:13" x14ac:dyDescent="0.25">
      <c r="G6" s="8"/>
      <c r="H6" s="8"/>
      <c r="I6" s="8"/>
    </row>
    <row r="7" spans="1:13" x14ac:dyDescent="0.25">
      <c r="G7" s="8"/>
      <c r="H7" s="8"/>
      <c r="I7" s="8"/>
    </row>
    <row r="8" spans="1:13" x14ac:dyDescent="0.25">
      <c r="A8" s="1" t="s">
        <v>14</v>
      </c>
      <c r="B8" s="1" t="s">
        <v>15</v>
      </c>
      <c r="C8" s="1"/>
    </row>
    <row r="9" spans="1:13" x14ac:dyDescent="0.25">
      <c r="A9" s="99" t="s">
        <v>66</v>
      </c>
      <c r="B9" s="3">
        <v>29</v>
      </c>
      <c r="C9" s="3"/>
    </row>
    <row r="10" spans="1:13" x14ac:dyDescent="0.25">
      <c r="A10" s="10">
        <v>44956</v>
      </c>
      <c r="B10" s="3">
        <v>50</v>
      </c>
      <c r="C10" s="3"/>
    </row>
    <row r="11" spans="1:13" x14ac:dyDescent="0.25">
      <c r="A11" s="10">
        <v>45009</v>
      </c>
      <c r="B11" s="3">
        <v>20</v>
      </c>
      <c r="C11" s="3"/>
    </row>
    <row r="12" spans="1:13" x14ac:dyDescent="0.25">
      <c r="A12" s="10">
        <v>45019</v>
      </c>
      <c r="B12" s="56">
        <v>50</v>
      </c>
      <c r="C12" s="3"/>
      <c r="G12" s="8"/>
      <c r="H12" s="8"/>
      <c r="I12" s="8"/>
    </row>
    <row r="13" spans="1:13" x14ac:dyDescent="0.25">
      <c r="A13" s="10">
        <v>45076</v>
      </c>
      <c r="B13" s="3">
        <v>50</v>
      </c>
      <c r="C13" s="3"/>
      <c r="G13" s="8"/>
      <c r="H13" s="8"/>
      <c r="I13" s="8"/>
    </row>
    <row r="14" spans="1:13" x14ac:dyDescent="0.25">
      <c r="A14" s="10">
        <v>45097</v>
      </c>
      <c r="B14" s="3">
        <v>40</v>
      </c>
      <c r="C14" s="3"/>
    </row>
    <row r="15" spans="1:13" x14ac:dyDescent="0.25">
      <c r="A15" s="10">
        <v>45181</v>
      </c>
      <c r="B15" s="56">
        <v>-7</v>
      </c>
      <c r="C15" s="3" t="s">
        <v>72</v>
      </c>
    </row>
    <row r="16" spans="1:13" ht="15.75" thickBot="1" x14ac:dyDescent="0.3">
      <c r="A16" s="10">
        <v>45181</v>
      </c>
      <c r="B16" s="56">
        <v>80</v>
      </c>
      <c r="C16" s="3" t="s">
        <v>46</v>
      </c>
      <c r="E16" s="68"/>
      <c r="F16" s="68"/>
      <c r="G16" s="68"/>
      <c r="H16" s="68"/>
      <c r="I16" s="68"/>
      <c r="J16" s="68"/>
      <c r="K16" s="68"/>
      <c r="L16" s="68"/>
      <c r="M16" s="68"/>
    </row>
    <row r="17" spans="1:13" ht="15.75" thickBot="1" x14ac:dyDescent="0.3">
      <c r="E17" s="68"/>
      <c r="F17" s="68"/>
      <c r="G17" s="39" t="s">
        <v>37</v>
      </c>
      <c r="H17" s="27">
        <f>SUM(F19:F136,K19:K147)</f>
        <v>282</v>
      </c>
      <c r="I17" s="68"/>
      <c r="J17" s="68"/>
      <c r="K17" s="68"/>
      <c r="L17" s="68"/>
      <c r="M17" s="68"/>
    </row>
    <row r="18" spans="1:13" ht="15.75" thickBot="1" x14ac:dyDescent="0.3">
      <c r="A18" t="s">
        <v>95</v>
      </c>
      <c r="E18" s="51"/>
      <c r="F18" s="33" t="s">
        <v>38</v>
      </c>
      <c r="G18" s="52" t="s">
        <v>36</v>
      </c>
      <c r="H18" s="43">
        <f>AVERAGE(F19:F136,K19:K147)</f>
        <v>1.1417004048582995</v>
      </c>
      <c r="I18" s="68"/>
      <c r="J18" s="68"/>
      <c r="K18" s="68"/>
      <c r="L18" s="68"/>
      <c r="M18" s="68"/>
    </row>
    <row r="19" spans="1:13" x14ac:dyDescent="0.25">
      <c r="A19" t="s">
        <v>100</v>
      </c>
      <c r="E19" s="90">
        <v>44935</v>
      </c>
      <c r="F19" s="28">
        <v>1</v>
      </c>
      <c r="G19" s="44"/>
      <c r="H19" s="45"/>
      <c r="I19" s="68"/>
      <c r="J19" s="91">
        <v>45110</v>
      </c>
      <c r="K19" s="79">
        <v>1</v>
      </c>
      <c r="L19" s="44"/>
      <c r="M19" s="45"/>
    </row>
    <row r="20" spans="1:13" x14ac:dyDescent="0.25">
      <c r="E20" s="46">
        <v>44936</v>
      </c>
      <c r="F20" s="22">
        <v>1</v>
      </c>
      <c r="G20" s="42"/>
      <c r="H20" s="47"/>
      <c r="I20" s="68"/>
      <c r="J20" s="73">
        <v>45111</v>
      </c>
      <c r="K20" s="22">
        <v>0</v>
      </c>
      <c r="L20" s="42"/>
      <c r="M20" s="47"/>
    </row>
    <row r="21" spans="1:13" x14ac:dyDescent="0.25">
      <c r="E21" s="46">
        <v>44937</v>
      </c>
      <c r="F21" s="22">
        <v>0</v>
      </c>
      <c r="G21" s="42"/>
      <c r="H21" s="47"/>
      <c r="I21" s="68"/>
      <c r="J21" s="73">
        <v>45112</v>
      </c>
      <c r="K21" s="22">
        <v>1</v>
      </c>
      <c r="L21" s="42"/>
      <c r="M21" s="47"/>
    </row>
    <row r="22" spans="1:13" x14ac:dyDescent="0.25">
      <c r="A22" s="105" t="s">
        <v>82</v>
      </c>
      <c r="E22" s="46">
        <v>44938</v>
      </c>
      <c r="F22" s="22">
        <v>0</v>
      </c>
      <c r="G22" s="54" t="s">
        <v>35</v>
      </c>
      <c r="H22" s="48">
        <f>SUM(F19:F23)</f>
        <v>3</v>
      </c>
      <c r="I22" s="68"/>
      <c r="J22" s="73">
        <v>45113</v>
      </c>
      <c r="K22" s="22">
        <v>1</v>
      </c>
      <c r="L22" s="54" t="s">
        <v>35</v>
      </c>
      <c r="M22" s="48">
        <f>SUM(K19:K23)</f>
        <v>3</v>
      </c>
    </row>
    <row r="23" spans="1:13" ht="15.75" thickBot="1" x14ac:dyDescent="0.3">
      <c r="A23" s="105" t="s">
        <v>81</v>
      </c>
      <c r="E23" s="59">
        <v>44939</v>
      </c>
      <c r="F23" s="53">
        <v>1</v>
      </c>
      <c r="G23" s="76" t="s">
        <v>36</v>
      </c>
      <c r="H23" s="50">
        <f>AVERAGE(F20:F23)</f>
        <v>0.5</v>
      </c>
      <c r="I23" s="68"/>
      <c r="J23" s="74">
        <v>45114</v>
      </c>
      <c r="K23" s="80">
        <v>0</v>
      </c>
      <c r="L23" s="76" t="s">
        <v>36</v>
      </c>
      <c r="M23" s="50">
        <f>AVERAGE(K19:K23)</f>
        <v>0.6</v>
      </c>
    </row>
    <row r="24" spans="1:13" x14ac:dyDescent="0.25">
      <c r="A24" s="105" t="s">
        <v>90</v>
      </c>
      <c r="E24" s="49">
        <v>44942</v>
      </c>
      <c r="F24" s="78">
        <v>1</v>
      </c>
      <c r="G24" s="42"/>
      <c r="H24" s="47"/>
      <c r="I24" s="68"/>
      <c r="J24" s="73">
        <v>45117</v>
      </c>
      <c r="K24" s="79">
        <v>0</v>
      </c>
      <c r="L24" s="42"/>
      <c r="M24" s="47"/>
    </row>
    <row r="25" spans="1:13" x14ac:dyDescent="0.25">
      <c r="E25" s="49">
        <v>44943</v>
      </c>
      <c r="F25" s="22">
        <v>1</v>
      </c>
      <c r="G25" s="42"/>
      <c r="H25" s="47"/>
      <c r="I25" s="68"/>
      <c r="J25" s="73">
        <v>45118</v>
      </c>
      <c r="K25" s="22">
        <v>1</v>
      </c>
      <c r="L25" s="42"/>
      <c r="M25" s="47"/>
    </row>
    <row r="26" spans="1:13" x14ac:dyDescent="0.25">
      <c r="E26" s="49">
        <v>44944</v>
      </c>
      <c r="F26" s="22">
        <v>2</v>
      </c>
      <c r="G26" s="42"/>
      <c r="H26" s="47"/>
      <c r="I26" s="68"/>
      <c r="J26" s="73">
        <v>45119</v>
      </c>
      <c r="K26" s="22">
        <v>1</v>
      </c>
      <c r="L26" s="42"/>
      <c r="M26" s="47"/>
    </row>
    <row r="27" spans="1:13" x14ac:dyDescent="0.25">
      <c r="E27" s="49">
        <v>44945</v>
      </c>
      <c r="F27" s="22">
        <v>2</v>
      </c>
      <c r="G27" s="54" t="s">
        <v>35</v>
      </c>
      <c r="H27" s="48">
        <f>SUM(F24:F28)</f>
        <v>7</v>
      </c>
      <c r="I27" s="68"/>
      <c r="J27" s="73">
        <v>45120</v>
      </c>
      <c r="K27" s="22">
        <v>2</v>
      </c>
      <c r="L27" s="54" t="s">
        <v>35</v>
      </c>
      <c r="M27" s="48">
        <f>SUM(K24:K28)</f>
        <v>5</v>
      </c>
    </row>
    <row r="28" spans="1:13" ht="15.75" thickBot="1" x14ac:dyDescent="0.3">
      <c r="E28" s="59">
        <v>44946</v>
      </c>
      <c r="F28" s="53">
        <v>1</v>
      </c>
      <c r="G28" s="76" t="s">
        <v>36</v>
      </c>
      <c r="H28" s="50">
        <f>AVERAGE(F24:F28)</f>
        <v>1.4</v>
      </c>
      <c r="I28" s="68"/>
      <c r="J28" s="74">
        <v>45121</v>
      </c>
      <c r="K28" s="80">
        <v>1</v>
      </c>
      <c r="L28" s="76" t="s">
        <v>36</v>
      </c>
      <c r="M28" s="50">
        <f>AVERAGE(K24:K28)</f>
        <v>1</v>
      </c>
    </row>
    <row r="29" spans="1:13" x14ac:dyDescent="0.25">
      <c r="E29" s="49">
        <v>44949</v>
      </c>
      <c r="F29" s="78">
        <v>2</v>
      </c>
      <c r="G29" s="42"/>
      <c r="H29" s="47"/>
      <c r="I29" s="68"/>
      <c r="J29" s="73">
        <v>45124</v>
      </c>
      <c r="K29" s="79">
        <v>1</v>
      </c>
      <c r="L29" s="42"/>
      <c r="M29" s="47"/>
    </row>
    <row r="30" spans="1:13" x14ac:dyDescent="0.25">
      <c r="E30" s="49">
        <v>44950</v>
      </c>
      <c r="F30" s="22">
        <v>2</v>
      </c>
      <c r="G30" s="42"/>
      <c r="H30" s="47"/>
      <c r="I30" s="68"/>
      <c r="J30" s="73">
        <v>45125</v>
      </c>
      <c r="K30" s="22">
        <v>3</v>
      </c>
      <c r="L30" s="42"/>
      <c r="M30" s="47"/>
    </row>
    <row r="31" spans="1:13" x14ac:dyDescent="0.25">
      <c r="E31" s="49">
        <v>44951</v>
      </c>
      <c r="F31" s="22">
        <v>2</v>
      </c>
      <c r="G31" s="42"/>
      <c r="H31" s="47"/>
      <c r="I31" s="68"/>
      <c r="J31" s="73">
        <v>45126</v>
      </c>
      <c r="K31" s="22">
        <v>2</v>
      </c>
      <c r="L31" s="42"/>
      <c r="M31" s="47"/>
    </row>
    <row r="32" spans="1:13" x14ac:dyDescent="0.25">
      <c r="E32" s="49">
        <v>44952</v>
      </c>
      <c r="F32" s="22">
        <v>1</v>
      </c>
      <c r="G32" s="54" t="s">
        <v>35</v>
      </c>
      <c r="H32" s="48">
        <f>SUM(F29:F33)</f>
        <v>7</v>
      </c>
      <c r="I32" s="68"/>
      <c r="J32" s="73">
        <v>45127</v>
      </c>
      <c r="K32" s="22">
        <v>2</v>
      </c>
      <c r="L32" s="54" t="s">
        <v>35</v>
      </c>
      <c r="M32" s="48">
        <f>SUM(K29:K33)</f>
        <v>9</v>
      </c>
    </row>
    <row r="33" spans="5:13" ht="15.75" thickBot="1" x14ac:dyDescent="0.3">
      <c r="E33" s="59">
        <v>44953</v>
      </c>
      <c r="F33" s="53">
        <v>0</v>
      </c>
      <c r="G33" s="76" t="s">
        <v>36</v>
      </c>
      <c r="H33" s="50">
        <f>AVERAGE(F29:F33)</f>
        <v>1.4</v>
      </c>
      <c r="I33" s="68"/>
      <c r="J33" s="74">
        <v>45128</v>
      </c>
      <c r="K33" s="80">
        <v>1</v>
      </c>
      <c r="L33" s="76" t="s">
        <v>36</v>
      </c>
      <c r="M33" s="50">
        <f>AVERAGE(K29:K33)</f>
        <v>1.8</v>
      </c>
    </row>
    <row r="34" spans="5:13" x14ac:dyDescent="0.25">
      <c r="E34" s="49">
        <v>44956</v>
      </c>
      <c r="F34" s="78">
        <v>1</v>
      </c>
      <c r="G34" s="42"/>
      <c r="H34" s="47"/>
      <c r="I34" s="68"/>
      <c r="J34" s="73">
        <v>45131</v>
      </c>
      <c r="K34" s="79">
        <v>1</v>
      </c>
      <c r="L34" s="42"/>
      <c r="M34" s="47"/>
    </row>
    <row r="35" spans="5:13" x14ac:dyDescent="0.25">
      <c r="E35" s="49">
        <v>44957</v>
      </c>
      <c r="F35" s="22">
        <v>1</v>
      </c>
      <c r="G35" s="42"/>
      <c r="H35" s="47"/>
      <c r="I35" s="68"/>
      <c r="J35" s="73">
        <v>45132</v>
      </c>
      <c r="K35" s="22">
        <v>1</v>
      </c>
      <c r="L35" s="42"/>
      <c r="M35" s="47"/>
    </row>
    <row r="36" spans="5:13" x14ac:dyDescent="0.25">
      <c r="E36" s="49">
        <v>44958</v>
      </c>
      <c r="F36" s="22">
        <v>3</v>
      </c>
      <c r="G36" s="42"/>
      <c r="H36" s="47"/>
      <c r="I36" s="68"/>
      <c r="J36" s="73">
        <v>45133</v>
      </c>
      <c r="K36" s="22">
        <v>1</v>
      </c>
      <c r="L36" s="42"/>
      <c r="M36" s="47"/>
    </row>
    <row r="37" spans="5:13" x14ac:dyDescent="0.25">
      <c r="E37" s="49">
        <v>44959</v>
      </c>
      <c r="F37" s="22">
        <v>0</v>
      </c>
      <c r="G37" s="54" t="s">
        <v>35</v>
      </c>
      <c r="H37" s="48">
        <f>SUM(F34:F38)</f>
        <v>6</v>
      </c>
      <c r="I37" s="68"/>
      <c r="J37" s="73">
        <v>45134</v>
      </c>
      <c r="K37" s="22">
        <v>3</v>
      </c>
      <c r="L37" s="54" t="s">
        <v>35</v>
      </c>
      <c r="M37" s="48">
        <f>SUM(K34:K38)</f>
        <v>7</v>
      </c>
    </row>
    <row r="38" spans="5:13" ht="15.75" thickBot="1" x14ac:dyDescent="0.3">
      <c r="E38" s="59">
        <v>44960</v>
      </c>
      <c r="F38" s="53">
        <v>1</v>
      </c>
      <c r="G38" s="76" t="s">
        <v>36</v>
      </c>
      <c r="H38" s="50">
        <f>AVERAGE(F34:F38)</f>
        <v>1.2</v>
      </c>
      <c r="I38" s="68"/>
      <c r="J38" s="74">
        <v>45135</v>
      </c>
      <c r="K38" s="80">
        <v>1</v>
      </c>
      <c r="L38" s="76" t="s">
        <v>36</v>
      </c>
      <c r="M38" s="50">
        <f>AVERAGE(K34:K38)</f>
        <v>1.4</v>
      </c>
    </row>
    <row r="39" spans="5:13" x14ac:dyDescent="0.25">
      <c r="E39" s="49">
        <v>44963</v>
      </c>
      <c r="F39" s="78">
        <v>3</v>
      </c>
      <c r="G39" s="42"/>
      <c r="H39" s="47"/>
      <c r="I39" s="68"/>
      <c r="J39" s="73">
        <v>45138</v>
      </c>
      <c r="K39" s="79">
        <v>0</v>
      </c>
      <c r="L39" s="42"/>
      <c r="M39" s="47"/>
    </row>
    <row r="40" spans="5:13" x14ac:dyDescent="0.25">
      <c r="E40" s="49">
        <v>44964</v>
      </c>
      <c r="F40" s="22">
        <v>1</v>
      </c>
      <c r="G40" s="42"/>
      <c r="H40" s="47"/>
      <c r="I40" s="68"/>
      <c r="J40" s="73">
        <v>45139</v>
      </c>
      <c r="K40" s="22">
        <v>1</v>
      </c>
      <c r="L40" s="42"/>
      <c r="M40" s="47"/>
    </row>
    <row r="41" spans="5:13" x14ac:dyDescent="0.25">
      <c r="E41" s="49">
        <v>44965</v>
      </c>
      <c r="F41" s="22">
        <v>0</v>
      </c>
      <c r="G41" s="42"/>
      <c r="H41" s="47"/>
      <c r="I41" s="68"/>
      <c r="J41" s="73">
        <v>45140</v>
      </c>
      <c r="K41" s="22">
        <v>1</v>
      </c>
      <c r="L41" s="42"/>
      <c r="M41" s="47"/>
    </row>
    <row r="42" spans="5:13" x14ac:dyDescent="0.25">
      <c r="E42" s="49">
        <v>44966</v>
      </c>
      <c r="F42" s="22">
        <v>1</v>
      </c>
      <c r="G42" s="54" t="s">
        <v>35</v>
      </c>
      <c r="H42" s="48">
        <f>SUM(F41:F43,F39:F40)</f>
        <v>5</v>
      </c>
      <c r="I42" s="68"/>
      <c r="J42" s="73">
        <v>45141</v>
      </c>
      <c r="K42" s="22">
        <v>2</v>
      </c>
      <c r="L42" s="54" t="s">
        <v>35</v>
      </c>
      <c r="M42" s="48">
        <f>SUM(K39:K43)</f>
        <v>5</v>
      </c>
    </row>
    <row r="43" spans="5:13" ht="15.75" thickBot="1" x14ac:dyDescent="0.3">
      <c r="E43" s="59">
        <v>44967</v>
      </c>
      <c r="F43" s="53">
        <v>0</v>
      </c>
      <c r="G43" s="76" t="s">
        <v>36</v>
      </c>
      <c r="H43" s="50">
        <f>AVERAGE(F41:F43,F39:F40)</f>
        <v>1</v>
      </c>
      <c r="I43" s="68"/>
      <c r="J43" s="74">
        <v>45142</v>
      </c>
      <c r="K43" s="80">
        <v>1</v>
      </c>
      <c r="L43" s="76" t="s">
        <v>36</v>
      </c>
      <c r="M43" s="50">
        <f>AVERAGE(K39:K43)</f>
        <v>1</v>
      </c>
    </row>
    <row r="44" spans="5:13" x14ac:dyDescent="0.25">
      <c r="E44" s="49">
        <v>44970</v>
      </c>
      <c r="F44" s="78">
        <v>0</v>
      </c>
      <c r="G44" s="42"/>
      <c r="H44" s="47"/>
      <c r="I44" s="68"/>
      <c r="J44" s="73">
        <v>45145</v>
      </c>
      <c r="K44" s="79">
        <v>2</v>
      </c>
      <c r="L44" s="42"/>
      <c r="M44" s="47"/>
    </row>
    <row r="45" spans="5:13" x14ac:dyDescent="0.25">
      <c r="E45" s="49">
        <v>44971</v>
      </c>
      <c r="F45" s="22">
        <v>1</v>
      </c>
      <c r="G45" s="42"/>
      <c r="H45" s="47"/>
      <c r="I45" s="68"/>
      <c r="J45" s="73">
        <v>45146</v>
      </c>
      <c r="K45" s="22">
        <v>1</v>
      </c>
      <c r="L45" s="42"/>
      <c r="M45" s="47"/>
    </row>
    <row r="46" spans="5:13" x14ac:dyDescent="0.25">
      <c r="E46" s="49">
        <v>44972</v>
      </c>
      <c r="F46" s="22">
        <v>0</v>
      </c>
      <c r="G46" s="42"/>
      <c r="H46" s="47"/>
      <c r="I46" s="68"/>
      <c r="J46" s="73">
        <v>45147</v>
      </c>
      <c r="K46" s="22">
        <v>4</v>
      </c>
      <c r="L46" s="42"/>
      <c r="M46" s="47"/>
    </row>
    <row r="47" spans="5:13" x14ac:dyDescent="0.25">
      <c r="E47" s="49">
        <v>44973</v>
      </c>
      <c r="F47" s="22">
        <v>2</v>
      </c>
      <c r="G47" s="54" t="s">
        <v>35</v>
      </c>
      <c r="H47" s="48">
        <f>SUM(F44:F48)</f>
        <v>4</v>
      </c>
      <c r="I47" s="68"/>
      <c r="J47" s="73">
        <v>45148</v>
      </c>
      <c r="K47" s="22">
        <v>1</v>
      </c>
      <c r="L47" s="54" t="s">
        <v>35</v>
      </c>
      <c r="M47" s="48">
        <f>SUM(K44:K48)</f>
        <v>9</v>
      </c>
    </row>
    <row r="48" spans="5:13" ht="15.75" thickBot="1" x14ac:dyDescent="0.3">
      <c r="E48" s="59">
        <v>44974</v>
      </c>
      <c r="F48" s="53">
        <v>1</v>
      </c>
      <c r="G48" s="76" t="s">
        <v>36</v>
      </c>
      <c r="H48" s="50">
        <f>AVERAGE(F44:F48)</f>
        <v>0.8</v>
      </c>
      <c r="I48" s="68"/>
      <c r="J48" s="74">
        <v>45149</v>
      </c>
      <c r="K48" s="80">
        <v>1</v>
      </c>
      <c r="L48" s="76" t="s">
        <v>36</v>
      </c>
      <c r="M48" s="50">
        <f>AVERAGE(K44:K48)</f>
        <v>1.8</v>
      </c>
    </row>
    <row r="49" spans="5:13" x14ac:dyDescent="0.25">
      <c r="E49" s="49">
        <v>44977</v>
      </c>
      <c r="F49" s="78">
        <v>0</v>
      </c>
      <c r="G49" s="42"/>
      <c r="H49" s="47"/>
      <c r="I49" s="68"/>
      <c r="J49" s="73">
        <v>45152</v>
      </c>
      <c r="K49" s="79">
        <v>1</v>
      </c>
      <c r="L49" s="42"/>
      <c r="M49" s="47"/>
    </row>
    <row r="50" spans="5:13" x14ac:dyDescent="0.25">
      <c r="E50" s="49">
        <v>44978</v>
      </c>
      <c r="F50" s="22">
        <v>4</v>
      </c>
      <c r="G50" s="54" t="s">
        <v>35</v>
      </c>
      <c r="H50" s="48">
        <f>SUM(F49:F51)</f>
        <v>6</v>
      </c>
      <c r="I50" s="68"/>
      <c r="J50" s="73">
        <v>45153</v>
      </c>
      <c r="K50" s="22">
        <v>1</v>
      </c>
      <c r="L50" s="42"/>
      <c r="M50" s="47"/>
    </row>
    <row r="51" spans="5:13" ht="15.75" thickBot="1" x14ac:dyDescent="0.3">
      <c r="E51" s="59">
        <v>44979</v>
      </c>
      <c r="F51" s="80">
        <v>2</v>
      </c>
      <c r="G51" s="76" t="s">
        <v>36</v>
      </c>
      <c r="H51" s="50">
        <f>AVERAGE(F49:F51)</f>
        <v>2</v>
      </c>
      <c r="I51" s="68"/>
      <c r="J51" s="73">
        <v>45154</v>
      </c>
      <c r="K51" s="22">
        <v>0</v>
      </c>
      <c r="L51" s="42"/>
      <c r="M51" s="47"/>
    </row>
    <row r="52" spans="5:13" x14ac:dyDescent="0.25">
      <c r="E52" s="49">
        <v>44984</v>
      </c>
      <c r="F52" s="78">
        <v>1</v>
      </c>
      <c r="G52" s="42"/>
      <c r="H52" s="47"/>
      <c r="I52" s="68"/>
      <c r="J52" s="73">
        <v>45155</v>
      </c>
      <c r="K52" s="22">
        <v>1</v>
      </c>
      <c r="L52" s="54" t="s">
        <v>35</v>
      </c>
      <c r="M52" s="48">
        <f>SUM(K49:K53)</f>
        <v>4</v>
      </c>
    </row>
    <row r="53" spans="5:13" ht="15.75" thickBot="1" x14ac:dyDescent="0.3">
      <c r="E53" s="49">
        <v>44985</v>
      </c>
      <c r="F53" s="22">
        <v>0</v>
      </c>
      <c r="G53" s="42"/>
      <c r="H53" s="47"/>
      <c r="I53" s="68"/>
      <c r="J53" s="74">
        <v>45156</v>
      </c>
      <c r="K53" s="80">
        <v>1</v>
      </c>
      <c r="L53" s="76" t="s">
        <v>36</v>
      </c>
      <c r="M53" s="50">
        <f>AVERAGE(K49:K53)</f>
        <v>0.8</v>
      </c>
    </row>
    <row r="54" spans="5:13" x14ac:dyDescent="0.25">
      <c r="E54" s="49">
        <v>44986</v>
      </c>
      <c r="F54" s="22">
        <v>2</v>
      </c>
      <c r="G54" s="42"/>
      <c r="H54" s="47"/>
      <c r="I54" s="68"/>
      <c r="J54" s="73">
        <v>45159</v>
      </c>
      <c r="K54" s="79">
        <v>2</v>
      </c>
      <c r="L54" s="42"/>
      <c r="M54" s="47"/>
    </row>
    <row r="55" spans="5:13" x14ac:dyDescent="0.25">
      <c r="E55" s="49">
        <v>44987</v>
      </c>
      <c r="F55" s="22">
        <v>2</v>
      </c>
      <c r="G55" s="54" t="s">
        <v>35</v>
      </c>
      <c r="H55" s="48">
        <f>SUM(F52:F56)</f>
        <v>5</v>
      </c>
      <c r="I55" s="68"/>
      <c r="J55" s="73">
        <v>45160</v>
      </c>
      <c r="K55" s="22">
        <v>1</v>
      </c>
      <c r="L55" s="42"/>
      <c r="M55" s="47"/>
    </row>
    <row r="56" spans="5:13" ht="15.75" thickBot="1" x14ac:dyDescent="0.3">
      <c r="E56" s="59">
        <v>44988</v>
      </c>
      <c r="F56" s="53">
        <v>0</v>
      </c>
      <c r="G56" s="76" t="s">
        <v>36</v>
      </c>
      <c r="H56" s="50">
        <f>AVERAGE(F52:F56)</f>
        <v>1</v>
      </c>
      <c r="I56" s="68"/>
      <c r="J56" s="73">
        <v>45161</v>
      </c>
      <c r="K56" s="22">
        <v>2</v>
      </c>
      <c r="L56" s="42"/>
      <c r="M56" s="47"/>
    </row>
    <row r="57" spans="5:13" x14ac:dyDescent="0.25">
      <c r="E57" s="49">
        <v>44991</v>
      </c>
      <c r="F57" s="78">
        <v>4</v>
      </c>
      <c r="G57" s="42"/>
      <c r="H57" s="47"/>
      <c r="I57" s="68"/>
      <c r="J57" s="73">
        <v>45162</v>
      </c>
      <c r="K57" s="22">
        <v>1</v>
      </c>
      <c r="L57" s="54" t="s">
        <v>35</v>
      </c>
      <c r="M57" s="48">
        <f>SUM(K54:K58)</f>
        <v>7</v>
      </c>
    </row>
    <row r="58" spans="5:13" ht="15.75" thickBot="1" x14ac:dyDescent="0.3">
      <c r="E58" s="49">
        <v>44992</v>
      </c>
      <c r="F58" s="22">
        <v>1</v>
      </c>
      <c r="G58" s="42"/>
      <c r="H58" s="47"/>
      <c r="I58" s="68"/>
      <c r="J58" s="74">
        <v>45163</v>
      </c>
      <c r="K58" s="80">
        <v>1</v>
      </c>
      <c r="L58" s="76" t="s">
        <v>36</v>
      </c>
      <c r="M58" s="50">
        <f>AVERAGE(K54:K58)</f>
        <v>1.4</v>
      </c>
    </row>
    <row r="59" spans="5:13" x14ac:dyDescent="0.25">
      <c r="E59" s="46">
        <v>44994</v>
      </c>
      <c r="F59" s="22">
        <v>1</v>
      </c>
      <c r="G59" s="54" t="s">
        <v>35</v>
      </c>
      <c r="H59" s="48">
        <f>SUM(F57:F60)</f>
        <v>6</v>
      </c>
      <c r="I59" s="68"/>
      <c r="J59" s="73">
        <v>45166</v>
      </c>
      <c r="K59" s="79">
        <v>4</v>
      </c>
      <c r="L59" s="42"/>
      <c r="M59" s="47"/>
    </row>
    <row r="60" spans="5:13" ht="15.75" thickBot="1" x14ac:dyDescent="0.3">
      <c r="E60" s="59">
        <v>44995</v>
      </c>
      <c r="F60" s="80">
        <v>0</v>
      </c>
      <c r="G60" s="76" t="s">
        <v>36</v>
      </c>
      <c r="H60" s="50">
        <f>AVERAGE(F57:F60)</f>
        <v>1.5</v>
      </c>
      <c r="I60" s="68"/>
      <c r="J60" s="73">
        <v>45167</v>
      </c>
      <c r="K60" s="22">
        <v>1</v>
      </c>
      <c r="L60" s="42"/>
      <c r="M60" s="47"/>
    </row>
    <row r="61" spans="5:13" x14ac:dyDescent="0.25">
      <c r="E61" s="49">
        <v>44998</v>
      </c>
      <c r="F61" s="78">
        <v>3</v>
      </c>
      <c r="G61" s="42"/>
      <c r="H61" s="47"/>
      <c r="I61" s="68"/>
      <c r="J61" s="73">
        <v>45168</v>
      </c>
      <c r="K61" s="22">
        <v>0</v>
      </c>
      <c r="L61" s="42"/>
      <c r="M61" s="47"/>
    </row>
    <row r="62" spans="5:13" x14ac:dyDescent="0.25">
      <c r="E62" s="49">
        <v>44999</v>
      </c>
      <c r="F62" s="22">
        <v>2</v>
      </c>
      <c r="G62" s="42"/>
      <c r="H62" s="47"/>
      <c r="I62" s="68"/>
      <c r="J62" s="73">
        <v>45169</v>
      </c>
      <c r="K62" s="22">
        <v>1</v>
      </c>
      <c r="L62" s="54" t="s">
        <v>35</v>
      </c>
      <c r="M62" s="48">
        <f>SUM(K59:K63)</f>
        <v>6</v>
      </c>
    </row>
    <row r="63" spans="5:13" ht="15.75" thickBot="1" x14ac:dyDescent="0.3">
      <c r="E63" s="49">
        <v>45000</v>
      </c>
      <c r="F63" s="22">
        <v>1</v>
      </c>
      <c r="G63" s="42"/>
      <c r="H63" s="47"/>
      <c r="I63" s="68"/>
      <c r="J63" s="74">
        <v>45170</v>
      </c>
      <c r="K63" s="80">
        <v>0</v>
      </c>
      <c r="L63" s="76" t="s">
        <v>36</v>
      </c>
      <c r="M63" s="50">
        <f>AVERAGE(K59:K63)</f>
        <v>1.2</v>
      </c>
    </row>
    <row r="64" spans="5:13" x14ac:dyDescent="0.25">
      <c r="E64" s="49">
        <v>45001</v>
      </c>
      <c r="F64" s="22">
        <v>3</v>
      </c>
      <c r="G64" s="54" t="s">
        <v>35</v>
      </c>
      <c r="H64" s="48">
        <f>SUM(F61:F65)</f>
        <v>9</v>
      </c>
      <c r="I64" s="68"/>
      <c r="J64" s="73">
        <v>45173</v>
      </c>
      <c r="K64" s="79">
        <v>2</v>
      </c>
      <c r="L64" s="42"/>
      <c r="M64" s="47"/>
    </row>
    <row r="65" spans="5:13" ht="15.75" thickBot="1" x14ac:dyDescent="0.3">
      <c r="E65" s="59">
        <v>45002</v>
      </c>
      <c r="F65" s="53">
        <v>0</v>
      </c>
      <c r="G65" s="76" t="s">
        <v>36</v>
      </c>
      <c r="H65" s="50">
        <f>AVERAGE(F61:F65)</f>
        <v>1.8</v>
      </c>
      <c r="I65" s="68"/>
      <c r="J65" s="73">
        <v>45174</v>
      </c>
      <c r="K65" s="22">
        <v>0</v>
      </c>
      <c r="L65" s="42"/>
      <c r="M65" s="47"/>
    </row>
    <row r="66" spans="5:13" x14ac:dyDescent="0.25">
      <c r="E66" s="49">
        <v>45005</v>
      </c>
      <c r="F66" s="78">
        <v>6</v>
      </c>
      <c r="G66" s="42"/>
      <c r="H66" s="47"/>
      <c r="I66" s="68"/>
      <c r="J66" s="73">
        <v>45175</v>
      </c>
      <c r="K66" s="22">
        <v>1</v>
      </c>
      <c r="L66" s="42"/>
      <c r="M66" s="47"/>
    </row>
    <row r="67" spans="5:13" x14ac:dyDescent="0.25">
      <c r="E67" s="49">
        <v>45006</v>
      </c>
      <c r="F67" s="22">
        <v>1</v>
      </c>
      <c r="G67" s="42"/>
      <c r="H67" s="47"/>
      <c r="I67" s="68"/>
      <c r="J67" s="73">
        <v>45176</v>
      </c>
      <c r="K67" s="22">
        <v>0</v>
      </c>
      <c r="L67" s="54" t="s">
        <v>35</v>
      </c>
      <c r="M67" s="48">
        <f>SUM(K64:K68)</f>
        <v>3</v>
      </c>
    </row>
    <row r="68" spans="5:13" ht="15.75" thickBot="1" x14ac:dyDescent="0.3">
      <c r="E68" s="49">
        <v>45007</v>
      </c>
      <c r="F68" s="22">
        <v>4</v>
      </c>
      <c r="G68" s="42"/>
      <c r="H68" s="47"/>
      <c r="I68" s="68"/>
      <c r="J68" s="74">
        <v>45177</v>
      </c>
      <c r="K68" s="80">
        <v>0</v>
      </c>
      <c r="L68" s="76" t="s">
        <v>36</v>
      </c>
      <c r="M68" s="50">
        <f>AVERAGE(K64:K68)</f>
        <v>0.6</v>
      </c>
    </row>
    <row r="69" spans="5:13" x14ac:dyDescent="0.25">
      <c r="E69" s="49">
        <v>45008</v>
      </c>
      <c r="F69" s="22">
        <v>1</v>
      </c>
      <c r="G69" s="54" t="s">
        <v>35</v>
      </c>
      <c r="H69" s="48">
        <f>SUM(F66:F70)</f>
        <v>17</v>
      </c>
      <c r="I69" s="68"/>
      <c r="J69" s="73">
        <v>45180</v>
      </c>
      <c r="K69" s="79">
        <v>2</v>
      </c>
      <c r="L69" s="42"/>
      <c r="M69" s="47"/>
    </row>
    <row r="70" spans="5:13" ht="15.75" thickBot="1" x14ac:dyDescent="0.3">
      <c r="E70" s="59">
        <v>45009</v>
      </c>
      <c r="F70" s="53">
        <v>5</v>
      </c>
      <c r="G70" s="76" t="s">
        <v>36</v>
      </c>
      <c r="H70" s="50">
        <f>AVERAGE(F66:F70)</f>
        <v>3.4</v>
      </c>
      <c r="I70" s="68"/>
      <c r="J70" s="73">
        <v>45181</v>
      </c>
      <c r="K70" s="22">
        <v>0</v>
      </c>
      <c r="L70" s="42"/>
      <c r="M70" s="47"/>
    </row>
    <row r="71" spans="5:13" x14ac:dyDescent="0.25">
      <c r="E71" s="49">
        <v>45012</v>
      </c>
      <c r="F71" s="78">
        <v>5</v>
      </c>
      <c r="G71" s="42"/>
      <c r="H71" s="47"/>
      <c r="I71" s="68"/>
      <c r="J71" s="73">
        <v>45182</v>
      </c>
      <c r="K71" s="22">
        <v>1</v>
      </c>
      <c r="L71" s="42"/>
      <c r="M71" s="47"/>
    </row>
    <row r="72" spans="5:13" x14ac:dyDescent="0.25">
      <c r="E72" s="49">
        <v>45013</v>
      </c>
      <c r="F72" s="22">
        <v>3</v>
      </c>
      <c r="G72" s="42"/>
      <c r="H72" s="47"/>
      <c r="I72" s="68"/>
      <c r="J72" s="73">
        <v>45183</v>
      </c>
      <c r="K72" s="22">
        <v>0</v>
      </c>
      <c r="L72" s="54" t="s">
        <v>35</v>
      </c>
      <c r="M72" s="48">
        <f>SUM(K69:K73)</f>
        <v>3</v>
      </c>
    </row>
    <row r="73" spans="5:13" ht="15.75" thickBot="1" x14ac:dyDescent="0.3">
      <c r="E73" s="49">
        <v>45014</v>
      </c>
      <c r="F73" s="22">
        <v>1</v>
      </c>
      <c r="G73" s="42"/>
      <c r="H73" s="47"/>
      <c r="I73" s="68"/>
      <c r="J73" s="74">
        <v>45184</v>
      </c>
      <c r="K73" s="80">
        <v>0</v>
      </c>
      <c r="L73" s="76" t="s">
        <v>36</v>
      </c>
      <c r="M73" s="50">
        <f>AVERAGE(K69:K73)</f>
        <v>0.6</v>
      </c>
    </row>
    <row r="74" spans="5:13" x14ac:dyDescent="0.25">
      <c r="E74" s="49">
        <v>45015</v>
      </c>
      <c r="F74" s="22">
        <v>2</v>
      </c>
      <c r="G74" s="54" t="s">
        <v>35</v>
      </c>
      <c r="H74" s="48">
        <f>SUM(F71:F75)</f>
        <v>12</v>
      </c>
      <c r="I74" s="68"/>
      <c r="J74" s="73">
        <v>45187</v>
      </c>
      <c r="K74" s="79">
        <v>0</v>
      </c>
      <c r="L74" s="42"/>
      <c r="M74" s="47"/>
    </row>
    <row r="75" spans="5:13" ht="15.75" thickBot="1" x14ac:dyDescent="0.3">
      <c r="E75" s="59">
        <v>45016</v>
      </c>
      <c r="F75" s="26">
        <v>1</v>
      </c>
      <c r="G75" s="71" t="s">
        <v>36</v>
      </c>
      <c r="H75" s="58">
        <f>AVERAGE(F71:F75)</f>
        <v>2.4</v>
      </c>
      <c r="I75" s="68"/>
      <c r="J75" s="73">
        <v>45188</v>
      </c>
      <c r="K75" s="22">
        <v>0</v>
      </c>
      <c r="L75" s="42"/>
      <c r="M75" s="47"/>
    </row>
    <row r="76" spans="5:13" x14ac:dyDescent="0.25">
      <c r="E76" s="49">
        <v>45019</v>
      </c>
      <c r="F76" s="79">
        <v>0</v>
      </c>
      <c r="G76" s="44"/>
      <c r="H76" s="45"/>
      <c r="I76" s="68"/>
      <c r="J76" s="73">
        <v>45189</v>
      </c>
      <c r="K76" s="22">
        <v>1</v>
      </c>
      <c r="L76" s="42"/>
      <c r="M76" s="47"/>
    </row>
    <row r="77" spans="5:13" x14ac:dyDescent="0.25">
      <c r="E77" s="49">
        <v>45020</v>
      </c>
      <c r="F77" s="22">
        <v>0</v>
      </c>
      <c r="G77" s="42"/>
      <c r="H77" s="47"/>
      <c r="I77" s="68"/>
      <c r="J77" s="73">
        <v>45190</v>
      </c>
      <c r="K77" s="22">
        <v>0</v>
      </c>
      <c r="L77" s="54" t="s">
        <v>35</v>
      </c>
      <c r="M77" s="48">
        <f>SUM(K74:K78)</f>
        <v>1</v>
      </c>
    </row>
    <row r="78" spans="5:13" ht="15.75" thickBot="1" x14ac:dyDescent="0.3">
      <c r="E78" s="49">
        <v>45021</v>
      </c>
      <c r="F78" s="22">
        <v>1</v>
      </c>
      <c r="G78" s="42"/>
      <c r="H78" s="47"/>
      <c r="I78" s="68"/>
      <c r="J78" s="74">
        <v>45191</v>
      </c>
      <c r="K78" s="80">
        <v>0</v>
      </c>
      <c r="L78" s="76" t="s">
        <v>36</v>
      </c>
      <c r="M78" s="50">
        <f>AVERAGE(K74:K78)</f>
        <v>0.2</v>
      </c>
    </row>
    <row r="79" spans="5:13" x14ac:dyDescent="0.25">
      <c r="E79" s="49">
        <v>45022</v>
      </c>
      <c r="F79" s="22">
        <v>1</v>
      </c>
      <c r="G79" s="54" t="s">
        <v>35</v>
      </c>
      <c r="H79" s="48">
        <f>SUM(F76:F80)</f>
        <v>2</v>
      </c>
      <c r="I79" s="68"/>
      <c r="J79" s="73">
        <v>45194</v>
      </c>
      <c r="K79" s="79">
        <v>2</v>
      </c>
      <c r="L79" s="42"/>
      <c r="M79" s="47"/>
    </row>
    <row r="80" spans="5:13" ht="15.75" thickBot="1" x14ac:dyDescent="0.3">
      <c r="E80" s="59">
        <v>45023</v>
      </c>
      <c r="F80" s="80">
        <v>0</v>
      </c>
      <c r="G80" s="72" t="s">
        <v>36</v>
      </c>
      <c r="H80" s="60">
        <f>AVERAGE(F76:F80)</f>
        <v>0.4</v>
      </c>
      <c r="I80" s="68"/>
      <c r="J80" s="73">
        <v>45195</v>
      </c>
      <c r="K80" s="22">
        <v>1</v>
      </c>
      <c r="L80" s="42"/>
      <c r="M80" s="47"/>
    </row>
    <row r="81" spans="5:13" x14ac:dyDescent="0.25">
      <c r="E81" s="49">
        <v>45026</v>
      </c>
      <c r="F81" s="79">
        <v>4</v>
      </c>
      <c r="G81" s="42"/>
      <c r="H81" s="47"/>
      <c r="I81" s="68"/>
      <c r="J81" s="73">
        <v>45196</v>
      </c>
      <c r="K81" s="22">
        <v>0</v>
      </c>
      <c r="L81" s="42"/>
      <c r="M81" s="47"/>
    </row>
    <row r="82" spans="5:13" x14ac:dyDescent="0.25">
      <c r="E82" s="49">
        <v>45027</v>
      </c>
      <c r="F82" s="22">
        <v>5</v>
      </c>
      <c r="G82" s="42"/>
      <c r="H82" s="47"/>
      <c r="I82" s="68"/>
      <c r="J82" s="73">
        <v>45197</v>
      </c>
      <c r="K82" s="22">
        <v>2</v>
      </c>
      <c r="L82" s="54" t="s">
        <v>35</v>
      </c>
      <c r="M82" s="48">
        <f>SUM(K79:K83)</f>
        <v>7</v>
      </c>
    </row>
    <row r="83" spans="5:13" ht="15.75" thickBot="1" x14ac:dyDescent="0.3">
      <c r="E83" s="49">
        <v>45028</v>
      </c>
      <c r="F83" s="22">
        <v>3</v>
      </c>
      <c r="G83" s="42"/>
      <c r="H83" s="47"/>
      <c r="I83" s="68"/>
      <c r="J83" s="74">
        <v>45198</v>
      </c>
      <c r="K83" s="80">
        <v>2</v>
      </c>
      <c r="L83" s="76" t="s">
        <v>36</v>
      </c>
      <c r="M83" s="50">
        <f>AVERAGE(K79:K83)</f>
        <v>1.4</v>
      </c>
    </row>
    <row r="84" spans="5:13" x14ac:dyDescent="0.25">
      <c r="E84" s="49">
        <v>45029</v>
      </c>
      <c r="F84" s="22">
        <v>1</v>
      </c>
      <c r="G84" s="54" t="s">
        <v>35</v>
      </c>
      <c r="H84" s="48">
        <f>SUM(F81:F85)</f>
        <v>14</v>
      </c>
      <c r="I84" s="68"/>
      <c r="J84" s="73">
        <v>45201</v>
      </c>
      <c r="K84" s="79">
        <v>1</v>
      </c>
      <c r="L84" s="44"/>
      <c r="M84" s="45"/>
    </row>
    <row r="85" spans="5:13" ht="15.75" thickBot="1" x14ac:dyDescent="0.3">
      <c r="E85" s="59">
        <v>45030</v>
      </c>
      <c r="F85" s="26">
        <v>1</v>
      </c>
      <c r="G85" s="76" t="s">
        <v>36</v>
      </c>
      <c r="H85" s="50">
        <f>AVERAGE(F81:F85)</f>
        <v>2.8</v>
      </c>
      <c r="I85" s="68"/>
      <c r="J85" s="73">
        <v>45202</v>
      </c>
      <c r="K85" s="22">
        <v>0</v>
      </c>
      <c r="L85" s="42"/>
      <c r="M85" s="47"/>
    </row>
    <row r="86" spans="5:13" x14ac:dyDescent="0.25">
      <c r="E86" s="49">
        <v>45033</v>
      </c>
      <c r="F86" s="79">
        <v>2</v>
      </c>
      <c r="G86" s="42"/>
      <c r="H86" s="47"/>
      <c r="I86" s="68"/>
      <c r="J86" s="73">
        <v>45203</v>
      </c>
      <c r="K86" s="22">
        <v>1</v>
      </c>
      <c r="L86" s="77"/>
      <c r="M86" s="75"/>
    </row>
    <row r="87" spans="5:13" x14ac:dyDescent="0.25">
      <c r="E87" s="49">
        <v>45034</v>
      </c>
      <c r="F87" s="22">
        <v>1</v>
      </c>
      <c r="G87" s="42"/>
      <c r="H87" s="47"/>
      <c r="I87" s="68"/>
      <c r="J87" s="73">
        <v>45204</v>
      </c>
      <c r="K87" s="22">
        <v>2</v>
      </c>
      <c r="L87" s="54" t="s">
        <v>35</v>
      </c>
      <c r="M87" s="48">
        <f>SUM(K84:K88)</f>
        <v>5</v>
      </c>
    </row>
    <row r="88" spans="5:13" ht="15.75" thickBot="1" x14ac:dyDescent="0.3">
      <c r="E88" s="49">
        <v>45035</v>
      </c>
      <c r="F88" s="22">
        <v>4</v>
      </c>
      <c r="G88" s="42"/>
      <c r="H88" s="47"/>
      <c r="I88" s="68"/>
      <c r="J88" s="74">
        <v>45205</v>
      </c>
      <c r="K88" s="80">
        <v>1</v>
      </c>
      <c r="L88" s="72" t="s">
        <v>36</v>
      </c>
      <c r="M88" s="60">
        <f>AVERAGE(K84:K88)</f>
        <v>1</v>
      </c>
    </row>
    <row r="89" spans="5:13" x14ac:dyDescent="0.25">
      <c r="E89" s="49">
        <v>45036</v>
      </c>
      <c r="F89" s="22">
        <v>1</v>
      </c>
      <c r="G89" s="54" t="s">
        <v>35</v>
      </c>
      <c r="H89" s="48">
        <f>SUM(F86:F90)</f>
        <v>12</v>
      </c>
      <c r="I89" s="68"/>
      <c r="J89" s="73">
        <v>45208</v>
      </c>
      <c r="K89" s="79">
        <v>1</v>
      </c>
      <c r="L89" s="44"/>
      <c r="M89" s="45"/>
    </row>
    <row r="90" spans="5:13" ht="15.75" thickBot="1" x14ac:dyDescent="0.3">
      <c r="E90" s="59">
        <v>45037</v>
      </c>
      <c r="F90" s="80">
        <v>4</v>
      </c>
      <c r="G90" s="76" t="s">
        <v>36</v>
      </c>
      <c r="H90" s="50">
        <f>AVERAGE(F86:F90)</f>
        <v>2.4</v>
      </c>
      <c r="I90" s="68"/>
      <c r="J90" s="73">
        <v>45209</v>
      </c>
      <c r="K90" s="22">
        <v>1</v>
      </c>
      <c r="L90" s="42"/>
      <c r="M90" s="47"/>
    </row>
    <row r="91" spans="5:13" x14ac:dyDescent="0.25">
      <c r="E91" s="49">
        <v>45040</v>
      </c>
      <c r="F91" s="79">
        <v>2</v>
      </c>
      <c r="G91" s="42"/>
      <c r="H91" s="47"/>
      <c r="I91" s="68"/>
      <c r="J91" s="73">
        <v>45210</v>
      </c>
      <c r="K91" s="22">
        <v>2</v>
      </c>
      <c r="L91" s="77"/>
      <c r="M91" s="75"/>
    </row>
    <row r="92" spans="5:13" x14ac:dyDescent="0.25">
      <c r="E92" s="49">
        <v>45041</v>
      </c>
      <c r="F92" s="22">
        <v>2</v>
      </c>
      <c r="G92" s="42"/>
      <c r="H92" s="47"/>
      <c r="I92" s="68"/>
      <c r="J92" s="73">
        <v>45211</v>
      </c>
      <c r="K92" s="22">
        <v>0</v>
      </c>
      <c r="L92" s="54" t="s">
        <v>35</v>
      </c>
      <c r="M92" s="48">
        <f>SUM(K89:K93)</f>
        <v>5</v>
      </c>
    </row>
    <row r="93" spans="5:13" ht="15.75" thickBot="1" x14ac:dyDescent="0.3">
      <c r="E93" s="49">
        <v>45042</v>
      </c>
      <c r="F93" s="22">
        <v>1</v>
      </c>
      <c r="G93" s="42"/>
      <c r="H93" s="47"/>
      <c r="I93" s="68"/>
      <c r="J93" s="74">
        <v>45212</v>
      </c>
      <c r="K93" s="80">
        <v>1</v>
      </c>
      <c r="L93" s="72" t="s">
        <v>36</v>
      </c>
      <c r="M93" s="60">
        <f>AVERAGE(K89:K93)</f>
        <v>1</v>
      </c>
    </row>
    <row r="94" spans="5:13" x14ac:dyDescent="0.25">
      <c r="E94" s="49">
        <v>45043</v>
      </c>
      <c r="F94" s="22">
        <v>1</v>
      </c>
      <c r="G94" s="54" t="s">
        <v>35</v>
      </c>
      <c r="H94" s="48">
        <f>SUM(F91:F95)</f>
        <v>6</v>
      </c>
      <c r="I94" s="68"/>
      <c r="J94" s="73">
        <v>45215</v>
      </c>
      <c r="K94" s="79">
        <v>0</v>
      </c>
      <c r="L94" s="44"/>
      <c r="M94" s="45"/>
    </row>
    <row r="95" spans="5:13" ht="15.75" thickBot="1" x14ac:dyDescent="0.3">
      <c r="E95" s="59">
        <v>45044</v>
      </c>
      <c r="F95" s="80">
        <v>0</v>
      </c>
      <c r="G95" s="76" t="s">
        <v>36</v>
      </c>
      <c r="H95" s="50">
        <f>AVERAGE(F91:F95)</f>
        <v>1.2</v>
      </c>
      <c r="I95" s="68"/>
      <c r="J95" s="73">
        <v>45216</v>
      </c>
      <c r="K95" s="22">
        <v>1</v>
      </c>
      <c r="L95" s="42"/>
      <c r="M95" s="47"/>
    </row>
    <row r="96" spans="5:13" ht="15.75" thickTop="1" x14ac:dyDescent="0.25">
      <c r="E96" s="49">
        <v>45048</v>
      </c>
      <c r="F96" s="81">
        <v>0</v>
      </c>
      <c r="G96" s="86"/>
      <c r="H96" s="87"/>
      <c r="I96" s="68"/>
      <c r="J96" s="73">
        <v>45217</v>
      </c>
      <c r="K96" s="22">
        <v>2</v>
      </c>
      <c r="L96" s="77"/>
      <c r="M96" s="75"/>
    </row>
    <row r="97" spans="5:13" x14ac:dyDescent="0.25">
      <c r="E97" s="46">
        <v>45049</v>
      </c>
      <c r="F97" s="82">
        <v>2</v>
      </c>
      <c r="G97" s="88"/>
      <c r="H97" s="75"/>
      <c r="I97" s="68"/>
      <c r="J97" s="73">
        <v>45218</v>
      </c>
      <c r="K97" s="22">
        <v>0</v>
      </c>
      <c r="L97" s="54" t="s">
        <v>35</v>
      </c>
      <c r="M97" s="48">
        <f>SUM(K94:K98)</f>
        <v>5</v>
      </c>
    </row>
    <row r="98" spans="5:13" ht="15.75" thickBot="1" x14ac:dyDescent="0.3">
      <c r="E98" s="46">
        <v>45050</v>
      </c>
      <c r="F98" s="82">
        <v>0</v>
      </c>
      <c r="G98" s="54" t="s">
        <v>35</v>
      </c>
      <c r="H98" s="48">
        <f>SUM(F96:F99)</f>
        <v>2</v>
      </c>
      <c r="I98" s="68"/>
      <c r="J98" s="74">
        <v>45219</v>
      </c>
      <c r="K98" s="80">
        <v>2</v>
      </c>
      <c r="L98" s="72" t="s">
        <v>36</v>
      </c>
      <c r="M98" s="60">
        <f>AVERAGE(K94:K98)</f>
        <v>1</v>
      </c>
    </row>
    <row r="99" spans="5:13" ht="15.75" thickBot="1" x14ac:dyDescent="0.3">
      <c r="E99" s="59">
        <v>45051</v>
      </c>
      <c r="F99" s="83">
        <v>0</v>
      </c>
      <c r="G99" s="71" t="s">
        <v>36</v>
      </c>
      <c r="H99" s="58">
        <f>AVERAGE(F96:F99)</f>
        <v>0.5</v>
      </c>
      <c r="I99" s="68"/>
      <c r="J99" s="73">
        <v>45222</v>
      </c>
      <c r="K99" s="79">
        <v>0</v>
      </c>
      <c r="L99" s="44"/>
      <c r="M99" s="45"/>
    </row>
    <row r="100" spans="5:13" x14ac:dyDescent="0.25">
      <c r="E100" s="46">
        <v>45056</v>
      </c>
      <c r="F100" s="84">
        <v>0</v>
      </c>
      <c r="G100" s="68"/>
      <c r="H100" s="68"/>
      <c r="I100" s="68"/>
      <c r="J100" s="73">
        <v>45223</v>
      </c>
      <c r="K100" s="22">
        <v>1</v>
      </c>
      <c r="L100" s="42"/>
      <c r="M100" s="47"/>
    </row>
    <row r="101" spans="5:13" x14ac:dyDescent="0.25">
      <c r="E101" s="46">
        <v>45057</v>
      </c>
      <c r="F101" s="85">
        <v>3</v>
      </c>
      <c r="G101" s="54" t="s">
        <v>35</v>
      </c>
      <c r="H101" s="48">
        <f>SUM(F100:F102)</f>
        <v>4</v>
      </c>
      <c r="I101" s="68"/>
      <c r="J101" s="73">
        <v>45224</v>
      </c>
      <c r="K101" s="22">
        <v>0</v>
      </c>
      <c r="L101" s="77"/>
      <c r="M101" s="75"/>
    </row>
    <row r="102" spans="5:13" ht="15.75" thickBot="1" x14ac:dyDescent="0.3">
      <c r="E102" s="59">
        <v>45058</v>
      </c>
      <c r="F102" s="82">
        <v>1</v>
      </c>
      <c r="G102" s="72" t="s">
        <v>36</v>
      </c>
      <c r="H102" s="60">
        <f>AVERAGE(F100:F102)</f>
        <v>1.3333333333333333</v>
      </c>
      <c r="I102" s="68"/>
      <c r="J102" s="73">
        <v>45225</v>
      </c>
      <c r="K102" s="22">
        <v>0</v>
      </c>
      <c r="L102" s="54" t="s">
        <v>35</v>
      </c>
      <c r="M102" s="48">
        <f>SUM(K99:K103)</f>
        <v>1</v>
      </c>
    </row>
    <row r="103" spans="5:13" ht="15.75" thickBot="1" x14ac:dyDescent="0.3">
      <c r="E103" s="46">
        <v>45061</v>
      </c>
      <c r="F103" s="79">
        <v>1</v>
      </c>
      <c r="G103" s="42"/>
      <c r="H103" s="47"/>
      <c r="I103" s="68"/>
      <c r="J103" s="74">
        <v>45226</v>
      </c>
      <c r="K103" s="80">
        <v>0</v>
      </c>
      <c r="L103" s="72" t="s">
        <v>36</v>
      </c>
      <c r="M103" s="60">
        <f>AVERAGE(K99:K103)</f>
        <v>0.2</v>
      </c>
    </row>
    <row r="104" spans="5:13" x14ac:dyDescent="0.25">
      <c r="E104" s="46">
        <v>45062</v>
      </c>
      <c r="F104" s="22">
        <v>1</v>
      </c>
      <c r="G104" s="42"/>
      <c r="H104" s="47"/>
      <c r="I104" s="68"/>
      <c r="J104" s="73">
        <v>45229</v>
      </c>
      <c r="K104" s="79">
        <v>0</v>
      </c>
      <c r="L104" s="44"/>
      <c r="M104" s="45"/>
    </row>
    <row r="105" spans="5:13" x14ac:dyDescent="0.25">
      <c r="E105" s="46">
        <v>45063</v>
      </c>
      <c r="F105" s="22">
        <v>2</v>
      </c>
      <c r="G105" s="42"/>
      <c r="H105" s="47"/>
      <c r="I105" s="68"/>
      <c r="J105" s="73">
        <v>45230</v>
      </c>
      <c r="K105" s="22">
        <v>0</v>
      </c>
      <c r="L105" s="42"/>
      <c r="M105" s="47"/>
    </row>
    <row r="106" spans="5:13" x14ac:dyDescent="0.25">
      <c r="E106" s="46">
        <v>45064</v>
      </c>
      <c r="F106" s="22">
        <v>0</v>
      </c>
      <c r="G106" s="54" t="s">
        <v>35</v>
      </c>
      <c r="H106" s="48">
        <f>SUM(F103:F107)</f>
        <v>5</v>
      </c>
      <c r="I106" s="68"/>
      <c r="J106" s="73">
        <v>45231</v>
      </c>
      <c r="K106" s="22">
        <v>0</v>
      </c>
      <c r="L106" s="77"/>
      <c r="M106" s="75"/>
    </row>
    <row r="107" spans="5:13" ht="15.75" thickBot="1" x14ac:dyDescent="0.3">
      <c r="E107" s="59">
        <v>45065</v>
      </c>
      <c r="F107" s="80">
        <v>1</v>
      </c>
      <c r="G107" s="76" t="s">
        <v>36</v>
      </c>
      <c r="H107" s="50">
        <f>AVERAGE(F103:F107)</f>
        <v>1</v>
      </c>
      <c r="I107" s="68"/>
      <c r="J107" s="73">
        <v>45232</v>
      </c>
      <c r="K107" s="22">
        <v>0</v>
      </c>
      <c r="L107" s="54" t="s">
        <v>35</v>
      </c>
      <c r="M107" s="48">
        <f>SUM(K104:K108)</f>
        <v>0</v>
      </c>
    </row>
    <row r="108" spans="5:13" ht="15.75" thickBot="1" x14ac:dyDescent="0.3">
      <c r="E108" s="46">
        <v>45068</v>
      </c>
      <c r="F108" s="79">
        <v>1</v>
      </c>
      <c r="G108" s="42"/>
      <c r="H108" s="47"/>
      <c r="I108" s="68"/>
      <c r="J108" s="74">
        <v>45233</v>
      </c>
      <c r="K108" s="80">
        <v>0</v>
      </c>
      <c r="L108" s="72" t="s">
        <v>36</v>
      </c>
      <c r="M108" s="60">
        <f>AVERAGE(K104:K108)</f>
        <v>0</v>
      </c>
    </row>
    <row r="109" spans="5:13" x14ac:dyDescent="0.25">
      <c r="E109" s="46">
        <v>45069</v>
      </c>
      <c r="F109" s="22">
        <v>0</v>
      </c>
      <c r="G109" s="42"/>
      <c r="H109" s="47"/>
      <c r="I109" s="68"/>
      <c r="J109" s="73">
        <v>45237</v>
      </c>
      <c r="K109" s="79">
        <v>1</v>
      </c>
      <c r="L109" s="44"/>
      <c r="M109" s="45"/>
    </row>
    <row r="110" spans="5:13" x14ac:dyDescent="0.25">
      <c r="E110" s="46">
        <v>45070</v>
      </c>
      <c r="F110" s="22">
        <v>1</v>
      </c>
      <c r="G110" s="42"/>
      <c r="H110" s="47"/>
      <c r="I110" s="68"/>
      <c r="J110" s="73">
        <v>45238</v>
      </c>
      <c r="K110" s="22">
        <v>0</v>
      </c>
      <c r="L110" s="77"/>
      <c r="M110" s="75"/>
    </row>
    <row r="111" spans="5:13" x14ac:dyDescent="0.25">
      <c r="E111" s="46">
        <v>45071</v>
      </c>
      <c r="F111" s="22">
        <v>3</v>
      </c>
      <c r="G111" s="54" t="s">
        <v>35</v>
      </c>
      <c r="H111" s="48">
        <f>SUM(F108:F112)</f>
        <v>8</v>
      </c>
      <c r="I111" s="68"/>
      <c r="J111" s="73">
        <v>45239</v>
      </c>
      <c r="K111" s="22">
        <v>1</v>
      </c>
      <c r="L111" s="54" t="s">
        <v>35</v>
      </c>
      <c r="M111" s="48">
        <f>SUM(K109:K112)</f>
        <v>2</v>
      </c>
    </row>
    <row r="112" spans="5:13" ht="15.75" thickBot="1" x14ac:dyDescent="0.3">
      <c r="E112" s="59">
        <v>45072</v>
      </c>
      <c r="F112" s="80">
        <v>3</v>
      </c>
      <c r="G112" s="76" t="s">
        <v>36</v>
      </c>
      <c r="H112" s="50">
        <f>AVERAGE(F108:F112)</f>
        <v>1.6</v>
      </c>
      <c r="I112" s="68"/>
      <c r="J112" s="74">
        <v>45240</v>
      </c>
      <c r="K112" s="22">
        <v>0</v>
      </c>
      <c r="L112" s="72" t="s">
        <v>36</v>
      </c>
      <c r="M112" s="60">
        <f>AVERAGE(K109:K112)</f>
        <v>0.5</v>
      </c>
    </row>
    <row r="113" spans="5:13" x14ac:dyDescent="0.25">
      <c r="E113" s="46">
        <v>45075</v>
      </c>
      <c r="F113" s="79">
        <v>3</v>
      </c>
      <c r="G113" s="42"/>
      <c r="H113" s="47"/>
      <c r="I113" s="68"/>
      <c r="J113" s="73">
        <v>45243</v>
      </c>
      <c r="K113" s="79">
        <v>0</v>
      </c>
      <c r="L113" s="44"/>
      <c r="M113" s="45"/>
    </row>
    <row r="114" spans="5:13" x14ac:dyDescent="0.25">
      <c r="E114" s="46">
        <v>45076</v>
      </c>
      <c r="F114" s="22">
        <v>2</v>
      </c>
      <c r="G114" s="42"/>
      <c r="H114" s="47"/>
      <c r="I114" s="68"/>
      <c r="J114" s="73">
        <v>45244</v>
      </c>
      <c r="K114" s="22">
        <v>0</v>
      </c>
      <c r="L114" s="42"/>
      <c r="M114" s="47"/>
    </row>
    <row r="115" spans="5:13" x14ac:dyDescent="0.25">
      <c r="E115" s="46">
        <v>45077</v>
      </c>
      <c r="F115" s="22">
        <v>3</v>
      </c>
      <c r="G115" s="42"/>
      <c r="H115" s="47"/>
      <c r="I115" s="68"/>
      <c r="J115" s="73">
        <v>45245</v>
      </c>
      <c r="K115" s="22">
        <v>2</v>
      </c>
      <c r="L115" s="77"/>
      <c r="M115" s="75"/>
    </row>
    <row r="116" spans="5:13" x14ac:dyDescent="0.25">
      <c r="E116" s="46">
        <v>45078</v>
      </c>
      <c r="F116" s="22">
        <v>2</v>
      </c>
      <c r="G116" s="54" t="s">
        <v>35</v>
      </c>
      <c r="H116" s="48">
        <f>SUM(F113:F117)</f>
        <v>12</v>
      </c>
      <c r="I116" s="68"/>
      <c r="J116" s="73">
        <v>45246</v>
      </c>
      <c r="K116" s="22">
        <v>1</v>
      </c>
      <c r="L116" s="54" t="s">
        <v>35</v>
      </c>
      <c r="M116" s="48">
        <f>SUM(K113:K117)</f>
        <v>3</v>
      </c>
    </row>
    <row r="117" spans="5:13" ht="15.75" thickBot="1" x14ac:dyDescent="0.3">
      <c r="E117" s="59">
        <v>45079</v>
      </c>
      <c r="F117" s="80">
        <v>2</v>
      </c>
      <c r="G117" s="76" t="s">
        <v>36</v>
      </c>
      <c r="H117" s="50">
        <f>AVERAGE(F113:F117)</f>
        <v>2.4</v>
      </c>
      <c r="I117" s="68"/>
      <c r="J117" s="74">
        <v>45247</v>
      </c>
      <c r="K117" s="80">
        <v>0</v>
      </c>
      <c r="L117" s="72" t="s">
        <v>36</v>
      </c>
      <c r="M117" s="60">
        <f>AVERAGE(K113:K117)</f>
        <v>0.6</v>
      </c>
    </row>
    <row r="118" spans="5:13" x14ac:dyDescent="0.25">
      <c r="E118" s="46">
        <v>45082</v>
      </c>
      <c r="F118" s="79">
        <v>2</v>
      </c>
      <c r="G118" s="42"/>
      <c r="H118" s="47"/>
      <c r="I118" s="68"/>
      <c r="J118" s="73">
        <v>45250</v>
      </c>
      <c r="K118" s="79">
        <v>1</v>
      </c>
      <c r="L118" s="44"/>
      <c r="M118" s="45"/>
    </row>
    <row r="119" spans="5:13" x14ac:dyDescent="0.25">
      <c r="E119" s="46">
        <v>45083</v>
      </c>
      <c r="F119" s="22">
        <v>1</v>
      </c>
      <c r="G119" s="42"/>
      <c r="H119" s="47"/>
      <c r="I119" s="68"/>
      <c r="J119" s="73">
        <v>45251</v>
      </c>
      <c r="K119" s="22">
        <v>0</v>
      </c>
      <c r="L119" s="42"/>
      <c r="M119" s="47"/>
    </row>
    <row r="120" spans="5:13" x14ac:dyDescent="0.25">
      <c r="E120" s="46">
        <v>45084</v>
      </c>
      <c r="F120" s="22">
        <v>1</v>
      </c>
      <c r="G120" s="42"/>
      <c r="H120" s="47"/>
      <c r="I120" s="68"/>
      <c r="J120" s="73">
        <v>45252</v>
      </c>
      <c r="K120" s="22">
        <v>0</v>
      </c>
      <c r="L120" s="77"/>
      <c r="M120" s="75"/>
    </row>
    <row r="121" spans="5:13" x14ac:dyDescent="0.25">
      <c r="E121" s="46">
        <v>45085</v>
      </c>
      <c r="F121" s="41">
        <v>1</v>
      </c>
      <c r="G121" s="89" t="s">
        <v>35</v>
      </c>
      <c r="H121" s="48">
        <f>SUM(F118:F122)</f>
        <v>5</v>
      </c>
      <c r="I121" s="68"/>
      <c r="J121" s="73">
        <v>45253</v>
      </c>
      <c r="K121" s="22">
        <v>0</v>
      </c>
      <c r="L121" s="54" t="s">
        <v>35</v>
      </c>
      <c r="M121" s="48">
        <f>SUM(K118:K122)</f>
        <v>3</v>
      </c>
    </row>
    <row r="122" spans="5:13" ht="15.75" thickBot="1" x14ac:dyDescent="0.3">
      <c r="E122" s="59">
        <v>45086</v>
      </c>
      <c r="F122" s="26">
        <v>0</v>
      </c>
      <c r="G122" s="76" t="s">
        <v>36</v>
      </c>
      <c r="H122" s="50">
        <f>AVERAGE(F118:F122)</f>
        <v>1</v>
      </c>
      <c r="I122" s="68"/>
      <c r="J122" s="74">
        <v>45254</v>
      </c>
      <c r="K122" s="80">
        <v>2</v>
      </c>
      <c r="L122" s="72" t="s">
        <v>36</v>
      </c>
      <c r="M122" s="60">
        <f>AVERAGE(K118:K122)</f>
        <v>0.6</v>
      </c>
    </row>
    <row r="123" spans="5:13" ht="15.75" thickTop="1" x14ac:dyDescent="0.25">
      <c r="E123" s="73">
        <v>45090</v>
      </c>
      <c r="F123" s="79">
        <v>2</v>
      </c>
      <c r="G123" s="86"/>
      <c r="H123" s="87"/>
      <c r="I123" s="68"/>
      <c r="J123" s="73">
        <v>45257</v>
      </c>
      <c r="K123" s="79">
        <v>3</v>
      </c>
      <c r="L123" s="44"/>
      <c r="M123" s="45"/>
    </row>
    <row r="124" spans="5:13" x14ac:dyDescent="0.25">
      <c r="E124" s="73">
        <v>45091</v>
      </c>
      <c r="F124" s="22">
        <v>0</v>
      </c>
      <c r="G124" s="88"/>
      <c r="H124" s="75"/>
      <c r="I124" s="68"/>
      <c r="J124" s="73">
        <v>45258</v>
      </c>
      <c r="K124" s="22">
        <v>3</v>
      </c>
      <c r="L124" s="42"/>
      <c r="M124" s="47"/>
    </row>
    <row r="125" spans="5:13" x14ac:dyDescent="0.25">
      <c r="E125" s="73">
        <v>45092</v>
      </c>
      <c r="F125" s="22">
        <v>1</v>
      </c>
      <c r="G125" s="54" t="s">
        <v>35</v>
      </c>
      <c r="H125" s="48">
        <f>SUM(F123:F126)</f>
        <v>3</v>
      </c>
      <c r="I125" s="68"/>
      <c r="J125" s="73">
        <v>45259</v>
      </c>
      <c r="K125" s="22">
        <v>0</v>
      </c>
      <c r="L125" s="77"/>
      <c r="M125" s="75"/>
    </row>
    <row r="126" spans="5:13" ht="15.75" thickBot="1" x14ac:dyDescent="0.3">
      <c r="E126" s="74">
        <v>45093</v>
      </c>
      <c r="F126" s="22">
        <v>0</v>
      </c>
      <c r="G126" s="72" t="s">
        <v>36</v>
      </c>
      <c r="H126" s="60">
        <f>AVERAGE(F123:F126)</f>
        <v>0.75</v>
      </c>
      <c r="I126" s="68"/>
      <c r="J126" s="73">
        <v>45260</v>
      </c>
      <c r="K126" s="22">
        <v>2</v>
      </c>
      <c r="L126" s="54" t="s">
        <v>35</v>
      </c>
      <c r="M126" s="48">
        <f>SUM(K123:K127)</f>
        <v>9</v>
      </c>
    </row>
    <row r="127" spans="5:13" ht="15.75" thickBot="1" x14ac:dyDescent="0.3">
      <c r="E127" s="73">
        <v>45096</v>
      </c>
      <c r="F127" s="79">
        <v>1</v>
      </c>
      <c r="G127" s="42"/>
      <c r="H127" s="47"/>
      <c r="I127" s="68"/>
      <c r="J127" s="74">
        <v>45261</v>
      </c>
      <c r="K127" s="80">
        <v>1</v>
      </c>
      <c r="L127" s="72" t="s">
        <v>36</v>
      </c>
      <c r="M127" s="60">
        <f>AVERAGE(K123:K127)</f>
        <v>1.8</v>
      </c>
    </row>
    <row r="128" spans="5:13" x14ac:dyDescent="0.25">
      <c r="E128" s="73">
        <v>45097</v>
      </c>
      <c r="F128" s="22">
        <v>3</v>
      </c>
      <c r="G128" s="42"/>
      <c r="H128" s="47"/>
      <c r="I128" s="68"/>
      <c r="J128" s="73">
        <v>45264</v>
      </c>
      <c r="K128" s="79">
        <v>1</v>
      </c>
      <c r="L128" s="44"/>
      <c r="M128" s="45"/>
    </row>
    <row r="129" spans="5:13" x14ac:dyDescent="0.25">
      <c r="E129" s="73">
        <v>45098</v>
      </c>
      <c r="F129" s="22">
        <v>1</v>
      </c>
      <c r="G129" s="42"/>
      <c r="H129" s="47"/>
      <c r="I129" s="68"/>
      <c r="J129" s="73">
        <v>45265</v>
      </c>
      <c r="K129" s="22">
        <v>0</v>
      </c>
      <c r="L129" s="42"/>
      <c r="M129" s="47"/>
    </row>
    <row r="130" spans="5:13" x14ac:dyDescent="0.25">
      <c r="E130" s="73">
        <v>45099</v>
      </c>
      <c r="F130" s="22">
        <v>2</v>
      </c>
      <c r="G130" s="54" t="s">
        <v>35</v>
      </c>
      <c r="H130" s="48">
        <f>SUM(F127:F131)</f>
        <v>7</v>
      </c>
      <c r="I130" s="68"/>
      <c r="J130" s="73">
        <v>45266</v>
      </c>
      <c r="K130" s="22">
        <v>0</v>
      </c>
      <c r="L130" s="77"/>
      <c r="M130" s="75"/>
    </row>
    <row r="131" spans="5:13" ht="15.75" thickBot="1" x14ac:dyDescent="0.3">
      <c r="E131" s="74">
        <v>45100</v>
      </c>
      <c r="F131" s="80">
        <v>0</v>
      </c>
      <c r="G131" s="76" t="s">
        <v>36</v>
      </c>
      <c r="H131" s="50">
        <f>AVERAGE(F127:F131)</f>
        <v>1.4</v>
      </c>
      <c r="I131" s="68"/>
      <c r="J131" s="73">
        <v>45267</v>
      </c>
      <c r="K131" s="22">
        <v>0</v>
      </c>
      <c r="L131" s="54" t="s">
        <v>35</v>
      </c>
      <c r="M131" s="48">
        <f>SUM(K128:K132)</f>
        <v>1</v>
      </c>
    </row>
    <row r="132" spans="5:13" ht="15.75" thickBot="1" x14ac:dyDescent="0.3">
      <c r="E132" s="73">
        <v>45103</v>
      </c>
      <c r="F132" s="79">
        <v>2</v>
      </c>
      <c r="G132" s="42"/>
      <c r="H132" s="47"/>
      <c r="I132" s="68"/>
      <c r="J132" s="74">
        <v>45268</v>
      </c>
      <c r="K132" s="80">
        <v>0</v>
      </c>
      <c r="L132" s="72" t="s">
        <v>36</v>
      </c>
      <c r="M132" s="60">
        <f>AVERAGE(K128:K132)</f>
        <v>0.2</v>
      </c>
    </row>
    <row r="133" spans="5:13" x14ac:dyDescent="0.25">
      <c r="E133" s="73">
        <v>45104</v>
      </c>
      <c r="F133" s="22">
        <v>0</v>
      </c>
      <c r="G133" s="42"/>
      <c r="H133" s="47"/>
      <c r="I133" s="68"/>
      <c r="J133" s="73">
        <v>45271</v>
      </c>
      <c r="K133" s="79">
        <v>1</v>
      </c>
      <c r="L133" s="44"/>
      <c r="M133" s="45"/>
    </row>
    <row r="134" spans="5:13" x14ac:dyDescent="0.25">
      <c r="E134" s="73">
        <v>45105</v>
      </c>
      <c r="F134" s="22">
        <v>0</v>
      </c>
      <c r="G134" s="42"/>
      <c r="H134" s="47"/>
      <c r="I134" s="68"/>
      <c r="J134" s="73">
        <v>45272</v>
      </c>
      <c r="K134" s="22">
        <v>0</v>
      </c>
      <c r="L134" s="42"/>
      <c r="M134" s="47"/>
    </row>
    <row r="135" spans="5:13" x14ac:dyDescent="0.25">
      <c r="E135" s="73">
        <v>45106</v>
      </c>
      <c r="F135" s="22">
        <v>1</v>
      </c>
      <c r="G135" s="54" t="s">
        <v>35</v>
      </c>
      <c r="H135" s="48">
        <f>SUM(F132:F136)</f>
        <v>5</v>
      </c>
      <c r="I135" s="68"/>
      <c r="J135" s="73">
        <v>45273</v>
      </c>
      <c r="K135" s="22">
        <v>2</v>
      </c>
      <c r="L135" s="77"/>
      <c r="M135" s="75"/>
    </row>
    <row r="136" spans="5:13" ht="15.75" thickBot="1" x14ac:dyDescent="0.3">
      <c r="E136" s="74">
        <v>45107</v>
      </c>
      <c r="F136" s="80">
        <v>2</v>
      </c>
      <c r="G136" s="76" t="s">
        <v>36</v>
      </c>
      <c r="H136" s="50">
        <f>AVERAGE(F132:F136)</f>
        <v>1</v>
      </c>
      <c r="I136" s="68"/>
      <c r="J136" s="73">
        <v>45274</v>
      </c>
      <c r="K136" s="22">
        <v>0</v>
      </c>
      <c r="L136" s="54" t="s">
        <v>35</v>
      </c>
      <c r="M136" s="48">
        <f>SUM(K133:K137)</f>
        <v>3</v>
      </c>
    </row>
    <row r="137" spans="5:13" ht="15.75" thickBot="1" x14ac:dyDescent="0.3">
      <c r="E137" s="68"/>
      <c r="F137" s="68"/>
      <c r="G137" s="68"/>
      <c r="H137" s="68"/>
      <c r="I137" s="68"/>
      <c r="J137" s="74">
        <v>45275</v>
      </c>
      <c r="K137" s="80">
        <v>0</v>
      </c>
      <c r="L137" s="72" t="s">
        <v>36</v>
      </c>
      <c r="M137" s="60">
        <f>AVERAGE(K133:K137)</f>
        <v>0.6</v>
      </c>
    </row>
    <row r="138" spans="5:13" x14ac:dyDescent="0.25">
      <c r="E138" s="68"/>
      <c r="F138" s="68"/>
      <c r="G138" s="68"/>
      <c r="H138" s="68"/>
      <c r="I138" s="68"/>
      <c r="J138" s="73">
        <v>45278</v>
      </c>
      <c r="K138" s="79">
        <v>2</v>
      </c>
      <c r="L138" s="44"/>
      <c r="M138" s="45"/>
    </row>
    <row r="139" spans="5:13" x14ac:dyDescent="0.25">
      <c r="E139" s="68"/>
      <c r="F139" s="68"/>
      <c r="G139" s="68"/>
      <c r="H139" s="68"/>
      <c r="I139" s="68"/>
      <c r="J139" s="73">
        <v>45279</v>
      </c>
      <c r="K139" s="22">
        <v>0</v>
      </c>
      <c r="L139" s="42"/>
      <c r="M139" s="47"/>
    </row>
    <row r="140" spans="5:13" x14ac:dyDescent="0.25">
      <c r="E140" s="68"/>
      <c r="F140" s="68"/>
      <c r="G140" s="68"/>
      <c r="H140" s="68"/>
      <c r="I140" s="68"/>
      <c r="J140" s="73">
        <v>45280</v>
      </c>
      <c r="K140" s="22">
        <v>1</v>
      </c>
      <c r="L140" s="77"/>
      <c r="M140" s="75"/>
    </row>
    <row r="141" spans="5:13" x14ac:dyDescent="0.25">
      <c r="E141" s="68"/>
      <c r="F141" s="68"/>
      <c r="G141" s="68"/>
      <c r="H141" s="68"/>
      <c r="I141" s="68"/>
      <c r="J141" s="73">
        <v>45281</v>
      </c>
      <c r="K141" s="22">
        <v>0</v>
      </c>
      <c r="L141" s="54" t="s">
        <v>35</v>
      </c>
      <c r="M141" s="48">
        <f>SUM(K138:K142)</f>
        <v>3</v>
      </c>
    </row>
    <row r="142" spans="5:13" ht="15.75" thickBot="1" x14ac:dyDescent="0.3">
      <c r="E142" s="68"/>
      <c r="F142" s="68"/>
      <c r="G142" s="68"/>
      <c r="H142" s="68"/>
      <c r="I142" s="68"/>
      <c r="J142" s="74">
        <v>45282</v>
      </c>
      <c r="K142" s="80">
        <v>0</v>
      </c>
      <c r="L142" s="72" t="s">
        <v>36</v>
      </c>
      <c r="M142" s="60">
        <f>AVERAGE(K138:K142)</f>
        <v>0.6</v>
      </c>
    </row>
    <row r="143" spans="5:13" x14ac:dyDescent="0.25">
      <c r="E143" s="68"/>
      <c r="F143" s="68"/>
      <c r="G143" s="68"/>
      <c r="H143" s="68"/>
      <c r="I143" s="68"/>
      <c r="J143" s="73">
        <v>45285</v>
      </c>
      <c r="K143" s="79">
        <v>0</v>
      </c>
      <c r="L143" s="44"/>
      <c r="M143" s="45"/>
    </row>
    <row r="144" spans="5:13" x14ac:dyDescent="0.25">
      <c r="E144" s="68"/>
      <c r="F144" s="68"/>
      <c r="G144" s="68"/>
      <c r="H144" s="68"/>
      <c r="I144" s="68"/>
      <c r="J144" s="73">
        <v>45286</v>
      </c>
      <c r="K144" s="22">
        <v>0</v>
      </c>
      <c r="L144" s="42"/>
      <c r="M144" s="47"/>
    </row>
    <row r="145" spans="5:13" x14ac:dyDescent="0.25">
      <c r="E145" s="68"/>
      <c r="F145" s="68"/>
      <c r="G145" s="68"/>
      <c r="H145" s="68"/>
      <c r="I145" s="68"/>
      <c r="J145" s="73">
        <v>45287</v>
      </c>
      <c r="K145" s="22">
        <v>0</v>
      </c>
      <c r="L145" s="77"/>
      <c r="M145" s="75"/>
    </row>
    <row r="146" spans="5:13" x14ac:dyDescent="0.25">
      <c r="E146" s="68"/>
      <c r="F146" s="68"/>
      <c r="G146" s="68"/>
      <c r="H146" s="68"/>
      <c r="I146" s="68"/>
      <c r="J146" s="73">
        <v>45288</v>
      </c>
      <c r="K146" s="22">
        <v>1</v>
      </c>
      <c r="L146" s="54" t="s">
        <v>35</v>
      </c>
      <c r="M146" s="48">
        <f>SUM(K143:K147)</f>
        <v>1</v>
      </c>
    </row>
    <row r="147" spans="5:13" ht="15.75" thickBot="1" x14ac:dyDescent="0.3">
      <c r="E147" s="68"/>
      <c r="F147" s="68"/>
      <c r="G147" s="68"/>
      <c r="H147" s="68"/>
      <c r="I147" s="68"/>
      <c r="J147" s="74">
        <v>45289</v>
      </c>
      <c r="K147" s="80">
        <v>0</v>
      </c>
      <c r="L147" s="72" t="s">
        <v>36</v>
      </c>
      <c r="M147" s="60">
        <f>AVERAGE(K143:K147)</f>
        <v>0.2</v>
      </c>
    </row>
    <row r="148" spans="5:13" x14ac:dyDescent="0.25">
      <c r="E148" s="68"/>
      <c r="F148" s="68"/>
      <c r="G148" s="68"/>
      <c r="H148" s="68"/>
      <c r="I148" s="68"/>
      <c r="J148" s="68"/>
      <c r="K148" s="68"/>
      <c r="L148" s="68"/>
      <c r="M148" s="68"/>
    </row>
    <row r="149" spans="5:13" x14ac:dyDescent="0.25">
      <c r="E149" s="68"/>
      <c r="F149" s="68"/>
      <c r="G149" s="68"/>
      <c r="H149" s="68"/>
      <c r="I149" s="68"/>
      <c r="J149" s="68"/>
      <c r="K149" s="68"/>
      <c r="L149" s="68"/>
      <c r="M149" s="68"/>
    </row>
    <row r="150" spans="5:13" x14ac:dyDescent="0.25">
      <c r="E150" s="68"/>
      <c r="F150" s="68"/>
      <c r="G150" s="68"/>
      <c r="H150" s="68"/>
      <c r="I150" s="68"/>
      <c r="J150" s="68"/>
      <c r="K150" s="68"/>
      <c r="L150" s="68"/>
      <c r="M150" s="68"/>
    </row>
    <row r="151" spans="5:13" x14ac:dyDescent="0.25">
      <c r="E151" s="68"/>
      <c r="F151" s="68"/>
      <c r="G151" s="68"/>
      <c r="H151" s="68"/>
      <c r="I151" s="68"/>
      <c r="J151" s="68"/>
      <c r="K151" s="68"/>
      <c r="L151" s="68"/>
      <c r="M151" s="68"/>
    </row>
    <row r="152" spans="5:13" x14ac:dyDescent="0.25">
      <c r="E152" s="68"/>
      <c r="F152" s="68"/>
      <c r="G152" s="68"/>
      <c r="H152" s="68"/>
      <c r="I152" s="68"/>
      <c r="J152" s="68"/>
      <c r="K152" s="68"/>
      <c r="L152" s="68"/>
      <c r="M152" s="68"/>
    </row>
    <row r="153" spans="5:13" x14ac:dyDescent="0.25">
      <c r="E153" s="68"/>
      <c r="F153" s="68"/>
      <c r="G153" s="68"/>
      <c r="H153" s="68"/>
      <c r="I153" s="68"/>
      <c r="J153" s="68"/>
      <c r="K153" s="68"/>
      <c r="L153" s="68"/>
      <c r="M153" s="68"/>
    </row>
    <row r="154" spans="5:13" x14ac:dyDescent="0.25">
      <c r="E154" s="68"/>
      <c r="F154" s="68"/>
      <c r="G154" s="68"/>
      <c r="H154" s="68"/>
      <c r="I154" s="68"/>
      <c r="J154" s="68"/>
      <c r="K154" s="68"/>
      <c r="L154" s="68"/>
      <c r="M154" s="68"/>
    </row>
    <row r="155" spans="5:13" x14ac:dyDescent="0.25">
      <c r="E155" s="68"/>
      <c r="F155" s="68"/>
      <c r="G155" s="68"/>
      <c r="H155" s="68"/>
      <c r="I155" s="68"/>
      <c r="J155" s="68"/>
      <c r="K155" s="68"/>
      <c r="L155" s="68"/>
      <c r="M155" s="68"/>
    </row>
    <row r="156" spans="5:13" x14ac:dyDescent="0.25">
      <c r="E156" s="68"/>
      <c r="F156" s="68"/>
      <c r="G156" s="68"/>
      <c r="H156" s="68"/>
      <c r="I156" s="68"/>
      <c r="J156" s="68"/>
      <c r="K156" s="68"/>
      <c r="L156" s="68"/>
      <c r="M156" s="68"/>
    </row>
    <row r="157" spans="5:13" x14ac:dyDescent="0.25">
      <c r="E157" s="68"/>
      <c r="F157" s="68"/>
      <c r="G157" s="68"/>
      <c r="H157" s="68"/>
      <c r="I157" s="68"/>
      <c r="J157" s="68"/>
      <c r="K157" s="68"/>
      <c r="L157" s="68"/>
      <c r="M157" s="68"/>
    </row>
    <row r="158" spans="5:13" x14ac:dyDescent="0.25">
      <c r="E158" s="68"/>
      <c r="F158" s="68"/>
      <c r="G158" s="68"/>
      <c r="H158" s="68"/>
      <c r="I158" s="68"/>
      <c r="J158" s="68"/>
      <c r="K158" s="68"/>
      <c r="L158" s="68"/>
      <c r="M158" s="68"/>
    </row>
    <row r="159" spans="5:13" x14ac:dyDescent="0.25">
      <c r="E159" s="68"/>
      <c r="F159" s="68"/>
      <c r="G159" s="68"/>
      <c r="H159" s="68"/>
      <c r="I159" s="68"/>
      <c r="J159" s="68"/>
      <c r="K159" s="68"/>
      <c r="L159" s="68"/>
      <c r="M159" s="68"/>
    </row>
    <row r="160" spans="5:13" x14ac:dyDescent="0.25">
      <c r="E160" s="68"/>
      <c r="F160" s="68"/>
      <c r="G160" s="68"/>
      <c r="H160" s="68"/>
      <c r="I160" s="68"/>
      <c r="J160" s="68"/>
      <c r="K160" s="68"/>
      <c r="L160" s="68"/>
      <c r="M160" s="68"/>
    </row>
    <row r="161" spans="5:13" x14ac:dyDescent="0.25">
      <c r="E161" s="68"/>
      <c r="F161" s="68"/>
      <c r="G161" s="68"/>
      <c r="H161" s="68"/>
      <c r="I161" s="68"/>
      <c r="J161" s="68"/>
      <c r="K161" s="68"/>
      <c r="L161" s="68"/>
      <c r="M161" s="68"/>
    </row>
    <row r="162" spans="5:13" x14ac:dyDescent="0.25">
      <c r="E162" s="68"/>
      <c r="F162" s="68"/>
      <c r="G162" s="68"/>
      <c r="H162" s="68"/>
      <c r="I162" s="68"/>
      <c r="J162" s="68"/>
      <c r="K162" s="68"/>
      <c r="L162" s="68"/>
      <c r="M162" s="68"/>
    </row>
    <row r="163" spans="5:13" x14ac:dyDescent="0.25">
      <c r="E163" s="68"/>
      <c r="F163" s="68"/>
      <c r="G163" s="68"/>
      <c r="H163" s="68"/>
      <c r="I163" s="68"/>
      <c r="J163" s="68"/>
      <c r="K163" s="68"/>
      <c r="L163" s="68"/>
      <c r="M163" s="68"/>
    </row>
    <row r="164" spans="5:13" x14ac:dyDescent="0.25">
      <c r="E164" s="68"/>
      <c r="F164" s="68"/>
      <c r="G164" s="68"/>
      <c r="H164" s="68"/>
      <c r="I164" s="68"/>
      <c r="J164" s="68"/>
      <c r="K164" s="68"/>
      <c r="L164" s="68"/>
      <c r="M164" s="68"/>
    </row>
    <row r="165" spans="5:13" x14ac:dyDescent="0.25">
      <c r="E165" s="68"/>
      <c r="F165" s="68"/>
      <c r="G165" s="68"/>
      <c r="H165" s="68"/>
      <c r="I165" s="68"/>
      <c r="J165" s="68"/>
      <c r="K165" s="68"/>
      <c r="L165" s="68"/>
      <c r="M165" s="68"/>
    </row>
    <row r="166" spans="5:13" x14ac:dyDescent="0.25">
      <c r="E166" s="68"/>
      <c r="F166" s="68"/>
      <c r="G166" s="68"/>
      <c r="H166" s="68"/>
      <c r="I166" s="68"/>
      <c r="J166" s="68"/>
      <c r="K166" s="68"/>
      <c r="L166" s="68"/>
      <c r="M166" s="68"/>
    </row>
    <row r="167" spans="5:13" x14ac:dyDescent="0.25">
      <c r="E167" s="68"/>
      <c r="F167" s="68"/>
      <c r="G167" s="68"/>
      <c r="H167" s="68"/>
      <c r="I167" s="68"/>
      <c r="J167" s="68"/>
      <c r="K167" s="68"/>
      <c r="L167" s="68"/>
      <c r="M167" s="68"/>
    </row>
    <row r="168" spans="5:13" x14ac:dyDescent="0.25">
      <c r="E168" s="68"/>
      <c r="F168" s="68"/>
      <c r="G168" s="68"/>
      <c r="H168" s="68"/>
      <c r="I168" s="68"/>
      <c r="J168" s="68"/>
      <c r="K168" s="68"/>
      <c r="L168" s="68"/>
      <c r="M168" s="68"/>
    </row>
    <row r="169" spans="5:13" x14ac:dyDescent="0.25">
      <c r="E169" s="68"/>
      <c r="F169" s="68"/>
      <c r="G169" s="68"/>
      <c r="H169" s="68"/>
      <c r="I169" s="68"/>
      <c r="J169" s="68"/>
      <c r="K169" s="68"/>
      <c r="L169" s="68"/>
      <c r="M169" s="68"/>
    </row>
    <row r="170" spans="5:13" x14ac:dyDescent="0.25">
      <c r="E170" s="68"/>
      <c r="F170" s="68"/>
      <c r="G170" s="68"/>
      <c r="H170" s="68"/>
      <c r="I170" s="68"/>
      <c r="J170" s="68"/>
      <c r="K170" s="68"/>
      <c r="L170" s="68"/>
      <c r="M170" s="68"/>
    </row>
    <row r="171" spans="5:13" x14ac:dyDescent="0.25">
      <c r="E171" s="68"/>
      <c r="F171" s="68"/>
      <c r="G171" s="68"/>
      <c r="H171" s="68"/>
      <c r="I171" s="68"/>
      <c r="J171" s="68"/>
      <c r="K171" s="68"/>
      <c r="L171" s="68"/>
      <c r="M171" s="68"/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Общее</vt:lpstr>
      <vt:lpstr>Новак</vt:lpstr>
      <vt:lpstr>Засек</vt:lpstr>
      <vt:lpstr>Тол</vt:lpstr>
      <vt:lpstr>Мичу</vt:lpstr>
      <vt:lpstr>Сызр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2025-03-31T05:47:41Z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E77E90DF-6271-4F5B-834F-2DD1F245DDA4}" pid="4">
    <vt:vector size="2" baseType="ui4">
      <vt:ui4>0</vt:ui4>
      <vt:ui4>0</vt:ui4>
    </vt:vector>
  </property>
</Properties>
</file>