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e\Dropbox (ASISPRO)\ADMINISTRACION\"/>
    </mc:Choice>
  </mc:AlternateContent>
  <bookViews>
    <workbookView xWindow="0" yWindow="0" windowWidth="20490" windowHeight="7755" activeTab="3"/>
  </bookViews>
  <sheets>
    <sheet name="7 Aguinaldo" sheetId="4" r:id="rId1"/>
    <sheet name="7 Prestamos" sheetId="3" r:id="rId2"/>
    <sheet name="7 Proveedores" sheetId="2" r:id="rId3"/>
    <sheet name="2 Clientes" sheetId="1" r:id="rId4"/>
  </sheets>
  <externalReferences>
    <externalReference r:id="rId5"/>
    <externalReference r:id="rId6"/>
  </externalReferences>
  <definedNames>
    <definedName name="_xlnm._FilterDatabase" localSheetId="3" hidden="1">'2 Clientes'!$A$15:$D$18</definedName>
    <definedName name="_xlnm._FilterDatabase" localSheetId="0" hidden="1">'7 Aguinaldo'!$A$1:$G$83</definedName>
    <definedName name="_xlnm.Print_Area" localSheetId="3">[2]Hoja1!$A$1:$F$93</definedName>
    <definedName name="_xlnm.Print_Area" localSheetId="1">'7 Prestamos'!$A$1:$M$78</definedName>
    <definedName name="_xlnm.Print_Area" localSheetId="2">'7 Proveedores'!$A$1:$I$56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4" l="1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19" i="4" s="1"/>
  <c r="F131" i="3"/>
  <c r="D131" i="3"/>
  <c r="C131" i="3"/>
  <c r="E130" i="3"/>
  <c r="E129" i="3"/>
  <c r="E128" i="3"/>
  <c r="E127" i="3"/>
  <c r="E126" i="3"/>
  <c r="E125" i="3"/>
  <c r="E124" i="3"/>
  <c r="E123" i="3"/>
  <c r="E122" i="3"/>
  <c r="E121" i="3"/>
  <c r="E131" i="3" s="1"/>
  <c r="J11" i="3" s="1"/>
  <c r="E120" i="3"/>
  <c r="E119" i="3"/>
  <c r="V115" i="3"/>
  <c r="U115" i="3"/>
  <c r="W114" i="3"/>
  <c r="X114" i="3" s="1"/>
  <c r="D114" i="3"/>
  <c r="C114" i="3"/>
  <c r="W113" i="3"/>
  <c r="X113" i="3" s="1"/>
  <c r="E113" i="3"/>
  <c r="F113" i="3" s="1"/>
  <c r="W112" i="3"/>
  <c r="X112" i="3" s="1"/>
  <c r="F112" i="3"/>
  <c r="E112" i="3"/>
  <c r="W111" i="3"/>
  <c r="X111" i="3" s="1"/>
  <c r="E111" i="3"/>
  <c r="F111" i="3" s="1"/>
  <c r="W110" i="3"/>
  <c r="X110" i="3" s="1"/>
  <c r="P110" i="3"/>
  <c r="E110" i="3"/>
  <c r="F110" i="3" s="1"/>
  <c r="X109" i="3"/>
  <c r="W109" i="3"/>
  <c r="E109" i="3"/>
  <c r="F109" i="3" s="1"/>
  <c r="W108" i="3"/>
  <c r="X108" i="3" s="1"/>
  <c r="P108" i="3"/>
  <c r="P112" i="3" s="1"/>
  <c r="F108" i="3"/>
  <c r="E108" i="3"/>
  <c r="W107" i="3"/>
  <c r="X107" i="3" s="1"/>
  <c r="F107" i="3"/>
  <c r="E107" i="3"/>
  <c r="W106" i="3"/>
  <c r="X106" i="3" s="1"/>
  <c r="E106" i="3"/>
  <c r="F106" i="3" s="1"/>
  <c r="W105" i="3"/>
  <c r="X105" i="3" s="1"/>
  <c r="P105" i="3"/>
  <c r="E105" i="3"/>
  <c r="F105" i="3" s="1"/>
  <c r="X104" i="3"/>
  <c r="W104" i="3"/>
  <c r="E104" i="3"/>
  <c r="F104" i="3" s="1"/>
  <c r="J28" i="3" s="1"/>
  <c r="W103" i="3"/>
  <c r="W115" i="3" s="1"/>
  <c r="F103" i="3"/>
  <c r="E103" i="3"/>
  <c r="E102" i="3"/>
  <c r="F102" i="3" s="1"/>
  <c r="F114" i="3" s="1"/>
  <c r="J9" i="3" s="1"/>
  <c r="E97" i="3"/>
  <c r="E92" i="3"/>
  <c r="D86" i="3"/>
  <c r="P85" i="3"/>
  <c r="P84" i="3"/>
  <c r="C81" i="3"/>
  <c r="S78" i="3"/>
  <c r="R78" i="3"/>
  <c r="P109" i="3" s="1"/>
  <c r="R76" i="3"/>
  <c r="R75" i="3"/>
  <c r="S72" i="3"/>
  <c r="Q72" i="3"/>
  <c r="X71" i="3"/>
  <c r="W71" i="3"/>
  <c r="P102" i="3" s="1"/>
  <c r="Y70" i="3"/>
  <c r="F70" i="3"/>
  <c r="D70" i="3"/>
  <c r="C70" i="3"/>
  <c r="Y69" i="3"/>
  <c r="E69" i="3"/>
  <c r="G69" i="3" s="1"/>
  <c r="Y68" i="3"/>
  <c r="Y71" i="3" s="1"/>
  <c r="E68" i="3"/>
  <c r="G68" i="3" s="1"/>
  <c r="G67" i="3"/>
  <c r="E67" i="3"/>
  <c r="E66" i="3"/>
  <c r="G66" i="3" s="1"/>
  <c r="G65" i="3"/>
  <c r="E65" i="3"/>
  <c r="E64" i="3"/>
  <c r="G64" i="3" s="1"/>
  <c r="G63" i="3"/>
  <c r="E63" i="3"/>
  <c r="E62" i="3"/>
  <c r="G62" i="3" s="1"/>
  <c r="G61" i="3"/>
  <c r="E61" i="3"/>
  <c r="E60" i="3"/>
  <c r="G60" i="3" s="1"/>
  <c r="G59" i="3"/>
  <c r="E59" i="3"/>
  <c r="E58" i="3"/>
  <c r="G58" i="3" s="1"/>
  <c r="G57" i="3"/>
  <c r="E57" i="3"/>
  <c r="E56" i="3"/>
  <c r="G56" i="3" s="1"/>
  <c r="G55" i="3"/>
  <c r="E55" i="3"/>
  <c r="E54" i="3"/>
  <c r="G54" i="3" s="1"/>
  <c r="G53" i="3"/>
  <c r="E53" i="3"/>
  <c r="E52" i="3"/>
  <c r="G52" i="3" s="1"/>
  <c r="G51" i="3"/>
  <c r="E51" i="3"/>
  <c r="E50" i="3"/>
  <c r="G50" i="3" s="1"/>
  <c r="J29" i="3" s="1"/>
  <c r="G49" i="3"/>
  <c r="E49" i="3"/>
  <c r="G48" i="3"/>
  <c r="E48" i="3"/>
  <c r="E47" i="3"/>
  <c r="G47" i="3" s="1"/>
  <c r="G46" i="3"/>
  <c r="E46" i="3"/>
  <c r="E45" i="3"/>
  <c r="G45" i="3" s="1"/>
  <c r="I44" i="3"/>
  <c r="I48" i="3" s="1"/>
  <c r="I49" i="3" s="1"/>
  <c r="G44" i="3"/>
  <c r="E44" i="3"/>
  <c r="E43" i="3"/>
  <c r="G43" i="3" s="1"/>
  <c r="G42" i="3"/>
  <c r="E42" i="3"/>
  <c r="E41" i="3"/>
  <c r="G41" i="3" s="1"/>
  <c r="G40" i="3"/>
  <c r="E40" i="3"/>
  <c r="E39" i="3"/>
  <c r="G39" i="3" s="1"/>
  <c r="G38" i="3"/>
  <c r="E38" i="3"/>
  <c r="E37" i="3"/>
  <c r="G37" i="3" s="1"/>
  <c r="G36" i="3"/>
  <c r="E36" i="3"/>
  <c r="E35" i="3"/>
  <c r="G35" i="3" s="1"/>
  <c r="G34" i="3"/>
  <c r="G70" i="3" s="1"/>
  <c r="J10" i="3" s="1"/>
  <c r="E34" i="3"/>
  <c r="E70" i="3" s="1"/>
  <c r="J30" i="3"/>
  <c r="S27" i="3"/>
  <c r="P27" i="3"/>
  <c r="O27" i="3"/>
  <c r="R26" i="3"/>
  <c r="Q26" i="3"/>
  <c r="B26" i="3"/>
  <c r="B28" i="3" s="1"/>
  <c r="R25" i="3"/>
  <c r="Q25" i="3"/>
  <c r="Q24" i="3"/>
  <c r="R24" i="3" s="1"/>
  <c r="R19" i="3"/>
  <c r="Q19" i="3"/>
  <c r="D19" i="3"/>
  <c r="D23" i="3" s="1"/>
  <c r="J4" i="3" s="1"/>
  <c r="R18" i="3"/>
  <c r="Q18" i="3"/>
  <c r="J18" i="3"/>
  <c r="R17" i="3"/>
  <c r="Q17" i="3"/>
  <c r="R16" i="3"/>
  <c r="Q16" i="3"/>
  <c r="E16" i="3"/>
  <c r="P111" i="3" s="1"/>
  <c r="R15" i="3"/>
  <c r="R27" i="3" s="1"/>
  <c r="P103" i="3" s="1"/>
  <c r="Q15" i="3"/>
  <c r="J15" i="3"/>
  <c r="E15" i="3"/>
  <c r="R14" i="3"/>
  <c r="Q14" i="3"/>
  <c r="E14" i="3"/>
  <c r="R13" i="3"/>
  <c r="Q13" i="3"/>
  <c r="E13" i="3"/>
  <c r="R12" i="3"/>
  <c r="Q12" i="3"/>
  <c r="E12" i="3"/>
  <c r="R11" i="3"/>
  <c r="Q11" i="3"/>
  <c r="Q27" i="3" s="1"/>
  <c r="E11" i="3"/>
  <c r="O7" i="3"/>
  <c r="P104" i="3" s="1"/>
  <c r="G5" i="3"/>
  <c r="C5" i="3"/>
  <c r="A5" i="3"/>
  <c r="J3" i="3"/>
  <c r="B3" i="3"/>
  <c r="B5" i="3" s="1"/>
  <c r="D5" i="3" s="1"/>
  <c r="J17" i="3" s="1"/>
  <c r="J2" i="3"/>
  <c r="D107" i="2"/>
  <c r="D101" i="2"/>
  <c r="D93" i="2"/>
  <c r="E91" i="2"/>
  <c r="E88" i="2"/>
  <c r="D81" i="2"/>
  <c r="G81" i="2" s="1"/>
  <c r="E80" i="2"/>
  <c r="E78" i="2"/>
  <c r="E73" i="2"/>
  <c r="D67" i="2"/>
  <c r="D56" i="2"/>
  <c r="D44" i="2"/>
  <c r="B109" i="2" s="1"/>
  <c r="E42" i="2"/>
  <c r="E35" i="2"/>
  <c r="E28" i="2"/>
  <c r="E18" i="2"/>
  <c r="E10" i="2"/>
  <c r="D65422" i="1"/>
  <c r="A145" i="1"/>
  <c r="H100" i="1"/>
  <c r="B83" i="1"/>
  <c r="C83" i="1" s="1"/>
  <c r="D82" i="1"/>
  <c r="B82" i="1"/>
  <c r="D81" i="1"/>
  <c r="B81" i="1"/>
  <c r="B80" i="1"/>
  <c r="D80" i="1" s="1"/>
  <c r="D84" i="1" s="1"/>
  <c r="B76" i="1"/>
  <c r="C76" i="1" s="1"/>
  <c r="C66" i="1"/>
  <c r="D65" i="1"/>
  <c r="D64" i="1"/>
  <c r="D60" i="1"/>
  <c r="D56" i="1"/>
  <c r="D52" i="1"/>
  <c r="C47" i="1"/>
  <c r="B79" i="1" s="1"/>
  <c r="C79" i="1" s="1"/>
  <c r="D46" i="1"/>
  <c r="C46" i="1"/>
  <c r="C42" i="1"/>
  <c r="B78" i="1" s="1"/>
  <c r="C78" i="1" s="1"/>
  <c r="D39" i="1"/>
  <c r="D38" i="1"/>
  <c r="C34" i="1"/>
  <c r="B77" i="1" s="1"/>
  <c r="C77" i="1" s="1"/>
  <c r="D30" i="1"/>
  <c r="C27" i="1"/>
  <c r="B75" i="1" s="1"/>
  <c r="C75" i="1" s="1"/>
  <c r="D26" i="1"/>
  <c r="K25" i="1"/>
  <c r="D25" i="1"/>
  <c r="D24" i="1"/>
  <c r="D23" i="1"/>
  <c r="D22" i="1"/>
  <c r="C18" i="1"/>
  <c r="B74" i="1" s="1"/>
  <c r="C74" i="1" s="1"/>
  <c r="D17" i="1"/>
  <c r="D16" i="1"/>
  <c r="R14" i="1"/>
  <c r="C12" i="1"/>
  <c r="D6" i="1"/>
  <c r="J12" i="3" l="1"/>
  <c r="J32" i="3"/>
  <c r="J6" i="3"/>
  <c r="J19" i="3"/>
  <c r="P106" i="3"/>
  <c r="E114" i="3"/>
  <c r="X103" i="3"/>
  <c r="X115" i="3" s="1"/>
  <c r="E44" i="2"/>
  <c r="B70" i="1"/>
  <c r="B73" i="1"/>
  <c r="B84" i="1" l="1"/>
  <c r="C73" i="1"/>
  <c r="C84" i="1" s="1"/>
</calcChain>
</file>

<file path=xl/comments1.xml><?xml version="1.0" encoding="utf-8"?>
<comments xmlns="http://schemas.openxmlformats.org/spreadsheetml/2006/main">
  <authors>
    <author>JO</author>
  </authors>
  <commentList>
    <comment ref="E86" authorId="0" shapeId="0">
      <text>
        <r>
          <rPr>
            <b/>
            <sz val="9"/>
            <color indexed="81"/>
            <rFont val="Tahoma"/>
            <family val="2"/>
          </rPr>
          <t xml:space="preserve">4000 USS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Se presto el dia 24/08 : 10 millones
26/10:   10 millones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<sst xmlns="http://schemas.openxmlformats.org/spreadsheetml/2006/main" count="535" uniqueCount="234">
  <si>
    <t>OC-NUCLEO</t>
  </si>
  <si>
    <t>ROMEO SANABRIA</t>
  </si>
  <si>
    <t>ING. GUTIERREZ</t>
  </si>
  <si>
    <t>Emision</t>
  </si>
  <si>
    <t>Nro. Factura</t>
  </si>
  <si>
    <t>Monto</t>
  </si>
  <si>
    <t>Dias de Retraso</t>
  </si>
  <si>
    <t>Compras de Roarfi</t>
  </si>
  <si>
    <t>S/F</t>
  </si>
  <si>
    <t>HIDROVIAS DEL PARAGUAY S.A.</t>
  </si>
  <si>
    <t>Telef: 6270000</t>
  </si>
  <si>
    <t>Vto</t>
  </si>
  <si>
    <t>TRANSBARGE NAVEGACION</t>
  </si>
  <si>
    <t>MARIO PORTILLO</t>
  </si>
  <si>
    <t xml:space="preserve">MACELECT </t>
  </si>
  <si>
    <t>AVALON</t>
  </si>
  <si>
    <t>FACT</t>
  </si>
  <si>
    <t>MONTO</t>
  </si>
  <si>
    <t>ANTICIPO</t>
  </si>
  <si>
    <t>CARLOS GARCETE</t>
  </si>
  <si>
    <t>INTESA- SHIROSAWA</t>
  </si>
  <si>
    <t>INTESA- Vivienda Paiva</t>
  </si>
  <si>
    <t>UNIMARKET S.A- Sacarello</t>
  </si>
  <si>
    <t>NAVEMAR</t>
  </si>
  <si>
    <t>TOTAL INGRESOS</t>
  </si>
  <si>
    <t>CLIENTE</t>
  </si>
  <si>
    <t>CERRADAS</t>
  </si>
  <si>
    <t>ABIERTAS</t>
  </si>
  <si>
    <t>OC. Nucleo</t>
  </si>
  <si>
    <t>Hidrovias del Paraguay S.A.</t>
  </si>
  <si>
    <t>Transbarge Navegacion S.A.</t>
  </si>
  <si>
    <t>Mario Portillo</t>
  </si>
  <si>
    <t>MACELECT</t>
  </si>
  <si>
    <t>Carlos Garcete</t>
  </si>
  <si>
    <t>INTESA- Shirosawa</t>
  </si>
  <si>
    <t>Unimarket</t>
  </si>
  <si>
    <t>TOTAL</t>
  </si>
  <si>
    <t>OTRAS GESTIONES/ CLIENTES</t>
  </si>
  <si>
    <t>ENCARGADO, OTROS</t>
  </si>
  <si>
    <t>FECHA DE TERMINACION</t>
  </si>
  <si>
    <t>OT NRO.</t>
  </si>
  <si>
    <t>OBS.</t>
  </si>
  <si>
    <t>ISOLUX</t>
  </si>
  <si>
    <t>Ing. Osorio</t>
  </si>
  <si>
    <t>Karina Valenzuela</t>
  </si>
  <si>
    <t>UABL U704</t>
  </si>
  <si>
    <t>Jose Lopez</t>
  </si>
  <si>
    <t>OT Nro. 103</t>
  </si>
  <si>
    <t>UABL U708 certificar para mano de obra</t>
  </si>
  <si>
    <t>OT Nro. 107</t>
  </si>
  <si>
    <t>UABL U708 Cotizacion 326</t>
  </si>
  <si>
    <t>Paresa- Servicio de grua ( falta cobrar diferencia)</t>
  </si>
  <si>
    <t>KAREN</t>
  </si>
  <si>
    <t>YA EXISTE FACTURA</t>
  </si>
  <si>
    <t>Aldo- Reparaciones varias</t>
  </si>
  <si>
    <t>Mario Jara</t>
  </si>
  <si>
    <t>OT Nro. 101</t>
  </si>
  <si>
    <t>REALIZAR YA</t>
  </si>
  <si>
    <t>Aldo- Reparacion de guardabarro trasero izquierdo</t>
  </si>
  <si>
    <t>OT Nro. 102</t>
  </si>
  <si>
    <r>
      <t>ONE COMPANY- Hiperseis (</t>
    </r>
    <r>
      <rPr>
        <b/>
        <i/>
        <sz val="11"/>
        <color indexed="8"/>
        <rFont val="Calibri"/>
        <family val="2"/>
      </rPr>
      <t>200.000 por persona</t>
    </r>
    <r>
      <rPr>
        <sz val="11"/>
        <color theme="1"/>
        <rFont val="Calibri"/>
        <family val="2"/>
        <scheme val="minor"/>
      </rPr>
      <t>)</t>
    </r>
  </si>
  <si>
    <t>ING. OSORIO</t>
  </si>
  <si>
    <t>TBN- Fabricacion de manigueta y mariposa</t>
  </si>
  <si>
    <t>OT Nro. 105</t>
  </si>
  <si>
    <t>Consultar OM</t>
  </si>
  <si>
    <t>Ing. Boggiano- Reparacion de porton basculante</t>
  </si>
  <si>
    <t>OT Nro. 106</t>
  </si>
  <si>
    <t>Ing. Jorge Huidobro- Modif. De pala</t>
  </si>
  <si>
    <t>Depende de Credito</t>
  </si>
  <si>
    <t>UABL- Fabricacion de 20 mariposas</t>
  </si>
  <si>
    <t>Ver si se le cobra por la totalidad o por la cantidad que se ultilizo</t>
  </si>
  <si>
    <t>OT Nro. 108</t>
  </si>
  <si>
    <t>Ing. Boggiano- Reparacion de porton casa</t>
  </si>
  <si>
    <t>OT Nro. 109</t>
  </si>
  <si>
    <t>TBN- Fabricacion de portico para aparejo- Don Eduardo</t>
  </si>
  <si>
    <t>OT Nro. 112</t>
  </si>
  <si>
    <t>Factura</t>
  </si>
  <si>
    <t>TBN- Morro Azul- Fabricacion de Escalera</t>
  </si>
  <si>
    <t>OT Nro. 114</t>
  </si>
  <si>
    <t>Chacore- Trabajos electricos varios en oficina</t>
  </si>
  <si>
    <t>OT Nro. 115</t>
  </si>
  <si>
    <t>HB- Perseus</t>
  </si>
  <si>
    <t>OT Nro. 116</t>
  </si>
  <si>
    <t>UABL- Fabricacion de Escalera</t>
  </si>
  <si>
    <t>OT Nro. 117</t>
  </si>
  <si>
    <t>HB- Fabricacion de 4 soporte sonda</t>
  </si>
  <si>
    <t>OT Nro. 118</t>
  </si>
  <si>
    <t>TBN- Fabricacion de plataforma metalica, Don Eduardo</t>
  </si>
  <si>
    <t>OT Nro. 119</t>
  </si>
  <si>
    <t>TYCSA- Reparacion/ Fabricacion de Contenedores</t>
  </si>
  <si>
    <t>OT Nro. 120</t>
  </si>
  <si>
    <t>UABL- Fabricacion de Escalera de varilla lisa 2m de alto</t>
  </si>
  <si>
    <t>OT Nro. 122</t>
  </si>
  <si>
    <r>
      <t>ONE COMPANY- * 2 personas * por 2 dias (</t>
    </r>
    <r>
      <rPr>
        <b/>
        <i/>
        <sz val="11"/>
        <color indexed="8"/>
        <rFont val="Calibri"/>
        <family val="2"/>
      </rPr>
      <t>200.000 por persona</t>
    </r>
    <r>
      <rPr>
        <sz val="11"/>
        <color theme="1"/>
        <rFont val="Calibri"/>
        <family val="2"/>
        <scheme val="minor"/>
      </rPr>
      <t>)</t>
    </r>
  </si>
  <si>
    <t>TIGRE- Adecuacion Sistema de frio</t>
  </si>
  <si>
    <t>TIGRE- Provision de 10 bulones</t>
  </si>
  <si>
    <t>REMISION 622</t>
  </si>
  <si>
    <t>Sr. Romero</t>
  </si>
  <si>
    <t>HB- Scorpius</t>
  </si>
  <si>
    <t>Ver detalle</t>
  </si>
  <si>
    <t>HB- Pegasus</t>
  </si>
  <si>
    <t>HB- Hydra</t>
  </si>
  <si>
    <t>UABL- GENERAL</t>
  </si>
  <si>
    <t>Ing. Munoz- CORPASA2</t>
  </si>
  <si>
    <t>Ing. Munoz</t>
  </si>
  <si>
    <t>Pechugon 3</t>
  </si>
  <si>
    <t>TIGRE- Desmontaje de Silo</t>
  </si>
  <si>
    <t>PROCESADOS</t>
  </si>
  <si>
    <t>FECHA DE PROCESO</t>
  </si>
  <si>
    <t>Ing. Boggiano- Registro, Rep. de Porton, Contenedor</t>
  </si>
  <si>
    <t>`</t>
  </si>
  <si>
    <t>Estructura de Aire Luz</t>
  </si>
  <si>
    <t>Ingresar a la planilla contratista</t>
  </si>
  <si>
    <t>OT Nro. 6</t>
  </si>
  <si>
    <t>Ing. Jorge Oliveri:</t>
  </si>
  <si>
    <t>A favor de ASISPRO</t>
  </si>
  <si>
    <t xml:space="preserve">CIE </t>
  </si>
  <si>
    <t>SICA</t>
  </si>
  <si>
    <t>Pendientes de Cobros a los  Clientes</t>
  </si>
  <si>
    <t>ELECTROPAR</t>
  </si>
  <si>
    <t>Obra</t>
  </si>
  <si>
    <t>Sacarello</t>
  </si>
  <si>
    <t>CHACORE</t>
  </si>
  <si>
    <t>VIIVIENDA PAIVA</t>
  </si>
  <si>
    <t>Shirosawa</t>
  </si>
  <si>
    <t>Casa lilio</t>
  </si>
  <si>
    <t>Casa contenedor</t>
  </si>
  <si>
    <t>Caseta</t>
  </si>
  <si>
    <t>A cuenta de la factura nro. 810</t>
  </si>
  <si>
    <t>PH</t>
  </si>
  <si>
    <t>Boggiano</t>
  </si>
  <si>
    <t>H.L. Distribuidora</t>
  </si>
  <si>
    <t>RECORD ELECTRIC</t>
  </si>
  <si>
    <t>Stock</t>
  </si>
  <si>
    <t>PIROY</t>
  </si>
  <si>
    <t>BOGGIANO</t>
  </si>
  <si>
    <t>La Paraguaya</t>
  </si>
  <si>
    <t>SARCOM- Concepcion</t>
  </si>
  <si>
    <t>TOTAL GASTOS</t>
  </si>
  <si>
    <t>CAPITAL</t>
  </si>
  <si>
    <t>VISION BANCO Nro. 7</t>
  </si>
  <si>
    <t>SRA. AURELIA</t>
  </si>
  <si>
    <t>Capital- Carlos Osorio</t>
  </si>
  <si>
    <t>Dev. ASISPRO</t>
  </si>
  <si>
    <t>Dev. Carlos Osorio</t>
  </si>
  <si>
    <t>S/ F de ASISPRO</t>
  </si>
  <si>
    <t>Fecha de entrega</t>
  </si>
  <si>
    <t>Carlos Osorio</t>
  </si>
  <si>
    <t>Cuota</t>
  </si>
  <si>
    <t>Fecha Vcto.</t>
  </si>
  <si>
    <t>Interes</t>
  </si>
  <si>
    <t>Sra. Aurelia</t>
  </si>
  <si>
    <t>Pagado</t>
  </si>
  <si>
    <t>Dra. Nora</t>
  </si>
  <si>
    <t>Jorge Huidobro</t>
  </si>
  <si>
    <t>Desc. Ing. Carlos</t>
  </si>
  <si>
    <t>Combustible</t>
  </si>
  <si>
    <t>Total</t>
  </si>
  <si>
    <t>Ver motivo</t>
  </si>
  <si>
    <t>C + I</t>
  </si>
  <si>
    <t>AURELIA</t>
  </si>
  <si>
    <t>COOMECIPAR</t>
  </si>
  <si>
    <t>N. de cuota</t>
  </si>
  <si>
    <t>Capital</t>
  </si>
  <si>
    <t>Interes  15,6% Annual</t>
  </si>
  <si>
    <t>BBVA</t>
  </si>
  <si>
    <t>IVA 10%</t>
  </si>
  <si>
    <t>VISION Online</t>
  </si>
  <si>
    <t>VISION</t>
  </si>
  <si>
    <t>INTERES</t>
  </si>
  <si>
    <t>DRA. NORA- Prestamo Nro 6</t>
  </si>
  <si>
    <t>Ing. Carlos O</t>
  </si>
  <si>
    <t xml:space="preserve">Interes 15% </t>
  </si>
  <si>
    <t>Devolucion de capital</t>
  </si>
  <si>
    <t>Fecha de pago</t>
  </si>
  <si>
    <t>MENSUAL</t>
  </si>
  <si>
    <t>Total- Cancelado en concepto de Interes</t>
  </si>
  <si>
    <t>Comecipar</t>
  </si>
  <si>
    <t>Interes del capital 50.000.000 ( 7.500.000)</t>
  </si>
  <si>
    <t>BBVA Nro. 8</t>
  </si>
  <si>
    <t>Monto Capital</t>
  </si>
  <si>
    <t>Monto Interes</t>
  </si>
  <si>
    <t>Sub Total</t>
  </si>
  <si>
    <t>Cargos</t>
  </si>
  <si>
    <t>\</t>
  </si>
  <si>
    <t>JORGE HUIDOBRO</t>
  </si>
  <si>
    <t>Interes 3,75%</t>
  </si>
  <si>
    <t xml:space="preserve">Interes  </t>
  </si>
  <si>
    <t>JORGE HUIDOBRO Nro. 9</t>
  </si>
  <si>
    <t>Interes 4%</t>
  </si>
  <si>
    <t>Interes 3,5%</t>
  </si>
  <si>
    <t>Devolucion</t>
  </si>
  <si>
    <t>Interes generado del total 19.200.000 con 4%</t>
  </si>
  <si>
    <t>Devolucion 24/07</t>
  </si>
  <si>
    <t>Item</t>
  </si>
  <si>
    <t>Fecha</t>
  </si>
  <si>
    <t>Capital- Jorge H.</t>
  </si>
  <si>
    <t>Dev. ASISPRO/ Interes</t>
  </si>
  <si>
    <t>Capital Devuelto</t>
  </si>
  <si>
    <t>Interes pagado</t>
  </si>
  <si>
    <t>Reparacion de Pala</t>
  </si>
  <si>
    <t>Utilizado como parte de pago de interes</t>
  </si>
  <si>
    <t>Interes pagado USS 1000</t>
  </si>
  <si>
    <t>Interes pagado USS 500</t>
  </si>
  <si>
    <t>COMECIPAR. 11</t>
  </si>
  <si>
    <t>IVA</t>
  </si>
  <si>
    <t>Mensual</t>
  </si>
  <si>
    <t>VISION BANCO</t>
  </si>
  <si>
    <t>Armotizacion</t>
  </si>
  <si>
    <t>Importe Cuota</t>
  </si>
  <si>
    <t>Cant.</t>
  </si>
  <si>
    <t>Mes</t>
  </si>
  <si>
    <t>Nombre y Apellido</t>
  </si>
  <si>
    <t>MO</t>
  </si>
  <si>
    <t>Multa</t>
  </si>
  <si>
    <t>Redondeo/ otros</t>
  </si>
  <si>
    <t>Enero</t>
  </si>
  <si>
    <t>Anibal Benitez</t>
  </si>
  <si>
    <t>Bernardo Gamarra</t>
  </si>
  <si>
    <t>Elvio Martinez</t>
  </si>
  <si>
    <t>Emigdio Martinez</t>
  </si>
  <si>
    <t>Fernando Ferreira</t>
  </si>
  <si>
    <t>Gustavo Valiente</t>
  </si>
  <si>
    <t>Juan Amarilla</t>
  </si>
  <si>
    <t>Juan Arias</t>
  </si>
  <si>
    <t>Leonardo Romero</t>
  </si>
  <si>
    <t>Mario Martinez</t>
  </si>
  <si>
    <t>Oscar Gonzalez</t>
  </si>
  <si>
    <t>Rodrigo Bobadilla</t>
  </si>
  <si>
    <t>Cristhina Ibanez</t>
  </si>
  <si>
    <t>Omar Ovelar</t>
  </si>
  <si>
    <t>Karen Sanabria</t>
  </si>
  <si>
    <t>Juan Romero</t>
  </si>
  <si>
    <t>Ing. 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</si>
</sst>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F800]dddd\,\ mmmm\ dd\,\ yyyy"/>
    <numFmt numFmtId="165" formatCode="_(* #,##0.00_);_(* \(#,##0.00\);_(* &quot;-&quot;??_);_(@_)"/>
    <numFmt numFmtId="166" formatCode="_(* #,##0_);_(* \(#,##0\);_(* &quot;-&quot;??_);_(@_)"/>
    <numFmt numFmtId="167" formatCode="[$-3C0A]dddd\,\ dd&quot; de &quot;mmmm&quot; de &quot;yyyy"/>
    <numFmt numFmtId="168" formatCode="_-* #,##0\ _€_-;\-* #,##0\ _€_-;_-* &quot;-&quot;??\ _€_-;_-@_-"/>
    <numFmt numFmtId="170" formatCode="dd/mm/yy"/>
    <numFmt numFmtId="171" formatCode="&quot; &quot;#,##0&quot;   &quot;;&quot;-&quot;#,##0&quot;   &quot;;&quot; -&quot;00&quot;   &quot;;&quot; &quot;@&quot; &quot;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Liberation Sans"/>
    </font>
    <font>
      <b/>
      <sz val="10"/>
      <color rgb="FF000000"/>
      <name val="Liberation Sans"/>
    </font>
    <font>
      <sz val="10"/>
      <name val="Arial"/>
      <family val="2"/>
    </font>
    <font>
      <sz val="10"/>
      <color rgb="FF000000"/>
      <name val="Liberation Sans2"/>
    </font>
    <font>
      <sz val="10"/>
      <color rgb="FF000000"/>
      <name val="Liberation Sans1"/>
    </font>
    <font>
      <b/>
      <sz val="10"/>
      <color rgb="FF000000"/>
      <name val="Liberation Sans2"/>
    </font>
    <font>
      <sz val="12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9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164" fontId="0" fillId="0" borderId="2" xfId="0" applyNumberFormat="1" applyFill="1" applyBorder="1"/>
    <xf numFmtId="0" fontId="0" fillId="0" borderId="2" xfId="0" applyFill="1" applyBorder="1"/>
    <xf numFmtId="166" fontId="1" fillId="0" borderId="2" xfId="1" applyNumberFormat="1" applyFont="1" applyFill="1" applyBorder="1"/>
    <xf numFmtId="0" fontId="5" fillId="0" borderId="2" xfId="0" applyNumberFormat="1" applyFont="1" applyFill="1" applyBorder="1" applyAlignment="1">
      <alignment horizontal="center" vertical="center" wrapText="1"/>
    </xf>
    <xf numFmtId="167" fontId="0" fillId="0" borderId="2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166" fontId="4" fillId="0" borderId="2" xfId="1" applyNumberFormat="1" applyFont="1" applyFill="1" applyBorder="1"/>
    <xf numFmtId="167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66" fontId="4" fillId="0" borderId="0" xfId="1" applyNumberFormat="1" applyFont="1" applyFill="1" applyBorder="1"/>
    <xf numFmtId="166" fontId="4" fillId="0" borderId="0" xfId="1" applyNumberFormat="1" applyFont="1" applyFill="1"/>
    <xf numFmtId="166" fontId="1" fillId="0" borderId="0" xfId="1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6" fontId="1" fillId="0" borderId="0" xfId="1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166" fontId="1" fillId="0" borderId="0" xfId="1" applyNumberFormat="1" applyFont="1" applyFill="1"/>
    <xf numFmtId="0" fontId="4" fillId="0" borderId="0" xfId="0" applyFont="1" applyFill="1" applyBorder="1" applyAlignment="1"/>
    <xf numFmtId="16" fontId="0" fillId="0" borderId="0" xfId="0" applyNumberFormat="1" applyFill="1"/>
    <xf numFmtId="164" fontId="0" fillId="0" borderId="0" xfId="0" applyNumberFormat="1" applyFill="1" applyBorder="1"/>
    <xf numFmtId="164" fontId="2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1" fillId="0" borderId="2" xfId="1" applyNumberFormat="1" applyFont="1" applyBorder="1"/>
    <xf numFmtId="16" fontId="0" fillId="0" borderId="0" xfId="0" applyNumberFormat="1" applyFill="1" applyBorder="1"/>
    <xf numFmtId="0" fontId="0" fillId="0" borderId="0" xfId="0" applyBorder="1" applyAlignment="1">
      <alignment horizontal="center"/>
    </xf>
    <xf numFmtId="166" fontId="4" fillId="0" borderId="0" xfId="1" applyNumberFormat="1" applyFont="1" applyBorder="1"/>
    <xf numFmtId="0" fontId="5" fillId="0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vertical="center" wrapText="1"/>
    </xf>
    <xf numFmtId="166" fontId="1" fillId="0" borderId="0" xfId="1" applyNumberFormat="1" applyFont="1" applyBorder="1"/>
    <xf numFmtId="164" fontId="2" fillId="2" borderId="2" xfId="0" applyNumberFormat="1" applyFont="1" applyFill="1" applyBorder="1" applyAlignment="1">
      <alignment horizontal="center" vertical="center"/>
    </xf>
    <xf numFmtId="166" fontId="4" fillId="0" borderId="2" xfId="1" applyNumberFormat="1" applyFont="1" applyBorder="1"/>
    <xf numFmtId="166" fontId="4" fillId="0" borderId="0" xfId="0" applyNumberFormat="1" applyFont="1" applyFill="1" applyAlignment="1">
      <alignment horizontal="center"/>
    </xf>
    <xf numFmtId="16" fontId="0" fillId="0" borderId="0" xfId="0" applyNumberFormat="1" applyFill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66" fontId="4" fillId="0" borderId="0" xfId="0" applyNumberFormat="1" applyFont="1" applyFill="1" applyBorder="1"/>
    <xf numFmtId="0" fontId="0" fillId="0" borderId="0" xfId="0" applyBorder="1"/>
    <xf numFmtId="0" fontId="4" fillId="0" borderId="4" xfId="0" applyFont="1" applyFill="1" applyBorder="1"/>
    <xf numFmtId="166" fontId="4" fillId="0" borderId="5" xfId="0" applyNumberFormat="1" applyFont="1" applyFill="1" applyBorder="1"/>
    <xf numFmtId="166" fontId="4" fillId="0" borderId="0" xfId="0" applyNumberFormat="1" applyFont="1" applyFill="1"/>
    <xf numFmtId="0" fontId="4" fillId="0" borderId="0" xfId="0" applyFont="1" applyFill="1" applyBorder="1"/>
    <xf numFmtId="0" fontId="2" fillId="2" borderId="2" xfId="0" applyFont="1" applyFill="1" applyBorder="1" applyAlignment="1">
      <alignment horizontal="center"/>
    </xf>
    <xf numFmtId="166" fontId="2" fillId="2" borderId="2" xfId="1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66" fontId="7" fillId="0" borderId="2" xfId="0" applyNumberFormat="1" applyFont="1" applyFill="1" applyBorder="1"/>
    <xf numFmtId="166" fontId="7" fillId="0" borderId="2" xfId="1" applyNumberFormat="1" applyFont="1" applyFill="1" applyBorder="1"/>
    <xf numFmtId="16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166" fontId="0" fillId="0" borderId="0" xfId="0" applyNumberFormat="1" applyFill="1"/>
    <xf numFmtId="166" fontId="7" fillId="0" borderId="6" xfId="0" applyNumberFormat="1" applyFont="1" applyFill="1" applyBorder="1"/>
    <xf numFmtId="0" fontId="7" fillId="0" borderId="6" xfId="0" applyFont="1" applyFill="1" applyBorder="1" applyAlignment="1">
      <alignment horizontal="center"/>
    </xf>
    <xf numFmtId="166" fontId="7" fillId="0" borderId="6" xfId="1" applyNumberFormat="1" applyFont="1" applyFill="1" applyBorder="1"/>
    <xf numFmtId="0" fontId="4" fillId="0" borderId="4" xfId="0" applyFont="1" applyFill="1" applyBorder="1" applyAlignment="1">
      <alignment horizontal="center"/>
    </xf>
    <xf numFmtId="166" fontId="3" fillId="0" borderId="0" xfId="0" applyNumberFormat="1" applyFont="1" applyFill="1"/>
    <xf numFmtId="165" fontId="1" fillId="0" borderId="0" xfId="1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6" fontId="3" fillId="0" borderId="0" xfId="1" applyNumberFormat="1" applyFont="1" applyFill="1"/>
    <xf numFmtId="165" fontId="7" fillId="0" borderId="0" xfId="1" applyFont="1" applyFill="1" applyBorder="1"/>
    <xf numFmtId="0" fontId="5" fillId="0" borderId="0" xfId="0" applyFont="1" applyFill="1" applyBorder="1"/>
    <xf numFmtId="0" fontId="0" fillId="3" borderId="0" xfId="0" applyFill="1"/>
    <xf numFmtId="16" fontId="0" fillId="0" borderId="0" xfId="0" applyNumberFormat="1" applyBorder="1"/>
    <xf numFmtId="0" fontId="9" fillId="0" borderId="0" xfId="0" applyFont="1" applyFill="1" applyBorder="1"/>
    <xf numFmtId="0" fontId="5" fillId="0" borderId="0" xfId="0" applyFont="1" applyBorder="1"/>
    <xf numFmtId="165" fontId="1" fillId="0" borderId="0" xfId="1" applyFont="1" applyBorder="1"/>
    <xf numFmtId="165" fontId="1" fillId="0" borderId="0" xfId="1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66" fontId="1" fillId="0" borderId="0" xfId="1" applyNumberFormat="1" applyFont="1"/>
    <xf numFmtId="16" fontId="0" fillId="0" borderId="0" xfId="0" applyNumberFormat="1"/>
    <xf numFmtId="0" fontId="4" fillId="0" borderId="0" xfId="0" applyFont="1"/>
    <xf numFmtId="166" fontId="1" fillId="0" borderId="0" xfId="1" applyNumberFormat="1" applyFont="1" applyAlignment="1">
      <alignment horizontal="left"/>
    </xf>
    <xf numFmtId="14" fontId="0" fillId="0" borderId="0" xfId="0" applyNumberFormat="1"/>
    <xf numFmtId="166" fontId="4" fillId="0" borderId="0" xfId="1" applyNumberFormat="1" applyFont="1"/>
    <xf numFmtId="14" fontId="0" fillId="0" borderId="2" xfId="0" applyNumberFormat="1" applyBorder="1"/>
    <xf numFmtId="168" fontId="1" fillId="0" borderId="2" xfId="1" applyNumberFormat="1" applyFont="1" applyFill="1" applyBorder="1" applyAlignment="1">
      <alignment horizontal="center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2" fillId="0" borderId="0" xfId="0" applyFont="1"/>
    <xf numFmtId="0" fontId="12" fillId="0" borderId="0" xfId="0" applyFont="1" applyFill="1" applyBorder="1"/>
    <xf numFmtId="0" fontId="11" fillId="0" borderId="2" xfId="0" applyFont="1" applyBorder="1" applyAlignment="1">
      <alignment horizontal="center"/>
    </xf>
    <xf numFmtId="0" fontId="12" fillId="0" borderId="0" xfId="0" applyFont="1" applyFill="1"/>
    <xf numFmtId="164" fontId="13" fillId="0" borderId="2" xfId="0" applyNumberFormat="1" applyFont="1" applyBorder="1"/>
    <xf numFmtId="0" fontId="0" fillId="4" borderId="7" xfId="0" applyFill="1" applyBorder="1" applyAlignment="1">
      <alignment horizontal="center"/>
    </xf>
    <xf numFmtId="166" fontId="12" fillId="5" borderId="2" xfId="1" applyNumberFormat="1" applyFont="1" applyFill="1" applyBorder="1"/>
    <xf numFmtId="170" fontId="14" fillId="0" borderId="0" xfId="0" applyNumberFormat="1" applyFont="1" applyFill="1" applyBorder="1"/>
    <xf numFmtId="166" fontId="12" fillId="0" borderId="2" xfId="1" applyNumberFormat="1" applyFont="1" applyFill="1" applyBorder="1"/>
    <xf numFmtId="166" fontId="12" fillId="6" borderId="0" xfId="0" applyNumberFormat="1" applyFont="1" applyFill="1"/>
    <xf numFmtId="166" fontId="12" fillId="0" borderId="0" xfId="0" applyNumberFormat="1" applyFont="1" applyFill="1"/>
    <xf numFmtId="164" fontId="13" fillId="0" borderId="0" xfId="0" applyNumberFormat="1" applyFont="1" applyFill="1" applyBorder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6" fontId="15" fillId="7" borderId="0" xfId="1" applyNumberFormat="1" applyFont="1" applyFill="1" applyBorder="1"/>
    <xf numFmtId="166" fontId="14" fillId="0" borderId="0" xfId="1" applyNumberFormat="1" applyFont="1" applyFill="1" applyBorder="1"/>
    <xf numFmtId="167" fontId="16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4" fontId="12" fillId="0" borderId="2" xfId="0" applyNumberFormat="1" applyFont="1" applyBorder="1" applyAlignment="1"/>
    <xf numFmtId="0" fontId="12" fillId="0" borderId="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Border="1"/>
    <xf numFmtId="166" fontId="11" fillId="7" borderId="0" xfId="0" applyNumberFormat="1" applyFont="1" applyFill="1"/>
    <xf numFmtId="166" fontId="12" fillId="0" borderId="0" xfId="1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66" fontId="11" fillId="0" borderId="0" xfId="1" applyNumberFormat="1" applyFont="1" applyFill="1" applyBorder="1"/>
    <xf numFmtId="166" fontId="12" fillId="0" borderId="0" xfId="1" applyNumberFormat="1" applyFont="1"/>
    <xf numFmtId="166" fontId="17" fillId="0" borderId="2" xfId="1" applyNumberFormat="1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171" fontId="18" fillId="4" borderId="9" xfId="1" applyNumberFormat="1" applyFont="1" applyFill="1" applyBorder="1" applyAlignment="1">
      <alignment horizontal="center"/>
    </xf>
    <xf numFmtId="166" fontId="12" fillId="0" borderId="0" xfId="0" applyNumberFormat="1" applyFont="1"/>
    <xf numFmtId="166" fontId="17" fillId="0" borderId="0" xfId="1" applyNumberFormat="1" applyFont="1" applyFill="1" applyBorder="1"/>
    <xf numFmtId="166" fontId="19" fillId="7" borderId="0" xfId="1" applyNumberFormat="1" applyFont="1" applyFill="1" applyBorder="1"/>
    <xf numFmtId="166" fontId="11" fillId="0" borderId="0" xfId="1" applyNumberFormat="1" applyFont="1" applyFill="1" applyBorder="1" applyAlignment="1">
      <alignment horizontal="center" vertical="center"/>
    </xf>
    <xf numFmtId="166" fontId="20" fillId="0" borderId="0" xfId="1" applyNumberFormat="1" applyFont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166" fontId="17" fillId="0" borderId="10" xfId="1" applyNumberFormat="1" applyFont="1" applyFill="1" applyBorder="1"/>
    <xf numFmtId="166" fontId="12" fillId="0" borderId="0" xfId="1" applyNumberFormat="1" applyFont="1" applyFill="1"/>
    <xf numFmtId="0" fontId="0" fillId="0" borderId="6" xfId="0" applyBorder="1" applyAlignment="1">
      <alignment horizontal="center"/>
    </xf>
    <xf numFmtId="166" fontId="17" fillId="0" borderId="11" xfId="1" applyNumberFormat="1" applyFont="1" applyFill="1" applyBorder="1"/>
    <xf numFmtId="166" fontId="12" fillId="0" borderId="2" xfId="1" applyNumberFormat="1" applyFont="1" applyBorder="1"/>
    <xf numFmtId="0" fontId="11" fillId="0" borderId="12" xfId="0" applyFont="1" applyBorder="1" applyAlignment="1">
      <alignment horizontal="center"/>
    </xf>
    <xf numFmtId="166" fontId="11" fillId="7" borderId="12" xfId="0" applyNumberFormat="1" applyFont="1" applyFill="1" applyBorder="1" applyAlignment="1">
      <alignment horizontal="center"/>
    </xf>
    <xf numFmtId="166" fontId="11" fillId="0" borderId="0" xfId="1" applyNumberFormat="1" applyFont="1"/>
    <xf numFmtId="166" fontId="12" fillId="0" borderId="0" xfId="1" applyNumberFormat="1" applyFont="1" applyFill="1" applyBorder="1" applyAlignment="1">
      <alignment horizontal="center" vertical="center"/>
    </xf>
    <xf numFmtId="165" fontId="12" fillId="0" borderId="0" xfId="1" applyFont="1" applyBorder="1" applyAlignment="1">
      <alignment horizontal="center"/>
    </xf>
    <xf numFmtId="166" fontId="17" fillId="0" borderId="2" xfId="1" applyNumberFormat="1" applyFont="1" applyFill="1" applyBorder="1"/>
    <xf numFmtId="164" fontId="20" fillId="0" borderId="0" xfId="0" applyNumberFormat="1" applyFont="1" applyBorder="1" applyAlignment="1"/>
    <xf numFmtId="0" fontId="20" fillId="0" borderId="0" xfId="0" applyNumberFormat="1" applyFont="1" applyBorder="1" applyAlignment="1">
      <alignment horizontal="center"/>
    </xf>
    <xf numFmtId="165" fontId="20" fillId="0" borderId="0" xfId="1" applyFont="1" applyBorder="1" applyAlignment="1"/>
    <xf numFmtId="166" fontId="11" fillId="7" borderId="0" xfId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7" fontId="16" fillId="0" borderId="2" xfId="0" applyNumberFormat="1" applyFont="1" applyFill="1" applyBorder="1" applyAlignment="1">
      <alignment horizontal="right"/>
    </xf>
    <xf numFmtId="166" fontId="12" fillId="0" borderId="2" xfId="1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166" fontId="11" fillId="5" borderId="13" xfId="0" applyNumberFormat="1" applyFont="1" applyFill="1" applyBorder="1"/>
    <xf numFmtId="0" fontId="4" fillId="0" borderId="1" xfId="0" applyFont="1" applyBorder="1" applyAlignment="1"/>
    <xf numFmtId="0" fontId="0" fillId="0" borderId="0" xfId="0" applyFill="1" applyAlignment="1">
      <alignment vertical="center"/>
    </xf>
    <xf numFmtId="0" fontId="21" fillId="9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4" fillId="0" borderId="0" xfId="0" applyNumberFormat="1" applyFont="1" applyFill="1" applyBorder="1"/>
    <xf numFmtId="0" fontId="2" fillId="10" borderId="2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166" fontId="0" fillId="0" borderId="0" xfId="0" applyNumberFormat="1"/>
    <xf numFmtId="0" fontId="4" fillId="0" borderId="0" xfId="0" applyFont="1" applyFill="1" applyBorder="1" applyAlignment="1">
      <alignment horizontal="center"/>
    </xf>
    <xf numFmtId="0" fontId="0" fillId="11" borderId="0" xfId="0" applyFill="1" applyAlignment="1">
      <alignment vertical="center"/>
    </xf>
    <xf numFmtId="0" fontId="4" fillId="0" borderId="2" xfId="0" applyFont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166" fontId="1" fillId="0" borderId="6" xfId="1" applyNumberFormat="1" applyFont="1" applyBorder="1"/>
    <xf numFmtId="166" fontId="1" fillId="0" borderId="16" xfId="1" applyNumberFormat="1" applyFont="1" applyBorder="1"/>
    <xf numFmtId="166" fontId="0" fillId="0" borderId="17" xfId="0" applyNumberFormat="1" applyBorder="1"/>
    <xf numFmtId="3" fontId="0" fillId="0" borderId="0" xfId="0" applyNumberFormat="1" applyFill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/>
    <xf numFmtId="166" fontId="1" fillId="6" borderId="2" xfId="1" applyNumberFormat="1" applyFont="1" applyFill="1" applyBorder="1"/>
    <xf numFmtId="0" fontId="0" fillId="6" borderId="2" xfId="0" applyFill="1" applyBorder="1"/>
    <xf numFmtId="0" fontId="4" fillId="6" borderId="0" xfId="0" applyFont="1" applyFill="1" applyBorder="1"/>
    <xf numFmtId="166" fontId="1" fillId="0" borderId="12" xfId="1" applyNumberFormat="1" applyFont="1" applyBorder="1"/>
    <xf numFmtId="166" fontId="1" fillId="0" borderId="1" xfId="1" applyNumberFormat="1" applyFont="1" applyBorder="1"/>
    <xf numFmtId="0" fontId="0" fillId="0" borderId="18" xfId="0" applyBorder="1"/>
    <xf numFmtId="0" fontId="0" fillId="11" borderId="0" xfId="0" applyFill="1" applyAlignment="1">
      <alignment horizontal="left"/>
    </xf>
    <xf numFmtId="166" fontId="4" fillId="3" borderId="18" xfId="0" applyNumberFormat="1" applyFont="1" applyFill="1" applyBorder="1"/>
    <xf numFmtId="0" fontId="0" fillId="11" borderId="0" xfId="0" applyFont="1" applyFill="1" applyAlignment="1">
      <alignment horizontal="left"/>
    </xf>
    <xf numFmtId="166" fontId="0" fillId="0" borderId="0" xfId="0" applyNumberFormat="1" applyFont="1"/>
    <xf numFmtId="166" fontId="0" fillId="0" borderId="0" xfId="0" applyNumberFormat="1" applyFont="1" applyFill="1"/>
    <xf numFmtId="3" fontId="0" fillId="0" borderId="0" xfId="0" applyNumberFormat="1" applyFont="1" applyFill="1"/>
    <xf numFmtId="0" fontId="4" fillId="0" borderId="0" xfId="0" applyFont="1" applyFill="1" applyAlignment="1">
      <alignment horizontal="left"/>
    </xf>
    <xf numFmtId="166" fontId="4" fillId="0" borderId="0" xfId="0" applyNumberFormat="1" applyFont="1"/>
    <xf numFmtId="166" fontId="5" fillId="0" borderId="2" xfId="1" applyNumberFormat="1" applyFont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Fill="1"/>
    <xf numFmtId="3" fontId="0" fillId="0" borderId="0" xfId="0" applyNumberFormat="1"/>
    <xf numFmtId="14" fontId="2" fillId="2" borderId="0" xfId="0" applyNumberFormat="1" applyFont="1" applyFill="1" applyBorder="1" applyAlignment="1">
      <alignment horizontal="center"/>
    </xf>
    <xf numFmtId="0" fontId="0" fillId="11" borderId="0" xfId="0" applyFill="1"/>
    <xf numFmtId="166" fontId="4" fillId="0" borderId="2" xfId="1" applyNumberFormat="1" applyFont="1" applyBorder="1" applyAlignment="1">
      <alignment horizontal="center"/>
    </xf>
    <xf numFmtId="166" fontId="4" fillId="11" borderId="2" xfId="1" applyNumberFormat="1" applyFont="1" applyFill="1" applyBorder="1"/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166" fontId="21" fillId="9" borderId="5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1" borderId="0" xfId="0" applyFont="1" applyFill="1" applyBorder="1" applyAlignment="1">
      <alignment horizontal="left"/>
    </xf>
    <xf numFmtId="14" fontId="2" fillId="2" borderId="0" xfId="0" applyNumberFormat="1" applyFont="1" applyFill="1" applyBorder="1"/>
    <xf numFmtId="0" fontId="4" fillId="11" borderId="2" xfId="0" applyFont="1" applyFill="1" applyBorder="1" applyAlignment="1">
      <alignment horizontal="center"/>
    </xf>
    <xf numFmtId="166" fontId="4" fillId="11" borderId="2" xfId="1" applyNumberFormat="1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164" fontId="5" fillId="0" borderId="2" xfId="0" applyNumberFormat="1" applyFont="1" applyBorder="1"/>
    <xf numFmtId="0" fontId="4" fillId="0" borderId="0" xfId="0" applyFont="1" applyFill="1" applyBorder="1" applyAlignment="1">
      <alignment horizontal="left"/>
    </xf>
    <xf numFmtId="0" fontId="0" fillId="0" borderId="2" xfId="0" applyBorder="1"/>
    <xf numFmtId="0" fontId="22" fillId="0" borderId="2" xfId="0" applyFont="1" applyBorder="1"/>
    <xf numFmtId="164" fontId="0" fillId="0" borderId="2" xfId="0" applyNumberFormat="1" applyBorder="1"/>
    <xf numFmtId="168" fontId="1" fillId="0" borderId="2" xfId="1" applyNumberFormat="1" applyFont="1" applyBorder="1"/>
    <xf numFmtId="0" fontId="2" fillId="9" borderId="5" xfId="0" applyFont="1" applyFill="1" applyBorder="1" applyAlignment="1">
      <alignment horizontal="center"/>
    </xf>
    <xf numFmtId="166" fontId="1" fillId="11" borderId="0" xfId="1" applyNumberFormat="1" applyFont="1" applyFill="1" applyBorder="1" applyAlignment="1">
      <alignment horizontal="left"/>
    </xf>
    <xf numFmtId="166" fontId="0" fillId="0" borderId="0" xfId="0" applyNumberFormat="1" applyFont="1" applyBorder="1"/>
    <xf numFmtId="14" fontId="0" fillId="0" borderId="0" xfId="0" applyNumberFormat="1" applyFont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168" fontId="4" fillId="11" borderId="2" xfId="1" applyNumberFormat="1" applyFont="1" applyFill="1" applyBorder="1" applyAlignment="1">
      <alignment horizontal="center"/>
    </xf>
    <xf numFmtId="168" fontId="0" fillId="0" borderId="0" xfId="0" applyNumberFormat="1"/>
    <xf numFmtId="166" fontId="0" fillId="0" borderId="0" xfId="0" applyNumberFormat="1" applyFont="1" applyFill="1" applyBorder="1"/>
    <xf numFmtId="0" fontId="23" fillId="0" borderId="0" xfId="0" applyFont="1"/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9" fontId="4" fillId="0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4" fontId="0" fillId="0" borderId="2" xfId="0" applyNumberFormat="1" applyFill="1" applyBorder="1"/>
    <xf numFmtId="166" fontId="0" fillId="0" borderId="2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166" fontId="0" fillId="0" borderId="0" xfId="0" applyNumberFormat="1" applyAlignment="1"/>
    <xf numFmtId="14" fontId="4" fillId="0" borderId="0" xfId="0" applyNumberFormat="1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4" fontId="0" fillId="6" borderId="2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4" fontId="24" fillId="2" borderId="0" xfId="0" applyNumberFormat="1" applyFont="1" applyFill="1" applyBorder="1" applyAlignment="1">
      <alignment horizontal="center"/>
    </xf>
    <xf numFmtId="0" fontId="25" fillId="0" borderId="0" xfId="0" applyFont="1"/>
    <xf numFmtId="0" fontId="23" fillId="0" borderId="14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14" fontId="25" fillId="0" borderId="14" xfId="0" applyNumberFormat="1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/>
    </xf>
    <xf numFmtId="166" fontId="25" fillId="12" borderId="2" xfId="1" applyNumberFormat="1" applyFont="1" applyFill="1" applyBorder="1"/>
    <xf numFmtId="166" fontId="25" fillId="0" borderId="2" xfId="1" applyNumberFormat="1" applyFont="1" applyBorder="1"/>
    <xf numFmtId="14" fontId="25" fillId="0" borderId="2" xfId="1" applyNumberFormat="1" applyFont="1" applyBorder="1"/>
    <xf numFmtId="166" fontId="25" fillId="13" borderId="2" xfId="1" applyNumberFormat="1" applyFont="1" applyFill="1" applyBorder="1"/>
    <xf numFmtId="0" fontId="25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11" borderId="0" xfId="0" applyFill="1" applyAlignment="1">
      <alignment horizontal="left" vertical="center"/>
    </xf>
    <xf numFmtId="14" fontId="25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166" fontId="25" fillId="0" borderId="2" xfId="1" applyNumberFormat="1" applyFont="1" applyFill="1" applyBorder="1"/>
    <xf numFmtId="166" fontId="25" fillId="0" borderId="0" xfId="1" applyNumberFormat="1" applyFont="1" applyFill="1" applyBorder="1"/>
    <xf numFmtId="0" fontId="24" fillId="1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5" fillId="0" borderId="6" xfId="0" applyFont="1" applyBorder="1" applyAlignment="1">
      <alignment horizontal="center"/>
    </xf>
    <xf numFmtId="16" fontId="25" fillId="0" borderId="16" xfId="0" applyNumberFormat="1" applyFont="1" applyFill="1" applyBorder="1"/>
    <xf numFmtId="166" fontId="25" fillId="0" borderId="6" xfId="1" applyNumberFormat="1" applyFont="1" applyFill="1" applyBorder="1"/>
    <xf numFmtId="166" fontId="25" fillId="0" borderId="16" xfId="0" applyNumberFormat="1" applyFont="1" applyFill="1" applyBorder="1"/>
    <xf numFmtId="166" fontId="25" fillId="0" borderId="6" xfId="1" applyNumberFormat="1" applyFont="1" applyFill="1" applyBorder="1" applyAlignment="1">
      <alignment horizontal="center"/>
    </xf>
    <xf numFmtId="0" fontId="25" fillId="0" borderId="19" xfId="0" applyFont="1" applyBorder="1" applyAlignment="1">
      <alignment horizontal="center"/>
    </xf>
    <xf numFmtId="16" fontId="25" fillId="0" borderId="0" xfId="0" applyNumberFormat="1" applyFont="1" applyFill="1" applyBorder="1"/>
    <xf numFmtId="166" fontId="25" fillId="0" borderId="19" xfId="1" applyNumberFormat="1" applyFont="1" applyFill="1" applyBorder="1"/>
    <xf numFmtId="166" fontId="25" fillId="6" borderId="19" xfId="1" applyNumberFormat="1" applyFont="1" applyFill="1" applyBorder="1"/>
    <xf numFmtId="16" fontId="25" fillId="0" borderId="0" xfId="0" applyNumberFormat="1" applyFont="1" applyBorder="1"/>
    <xf numFmtId="165" fontId="25" fillId="0" borderId="19" xfId="1" applyFont="1" applyBorder="1"/>
    <xf numFmtId="165" fontId="25" fillId="0" borderId="0" xfId="1" applyFont="1" applyBorder="1"/>
    <xf numFmtId="166" fontId="25" fillId="0" borderId="19" xfId="1" applyNumberFormat="1" applyFont="1" applyBorder="1"/>
    <xf numFmtId="0" fontId="25" fillId="0" borderId="0" xfId="0" applyFont="1" applyBorder="1" applyAlignment="1">
      <alignment horizontal="center"/>
    </xf>
    <xf numFmtId="166" fontId="25" fillId="0" borderId="0" xfId="1" applyNumberFormat="1" applyFont="1" applyBorder="1"/>
    <xf numFmtId="14" fontId="23" fillId="0" borderId="8" xfId="0" applyNumberFormat="1" applyFont="1" applyBorder="1" applyAlignment="1">
      <alignment horizontal="center" vertical="center"/>
    </xf>
    <xf numFmtId="14" fontId="23" fillId="0" borderId="20" xfId="0" applyNumberFormat="1" applyFont="1" applyBorder="1" applyAlignment="1">
      <alignment horizontal="center" vertical="center"/>
    </xf>
    <xf numFmtId="14" fontId="23" fillId="0" borderId="14" xfId="0" applyNumberFormat="1" applyFont="1" applyBorder="1" applyAlignment="1">
      <alignment horizontal="center" vertical="center"/>
    </xf>
    <xf numFmtId="166" fontId="23" fillId="0" borderId="2" xfId="1" applyNumberFormat="1" applyFont="1" applyBorder="1"/>
    <xf numFmtId="14" fontId="0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6" borderId="0" xfId="0" applyFont="1" applyFill="1"/>
    <xf numFmtId="166" fontId="4" fillId="6" borderId="0" xfId="1" applyNumberFormat="1" applyFont="1" applyFill="1" applyBorder="1"/>
    <xf numFmtId="166" fontId="9" fillId="0" borderId="5" xfId="0" applyNumberFormat="1" applyFont="1" applyBorder="1" applyAlignment="1">
      <alignment horizontal="center"/>
    </xf>
    <xf numFmtId="0" fontId="4" fillId="11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11" borderId="0" xfId="0" applyFont="1" applyFill="1"/>
    <xf numFmtId="0" fontId="6" fillId="11" borderId="0" xfId="0" applyFont="1" applyFill="1" applyAlignment="1">
      <alignment horizontal="center"/>
    </xf>
    <xf numFmtId="166" fontId="6" fillId="11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6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/Dropbox/ADMINISTRACION/13-%20PH/2018/ESTADO%20DE%20CUENTA-%20CLIENTES/Estado%20de%20Cuenta-%20Macelect%20y%20BH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/Dropbox/ADMINISTRACION/20171018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CION- ASISPRO"/>
      <sheetName val="MACELECT"/>
      <sheetName val="BHM"/>
    </sheetNames>
    <sheetDataSet>
      <sheetData sheetId="0" refreshError="1"/>
      <sheetData sheetId="1">
        <row r="38">
          <cell r="F38">
            <v>14849818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A1">
            <v>43027</v>
          </cell>
        </row>
        <row r="2">
          <cell r="A2" t="str">
            <v>Fecha de Culminacion</v>
          </cell>
          <cell r="B2" t="str">
            <v>Hoy</v>
          </cell>
          <cell r="C2" t="str">
            <v>Dias de retaso</v>
          </cell>
          <cell r="D2" t="str">
            <v>OT Nro.</v>
          </cell>
          <cell r="E2" t="str">
            <v>Observacion</v>
          </cell>
          <cell r="F2" t="str">
            <v>Cliente</v>
          </cell>
        </row>
        <row r="3">
          <cell r="A3">
            <v>42859</v>
          </cell>
          <cell r="B3">
            <v>43027</v>
          </cell>
          <cell r="C3">
            <v>-168</v>
          </cell>
          <cell r="D3">
            <v>6</v>
          </cell>
          <cell r="E3" t="str">
            <v>Estructura Aire Luz</v>
          </cell>
          <cell r="F3" t="str">
            <v>Ing. Boggiano</v>
          </cell>
        </row>
        <row r="4">
          <cell r="A4">
            <v>42903</v>
          </cell>
          <cell r="B4">
            <v>43027</v>
          </cell>
          <cell r="C4">
            <v>-124</v>
          </cell>
          <cell r="D4">
            <v>91</v>
          </cell>
          <cell r="E4" t="str">
            <v>Costo</v>
          </cell>
          <cell r="F4" t="str">
            <v>Ing. Boggiano</v>
          </cell>
        </row>
        <row r="5">
          <cell r="A5">
            <v>42866</v>
          </cell>
          <cell r="B5">
            <v>43027</v>
          </cell>
          <cell r="C5">
            <v>-161</v>
          </cell>
          <cell r="D5">
            <v>101</v>
          </cell>
          <cell r="E5" t="str">
            <v>Costo</v>
          </cell>
          <cell r="F5" t="str">
            <v>Antar</v>
          </cell>
        </row>
        <row r="6">
          <cell r="A6">
            <v>42858</v>
          </cell>
          <cell r="B6">
            <v>43027</v>
          </cell>
          <cell r="C6">
            <v>-169</v>
          </cell>
          <cell r="D6">
            <v>102</v>
          </cell>
          <cell r="E6" t="str">
            <v>Costo</v>
          </cell>
          <cell r="F6" t="str">
            <v>Antar</v>
          </cell>
        </row>
        <row r="7">
          <cell r="A7">
            <v>42880</v>
          </cell>
          <cell r="B7">
            <v>43027</v>
          </cell>
          <cell r="C7">
            <v>-147</v>
          </cell>
          <cell r="D7">
            <v>103</v>
          </cell>
          <cell r="E7" t="str">
            <v>Servicios electricos en hiperseis</v>
          </cell>
          <cell r="F7" t="str">
            <v>One Company</v>
          </cell>
        </row>
        <row r="8">
          <cell r="A8">
            <v>42865</v>
          </cell>
          <cell r="B8">
            <v>43027</v>
          </cell>
          <cell r="C8">
            <v>-162</v>
          </cell>
          <cell r="D8">
            <v>104</v>
          </cell>
          <cell r="E8">
            <v>0</v>
          </cell>
          <cell r="F8" t="str">
            <v>INTESA</v>
          </cell>
        </row>
        <row r="9">
          <cell r="A9">
            <v>42868</v>
          </cell>
          <cell r="B9">
            <v>43027</v>
          </cell>
          <cell r="C9">
            <v>-159</v>
          </cell>
          <cell r="D9">
            <v>105</v>
          </cell>
          <cell r="E9" t="str">
            <v>Fabricacion de mariposas con manigueta</v>
          </cell>
          <cell r="F9" t="str">
            <v>Transb. Navegacion S.A.</v>
          </cell>
        </row>
        <row r="10">
          <cell r="A10">
            <v>42865</v>
          </cell>
          <cell r="B10">
            <v>43027</v>
          </cell>
          <cell r="C10">
            <v>-162</v>
          </cell>
          <cell r="D10">
            <v>106</v>
          </cell>
          <cell r="E10" t="str">
            <v>Costo</v>
          </cell>
          <cell r="F10" t="str">
            <v>Ing. Boggiano</v>
          </cell>
        </row>
        <row r="11">
          <cell r="A11">
            <v>42866</v>
          </cell>
          <cell r="B11">
            <v>43027</v>
          </cell>
          <cell r="C11">
            <v>-161</v>
          </cell>
          <cell r="D11">
            <v>107</v>
          </cell>
          <cell r="E11" t="str">
            <v>Ing. Osorio</v>
          </cell>
          <cell r="F11" t="str">
            <v>Ing. Jorge Huidobro</v>
          </cell>
        </row>
        <row r="12">
          <cell r="A12">
            <v>42868</v>
          </cell>
          <cell r="B12">
            <v>43027</v>
          </cell>
          <cell r="C12">
            <v>-159</v>
          </cell>
          <cell r="D12">
            <v>108</v>
          </cell>
          <cell r="E12" t="str">
            <v>Facturar</v>
          </cell>
          <cell r="F12" t="str">
            <v>UABL</v>
          </cell>
        </row>
        <row r="13">
          <cell r="A13">
            <v>42872</v>
          </cell>
          <cell r="B13">
            <v>43027</v>
          </cell>
          <cell r="C13">
            <v>-155</v>
          </cell>
          <cell r="D13">
            <v>109</v>
          </cell>
          <cell r="E13" t="str">
            <v>Facturar</v>
          </cell>
          <cell r="F13" t="str">
            <v>Ing. Boggiano</v>
          </cell>
        </row>
        <row r="14">
          <cell r="A14">
            <v>42877</v>
          </cell>
          <cell r="B14">
            <v>43027</v>
          </cell>
          <cell r="C14">
            <v>-150</v>
          </cell>
          <cell r="D14">
            <v>110</v>
          </cell>
          <cell r="E14" t="str">
            <v>INVERSION</v>
          </cell>
          <cell r="F14" t="str">
            <v>ASISPRO</v>
          </cell>
        </row>
        <row r="15">
          <cell r="A15">
            <v>42886</v>
          </cell>
          <cell r="B15">
            <v>43027</v>
          </cell>
          <cell r="C15">
            <v>-141</v>
          </cell>
          <cell r="D15">
            <v>111</v>
          </cell>
          <cell r="E15" t="str">
            <v>INVERSION</v>
          </cell>
          <cell r="F15" t="str">
            <v>ASISPRO</v>
          </cell>
        </row>
        <row r="16">
          <cell r="A16">
            <v>42887</v>
          </cell>
          <cell r="B16">
            <v>43027</v>
          </cell>
          <cell r="C16">
            <v>-140</v>
          </cell>
          <cell r="D16">
            <v>112</v>
          </cell>
          <cell r="E16" t="str">
            <v>Fabricacion de portico para aparejo con perfil IPN 100 y cano cuadrado 100x100x2mm</v>
          </cell>
          <cell r="F16" t="str">
            <v>Transb. Navegacion S.A.</v>
          </cell>
        </row>
        <row r="17">
          <cell r="A17">
            <v>42874</v>
          </cell>
          <cell r="B17">
            <v>43027</v>
          </cell>
          <cell r="C17">
            <v>-153</v>
          </cell>
          <cell r="D17">
            <v>113</v>
          </cell>
          <cell r="E17" t="str">
            <v>Solo se realizo un relevamiento</v>
          </cell>
          <cell r="F17" t="str">
            <v>ASA</v>
          </cell>
        </row>
        <row r="18">
          <cell r="A18">
            <v>42877</v>
          </cell>
          <cell r="B18">
            <v>43027</v>
          </cell>
          <cell r="C18">
            <v>-150</v>
          </cell>
          <cell r="D18">
            <v>114</v>
          </cell>
          <cell r="E18" t="str">
            <v>Reparacion de escalera</v>
          </cell>
          <cell r="F18" t="str">
            <v>Transb. Navegacion S.A.</v>
          </cell>
        </row>
        <row r="19">
          <cell r="A19">
            <v>42877</v>
          </cell>
          <cell r="B19">
            <v>43027</v>
          </cell>
          <cell r="C19">
            <v>-150</v>
          </cell>
          <cell r="D19">
            <v>115</v>
          </cell>
          <cell r="E19" t="str">
            <v>Servicios electricos en oficina</v>
          </cell>
          <cell r="F19" t="str">
            <v>Chacore</v>
          </cell>
        </row>
        <row r="20">
          <cell r="A20">
            <v>42884</v>
          </cell>
          <cell r="B20">
            <v>43027</v>
          </cell>
          <cell r="C20">
            <v>-143</v>
          </cell>
          <cell r="D20">
            <v>116</v>
          </cell>
          <cell r="E20" t="str">
            <v>Adecuacion soporte metalico, etc</v>
          </cell>
          <cell r="F20" t="str">
            <v>Hidrovia</v>
          </cell>
        </row>
        <row r="21">
          <cell r="A21">
            <v>42878</v>
          </cell>
          <cell r="B21">
            <v>43027</v>
          </cell>
          <cell r="C21">
            <v>-149</v>
          </cell>
          <cell r="D21">
            <v>117</v>
          </cell>
          <cell r="E21" t="str">
            <v>Facturar U621</v>
          </cell>
          <cell r="F21" t="str">
            <v>UABL</v>
          </cell>
        </row>
        <row r="22">
          <cell r="A22">
            <v>42875</v>
          </cell>
          <cell r="B22">
            <v>43027</v>
          </cell>
          <cell r="C22">
            <v>-152</v>
          </cell>
          <cell r="D22">
            <v>118</v>
          </cell>
          <cell r="E22" t="str">
            <v>Fabricacion de soporte para sonda 4 unidades</v>
          </cell>
          <cell r="F22" t="str">
            <v>Hidrovia</v>
          </cell>
        </row>
        <row r="23">
          <cell r="A23">
            <v>42880</v>
          </cell>
          <cell r="B23">
            <v>43027</v>
          </cell>
          <cell r="C23">
            <v>-147</v>
          </cell>
          <cell r="D23">
            <v>119</v>
          </cell>
          <cell r="E23" t="str">
            <v>Fabricacion de plataforma metalica</v>
          </cell>
          <cell r="F23" t="str">
            <v>Transb. Navegacion S.A.</v>
          </cell>
        </row>
        <row r="24">
          <cell r="A24">
            <v>42905</v>
          </cell>
          <cell r="B24">
            <v>43027</v>
          </cell>
          <cell r="C24">
            <v>-122</v>
          </cell>
          <cell r="D24">
            <v>120</v>
          </cell>
          <cell r="E24" t="str">
            <v>Reparacion de Contenedor Nro. 75, 104, 102, 117</v>
          </cell>
          <cell r="F24" t="str">
            <v>TYCSA</v>
          </cell>
        </row>
        <row r="25">
          <cell r="A25">
            <v>42880</v>
          </cell>
          <cell r="B25">
            <v>43027</v>
          </cell>
          <cell r="C25">
            <v>-147</v>
          </cell>
          <cell r="D25">
            <v>121</v>
          </cell>
          <cell r="E25" t="str">
            <v>Facturar U621</v>
          </cell>
          <cell r="F25" t="str">
            <v>UABL</v>
          </cell>
        </row>
        <row r="26">
          <cell r="A26">
            <v>42880</v>
          </cell>
          <cell r="B26">
            <v>43027</v>
          </cell>
          <cell r="C26">
            <v>-147</v>
          </cell>
          <cell r="D26">
            <v>122</v>
          </cell>
          <cell r="E26" t="str">
            <v>Facturar U621</v>
          </cell>
          <cell r="F26" t="str">
            <v>UABL</v>
          </cell>
        </row>
        <row r="27">
          <cell r="A27">
            <v>42884</v>
          </cell>
          <cell r="B27">
            <v>43027</v>
          </cell>
          <cell r="C27">
            <v>-143</v>
          </cell>
          <cell r="D27">
            <v>123</v>
          </cell>
          <cell r="E27" t="str">
            <v>Mantenimiento de compresor RYCSA- Luque</v>
          </cell>
          <cell r="F27" t="str">
            <v>TYCSA</v>
          </cell>
        </row>
        <row r="28">
          <cell r="A28">
            <v>42884</v>
          </cell>
          <cell r="B28">
            <v>43027</v>
          </cell>
          <cell r="C28">
            <v>-143</v>
          </cell>
          <cell r="D28">
            <v>124</v>
          </cell>
          <cell r="E28" t="str">
            <v>Servicio electrico</v>
          </cell>
          <cell r="F28" t="str">
            <v>Chacore</v>
          </cell>
        </row>
        <row r="29">
          <cell r="A29">
            <v>42885</v>
          </cell>
          <cell r="B29">
            <v>43027</v>
          </cell>
          <cell r="C29">
            <v>-142</v>
          </cell>
          <cell r="D29">
            <v>125</v>
          </cell>
          <cell r="E29" t="str">
            <v>Caja para bateria 3 unidades</v>
          </cell>
          <cell r="F29" t="str">
            <v>Transb. Navegacion S.A.</v>
          </cell>
        </row>
        <row r="30">
          <cell r="A30">
            <v>42886</v>
          </cell>
          <cell r="B30">
            <v>43027</v>
          </cell>
          <cell r="C30">
            <v>-141</v>
          </cell>
          <cell r="D30">
            <v>126</v>
          </cell>
          <cell r="E30" t="str">
            <v>Proteccion de motor</v>
          </cell>
          <cell r="F30" t="str">
            <v>Transb. Navegacion S.A.</v>
          </cell>
        </row>
        <row r="31">
          <cell r="A31">
            <v>42886</v>
          </cell>
          <cell r="B31">
            <v>43027</v>
          </cell>
          <cell r="C31">
            <v>-141</v>
          </cell>
          <cell r="D31">
            <v>127</v>
          </cell>
          <cell r="E31" t="str">
            <v>INVERSION</v>
          </cell>
          <cell r="F31" t="str">
            <v>PH</v>
          </cell>
        </row>
        <row r="32">
          <cell r="A32">
            <v>42892</v>
          </cell>
          <cell r="B32">
            <v>43027</v>
          </cell>
          <cell r="C32">
            <v>-135</v>
          </cell>
          <cell r="D32">
            <v>128</v>
          </cell>
          <cell r="E32" t="str">
            <v>Montaje de equipo para sauna</v>
          </cell>
          <cell r="F32" t="str">
            <v>Chacore</v>
          </cell>
        </row>
        <row r="33">
          <cell r="A33">
            <v>42892</v>
          </cell>
          <cell r="B33">
            <v>43027</v>
          </cell>
          <cell r="C33">
            <v>-135</v>
          </cell>
          <cell r="D33">
            <v>129</v>
          </cell>
          <cell r="E33" t="str">
            <v>INVERSION</v>
          </cell>
          <cell r="F33" t="str">
            <v>ASISPRO</v>
          </cell>
        </row>
        <row r="34">
          <cell r="A34">
            <v>0</v>
          </cell>
          <cell r="B34">
            <v>43027</v>
          </cell>
          <cell r="C34">
            <v>0</v>
          </cell>
          <cell r="D34">
            <v>130</v>
          </cell>
          <cell r="E34" t="str">
            <v>INVERSION ( aun no se culmino)</v>
          </cell>
          <cell r="F34" t="str">
            <v>ASISPRO</v>
          </cell>
        </row>
        <row r="35">
          <cell r="A35">
            <v>0</v>
          </cell>
          <cell r="B35">
            <v>43027</v>
          </cell>
          <cell r="C35">
            <v>0</v>
          </cell>
          <cell r="D35">
            <v>131</v>
          </cell>
          <cell r="E35" t="str">
            <v>Fabricacion de contenedor F1 de 4m3 y 5m3</v>
          </cell>
          <cell r="F35" t="str">
            <v>TYCSA</v>
          </cell>
        </row>
        <row r="36">
          <cell r="A36">
            <v>42895</v>
          </cell>
          <cell r="B36">
            <v>43027</v>
          </cell>
          <cell r="C36">
            <v>-132</v>
          </cell>
          <cell r="D36">
            <v>132</v>
          </cell>
          <cell r="E36" t="str">
            <v>INVERSION</v>
          </cell>
          <cell r="F36" t="str">
            <v>ASISPRO</v>
          </cell>
        </row>
        <row r="37">
          <cell r="A37">
            <v>42900</v>
          </cell>
          <cell r="B37">
            <v>43027</v>
          </cell>
          <cell r="C37">
            <v>-127</v>
          </cell>
          <cell r="D37">
            <v>133</v>
          </cell>
          <cell r="E37" t="str">
            <v>Caja para bateria</v>
          </cell>
          <cell r="F37" t="str">
            <v>Transb. Navegacion S.A.</v>
          </cell>
        </row>
        <row r="38">
          <cell r="A38">
            <v>42895</v>
          </cell>
          <cell r="B38">
            <v>43027</v>
          </cell>
          <cell r="C38">
            <v>-132</v>
          </cell>
          <cell r="D38">
            <v>134</v>
          </cell>
          <cell r="E38" t="str">
            <v>Desmontaje de 30m2 de techo con chapa cin</v>
          </cell>
          <cell r="F38" t="str">
            <v>TIGRE</v>
          </cell>
        </row>
        <row r="39">
          <cell r="A39">
            <v>42900</v>
          </cell>
          <cell r="B39">
            <v>43027</v>
          </cell>
          <cell r="C39">
            <v>-127</v>
          </cell>
          <cell r="D39">
            <v>135</v>
          </cell>
          <cell r="E39" t="str">
            <v>Contenedor de 5m3 Nro 16 y 18</v>
          </cell>
          <cell r="F39" t="str">
            <v>Ing. Boggiano</v>
          </cell>
        </row>
        <row r="40">
          <cell r="A40">
            <v>42900</v>
          </cell>
          <cell r="B40">
            <v>43027</v>
          </cell>
          <cell r="C40">
            <v>-127</v>
          </cell>
          <cell r="D40">
            <v>136</v>
          </cell>
          <cell r="E40" t="str">
            <v xml:space="preserve">2 Porta bateria </v>
          </cell>
          <cell r="F40" t="str">
            <v>Transb. Navegacion S.A.</v>
          </cell>
        </row>
        <row r="41">
          <cell r="A41">
            <v>42900</v>
          </cell>
          <cell r="B41">
            <v>43027</v>
          </cell>
          <cell r="C41">
            <v>-127</v>
          </cell>
          <cell r="D41">
            <v>137</v>
          </cell>
          <cell r="E41" t="str">
            <v>INVERSION</v>
          </cell>
          <cell r="F41" t="str">
            <v>ASISPRO</v>
          </cell>
        </row>
        <row r="42">
          <cell r="A42">
            <v>42902</v>
          </cell>
          <cell r="B42">
            <v>43027</v>
          </cell>
          <cell r="C42">
            <v>-125</v>
          </cell>
          <cell r="D42">
            <v>138</v>
          </cell>
          <cell r="E42" t="str">
            <v>Reparacion de porton ( YA EXISTE PRECIO, solo faltaria volver a ver por que la Sra. De Boggiano quiere mas detalles)</v>
          </cell>
          <cell r="F42" t="str">
            <v>Ing. Boggiano</v>
          </cell>
        </row>
        <row r="43">
          <cell r="A43">
            <v>42902</v>
          </cell>
          <cell r="B43">
            <v>43027</v>
          </cell>
          <cell r="C43">
            <v>-125</v>
          </cell>
          <cell r="D43">
            <v>139</v>
          </cell>
          <cell r="E43" t="str">
            <v>Colocacion de luces y caja de tomas</v>
          </cell>
          <cell r="F43" t="str">
            <v>TYCSA</v>
          </cell>
        </row>
        <row r="44">
          <cell r="A44">
            <v>42902</v>
          </cell>
          <cell r="B44">
            <v>43027</v>
          </cell>
          <cell r="C44">
            <v>-125</v>
          </cell>
          <cell r="D44">
            <v>140</v>
          </cell>
          <cell r="E44" t="str">
            <v>1 Tapa paa tablero</v>
          </cell>
          <cell r="F44" t="str">
            <v>Transb. Navegacion S.A.</v>
          </cell>
        </row>
        <row r="45">
          <cell r="A45">
            <v>42915</v>
          </cell>
          <cell r="B45">
            <v>43027</v>
          </cell>
          <cell r="C45">
            <v>-112</v>
          </cell>
          <cell r="D45">
            <v>141</v>
          </cell>
          <cell r="E45" t="str">
            <v>Construccion de 3 tapas de registro segun especificaciones del plano anexo</v>
          </cell>
          <cell r="F45" t="str">
            <v>Chacore</v>
          </cell>
        </row>
        <row r="46">
          <cell r="A46">
            <v>42907</v>
          </cell>
          <cell r="B46">
            <v>43027</v>
          </cell>
          <cell r="C46">
            <v>-120</v>
          </cell>
          <cell r="D46">
            <v>142</v>
          </cell>
          <cell r="E46" t="str">
            <v>INVERSION</v>
          </cell>
          <cell r="F46" t="str">
            <v>ASISPRO</v>
          </cell>
        </row>
        <row r="47">
          <cell r="A47">
            <v>42907</v>
          </cell>
          <cell r="B47">
            <v>43027</v>
          </cell>
          <cell r="C47">
            <v>-120</v>
          </cell>
          <cell r="D47">
            <v>143</v>
          </cell>
          <cell r="E47" t="str">
            <v>Provision y colocacion de compresor 10 HP</v>
          </cell>
          <cell r="F47" t="str">
            <v>TYCSA</v>
          </cell>
        </row>
        <row r="48">
          <cell r="A48">
            <v>42907</v>
          </cell>
          <cell r="B48">
            <v>43027</v>
          </cell>
          <cell r="C48">
            <v>-120</v>
          </cell>
          <cell r="D48">
            <v>144</v>
          </cell>
          <cell r="E48" t="str">
            <v>Mudanza de basureros- Limpieza</v>
          </cell>
          <cell r="F48" t="str">
            <v>ASISPRO</v>
          </cell>
        </row>
        <row r="49">
          <cell r="A49">
            <v>42907</v>
          </cell>
          <cell r="B49">
            <v>43027</v>
          </cell>
          <cell r="C49">
            <v>-120</v>
          </cell>
          <cell r="D49">
            <v>145</v>
          </cell>
          <cell r="E49" t="str">
            <v>Lavadero de mixer Remision Nro. 690</v>
          </cell>
          <cell r="F49" t="str">
            <v>TYCSA</v>
          </cell>
        </row>
        <row r="50">
          <cell r="A50">
            <v>42909</v>
          </cell>
          <cell r="B50">
            <v>43027</v>
          </cell>
          <cell r="C50">
            <v>-118</v>
          </cell>
          <cell r="D50">
            <v>146</v>
          </cell>
          <cell r="E50" t="str">
            <v>Costo</v>
          </cell>
          <cell r="F50" t="str">
            <v>Don Valentin</v>
          </cell>
        </row>
        <row r="51">
          <cell r="A51">
            <v>42909</v>
          </cell>
          <cell r="B51">
            <v>43027</v>
          </cell>
          <cell r="C51">
            <v>-118</v>
          </cell>
          <cell r="D51">
            <v>147</v>
          </cell>
          <cell r="E51" t="str">
            <v>Corte de madera terciada a 62,5 cm en forma de placas cuadradas, luego pintar con pintura blanco mate 10 unidades</v>
          </cell>
          <cell r="F51" t="str">
            <v>Transb. Navegacion S.A.</v>
          </cell>
        </row>
        <row r="52">
          <cell r="A52">
            <v>42913</v>
          </cell>
          <cell r="B52">
            <v>43027</v>
          </cell>
          <cell r="C52">
            <v>-114</v>
          </cell>
          <cell r="D52">
            <v>148</v>
          </cell>
          <cell r="E52" t="str">
            <v>Fabricacion de porta botazo ( aun no se instalo)</v>
          </cell>
          <cell r="F52" t="str">
            <v>Transb. Navegacion S.A.</v>
          </cell>
        </row>
        <row r="53">
          <cell r="A53">
            <v>42915</v>
          </cell>
          <cell r="B53">
            <v>43027</v>
          </cell>
          <cell r="C53">
            <v>-112</v>
          </cell>
          <cell r="D53">
            <v>149</v>
          </cell>
          <cell r="E53" t="str">
            <v>Porta bateria</v>
          </cell>
          <cell r="F53" t="str">
            <v>Transb. Navegacion S.A.</v>
          </cell>
        </row>
        <row r="54">
          <cell r="A54">
            <v>0</v>
          </cell>
          <cell r="B54">
            <v>43027</v>
          </cell>
          <cell r="C54">
            <v>0</v>
          </cell>
          <cell r="D54">
            <v>150</v>
          </cell>
          <cell r="E54" t="str">
            <v>Reparacion de contenedor Nro. 60, 50, 69</v>
          </cell>
          <cell r="F54" t="str">
            <v>TYCSA</v>
          </cell>
        </row>
        <row r="55">
          <cell r="A55">
            <v>42914</v>
          </cell>
          <cell r="B55">
            <v>43027</v>
          </cell>
          <cell r="C55">
            <v>-113</v>
          </cell>
          <cell r="D55">
            <v>151</v>
          </cell>
          <cell r="E55" t="str">
            <v>Porta bateria tranca</v>
          </cell>
          <cell r="F55" t="str">
            <v>Transb. Navegacion S.A.</v>
          </cell>
        </row>
        <row r="56">
          <cell r="A56">
            <v>42915</v>
          </cell>
          <cell r="B56">
            <v>43027</v>
          </cell>
          <cell r="C56">
            <v>-112</v>
          </cell>
          <cell r="D56">
            <v>152</v>
          </cell>
          <cell r="E56" t="str">
            <v>Porta tranca</v>
          </cell>
          <cell r="F56" t="str">
            <v>Transb. Navegacion S.A.</v>
          </cell>
        </row>
        <row r="57">
          <cell r="A57">
            <v>42907</v>
          </cell>
          <cell r="B57">
            <v>43027</v>
          </cell>
          <cell r="C57">
            <v>-120</v>
          </cell>
          <cell r="D57">
            <v>153</v>
          </cell>
          <cell r="E57" t="str">
            <v xml:space="preserve">Servicio electrico </v>
          </cell>
          <cell r="F57" t="str">
            <v>Chacore</v>
          </cell>
        </row>
        <row r="58">
          <cell r="A58">
            <v>42916</v>
          </cell>
          <cell r="B58">
            <v>43027</v>
          </cell>
          <cell r="C58">
            <v>-111</v>
          </cell>
          <cell r="D58">
            <v>154</v>
          </cell>
          <cell r="E58" t="str">
            <v>Caja metalica 15x20cm y profundidad 15cm, una unidad</v>
          </cell>
          <cell r="F58" t="str">
            <v>Transb. Navegacion S.A.</v>
          </cell>
        </row>
        <row r="59">
          <cell r="A59">
            <v>42916</v>
          </cell>
          <cell r="B59">
            <v>43027</v>
          </cell>
          <cell r="C59">
            <v>-111</v>
          </cell>
          <cell r="D59">
            <v>155</v>
          </cell>
          <cell r="E59" t="str">
            <v>Reparacion de plataforma</v>
          </cell>
          <cell r="F59" t="str">
            <v>Transb. Navegacion S.A.</v>
          </cell>
        </row>
        <row r="60">
          <cell r="A60">
            <v>42920</v>
          </cell>
          <cell r="B60">
            <v>43027</v>
          </cell>
          <cell r="C60">
            <v>-107</v>
          </cell>
          <cell r="D60">
            <v>156</v>
          </cell>
          <cell r="E60" t="str">
            <v>Fabricacion de mariposas con manigueta</v>
          </cell>
          <cell r="F60" t="str">
            <v>Transb. Navegacion S.A.</v>
          </cell>
        </row>
        <row r="61">
          <cell r="A61">
            <v>42907</v>
          </cell>
          <cell r="B61">
            <v>43027</v>
          </cell>
          <cell r="C61">
            <v>-120</v>
          </cell>
          <cell r="D61">
            <v>157</v>
          </cell>
          <cell r="E61" t="str">
            <v>Ducteado y colocacion de luces colgantes en deposito sector A  Remision Nro. 691</v>
          </cell>
          <cell r="F61" t="str">
            <v>TYCSA</v>
          </cell>
        </row>
        <row r="62">
          <cell r="A62">
            <v>42942</v>
          </cell>
          <cell r="B62">
            <v>43027</v>
          </cell>
          <cell r="C62">
            <v>-85</v>
          </cell>
          <cell r="D62">
            <v>158</v>
          </cell>
          <cell r="E62" t="str">
            <v xml:space="preserve">Desmontaje de silo </v>
          </cell>
          <cell r="F62" t="str">
            <v>TIGRE</v>
          </cell>
        </row>
        <row r="63">
          <cell r="A63">
            <v>42921</v>
          </cell>
          <cell r="B63">
            <v>43027</v>
          </cell>
          <cell r="C63">
            <v>-106</v>
          </cell>
          <cell r="D63">
            <v>159</v>
          </cell>
          <cell r="E63" t="str">
            <v>Servicio de grua desmontaje de silo</v>
          </cell>
          <cell r="F63" t="str">
            <v>TIGRE</v>
          </cell>
        </row>
        <row r="64">
          <cell r="A64">
            <v>42921</v>
          </cell>
          <cell r="B64">
            <v>43027</v>
          </cell>
          <cell r="C64">
            <v>-106</v>
          </cell>
          <cell r="D64">
            <v>160</v>
          </cell>
          <cell r="E64" t="str">
            <v>Prueba de Interconexion</v>
          </cell>
          <cell r="F64" t="str">
            <v>TECSEM</v>
          </cell>
        </row>
        <row r="65">
          <cell r="A65">
            <v>42921</v>
          </cell>
          <cell r="B65">
            <v>43027</v>
          </cell>
          <cell r="C65">
            <v>-106</v>
          </cell>
          <cell r="D65">
            <v>161</v>
          </cell>
          <cell r="E65" t="str">
            <v>Pechugon 3</v>
          </cell>
          <cell r="F65" t="str">
            <v>Jorge Munoz</v>
          </cell>
        </row>
        <row r="66">
          <cell r="A66">
            <v>42921</v>
          </cell>
          <cell r="B66">
            <v>43027</v>
          </cell>
          <cell r="C66">
            <v>-106</v>
          </cell>
          <cell r="D66">
            <v>162</v>
          </cell>
          <cell r="E66" t="str">
            <v>Estructura de muelle</v>
          </cell>
          <cell r="F66" t="str">
            <v>SARCOM</v>
          </cell>
        </row>
        <row r="67">
          <cell r="A67">
            <v>42921</v>
          </cell>
          <cell r="B67">
            <v>43027</v>
          </cell>
          <cell r="C67">
            <v>-106</v>
          </cell>
          <cell r="D67">
            <v>163</v>
          </cell>
          <cell r="E67" t="str">
            <v>12 unid Fabricacion de pescantes</v>
          </cell>
          <cell r="F67" t="str">
            <v>Transb. Navegacion S.A.</v>
          </cell>
        </row>
        <row r="68">
          <cell r="A68">
            <v>42919</v>
          </cell>
          <cell r="B68">
            <v>43027</v>
          </cell>
          <cell r="C68">
            <v>-108</v>
          </cell>
          <cell r="D68">
            <v>164</v>
          </cell>
          <cell r="E68" t="str">
            <v>Trituradora de  carbon</v>
          </cell>
          <cell r="F68" t="str">
            <v>Yguazu</v>
          </cell>
        </row>
        <row r="69">
          <cell r="A69">
            <v>42922</v>
          </cell>
          <cell r="B69">
            <v>43027</v>
          </cell>
          <cell r="C69">
            <v>-105</v>
          </cell>
          <cell r="D69">
            <v>165</v>
          </cell>
          <cell r="E69" t="str">
            <v>Fabricacion de repisa con angulos</v>
          </cell>
          <cell r="F69" t="str">
            <v>Hidrovia</v>
          </cell>
        </row>
        <row r="70">
          <cell r="A70">
            <v>42923</v>
          </cell>
          <cell r="B70">
            <v>43027</v>
          </cell>
          <cell r="C70">
            <v>-104</v>
          </cell>
          <cell r="D70">
            <v>166</v>
          </cell>
          <cell r="E70" t="str">
            <v>Servicio de grua - Montaje chiller</v>
          </cell>
          <cell r="F70" t="str">
            <v>TIGRE</v>
          </cell>
        </row>
        <row r="71">
          <cell r="A71">
            <v>42928</v>
          </cell>
          <cell r="B71">
            <v>43027</v>
          </cell>
          <cell r="C71">
            <v>-99</v>
          </cell>
          <cell r="D71">
            <v>167</v>
          </cell>
          <cell r="E71" t="str">
            <v>Trabajo de MO en movimiento de linea</v>
          </cell>
          <cell r="F71" t="str">
            <v>TIGRE</v>
          </cell>
        </row>
        <row r="72">
          <cell r="A72">
            <v>42923</v>
          </cell>
          <cell r="B72">
            <v>43027</v>
          </cell>
          <cell r="C72">
            <v>-104</v>
          </cell>
          <cell r="D72">
            <v>168</v>
          </cell>
          <cell r="E72" t="str">
            <v xml:space="preserve">Fabricacion de 20 mariposas y 20 manigueta </v>
          </cell>
          <cell r="F72" t="str">
            <v>Transb. Navegacion S.A.</v>
          </cell>
        </row>
        <row r="73">
          <cell r="A73">
            <v>42924</v>
          </cell>
          <cell r="B73">
            <v>43027</v>
          </cell>
          <cell r="C73">
            <v>-103</v>
          </cell>
          <cell r="D73">
            <v>169</v>
          </cell>
          <cell r="E73" t="str">
            <v>Reubicacion y colocacion de luminarias sala de reunion Remision Nro. 678</v>
          </cell>
          <cell r="F73" t="str">
            <v>Chacore</v>
          </cell>
        </row>
        <row r="74">
          <cell r="A74">
            <v>42927</v>
          </cell>
          <cell r="B74">
            <v>43027</v>
          </cell>
          <cell r="C74">
            <v>-100</v>
          </cell>
          <cell r="D74">
            <v>170</v>
          </cell>
          <cell r="E74" t="str">
            <v>INVERSION</v>
          </cell>
          <cell r="F74" t="str">
            <v>ASISPRO</v>
          </cell>
        </row>
        <row r="75">
          <cell r="A75">
            <v>42927</v>
          </cell>
          <cell r="B75">
            <v>43027</v>
          </cell>
          <cell r="C75">
            <v>-100</v>
          </cell>
          <cell r="D75">
            <v>171</v>
          </cell>
          <cell r="E75" t="str">
            <v>Fabricacion de escalera</v>
          </cell>
          <cell r="F75" t="str">
            <v>Transb. Navegacion S.A.</v>
          </cell>
        </row>
        <row r="76">
          <cell r="A76">
            <v>42929</v>
          </cell>
          <cell r="B76">
            <v>43027</v>
          </cell>
          <cell r="C76">
            <v>-98</v>
          </cell>
          <cell r="D76">
            <v>172</v>
          </cell>
          <cell r="E76" t="str">
            <v>Hora Hombre</v>
          </cell>
          <cell r="F76" t="str">
            <v>Bauen</v>
          </cell>
        </row>
        <row r="77">
          <cell r="A77">
            <v>42935</v>
          </cell>
          <cell r="B77">
            <v>43027</v>
          </cell>
          <cell r="C77">
            <v>-92</v>
          </cell>
          <cell r="D77">
            <v>173</v>
          </cell>
          <cell r="E77" t="str">
            <v>Tapa para tanque 0,68 de dm</v>
          </cell>
          <cell r="F77" t="str">
            <v>Transb. Navegacion S.A.</v>
          </cell>
        </row>
        <row r="78">
          <cell r="A78">
            <v>42935</v>
          </cell>
          <cell r="B78">
            <v>43027</v>
          </cell>
          <cell r="C78">
            <v>-92</v>
          </cell>
          <cell r="D78">
            <v>174</v>
          </cell>
          <cell r="E78" t="str">
            <v>Fabricacion plataforma con baranda</v>
          </cell>
          <cell r="F78" t="str">
            <v>Transb. Navegacion S.A.</v>
          </cell>
        </row>
        <row r="79">
          <cell r="A79">
            <v>42941</v>
          </cell>
          <cell r="B79">
            <v>43027</v>
          </cell>
          <cell r="C79">
            <v>-86</v>
          </cell>
          <cell r="D79">
            <v>175</v>
          </cell>
          <cell r="E79" t="str">
            <v>Reparacion de calecita ( Solo falta facturar )</v>
          </cell>
          <cell r="F79" t="str">
            <v>Ing. Boggiano</v>
          </cell>
        </row>
        <row r="80">
          <cell r="A80">
            <v>42942</v>
          </cell>
          <cell r="B80">
            <v>43027</v>
          </cell>
          <cell r="C80">
            <v>-85</v>
          </cell>
          <cell r="D80">
            <v>176</v>
          </cell>
          <cell r="E80" t="str">
            <v>Servicio de grua- Montaje de filtro</v>
          </cell>
          <cell r="F80" t="str">
            <v>TIGRE</v>
          </cell>
        </row>
        <row r="81">
          <cell r="A81">
            <v>42942</v>
          </cell>
          <cell r="B81">
            <v>43027</v>
          </cell>
          <cell r="D81">
            <v>177</v>
          </cell>
          <cell r="E81" t="str">
            <v>Modificacion de techo Garay- Escauela de 156m2 de superficie</v>
          </cell>
          <cell r="F81" t="str">
            <v>Ing. Sanchez</v>
          </cell>
        </row>
        <row r="82">
          <cell r="A82">
            <v>42942</v>
          </cell>
          <cell r="B82">
            <v>43027</v>
          </cell>
          <cell r="C82">
            <v>-85</v>
          </cell>
          <cell r="D82">
            <v>178</v>
          </cell>
          <cell r="E82" t="str">
            <v>2 Fabricacion de soporte con planchuela ( Aun no se instalo)</v>
          </cell>
          <cell r="F82" t="str">
            <v>Transb. Navegacion S.A.</v>
          </cell>
        </row>
        <row r="83">
          <cell r="A83">
            <v>0</v>
          </cell>
          <cell r="B83">
            <v>43027</v>
          </cell>
          <cell r="C83">
            <v>0</v>
          </cell>
          <cell r="D83">
            <v>179</v>
          </cell>
          <cell r="E83" t="str">
            <v>Pechugon 4</v>
          </cell>
          <cell r="F83" t="str">
            <v>Jorge Munoz</v>
          </cell>
        </row>
        <row r="84">
          <cell r="A84">
            <v>42944</v>
          </cell>
          <cell r="B84">
            <v>43027</v>
          </cell>
          <cell r="C84">
            <v>-83</v>
          </cell>
          <cell r="D84">
            <v>180</v>
          </cell>
          <cell r="E84" t="str">
            <v>Reparacion de hormigon desprendido y baranda con anclaje deficiente</v>
          </cell>
          <cell r="F84" t="str">
            <v>Yguazu</v>
          </cell>
        </row>
        <row r="85">
          <cell r="A85">
            <v>0</v>
          </cell>
          <cell r="B85">
            <v>43027</v>
          </cell>
          <cell r="C85">
            <v>0</v>
          </cell>
          <cell r="D85">
            <v>181</v>
          </cell>
          <cell r="E85" t="str">
            <v>Fabricacion de 1 contenedor de 5m3 y 4m3</v>
          </cell>
          <cell r="F85" t="str">
            <v>TYCSA</v>
          </cell>
        </row>
        <row r="86">
          <cell r="A86">
            <v>42943</v>
          </cell>
          <cell r="B86">
            <v>43027</v>
          </cell>
          <cell r="C86">
            <v>-84</v>
          </cell>
          <cell r="D86">
            <v>182</v>
          </cell>
          <cell r="E86" t="str">
            <v>Hora Hombre</v>
          </cell>
          <cell r="F86" t="str">
            <v>Bauen</v>
          </cell>
        </row>
        <row r="87">
          <cell r="A87">
            <v>42944</v>
          </cell>
          <cell r="B87">
            <v>43027</v>
          </cell>
          <cell r="C87">
            <v>-83</v>
          </cell>
          <cell r="D87">
            <v>183</v>
          </cell>
          <cell r="E87" t="str">
            <v>Fabricacion de contenedor F2 de 4m3 y 5m3</v>
          </cell>
          <cell r="F87" t="str">
            <v>TYCSA</v>
          </cell>
        </row>
        <row r="88">
          <cell r="A88">
            <v>42947</v>
          </cell>
          <cell r="B88">
            <v>43027</v>
          </cell>
          <cell r="C88">
            <v>-80</v>
          </cell>
          <cell r="D88">
            <v>184</v>
          </cell>
          <cell r="E88" t="str">
            <v>Protector de tanque para combustible, caja con tapa para la boca del tanque</v>
          </cell>
          <cell r="F88" t="str">
            <v>Ing. Boggiano</v>
          </cell>
        </row>
        <row r="89">
          <cell r="A89">
            <v>42948</v>
          </cell>
          <cell r="B89">
            <v>43027</v>
          </cell>
          <cell r="C89">
            <v>-79</v>
          </cell>
          <cell r="D89">
            <v>185</v>
          </cell>
          <cell r="E89" t="str">
            <v>Hora Hombre</v>
          </cell>
          <cell r="F89" t="str">
            <v>Bauen</v>
          </cell>
        </row>
        <row r="90">
          <cell r="A90">
            <v>42944</v>
          </cell>
          <cell r="B90">
            <v>43027</v>
          </cell>
          <cell r="C90">
            <v>-83</v>
          </cell>
          <cell r="D90">
            <v>186</v>
          </cell>
          <cell r="E90" t="str">
            <v>Techito resguardo extractor de pared emi Industrial Remision Nro, 693</v>
          </cell>
          <cell r="F90" t="str">
            <v>TYCSA</v>
          </cell>
        </row>
        <row r="91">
          <cell r="A91">
            <v>42948</v>
          </cell>
          <cell r="B91">
            <v>43027</v>
          </cell>
          <cell r="C91">
            <v>-79</v>
          </cell>
          <cell r="D91">
            <v>187</v>
          </cell>
          <cell r="E91" t="str">
            <v>Provision de materiales para pechugon 4</v>
          </cell>
          <cell r="F91" t="str">
            <v>Jorge Munoz</v>
          </cell>
        </row>
        <row r="92">
          <cell r="A92">
            <v>42951</v>
          </cell>
          <cell r="B92">
            <v>43027</v>
          </cell>
          <cell r="C92">
            <v>-76</v>
          </cell>
          <cell r="D92">
            <v>188</v>
          </cell>
          <cell r="E92" t="str">
            <v xml:space="preserve">Proyecto electrico </v>
          </cell>
          <cell r="F92" t="str">
            <v>Edgardo G.</v>
          </cell>
        </row>
        <row r="93">
          <cell r="A93">
            <v>0</v>
          </cell>
          <cell r="B93">
            <v>43027</v>
          </cell>
          <cell r="C93">
            <v>0</v>
          </cell>
          <cell r="D93">
            <v>189</v>
          </cell>
          <cell r="E93" t="str">
            <v>Fabricacion de pasarela ( ensambado)</v>
          </cell>
          <cell r="F93" t="str">
            <v>Ing. Sanchez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3"/>
  <sheetViews>
    <sheetView workbookViewId="0">
      <selection activeCell="J9" sqref="J9"/>
    </sheetView>
  </sheetViews>
  <sheetFormatPr defaultRowHeight="15"/>
  <cols>
    <col min="1" max="1" width="5.5703125" bestFit="1" customWidth="1"/>
    <col min="2" max="2" width="8" bestFit="1" customWidth="1"/>
    <col min="3" max="3" width="17.85546875" bestFit="1" customWidth="1"/>
    <col min="4" max="4" width="10.5703125" style="83" bestFit="1" customWidth="1"/>
    <col min="5" max="6" width="17.5703125" style="83" bestFit="1" customWidth="1"/>
    <col min="7" max="7" width="9" bestFit="1" customWidth="1"/>
    <col min="8" max="256" width="11.42578125" customWidth="1"/>
  </cols>
  <sheetData>
    <row r="1" spans="1:7">
      <c r="A1" s="286" t="s">
        <v>210</v>
      </c>
      <c r="B1" s="287" t="s">
        <v>211</v>
      </c>
      <c r="C1" s="287" t="s">
        <v>212</v>
      </c>
      <c r="D1" s="288" t="s">
        <v>213</v>
      </c>
      <c r="E1" s="288" t="s">
        <v>214</v>
      </c>
      <c r="F1" s="288" t="s">
        <v>215</v>
      </c>
      <c r="G1" s="287" t="s">
        <v>157</v>
      </c>
    </row>
    <row r="2" spans="1:7">
      <c r="A2" s="289">
        <v>1</v>
      </c>
      <c r="B2" t="s">
        <v>216</v>
      </c>
      <c r="C2" t="s">
        <v>217</v>
      </c>
      <c r="D2" s="83">
        <v>2703030</v>
      </c>
      <c r="E2" s="83">
        <v>0</v>
      </c>
      <c r="F2" s="83">
        <v>0</v>
      </c>
      <c r="G2" s="83">
        <f>+D2/12-E2</f>
        <v>225252.5</v>
      </c>
    </row>
    <row r="3" spans="1:7">
      <c r="A3" s="289">
        <v>2</v>
      </c>
      <c r="B3" t="s">
        <v>216</v>
      </c>
      <c r="C3" t="s">
        <v>218</v>
      </c>
      <c r="D3" s="83">
        <v>2013750</v>
      </c>
      <c r="E3" s="83">
        <v>0</v>
      </c>
      <c r="F3" s="83">
        <v>0</v>
      </c>
      <c r="G3" s="83">
        <f t="shared" ref="G3:G19" si="0">+D3/12-E3</f>
        <v>167812.5</v>
      </c>
    </row>
    <row r="4" spans="1:7">
      <c r="A4" s="289">
        <v>3</v>
      </c>
      <c r="B4" t="s">
        <v>216</v>
      </c>
      <c r="C4" t="s">
        <v>219</v>
      </c>
      <c r="D4" s="83">
        <v>1640000</v>
      </c>
      <c r="E4" s="83">
        <v>0</v>
      </c>
      <c r="F4" s="83">
        <v>0</v>
      </c>
      <c r="G4" s="83">
        <f t="shared" si="0"/>
        <v>136666.66666666666</v>
      </c>
    </row>
    <row r="5" spans="1:7">
      <c r="A5" s="289">
        <v>4</v>
      </c>
      <c r="B5" t="s">
        <v>216</v>
      </c>
      <c r="C5" t="s">
        <v>220</v>
      </c>
      <c r="D5" s="83">
        <v>1973840</v>
      </c>
      <c r="E5" s="83">
        <v>0</v>
      </c>
      <c r="F5" s="83">
        <v>0</v>
      </c>
      <c r="G5" s="83">
        <f t="shared" si="0"/>
        <v>164486.66666666666</v>
      </c>
    </row>
    <row r="6" spans="1:7">
      <c r="A6" s="289">
        <v>5</v>
      </c>
      <c r="B6" t="s">
        <v>216</v>
      </c>
      <c r="C6" t="s">
        <v>221</v>
      </c>
      <c r="D6" s="83">
        <v>1735313</v>
      </c>
      <c r="E6" s="83">
        <v>0</v>
      </c>
      <c r="F6" s="83">
        <v>0</v>
      </c>
      <c r="G6" s="83">
        <f t="shared" si="0"/>
        <v>144609.41666666666</v>
      </c>
    </row>
    <row r="7" spans="1:7">
      <c r="A7" s="289">
        <v>6</v>
      </c>
      <c r="B7" t="s">
        <v>216</v>
      </c>
      <c r="C7" t="s">
        <v>222</v>
      </c>
      <c r="D7" s="83">
        <v>1742813</v>
      </c>
      <c r="E7" s="83">
        <v>0</v>
      </c>
      <c r="F7" s="83">
        <v>0</v>
      </c>
      <c r="G7" s="83">
        <f t="shared" si="0"/>
        <v>145234.41666666666</v>
      </c>
    </row>
    <row r="8" spans="1:7">
      <c r="A8" s="289">
        <v>7</v>
      </c>
      <c r="B8" t="s">
        <v>216</v>
      </c>
      <c r="C8" t="s">
        <v>46</v>
      </c>
      <c r="D8" s="83">
        <v>2552500</v>
      </c>
      <c r="E8" s="83">
        <v>0</v>
      </c>
      <c r="F8" s="83">
        <v>947500</v>
      </c>
      <c r="G8" s="83">
        <f>+(D8+F8)/12</f>
        <v>291666.66666666669</v>
      </c>
    </row>
    <row r="9" spans="1:7">
      <c r="A9" s="289">
        <v>8</v>
      </c>
      <c r="B9" t="s">
        <v>216</v>
      </c>
      <c r="C9" t="s">
        <v>223</v>
      </c>
      <c r="D9" s="83">
        <v>3567188</v>
      </c>
      <c r="E9" s="83">
        <v>0</v>
      </c>
      <c r="F9" s="83">
        <v>0</v>
      </c>
      <c r="G9" s="83">
        <f t="shared" si="0"/>
        <v>297265.66666666669</v>
      </c>
    </row>
    <row r="10" spans="1:7">
      <c r="A10" s="289">
        <v>9</v>
      </c>
      <c r="B10" t="s">
        <v>216</v>
      </c>
      <c r="C10" t="s">
        <v>224</v>
      </c>
      <c r="D10" s="83">
        <v>2234375</v>
      </c>
      <c r="E10" s="83">
        <v>0</v>
      </c>
      <c r="F10" s="83">
        <v>0</v>
      </c>
      <c r="G10" s="83">
        <f t="shared" si="0"/>
        <v>186197.91666666666</v>
      </c>
    </row>
    <row r="11" spans="1:7">
      <c r="A11" s="289">
        <v>10</v>
      </c>
      <c r="B11" t="s">
        <v>216</v>
      </c>
      <c r="C11" t="s">
        <v>225</v>
      </c>
      <c r="D11" s="83">
        <v>1990000</v>
      </c>
      <c r="E11" s="83">
        <v>0</v>
      </c>
      <c r="F11" s="83">
        <v>0</v>
      </c>
      <c r="G11" s="83">
        <f t="shared" si="0"/>
        <v>165833.33333333334</v>
      </c>
    </row>
    <row r="12" spans="1:7">
      <c r="A12" s="289">
        <v>11</v>
      </c>
      <c r="B12" t="s">
        <v>216</v>
      </c>
      <c r="C12" t="s">
        <v>226</v>
      </c>
      <c r="D12" s="83">
        <v>1889063</v>
      </c>
      <c r="E12" s="83">
        <v>0</v>
      </c>
      <c r="F12" s="83">
        <v>0</v>
      </c>
      <c r="G12" s="83">
        <f t="shared" si="0"/>
        <v>157421.91666666666</v>
      </c>
    </row>
    <row r="13" spans="1:7">
      <c r="A13" s="289">
        <v>12</v>
      </c>
      <c r="B13" t="s">
        <v>216</v>
      </c>
      <c r="C13" t="s">
        <v>227</v>
      </c>
      <c r="D13" s="83">
        <v>2200000</v>
      </c>
      <c r="E13" s="83">
        <v>0</v>
      </c>
      <c r="F13" s="83">
        <v>187493</v>
      </c>
      <c r="G13" s="83">
        <f>+(D13+F13)/12</f>
        <v>198957.75</v>
      </c>
    </row>
    <row r="14" spans="1:7">
      <c r="A14" s="289">
        <v>13</v>
      </c>
      <c r="B14" t="s">
        <v>216</v>
      </c>
      <c r="C14" t="s">
        <v>228</v>
      </c>
      <c r="D14" s="83">
        <v>2703125</v>
      </c>
      <c r="E14" s="83">
        <v>0</v>
      </c>
      <c r="F14" s="83">
        <v>0</v>
      </c>
      <c r="G14" s="83">
        <f t="shared" si="0"/>
        <v>225260.41666666666</v>
      </c>
    </row>
    <row r="15" spans="1:7">
      <c r="A15" s="289">
        <v>14</v>
      </c>
      <c r="B15" t="s">
        <v>216</v>
      </c>
      <c r="C15" t="s">
        <v>229</v>
      </c>
      <c r="D15" s="83">
        <v>2500000</v>
      </c>
      <c r="E15" s="83">
        <v>0</v>
      </c>
      <c r="F15" s="83">
        <v>0</v>
      </c>
      <c r="G15" s="83">
        <f t="shared" si="0"/>
        <v>208333.33333333334</v>
      </c>
    </row>
    <row r="16" spans="1:7">
      <c r="A16" s="289">
        <v>15</v>
      </c>
      <c r="B16" t="s">
        <v>216</v>
      </c>
      <c r="C16" t="s">
        <v>230</v>
      </c>
      <c r="D16" s="83">
        <v>3500000</v>
      </c>
      <c r="E16" s="83">
        <v>0</v>
      </c>
      <c r="F16" s="83">
        <v>0</v>
      </c>
      <c r="G16" s="83">
        <f t="shared" si="0"/>
        <v>291666.66666666669</v>
      </c>
    </row>
    <row r="17" spans="1:8">
      <c r="A17" s="289">
        <v>16</v>
      </c>
      <c r="B17" t="s">
        <v>216</v>
      </c>
      <c r="C17" t="s">
        <v>231</v>
      </c>
      <c r="D17" s="83">
        <v>5000000</v>
      </c>
      <c r="E17" s="83">
        <v>0</v>
      </c>
      <c r="F17" s="83">
        <v>0</v>
      </c>
      <c r="G17" s="83">
        <f t="shared" si="0"/>
        <v>416666.66666666669</v>
      </c>
    </row>
    <row r="18" spans="1:8">
      <c r="A18" s="289">
        <v>17</v>
      </c>
      <c r="B18" t="s">
        <v>216</v>
      </c>
      <c r="C18" t="s">
        <v>232</v>
      </c>
      <c r="D18" s="83">
        <v>3000000</v>
      </c>
      <c r="E18" s="83">
        <v>0</v>
      </c>
      <c r="F18" s="83">
        <v>0</v>
      </c>
      <c r="G18" s="83">
        <f t="shared" si="0"/>
        <v>250000</v>
      </c>
    </row>
    <row r="19" spans="1:8">
      <c r="A19" s="289">
        <v>18</v>
      </c>
      <c r="B19" t="s">
        <v>216</v>
      </c>
      <c r="C19" t="s">
        <v>233</v>
      </c>
      <c r="D19" s="83">
        <v>8000000</v>
      </c>
      <c r="E19" s="83">
        <v>0</v>
      </c>
      <c r="F19" s="83">
        <v>0</v>
      </c>
      <c r="G19" s="83">
        <f t="shared" si="0"/>
        <v>666666.66666666663</v>
      </c>
      <c r="H19" s="290">
        <f>SUM(G2:G19)</f>
        <v>4339999.166666667</v>
      </c>
    </row>
    <row r="20" spans="1:8">
      <c r="E20" s="83">
        <v>0</v>
      </c>
      <c r="F20" s="83">
        <v>0</v>
      </c>
      <c r="G20" s="83">
        <f t="shared" ref="G20:G83" si="1">+D20/12</f>
        <v>0</v>
      </c>
    </row>
    <row r="21" spans="1:8">
      <c r="E21" s="83">
        <v>0</v>
      </c>
      <c r="F21" s="83">
        <v>0</v>
      </c>
      <c r="G21" s="83">
        <f t="shared" si="1"/>
        <v>0</v>
      </c>
    </row>
    <row r="22" spans="1:8">
      <c r="E22" s="83">
        <v>0</v>
      </c>
      <c r="F22" s="83">
        <v>0</v>
      </c>
      <c r="G22" s="83">
        <f t="shared" si="1"/>
        <v>0</v>
      </c>
    </row>
    <row r="23" spans="1:8">
      <c r="E23" s="83">
        <v>0</v>
      </c>
      <c r="F23" s="83">
        <v>0</v>
      </c>
      <c r="G23" s="83">
        <f t="shared" si="1"/>
        <v>0</v>
      </c>
    </row>
    <row r="24" spans="1:8">
      <c r="E24" s="83">
        <v>0</v>
      </c>
      <c r="F24" s="83">
        <v>0</v>
      </c>
      <c r="G24" s="83">
        <f t="shared" si="1"/>
        <v>0</v>
      </c>
    </row>
    <row r="25" spans="1:8">
      <c r="E25" s="83">
        <v>0</v>
      </c>
      <c r="F25" s="83">
        <v>0</v>
      </c>
      <c r="G25" s="83">
        <f t="shared" si="1"/>
        <v>0</v>
      </c>
    </row>
    <row r="26" spans="1:8">
      <c r="E26" s="83">
        <v>0</v>
      </c>
      <c r="F26" s="83">
        <v>0</v>
      </c>
      <c r="G26" s="83">
        <f t="shared" si="1"/>
        <v>0</v>
      </c>
    </row>
    <row r="27" spans="1:8">
      <c r="E27" s="83">
        <v>0</v>
      </c>
      <c r="F27" s="83">
        <v>0</v>
      </c>
      <c r="G27" s="83">
        <f t="shared" si="1"/>
        <v>0</v>
      </c>
    </row>
    <row r="28" spans="1:8">
      <c r="E28" s="83">
        <v>0</v>
      </c>
      <c r="F28" s="83">
        <v>0</v>
      </c>
      <c r="G28" s="83">
        <f t="shared" si="1"/>
        <v>0</v>
      </c>
    </row>
    <row r="29" spans="1:8">
      <c r="E29" s="83">
        <v>0</v>
      </c>
      <c r="F29" s="83">
        <v>0</v>
      </c>
      <c r="G29" s="83">
        <f t="shared" si="1"/>
        <v>0</v>
      </c>
    </row>
    <row r="30" spans="1:8">
      <c r="E30" s="83">
        <v>0</v>
      </c>
      <c r="F30" s="83">
        <v>0</v>
      </c>
      <c r="G30" s="83">
        <f t="shared" si="1"/>
        <v>0</v>
      </c>
    </row>
    <row r="31" spans="1:8">
      <c r="E31" s="83">
        <v>0</v>
      </c>
      <c r="F31" s="83">
        <v>0</v>
      </c>
      <c r="G31" s="83">
        <f t="shared" si="1"/>
        <v>0</v>
      </c>
    </row>
    <row r="32" spans="1:8">
      <c r="E32" s="83">
        <v>0</v>
      </c>
      <c r="F32" s="83">
        <v>0</v>
      </c>
      <c r="G32" s="83">
        <f t="shared" si="1"/>
        <v>0</v>
      </c>
    </row>
    <row r="33" spans="5:7">
      <c r="E33" s="83">
        <v>0</v>
      </c>
      <c r="F33" s="83">
        <v>0</v>
      </c>
      <c r="G33" s="83">
        <f t="shared" si="1"/>
        <v>0</v>
      </c>
    </row>
    <row r="34" spans="5:7">
      <c r="E34" s="83">
        <v>0</v>
      </c>
      <c r="F34" s="83">
        <v>0</v>
      </c>
      <c r="G34" s="83">
        <f t="shared" si="1"/>
        <v>0</v>
      </c>
    </row>
    <row r="35" spans="5:7">
      <c r="E35" s="83">
        <v>0</v>
      </c>
      <c r="F35" s="83">
        <v>0</v>
      </c>
      <c r="G35" s="83">
        <f t="shared" si="1"/>
        <v>0</v>
      </c>
    </row>
    <row r="36" spans="5:7">
      <c r="E36" s="83">
        <v>0</v>
      </c>
      <c r="F36" s="83">
        <v>0</v>
      </c>
      <c r="G36" s="83">
        <f t="shared" si="1"/>
        <v>0</v>
      </c>
    </row>
    <row r="37" spans="5:7">
      <c r="E37" s="83">
        <v>0</v>
      </c>
      <c r="F37" s="83">
        <v>0</v>
      </c>
      <c r="G37" s="83">
        <f t="shared" si="1"/>
        <v>0</v>
      </c>
    </row>
    <row r="38" spans="5:7">
      <c r="E38" s="83">
        <v>0</v>
      </c>
      <c r="F38" s="83">
        <v>0</v>
      </c>
      <c r="G38" s="83">
        <f t="shared" si="1"/>
        <v>0</v>
      </c>
    </row>
    <row r="39" spans="5:7">
      <c r="E39" s="83">
        <v>0</v>
      </c>
      <c r="F39" s="83">
        <v>0</v>
      </c>
      <c r="G39" s="83">
        <f t="shared" si="1"/>
        <v>0</v>
      </c>
    </row>
    <row r="40" spans="5:7">
      <c r="E40" s="83">
        <v>0</v>
      </c>
      <c r="F40" s="83">
        <v>0</v>
      </c>
      <c r="G40" s="83">
        <f t="shared" si="1"/>
        <v>0</v>
      </c>
    </row>
    <row r="41" spans="5:7">
      <c r="E41" s="83">
        <v>0</v>
      </c>
      <c r="F41" s="83">
        <v>0</v>
      </c>
      <c r="G41" s="83">
        <f t="shared" si="1"/>
        <v>0</v>
      </c>
    </row>
    <row r="42" spans="5:7">
      <c r="E42" s="83">
        <v>0</v>
      </c>
      <c r="F42" s="83">
        <v>0</v>
      </c>
      <c r="G42" s="83">
        <f t="shared" si="1"/>
        <v>0</v>
      </c>
    </row>
    <row r="43" spans="5:7">
      <c r="E43" s="83">
        <v>0</v>
      </c>
      <c r="F43" s="83">
        <v>0</v>
      </c>
      <c r="G43" s="83">
        <f t="shared" si="1"/>
        <v>0</v>
      </c>
    </row>
    <row r="44" spans="5:7">
      <c r="E44" s="83">
        <v>0</v>
      </c>
      <c r="F44" s="83">
        <v>0</v>
      </c>
      <c r="G44" s="83">
        <f t="shared" si="1"/>
        <v>0</v>
      </c>
    </row>
    <row r="45" spans="5:7">
      <c r="E45" s="83">
        <v>0</v>
      </c>
      <c r="F45" s="83">
        <v>0</v>
      </c>
      <c r="G45" s="83">
        <f t="shared" si="1"/>
        <v>0</v>
      </c>
    </row>
    <row r="46" spans="5:7">
      <c r="E46" s="83">
        <v>0</v>
      </c>
      <c r="F46" s="83">
        <v>0</v>
      </c>
      <c r="G46" s="83">
        <f t="shared" si="1"/>
        <v>0</v>
      </c>
    </row>
    <row r="47" spans="5:7">
      <c r="E47" s="83">
        <v>0</v>
      </c>
      <c r="F47" s="83">
        <v>0</v>
      </c>
      <c r="G47" s="83">
        <f t="shared" si="1"/>
        <v>0</v>
      </c>
    </row>
    <row r="48" spans="5:7">
      <c r="E48" s="83">
        <v>0</v>
      </c>
      <c r="F48" s="83">
        <v>0</v>
      </c>
      <c r="G48" s="83">
        <f t="shared" si="1"/>
        <v>0</v>
      </c>
    </row>
    <row r="49" spans="5:7">
      <c r="E49" s="83">
        <v>0</v>
      </c>
      <c r="F49" s="83">
        <v>0</v>
      </c>
      <c r="G49" s="83">
        <f t="shared" si="1"/>
        <v>0</v>
      </c>
    </row>
    <row r="50" spans="5:7">
      <c r="E50" s="83">
        <v>0</v>
      </c>
      <c r="F50" s="83">
        <v>0</v>
      </c>
      <c r="G50" s="83">
        <f t="shared" si="1"/>
        <v>0</v>
      </c>
    </row>
    <row r="51" spans="5:7">
      <c r="E51" s="83">
        <v>0</v>
      </c>
      <c r="F51" s="83">
        <v>0</v>
      </c>
      <c r="G51" s="83">
        <f t="shared" si="1"/>
        <v>0</v>
      </c>
    </row>
    <row r="52" spans="5:7">
      <c r="E52" s="83">
        <v>0</v>
      </c>
      <c r="F52" s="83">
        <v>0</v>
      </c>
      <c r="G52" s="83">
        <f t="shared" si="1"/>
        <v>0</v>
      </c>
    </row>
    <row r="53" spans="5:7">
      <c r="E53" s="83">
        <v>0</v>
      </c>
      <c r="F53" s="83">
        <v>0</v>
      </c>
      <c r="G53" s="83">
        <f t="shared" si="1"/>
        <v>0</v>
      </c>
    </row>
    <row r="54" spans="5:7">
      <c r="E54" s="83">
        <v>0</v>
      </c>
      <c r="F54" s="83">
        <v>0</v>
      </c>
      <c r="G54" s="83">
        <f t="shared" si="1"/>
        <v>0</v>
      </c>
    </row>
    <row r="55" spans="5:7">
      <c r="E55" s="83">
        <v>0</v>
      </c>
      <c r="F55" s="83">
        <v>0</v>
      </c>
      <c r="G55" s="83">
        <f t="shared" si="1"/>
        <v>0</v>
      </c>
    </row>
    <row r="56" spans="5:7">
      <c r="E56" s="83">
        <v>0</v>
      </c>
      <c r="F56" s="83">
        <v>0</v>
      </c>
      <c r="G56" s="83">
        <f t="shared" si="1"/>
        <v>0</v>
      </c>
    </row>
    <row r="57" spans="5:7">
      <c r="E57" s="83">
        <v>0</v>
      </c>
      <c r="F57" s="83">
        <v>0</v>
      </c>
      <c r="G57" s="83">
        <f t="shared" si="1"/>
        <v>0</v>
      </c>
    </row>
    <row r="58" spans="5:7">
      <c r="E58" s="83">
        <v>0</v>
      </c>
      <c r="F58" s="83">
        <v>0</v>
      </c>
      <c r="G58" s="83">
        <f t="shared" si="1"/>
        <v>0</v>
      </c>
    </row>
    <row r="59" spans="5:7">
      <c r="E59" s="83">
        <v>0</v>
      </c>
      <c r="F59" s="83">
        <v>0</v>
      </c>
      <c r="G59" s="83">
        <f t="shared" si="1"/>
        <v>0</v>
      </c>
    </row>
    <row r="60" spans="5:7">
      <c r="E60" s="83">
        <v>0</v>
      </c>
      <c r="F60" s="83">
        <v>0</v>
      </c>
      <c r="G60" s="83">
        <f t="shared" si="1"/>
        <v>0</v>
      </c>
    </row>
    <row r="61" spans="5:7">
      <c r="E61" s="83">
        <v>0</v>
      </c>
      <c r="F61" s="83">
        <v>0</v>
      </c>
      <c r="G61" s="83">
        <f t="shared" si="1"/>
        <v>0</v>
      </c>
    </row>
    <row r="62" spans="5:7">
      <c r="E62" s="83">
        <v>0</v>
      </c>
      <c r="F62" s="83">
        <v>0</v>
      </c>
      <c r="G62" s="83">
        <f t="shared" si="1"/>
        <v>0</v>
      </c>
    </row>
    <row r="63" spans="5:7">
      <c r="E63" s="83">
        <v>0</v>
      </c>
      <c r="F63" s="83">
        <v>0</v>
      </c>
      <c r="G63" s="83">
        <f t="shared" si="1"/>
        <v>0</v>
      </c>
    </row>
    <row r="64" spans="5:7">
      <c r="E64" s="83">
        <v>0</v>
      </c>
      <c r="F64" s="83">
        <v>0</v>
      </c>
      <c r="G64" s="83">
        <f t="shared" si="1"/>
        <v>0</v>
      </c>
    </row>
    <row r="65" spans="5:7">
      <c r="E65" s="83">
        <v>0</v>
      </c>
      <c r="F65" s="83">
        <v>0</v>
      </c>
      <c r="G65" s="83">
        <f t="shared" si="1"/>
        <v>0</v>
      </c>
    </row>
    <row r="66" spans="5:7">
      <c r="E66" s="83">
        <v>0</v>
      </c>
      <c r="F66" s="83">
        <v>0</v>
      </c>
      <c r="G66" s="83">
        <f t="shared" si="1"/>
        <v>0</v>
      </c>
    </row>
    <row r="67" spans="5:7">
      <c r="E67" s="83">
        <v>0</v>
      </c>
      <c r="F67" s="83">
        <v>0</v>
      </c>
      <c r="G67" s="83">
        <f t="shared" si="1"/>
        <v>0</v>
      </c>
    </row>
    <row r="68" spans="5:7">
      <c r="E68" s="83">
        <v>0</v>
      </c>
      <c r="F68" s="83">
        <v>0</v>
      </c>
      <c r="G68" s="83">
        <f t="shared" si="1"/>
        <v>0</v>
      </c>
    </row>
    <row r="69" spans="5:7">
      <c r="E69" s="83">
        <v>0</v>
      </c>
      <c r="F69" s="83">
        <v>0</v>
      </c>
      <c r="G69" s="83">
        <f t="shared" si="1"/>
        <v>0</v>
      </c>
    </row>
    <row r="70" spans="5:7">
      <c r="E70" s="83">
        <v>0</v>
      </c>
      <c r="F70" s="83">
        <v>0</v>
      </c>
      <c r="G70" s="83">
        <f t="shared" si="1"/>
        <v>0</v>
      </c>
    </row>
    <row r="71" spans="5:7">
      <c r="E71" s="83">
        <v>0</v>
      </c>
      <c r="F71" s="83">
        <v>0</v>
      </c>
      <c r="G71" s="83">
        <f t="shared" si="1"/>
        <v>0</v>
      </c>
    </row>
    <row r="72" spans="5:7">
      <c r="E72" s="83">
        <v>0</v>
      </c>
      <c r="F72" s="83">
        <v>0</v>
      </c>
      <c r="G72" s="83">
        <f t="shared" si="1"/>
        <v>0</v>
      </c>
    </row>
    <row r="73" spans="5:7">
      <c r="E73" s="83">
        <v>0</v>
      </c>
      <c r="F73" s="83">
        <v>0</v>
      </c>
      <c r="G73" s="83">
        <f t="shared" si="1"/>
        <v>0</v>
      </c>
    </row>
    <row r="74" spans="5:7">
      <c r="E74" s="83">
        <v>0</v>
      </c>
      <c r="F74" s="83">
        <v>0</v>
      </c>
      <c r="G74" s="83">
        <f t="shared" si="1"/>
        <v>0</v>
      </c>
    </row>
    <row r="75" spans="5:7">
      <c r="E75" s="83">
        <v>0</v>
      </c>
      <c r="F75" s="83">
        <v>0</v>
      </c>
      <c r="G75" s="83">
        <f t="shared" si="1"/>
        <v>0</v>
      </c>
    </row>
    <row r="76" spans="5:7">
      <c r="E76" s="83">
        <v>0</v>
      </c>
      <c r="F76" s="83">
        <v>0</v>
      </c>
      <c r="G76" s="83">
        <f t="shared" si="1"/>
        <v>0</v>
      </c>
    </row>
    <row r="77" spans="5:7">
      <c r="E77" s="83">
        <v>0</v>
      </c>
      <c r="F77" s="83">
        <v>0</v>
      </c>
      <c r="G77" s="83">
        <f t="shared" si="1"/>
        <v>0</v>
      </c>
    </row>
    <row r="78" spans="5:7">
      <c r="E78" s="83">
        <v>0</v>
      </c>
      <c r="F78" s="83">
        <v>0</v>
      </c>
      <c r="G78" s="83">
        <f t="shared" si="1"/>
        <v>0</v>
      </c>
    </row>
    <row r="79" spans="5:7">
      <c r="E79" s="83">
        <v>0</v>
      </c>
      <c r="F79" s="83">
        <v>0</v>
      </c>
      <c r="G79" s="83">
        <f t="shared" si="1"/>
        <v>0</v>
      </c>
    </row>
    <row r="80" spans="5:7">
      <c r="E80" s="83">
        <v>0</v>
      </c>
      <c r="F80" s="83">
        <v>0</v>
      </c>
      <c r="G80" s="83">
        <f t="shared" si="1"/>
        <v>0</v>
      </c>
    </row>
    <row r="81" spans="5:7">
      <c r="E81" s="83">
        <v>0</v>
      </c>
      <c r="F81" s="83">
        <v>0</v>
      </c>
      <c r="G81" s="83">
        <f t="shared" si="1"/>
        <v>0</v>
      </c>
    </row>
    <row r="82" spans="5:7">
      <c r="E82" s="83">
        <v>0</v>
      </c>
      <c r="F82" s="83">
        <v>0</v>
      </c>
      <c r="G82" s="83">
        <f t="shared" si="1"/>
        <v>0</v>
      </c>
    </row>
    <row r="83" spans="5:7">
      <c r="E83" s="83">
        <v>0</v>
      </c>
      <c r="F83" s="83">
        <v>0</v>
      </c>
      <c r="G83" s="83">
        <f t="shared" si="1"/>
        <v>0</v>
      </c>
    </row>
  </sheetData>
  <autoFilter ref="A1:G8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65499"/>
  <sheetViews>
    <sheetView zoomScale="70" zoomScaleNormal="70" workbookViewId="0">
      <selection activeCell="C28" sqref="C28"/>
    </sheetView>
  </sheetViews>
  <sheetFormatPr defaultRowHeight="15"/>
  <cols>
    <col min="1" max="1" width="43" bestFit="1" customWidth="1"/>
    <col min="2" max="2" width="18.140625" bestFit="1" customWidth="1"/>
    <col min="3" max="3" width="22.85546875" bestFit="1" customWidth="1"/>
    <col min="4" max="4" width="37.28515625" bestFit="1" customWidth="1"/>
    <col min="5" max="5" width="22" bestFit="1" customWidth="1"/>
    <col min="6" max="6" width="16.7109375" bestFit="1" customWidth="1"/>
    <col min="7" max="7" width="17.28515625" bestFit="1" customWidth="1"/>
    <col min="8" max="8" width="21" bestFit="1" customWidth="1"/>
    <col min="9" max="9" width="20.5703125" style="2" bestFit="1" customWidth="1"/>
    <col min="10" max="10" width="17.85546875" style="2" bestFit="1" customWidth="1"/>
    <col min="11" max="11" width="35.5703125" style="2" bestFit="1" customWidth="1"/>
    <col min="12" max="12" width="31.7109375" bestFit="1" customWidth="1"/>
    <col min="13" max="13" width="18.28515625" bestFit="1" customWidth="1"/>
    <col min="14" max="14" width="16.7109375" customWidth="1"/>
    <col min="15" max="15" width="19.5703125" customWidth="1"/>
    <col min="16" max="16" width="26.28515625" bestFit="1" customWidth="1"/>
    <col min="17" max="17" width="12.28515625" bestFit="1" customWidth="1"/>
    <col min="18" max="18" width="22.7109375" bestFit="1" customWidth="1"/>
    <col min="19" max="19" width="15" bestFit="1" customWidth="1"/>
    <col min="20" max="20" width="19.140625" bestFit="1" customWidth="1"/>
    <col min="21" max="21" width="16.28515625" bestFit="1" customWidth="1"/>
    <col min="22" max="22" width="11.5703125" bestFit="1" customWidth="1"/>
    <col min="23" max="23" width="12.28515625" bestFit="1" customWidth="1"/>
    <col min="24" max="24" width="9.5703125" customWidth="1"/>
    <col min="25" max="25" width="12.28515625" bestFit="1" customWidth="1"/>
    <col min="26" max="256" width="11.42578125" customWidth="1"/>
  </cols>
  <sheetData>
    <row r="1" spans="1:22" ht="15.75" thickBot="1">
      <c r="A1" s="155"/>
      <c r="B1" s="155"/>
      <c r="C1" s="91"/>
      <c r="I1" s="156"/>
      <c r="J1" s="157" t="s">
        <v>139</v>
      </c>
      <c r="K1" s="158"/>
      <c r="M1" s="159" t="s">
        <v>140</v>
      </c>
      <c r="V1" s="85" t="s">
        <v>141</v>
      </c>
    </row>
    <row r="2" spans="1:22">
      <c r="A2" s="160" t="s">
        <v>142</v>
      </c>
      <c r="B2" s="161" t="s">
        <v>143</v>
      </c>
      <c r="C2" s="160" t="s">
        <v>144</v>
      </c>
      <c r="D2" s="162" t="s">
        <v>145</v>
      </c>
      <c r="E2" s="163" t="s">
        <v>146</v>
      </c>
      <c r="F2" s="2"/>
      <c r="G2" s="164"/>
      <c r="H2" s="165"/>
      <c r="I2" s="166" t="s">
        <v>147</v>
      </c>
      <c r="J2" s="164">
        <f>+A7+A8</f>
        <v>50000000</v>
      </c>
      <c r="K2" s="63"/>
      <c r="M2" s="167" t="s">
        <v>148</v>
      </c>
      <c r="N2" s="167" t="s">
        <v>149</v>
      </c>
      <c r="O2" s="167" t="s">
        <v>148</v>
      </c>
      <c r="P2" s="167" t="s">
        <v>150</v>
      </c>
      <c r="Q2" s="168"/>
    </row>
    <row r="3" spans="1:22">
      <c r="A3" s="169">
        <v>62400000</v>
      </c>
      <c r="B3" s="170">
        <f>14500*5590</f>
        <v>81055000</v>
      </c>
      <c r="C3" s="169">
        <v>17000000</v>
      </c>
      <c r="D3" s="171"/>
      <c r="E3" s="2"/>
      <c r="F3" s="63"/>
      <c r="G3" s="83">
        <v>50000000</v>
      </c>
      <c r="H3" s="172"/>
      <c r="I3" s="166" t="s">
        <v>151</v>
      </c>
      <c r="J3" s="164">
        <f>+C16</f>
        <v>350000000</v>
      </c>
      <c r="K3" s="63"/>
      <c r="M3" s="173">
        <v>3</v>
      </c>
      <c r="N3" s="174">
        <v>42653</v>
      </c>
      <c r="O3" s="175">
        <v>11760000</v>
      </c>
      <c r="P3" s="176"/>
      <c r="Q3" s="177" t="s">
        <v>152</v>
      </c>
    </row>
    <row r="4" spans="1:22">
      <c r="A4" s="178">
        <v>0</v>
      </c>
      <c r="B4" s="179">
        <v>2785000</v>
      </c>
      <c r="C4" s="178">
        <v>0</v>
      </c>
      <c r="D4" s="180"/>
      <c r="E4" s="2"/>
      <c r="F4" s="63"/>
      <c r="G4" s="83">
        <v>-47770000</v>
      </c>
      <c r="H4" s="63"/>
      <c r="I4" s="181" t="s">
        <v>153</v>
      </c>
      <c r="J4" s="164">
        <f>+D23</f>
        <v>40377127</v>
      </c>
      <c r="K4" s="63"/>
      <c r="M4" s="173">
        <v>4</v>
      </c>
      <c r="N4" s="174">
        <v>42684</v>
      </c>
      <c r="O4" s="175">
        <v>11760000</v>
      </c>
      <c r="P4" s="176"/>
      <c r="Q4" s="177" t="s">
        <v>152</v>
      </c>
    </row>
    <row r="5" spans="1:22">
      <c r="A5" s="178">
        <f>SUM(A3:A4)</f>
        <v>62400000</v>
      </c>
      <c r="B5" s="179">
        <f>SUM(B3:B4)</f>
        <v>83840000</v>
      </c>
      <c r="C5" s="178">
        <f>SUM(C3:C4)</f>
        <v>17000000</v>
      </c>
      <c r="D5" s="182">
        <f>+B5-A5-C5</f>
        <v>4440000</v>
      </c>
      <c r="E5" s="2"/>
      <c r="F5" s="63"/>
      <c r="G5" s="83">
        <f>SUM(G3:G4)</f>
        <v>2230000</v>
      </c>
      <c r="H5" s="63"/>
      <c r="I5" s="183" t="s">
        <v>154</v>
      </c>
      <c r="J5" s="184">
        <v>0</v>
      </c>
      <c r="K5" s="185"/>
      <c r="M5" s="173">
        <v>5</v>
      </c>
      <c r="N5" s="174">
        <v>42714</v>
      </c>
      <c r="O5" s="175">
        <v>11760000</v>
      </c>
      <c r="P5" s="176"/>
      <c r="Q5" s="177" t="s">
        <v>152</v>
      </c>
    </row>
    <row r="6" spans="1:22">
      <c r="E6" s="2"/>
      <c r="F6" s="2" t="s">
        <v>155</v>
      </c>
      <c r="G6">
        <v>-50000</v>
      </c>
      <c r="H6" s="186" t="s">
        <v>156</v>
      </c>
      <c r="I6" s="187" t="s">
        <v>157</v>
      </c>
      <c r="J6" s="188">
        <f>SUM(J2:J5)</f>
        <v>440377127</v>
      </c>
      <c r="K6" s="185"/>
      <c r="M6" s="173">
        <v>6</v>
      </c>
      <c r="N6" s="174">
        <v>42745</v>
      </c>
      <c r="O6" s="175">
        <v>221760000</v>
      </c>
      <c r="P6" s="176"/>
      <c r="Q6" s="177" t="s">
        <v>152</v>
      </c>
    </row>
    <row r="7" spans="1:22" ht="15.75" thickBot="1">
      <c r="A7" s="189">
        <v>30000000</v>
      </c>
      <c r="B7" s="190"/>
      <c r="C7" s="190"/>
      <c r="D7" s="190"/>
      <c r="E7" s="191">
        <v>43229</v>
      </c>
      <c r="F7" s="2" t="s">
        <v>155</v>
      </c>
      <c r="G7" s="83">
        <v>-250000</v>
      </c>
      <c r="H7" s="164" t="s">
        <v>158</v>
      </c>
      <c r="K7" s="53"/>
      <c r="O7" s="188">
        <f>SUM(O3:O6)</f>
        <v>257040000</v>
      </c>
      <c r="P7" s="88">
        <v>25432253</v>
      </c>
      <c r="Q7" s="17"/>
    </row>
    <row r="8" spans="1:22" ht="15.75" thickBot="1">
      <c r="A8" s="189">
        <v>20000000</v>
      </c>
      <c r="E8" s="191">
        <v>43244</v>
      </c>
      <c r="H8" s="192"/>
      <c r="J8" s="157" t="s">
        <v>159</v>
      </c>
      <c r="K8" s="158"/>
      <c r="M8" s="193"/>
      <c r="N8" s="2"/>
      <c r="P8" s="194"/>
    </row>
    <row r="9" spans="1:22">
      <c r="A9" s="195" t="s">
        <v>160</v>
      </c>
      <c r="B9" s="91"/>
      <c r="C9" s="91"/>
      <c r="I9" s="196" t="s">
        <v>161</v>
      </c>
      <c r="J9" s="164">
        <f>+F114</f>
        <v>210989953.69999999</v>
      </c>
      <c r="K9" s="63"/>
      <c r="M9" s="159" t="s">
        <v>161</v>
      </c>
      <c r="N9" s="91"/>
      <c r="O9" s="91"/>
      <c r="R9" s="38"/>
      <c r="S9" s="38"/>
      <c r="T9" s="50"/>
    </row>
    <row r="10" spans="1:22">
      <c r="A10" s="167" t="s">
        <v>162</v>
      </c>
      <c r="B10" s="167" t="s">
        <v>149</v>
      </c>
      <c r="C10" s="167" t="s">
        <v>163</v>
      </c>
      <c r="D10" s="167" t="s">
        <v>164</v>
      </c>
      <c r="E10" s="167" t="s">
        <v>157</v>
      </c>
      <c r="I10" s="196" t="s">
        <v>165</v>
      </c>
      <c r="J10" s="164">
        <f>+G70</f>
        <v>147287644</v>
      </c>
      <c r="K10" s="63"/>
      <c r="M10" s="167" t="s">
        <v>162</v>
      </c>
      <c r="N10" s="167" t="s">
        <v>149</v>
      </c>
      <c r="O10" s="167" t="s">
        <v>163</v>
      </c>
      <c r="P10" s="167" t="s">
        <v>150</v>
      </c>
      <c r="Q10" s="167" t="s">
        <v>166</v>
      </c>
      <c r="R10" s="197" t="s">
        <v>157</v>
      </c>
      <c r="S10" s="198" t="s">
        <v>167</v>
      </c>
      <c r="T10" s="50"/>
    </row>
    <row r="11" spans="1:22">
      <c r="A11" s="199">
        <v>4</v>
      </c>
      <c r="B11" s="200">
        <v>43219</v>
      </c>
      <c r="C11" s="32">
        <v>0</v>
      </c>
      <c r="D11" s="32">
        <v>4375000</v>
      </c>
      <c r="E11" s="32">
        <f>+D11</f>
        <v>4375000</v>
      </c>
      <c r="I11" s="2" t="s">
        <v>168</v>
      </c>
      <c r="J11" s="63">
        <f>+E131</f>
        <v>228960001</v>
      </c>
      <c r="K11" s="53"/>
      <c r="M11" s="31">
        <v>1</v>
      </c>
      <c r="N11" s="201">
        <v>42475</v>
      </c>
      <c r="O11" s="32">
        <v>8333333</v>
      </c>
      <c r="P11" s="32">
        <v>1068493</v>
      </c>
      <c r="Q11" s="32">
        <f>+P11*10%</f>
        <v>106849.3</v>
      </c>
      <c r="R11" s="32">
        <f>+O11+P11</f>
        <v>9401826</v>
      </c>
      <c r="S11" s="32">
        <v>9440182</v>
      </c>
      <c r="T11" s="202" t="s">
        <v>152</v>
      </c>
    </row>
    <row r="12" spans="1:22">
      <c r="A12" s="199">
        <v>5</v>
      </c>
      <c r="B12" s="200">
        <v>43249</v>
      </c>
      <c r="C12" s="32">
        <v>0</v>
      </c>
      <c r="D12" s="32">
        <v>4375000</v>
      </c>
      <c r="E12" s="32">
        <f>+D12</f>
        <v>4375000</v>
      </c>
      <c r="I12" s="187" t="s">
        <v>157</v>
      </c>
      <c r="J12" s="188">
        <f>SUM(J9:J11)</f>
        <v>587237598.70000005</v>
      </c>
      <c r="K12" s="53"/>
      <c r="M12" s="31">
        <v>2</v>
      </c>
      <c r="N12" s="201">
        <v>42505</v>
      </c>
      <c r="O12" s="32">
        <v>8333333</v>
      </c>
      <c r="P12" s="32">
        <v>753425</v>
      </c>
      <c r="Q12" s="32">
        <f t="shared" ref="Q12:Q26" si="0">+P12*10%</f>
        <v>75342.5</v>
      </c>
      <c r="R12" s="32">
        <f t="shared" ref="R12:R26" si="1">+O12+P12</f>
        <v>9086758</v>
      </c>
      <c r="S12" s="32">
        <v>9111872</v>
      </c>
      <c r="T12" s="202" t="s">
        <v>152</v>
      </c>
    </row>
    <row r="13" spans="1:22" ht="15.75" thickBot="1">
      <c r="A13" s="199">
        <v>6</v>
      </c>
      <c r="B13" s="200">
        <v>43280</v>
      </c>
      <c r="C13" s="32">
        <v>0</v>
      </c>
      <c r="D13" s="32">
        <v>4375000</v>
      </c>
      <c r="E13" s="32">
        <f>+D13</f>
        <v>4375000</v>
      </c>
      <c r="I13"/>
      <c r="J13" s="188"/>
      <c r="K13" s="53"/>
      <c r="M13" s="31">
        <v>3</v>
      </c>
      <c r="N13" s="201">
        <v>42536</v>
      </c>
      <c r="O13" s="32">
        <v>8333333</v>
      </c>
      <c r="P13" s="32">
        <v>707763</v>
      </c>
      <c r="Q13" s="32">
        <f t="shared" si="0"/>
        <v>70776.3</v>
      </c>
      <c r="R13" s="32">
        <f t="shared" si="1"/>
        <v>9041096</v>
      </c>
      <c r="S13" s="32">
        <v>9018265</v>
      </c>
      <c r="T13" s="202" t="s">
        <v>152</v>
      </c>
    </row>
    <row r="14" spans="1:22" ht="15.75" thickBot="1">
      <c r="A14" s="199">
        <v>7</v>
      </c>
      <c r="B14" s="200">
        <v>43310</v>
      </c>
      <c r="C14" s="32">
        <v>0</v>
      </c>
      <c r="D14" s="32">
        <v>4375000</v>
      </c>
      <c r="E14" s="32">
        <f>+D14</f>
        <v>4375000</v>
      </c>
      <c r="I14" s="203"/>
      <c r="J14" s="204" t="s">
        <v>169</v>
      </c>
      <c r="K14" s="205"/>
      <c r="M14" s="31">
        <v>4</v>
      </c>
      <c r="N14" s="201">
        <v>42566</v>
      </c>
      <c r="O14" s="32">
        <v>8333333</v>
      </c>
      <c r="P14" s="32">
        <v>616438</v>
      </c>
      <c r="Q14" s="32">
        <f t="shared" si="0"/>
        <v>61643.8</v>
      </c>
      <c r="R14" s="32">
        <f>+O14+P14</f>
        <v>8949771</v>
      </c>
      <c r="S14" s="32">
        <v>8978538</v>
      </c>
      <c r="T14" s="202" t="s">
        <v>152</v>
      </c>
    </row>
    <row r="15" spans="1:22">
      <c r="A15" s="199">
        <v>8</v>
      </c>
      <c r="B15" s="200">
        <v>43341</v>
      </c>
      <c r="C15" s="32">
        <v>0</v>
      </c>
      <c r="D15" s="32">
        <v>4375000</v>
      </c>
      <c r="E15" s="32">
        <f>+D15</f>
        <v>4375000</v>
      </c>
      <c r="H15" s="38"/>
      <c r="I15" s="38"/>
      <c r="J15" s="164">
        <f>+D6</f>
        <v>0</v>
      </c>
      <c r="K15" s="63"/>
      <c r="M15" s="31">
        <v>5</v>
      </c>
      <c r="N15" s="201">
        <v>42597</v>
      </c>
      <c r="O15" s="32">
        <v>8333333</v>
      </c>
      <c r="P15" s="32">
        <v>566210</v>
      </c>
      <c r="Q15" s="32">
        <f t="shared" si="0"/>
        <v>56621</v>
      </c>
      <c r="R15" s="32">
        <f t="shared" si="1"/>
        <v>8899543</v>
      </c>
      <c r="S15" s="32"/>
      <c r="T15" s="202" t="s">
        <v>152</v>
      </c>
    </row>
    <row r="16" spans="1:22">
      <c r="A16" s="206"/>
      <c r="B16" s="206"/>
      <c r="C16" s="35">
        <v>350000000</v>
      </c>
      <c r="E16" s="35">
        <f>SUM(D11:D15)</f>
        <v>21875000</v>
      </c>
      <c r="H16" s="38"/>
      <c r="I16" s="207" t="s">
        <v>151</v>
      </c>
      <c r="J16" s="164">
        <v>4375000</v>
      </c>
      <c r="K16" s="63"/>
      <c r="M16" s="31">
        <v>6</v>
      </c>
      <c r="N16" s="201">
        <v>42628</v>
      </c>
      <c r="O16" s="32">
        <v>8333333</v>
      </c>
      <c r="P16" s="32">
        <v>495434</v>
      </c>
      <c r="Q16" s="32">
        <f t="shared" si="0"/>
        <v>49543.4</v>
      </c>
      <c r="R16" s="32">
        <f t="shared" si="1"/>
        <v>8828767</v>
      </c>
      <c r="S16" s="32">
        <v>8807991</v>
      </c>
      <c r="T16" s="202" t="s">
        <v>152</v>
      </c>
    </row>
    <row r="17" spans="1:20">
      <c r="A17" s="208" t="s">
        <v>170</v>
      </c>
      <c r="B17" s="206"/>
      <c r="C17" s="206"/>
      <c r="D17" s="206"/>
      <c r="E17" s="206"/>
      <c r="H17" s="38"/>
      <c r="I17" t="s">
        <v>171</v>
      </c>
      <c r="J17" s="164">
        <f>+D5</f>
        <v>4440000</v>
      </c>
      <c r="K17" s="172"/>
      <c r="M17" s="31">
        <v>7</v>
      </c>
      <c r="N17" s="201">
        <v>42658</v>
      </c>
      <c r="O17" s="32">
        <v>8333333</v>
      </c>
      <c r="P17" s="32">
        <v>410959</v>
      </c>
      <c r="Q17" s="32">
        <f t="shared" si="0"/>
        <v>41095.9</v>
      </c>
      <c r="R17" s="32">
        <f t="shared" si="1"/>
        <v>8744292</v>
      </c>
      <c r="S17" s="32"/>
      <c r="T17" s="202" t="s">
        <v>152</v>
      </c>
    </row>
    <row r="18" spans="1:20">
      <c r="A18" s="209" t="s">
        <v>149</v>
      </c>
      <c r="B18" s="209" t="s">
        <v>163</v>
      </c>
      <c r="C18" s="209" t="s">
        <v>172</v>
      </c>
      <c r="D18" s="210" t="s">
        <v>36</v>
      </c>
      <c r="E18" s="206"/>
      <c r="H18" s="38"/>
      <c r="I18" s="211" t="s">
        <v>154</v>
      </c>
      <c r="J18" s="164">
        <f>+E97</f>
        <v>19625000</v>
      </c>
      <c r="K18" s="63"/>
      <c r="M18" s="31">
        <v>8</v>
      </c>
      <c r="N18" s="201">
        <v>42689</v>
      </c>
      <c r="O18" s="32">
        <v>8333333</v>
      </c>
      <c r="P18" s="32">
        <v>353881</v>
      </c>
      <c r="Q18" s="32">
        <f t="shared" si="0"/>
        <v>35388.1</v>
      </c>
      <c r="R18" s="32">
        <f>+O18+P18+Q18</f>
        <v>8722602.0999999996</v>
      </c>
      <c r="S18" s="32"/>
      <c r="T18" s="202" t="s">
        <v>152</v>
      </c>
    </row>
    <row r="19" spans="1:20">
      <c r="A19" s="212"/>
      <c r="B19" s="32">
        <v>50000000</v>
      </c>
      <c r="C19" s="32"/>
      <c r="D19" s="32">
        <f>SUM(B19:C19)</f>
        <v>50000000</v>
      </c>
      <c r="H19" s="38"/>
      <c r="I19" s="213" t="s">
        <v>157</v>
      </c>
      <c r="J19" s="188">
        <f>SUM(J15:J18)</f>
        <v>28440000</v>
      </c>
      <c r="M19" s="31">
        <v>9</v>
      </c>
      <c r="N19" s="200">
        <v>42719</v>
      </c>
      <c r="O19" s="32">
        <v>8333333</v>
      </c>
      <c r="P19" s="32">
        <v>273973</v>
      </c>
      <c r="Q19" s="32">
        <f t="shared" si="0"/>
        <v>27397.300000000003</v>
      </c>
      <c r="R19" s="32">
        <f>+O19+P19+Q19</f>
        <v>8634703.3000000007</v>
      </c>
      <c r="S19" s="32"/>
      <c r="T19" s="202" t="s">
        <v>152</v>
      </c>
    </row>
    <row r="20" spans="1:20">
      <c r="A20" s="212">
        <v>42895</v>
      </c>
      <c r="B20" s="214"/>
      <c r="C20" s="215" t="s">
        <v>173</v>
      </c>
      <c r="D20" s="32">
        <v>-150000</v>
      </c>
      <c r="H20" s="38"/>
      <c r="I20" s="213"/>
      <c r="J20" s="188"/>
      <c r="M20" s="31"/>
      <c r="N20" s="200"/>
      <c r="O20" s="32"/>
      <c r="P20" s="32"/>
      <c r="Q20" s="32"/>
      <c r="R20" s="32"/>
      <c r="S20" s="32"/>
      <c r="T20" s="202"/>
    </row>
    <row r="21" spans="1:20">
      <c r="A21" s="212">
        <v>43059</v>
      </c>
      <c r="B21" s="32">
        <v>0</v>
      </c>
      <c r="C21" s="215" t="s">
        <v>173</v>
      </c>
      <c r="D21" s="32">
        <v>-4500000</v>
      </c>
      <c r="H21" s="38"/>
      <c r="I21" s="213"/>
      <c r="J21" s="188"/>
      <c r="M21" s="31"/>
      <c r="N21" s="200"/>
      <c r="O21" s="32"/>
      <c r="P21" s="32"/>
      <c r="Q21" s="32"/>
      <c r="R21" s="32"/>
      <c r="S21" s="32"/>
      <c r="T21" s="202"/>
    </row>
    <row r="22" spans="1:20">
      <c r="A22" s="212">
        <v>43215</v>
      </c>
      <c r="B22" s="214"/>
      <c r="C22" s="215" t="s">
        <v>173</v>
      </c>
      <c r="D22" s="32">
        <v>-4972873</v>
      </c>
      <c r="H22" s="38"/>
      <c r="I22" s="213"/>
      <c r="J22" s="188"/>
      <c r="M22" s="31"/>
      <c r="N22" s="200"/>
      <c r="O22" s="32"/>
      <c r="P22" s="32"/>
      <c r="Q22" s="32"/>
      <c r="R22" s="32"/>
      <c r="S22" s="32"/>
      <c r="T22" s="202"/>
    </row>
    <row r="23" spans="1:20">
      <c r="D23" s="83">
        <f>SUM(D19:D22)</f>
        <v>40377127</v>
      </c>
      <c r="H23" s="38"/>
      <c r="I23" s="213"/>
      <c r="J23" s="188"/>
      <c r="M23" s="31"/>
      <c r="N23" s="200"/>
      <c r="O23" s="32"/>
      <c r="P23" s="32"/>
      <c r="Q23" s="32"/>
      <c r="R23" s="32"/>
      <c r="S23" s="32"/>
      <c r="T23" s="202"/>
    </row>
    <row r="24" spans="1:20">
      <c r="A24" s="209" t="s">
        <v>174</v>
      </c>
      <c r="B24" s="209" t="s">
        <v>150</v>
      </c>
      <c r="H24" s="38"/>
      <c r="K24" s="53"/>
      <c r="M24" s="31">
        <v>10</v>
      </c>
      <c r="N24" s="200">
        <v>42750</v>
      </c>
      <c r="O24" s="32">
        <v>8333333</v>
      </c>
      <c r="P24" s="32">
        <v>212329</v>
      </c>
      <c r="Q24" s="32">
        <f t="shared" si="0"/>
        <v>21232.9</v>
      </c>
      <c r="R24" s="32">
        <f>+O24+P24+Q24</f>
        <v>8566894.9000000004</v>
      </c>
      <c r="S24" s="32"/>
      <c r="T24" s="202" t="s">
        <v>152</v>
      </c>
    </row>
    <row r="25" spans="1:20" ht="15.75" thickBot="1">
      <c r="A25" s="216">
        <v>43044</v>
      </c>
      <c r="B25" s="217">
        <v>3500000</v>
      </c>
      <c r="H25" s="38"/>
      <c r="J25"/>
      <c r="M25" s="31">
        <v>11</v>
      </c>
      <c r="N25" s="200">
        <v>42781</v>
      </c>
      <c r="O25" s="32">
        <v>8333333</v>
      </c>
      <c r="P25" s="32">
        <v>141553</v>
      </c>
      <c r="Q25" s="32">
        <f t="shared" si="0"/>
        <v>14155.300000000001</v>
      </c>
      <c r="R25" s="32">
        <f t="shared" si="1"/>
        <v>8474886</v>
      </c>
      <c r="S25" s="32"/>
      <c r="T25" s="202" t="s">
        <v>152</v>
      </c>
    </row>
    <row r="26" spans="1:20" ht="15.75" thickBot="1">
      <c r="A26" s="216">
        <v>42837</v>
      </c>
      <c r="B26" s="217">
        <f>5500*300</f>
        <v>1650000</v>
      </c>
      <c r="I26"/>
      <c r="J26" s="218" t="s">
        <v>175</v>
      </c>
      <c r="K26" s="165"/>
      <c r="M26" s="31">
        <v>12</v>
      </c>
      <c r="N26" s="200">
        <v>42809</v>
      </c>
      <c r="O26" s="32">
        <v>8333337</v>
      </c>
      <c r="P26" s="32">
        <v>63927</v>
      </c>
      <c r="Q26" s="32">
        <f t="shared" si="0"/>
        <v>6392.7000000000007</v>
      </c>
      <c r="R26" s="32">
        <f t="shared" si="1"/>
        <v>8397264</v>
      </c>
      <c r="S26" s="32"/>
      <c r="T26" s="202" t="s">
        <v>152</v>
      </c>
    </row>
    <row r="27" spans="1:20">
      <c r="A27" s="216">
        <v>42895</v>
      </c>
      <c r="B27" s="217">
        <v>2500000</v>
      </c>
      <c r="I27" s="219" t="s">
        <v>151</v>
      </c>
      <c r="J27" s="220">
        <v>4375000</v>
      </c>
      <c r="K27" s="185"/>
      <c r="N27" s="221"/>
      <c r="O27" s="188">
        <f>SUM(O11:O26)</f>
        <v>100000000</v>
      </c>
      <c r="P27" s="188">
        <f>SUM(P11:P26)</f>
        <v>5664385</v>
      </c>
      <c r="Q27" s="188">
        <f>SUM(Q11:Q26)</f>
        <v>566438.5</v>
      </c>
      <c r="R27" s="188">
        <f>SUM(R15:R26)</f>
        <v>69268952.300000012</v>
      </c>
      <c r="S27" s="88">
        <f>SUM(S11:S26)</f>
        <v>45356848</v>
      </c>
    </row>
    <row r="28" spans="1:20">
      <c r="A28" s="222" t="s">
        <v>176</v>
      </c>
      <c r="B28" s="223">
        <f>SUM(B25:B27)</f>
        <v>7650000</v>
      </c>
      <c r="C28" s="224"/>
      <c r="I28" s="196" t="s">
        <v>177</v>
      </c>
      <c r="J28" s="184">
        <f>+F104</f>
        <v>18173516.300000001</v>
      </c>
      <c r="K28" s="225"/>
    </row>
    <row r="29" spans="1:20">
      <c r="A29" s="226" t="s">
        <v>178</v>
      </c>
      <c r="I29" s="196" t="s">
        <v>165</v>
      </c>
      <c r="J29" s="184">
        <f>+G50</f>
        <v>4102570</v>
      </c>
      <c r="K29" s="185"/>
    </row>
    <row r="30" spans="1:20">
      <c r="I30" s="196" t="s">
        <v>168</v>
      </c>
      <c r="J30" s="63">
        <f>+E122</f>
        <v>19080000</v>
      </c>
      <c r="K30" s="185"/>
    </row>
    <row r="31" spans="1:20">
      <c r="K31" s="227"/>
    </row>
    <row r="32" spans="1:20">
      <c r="A32" s="195" t="s">
        <v>179</v>
      </c>
      <c r="I32" s="228" t="s">
        <v>157</v>
      </c>
      <c r="J32" s="227">
        <f>SUM(J27:J30)</f>
        <v>45731086.299999997</v>
      </c>
    </row>
    <row r="33" spans="1:20">
      <c r="A33" s="167" t="s">
        <v>148</v>
      </c>
      <c r="B33" s="167" t="s">
        <v>149</v>
      </c>
      <c r="C33" s="167" t="s">
        <v>180</v>
      </c>
      <c r="D33" s="167" t="s">
        <v>181</v>
      </c>
      <c r="E33" s="229" t="s">
        <v>182</v>
      </c>
      <c r="F33" s="7" t="s">
        <v>183</v>
      </c>
      <c r="G33" s="7" t="s">
        <v>5</v>
      </c>
      <c r="I33" s="230"/>
    </row>
    <row r="34" spans="1:20">
      <c r="A34" s="13">
        <v>1</v>
      </c>
      <c r="B34" s="231">
        <v>42756</v>
      </c>
      <c r="C34" s="10">
        <v>2034063</v>
      </c>
      <c r="D34" s="10">
        <v>1948864</v>
      </c>
      <c r="E34" s="10">
        <f>+C34+D34</f>
        <v>3982927</v>
      </c>
      <c r="F34" s="32">
        <v>194886</v>
      </c>
      <c r="G34" s="32">
        <f>+E34+F34</f>
        <v>4177813</v>
      </c>
      <c r="H34" s="177" t="s">
        <v>152</v>
      </c>
      <c r="I34" s="230"/>
    </row>
    <row r="35" spans="1:20">
      <c r="A35" s="13">
        <v>2</v>
      </c>
      <c r="B35" s="231">
        <v>42787</v>
      </c>
      <c r="C35" s="10">
        <v>2072069</v>
      </c>
      <c r="D35" s="10">
        <v>1910858</v>
      </c>
      <c r="E35" s="10">
        <f t="shared" ref="E35:E69" si="2">+C35+D35</f>
        <v>3982927</v>
      </c>
      <c r="F35" s="32">
        <v>191086</v>
      </c>
      <c r="G35" s="32">
        <f t="shared" ref="G35:G69" si="3">+E35+F35</f>
        <v>4174013</v>
      </c>
      <c r="H35" s="177" t="s">
        <v>152</v>
      </c>
      <c r="I35" s="230"/>
    </row>
    <row r="36" spans="1:20">
      <c r="A36" s="13">
        <v>3</v>
      </c>
      <c r="B36" s="231">
        <v>42815</v>
      </c>
      <c r="C36" s="10">
        <v>2291960</v>
      </c>
      <c r="D36" s="10">
        <v>1690967</v>
      </c>
      <c r="E36" s="10">
        <f t="shared" si="2"/>
        <v>3982927</v>
      </c>
      <c r="F36" s="32">
        <v>169097</v>
      </c>
      <c r="G36" s="32">
        <f t="shared" si="3"/>
        <v>4152024</v>
      </c>
      <c r="H36" s="177" t="s">
        <v>152</v>
      </c>
      <c r="I36" s="230"/>
    </row>
    <row r="37" spans="1:20">
      <c r="A37" s="13">
        <v>4</v>
      </c>
      <c r="B37" s="231">
        <v>42846</v>
      </c>
      <c r="C37" s="10">
        <v>2153611</v>
      </c>
      <c r="D37" s="10">
        <v>1829316</v>
      </c>
      <c r="E37" s="10">
        <f t="shared" si="2"/>
        <v>3982927</v>
      </c>
      <c r="F37" s="32">
        <v>182932</v>
      </c>
      <c r="G37" s="32">
        <f t="shared" si="3"/>
        <v>4165859</v>
      </c>
      <c r="H37" s="177" t="s">
        <v>152</v>
      </c>
      <c r="I37" s="230"/>
    </row>
    <row r="38" spans="1:20">
      <c r="A38" s="13">
        <v>5</v>
      </c>
      <c r="B38" s="231">
        <v>42876</v>
      </c>
      <c r="C38" s="232">
        <v>2251563</v>
      </c>
      <c r="D38" s="32">
        <v>1731364</v>
      </c>
      <c r="E38" s="10">
        <f t="shared" si="2"/>
        <v>3982927</v>
      </c>
      <c r="F38" s="32">
        <v>173136</v>
      </c>
      <c r="G38" s="32">
        <f t="shared" si="3"/>
        <v>4156063</v>
      </c>
      <c r="H38" s="177" t="s">
        <v>152</v>
      </c>
      <c r="I38" s="230"/>
      <c r="K38" s="233"/>
      <c r="N38" s="234"/>
    </row>
    <row r="39" spans="1:20">
      <c r="A39" s="13">
        <v>6</v>
      </c>
      <c r="B39" s="231">
        <v>42907</v>
      </c>
      <c r="C39" s="32">
        <v>2235921</v>
      </c>
      <c r="D39" s="32">
        <v>1747006</v>
      </c>
      <c r="E39" s="10">
        <f t="shared" si="2"/>
        <v>3982927</v>
      </c>
      <c r="F39" s="32">
        <v>174701</v>
      </c>
      <c r="G39" s="32">
        <f t="shared" si="3"/>
        <v>4157628</v>
      </c>
      <c r="H39" s="177" t="s">
        <v>152</v>
      </c>
      <c r="I39" s="230"/>
      <c r="K39"/>
    </row>
    <row r="40" spans="1:20">
      <c r="A40" s="13">
        <v>7</v>
      </c>
      <c r="B40" s="231">
        <v>42937</v>
      </c>
      <c r="C40" s="32">
        <v>2332706</v>
      </c>
      <c r="D40" s="32">
        <v>1650221</v>
      </c>
      <c r="E40" s="10">
        <f t="shared" si="2"/>
        <v>3982927</v>
      </c>
      <c r="F40" s="32">
        <v>165022</v>
      </c>
      <c r="G40" s="32">
        <f t="shared" si="3"/>
        <v>4147949</v>
      </c>
      <c r="H40" s="177" t="s">
        <v>152</v>
      </c>
      <c r="I40" s="230"/>
      <c r="R40" s="235"/>
      <c r="S40" s="235"/>
      <c r="T40" s="83"/>
    </row>
    <row r="41" spans="1:20">
      <c r="A41" s="13">
        <v>8</v>
      </c>
      <c r="B41" s="231">
        <v>42968</v>
      </c>
      <c r="C41" s="32">
        <v>2321285</v>
      </c>
      <c r="D41" s="32">
        <v>1661642</v>
      </c>
      <c r="E41" s="10">
        <f t="shared" si="2"/>
        <v>3982927</v>
      </c>
      <c r="F41" s="32">
        <v>166164</v>
      </c>
      <c r="G41" s="32">
        <f t="shared" si="3"/>
        <v>4149091</v>
      </c>
      <c r="H41" s="177" t="s">
        <v>152</v>
      </c>
      <c r="I41" s="230"/>
      <c r="J41" s="230"/>
      <c r="O41" t="s">
        <v>184</v>
      </c>
      <c r="S41" s="164"/>
    </row>
    <row r="42" spans="1:20">
      <c r="A42" s="13">
        <v>9</v>
      </c>
      <c r="B42" s="231">
        <v>42999</v>
      </c>
      <c r="C42" s="32">
        <v>2364658</v>
      </c>
      <c r="D42" s="32">
        <v>1618269</v>
      </c>
      <c r="E42" s="10">
        <f t="shared" si="2"/>
        <v>3982927</v>
      </c>
      <c r="F42" s="32">
        <v>161827</v>
      </c>
      <c r="G42" s="32">
        <f t="shared" si="3"/>
        <v>4144754</v>
      </c>
      <c r="H42" s="177" t="s">
        <v>152</v>
      </c>
      <c r="I42" s="230"/>
      <c r="J42" s="230"/>
    </row>
    <row r="43" spans="1:20">
      <c r="A43" s="13">
        <v>10</v>
      </c>
      <c r="B43" s="231">
        <v>43029</v>
      </c>
      <c r="C43" s="32">
        <v>2459619</v>
      </c>
      <c r="D43" s="32">
        <v>1523308</v>
      </c>
      <c r="E43" s="10">
        <f t="shared" si="2"/>
        <v>3982927</v>
      </c>
      <c r="F43" s="32">
        <v>152331</v>
      </c>
      <c r="G43" s="32">
        <f t="shared" si="3"/>
        <v>4135258</v>
      </c>
      <c r="H43" s="177" t="s">
        <v>152</v>
      </c>
    </row>
    <row r="44" spans="1:20">
      <c r="A44" s="13">
        <v>11</v>
      </c>
      <c r="B44" s="231">
        <v>43060</v>
      </c>
      <c r="C44" s="32">
        <v>2454800</v>
      </c>
      <c r="D44" s="32">
        <v>1528127</v>
      </c>
      <c r="E44" s="10">
        <f t="shared" si="2"/>
        <v>3982927</v>
      </c>
      <c r="F44" s="32">
        <v>152813</v>
      </c>
      <c r="G44" s="32">
        <f t="shared" si="3"/>
        <v>4135740</v>
      </c>
      <c r="H44" s="177" t="s">
        <v>152</v>
      </c>
      <c r="I44" s="63">
        <f>+C44</f>
        <v>2454800</v>
      </c>
    </row>
    <row r="45" spans="1:20">
      <c r="A45" s="13">
        <v>12</v>
      </c>
      <c r="B45" s="231">
        <v>43090</v>
      </c>
      <c r="C45" s="32">
        <v>2548482</v>
      </c>
      <c r="D45" s="32">
        <v>1434445</v>
      </c>
      <c r="E45" s="10">
        <f t="shared" si="2"/>
        <v>3982927</v>
      </c>
      <c r="F45" s="32">
        <v>143445</v>
      </c>
      <c r="G45" s="32">
        <f t="shared" si="3"/>
        <v>4126372</v>
      </c>
      <c r="H45" s="177" t="s">
        <v>152</v>
      </c>
      <c r="I45" s="63">
        <v>7202</v>
      </c>
    </row>
    <row r="46" spans="1:20">
      <c r="A46" s="13">
        <v>13</v>
      </c>
      <c r="B46" s="231">
        <v>43121</v>
      </c>
      <c r="C46" s="32">
        <v>2548286</v>
      </c>
      <c r="D46" s="32">
        <v>1434641</v>
      </c>
      <c r="E46" s="10">
        <f t="shared" si="2"/>
        <v>3982927</v>
      </c>
      <c r="F46" s="32">
        <v>143464</v>
      </c>
      <c r="G46" s="32">
        <f t="shared" si="3"/>
        <v>4126391</v>
      </c>
      <c r="H46" s="177" t="s">
        <v>152</v>
      </c>
      <c r="I46" s="2">
        <v>2161</v>
      </c>
    </row>
    <row r="47" spans="1:20">
      <c r="A47" s="13">
        <v>14</v>
      </c>
      <c r="B47" s="231">
        <v>43152</v>
      </c>
      <c r="C47" s="32">
        <v>2595900</v>
      </c>
      <c r="D47" s="32">
        <v>1387027</v>
      </c>
      <c r="E47" s="10">
        <f t="shared" si="2"/>
        <v>3982927</v>
      </c>
      <c r="F47" s="32">
        <v>138703</v>
      </c>
      <c r="G47" s="32">
        <f t="shared" si="3"/>
        <v>4121630</v>
      </c>
      <c r="H47" s="177" t="s">
        <v>152</v>
      </c>
      <c r="I47" s="2">
        <v>153749</v>
      </c>
    </row>
    <row r="48" spans="1:20">
      <c r="A48" s="13">
        <v>15</v>
      </c>
      <c r="B48" s="231">
        <v>43180</v>
      </c>
      <c r="C48" s="32">
        <v>2773939</v>
      </c>
      <c r="D48" s="32">
        <v>1208988</v>
      </c>
      <c r="E48" s="10">
        <f t="shared" si="2"/>
        <v>3982927</v>
      </c>
      <c r="F48" s="32">
        <v>120899</v>
      </c>
      <c r="G48" s="32">
        <f t="shared" si="3"/>
        <v>4103826</v>
      </c>
      <c r="H48" s="177" t="s">
        <v>152</v>
      </c>
      <c r="I48" s="63">
        <f>SUM(I44:I47)</f>
        <v>2617912</v>
      </c>
      <c r="N48" s="38"/>
    </row>
    <row r="49" spans="1:14">
      <c r="A49" s="13">
        <v>16</v>
      </c>
      <c r="B49" s="231">
        <v>43211</v>
      </c>
      <c r="C49" s="32">
        <v>2696235</v>
      </c>
      <c r="D49" s="32">
        <v>1286692</v>
      </c>
      <c r="E49" s="10">
        <f t="shared" si="2"/>
        <v>3982927</v>
      </c>
      <c r="F49" s="32">
        <v>128669</v>
      </c>
      <c r="G49" s="32">
        <f t="shared" si="3"/>
        <v>4111596</v>
      </c>
      <c r="H49" s="177" t="s">
        <v>152</v>
      </c>
      <c r="I49" s="63">
        <f>+I48-4146039</f>
        <v>-1528127</v>
      </c>
      <c r="N49" s="38"/>
    </row>
    <row r="50" spans="1:14">
      <c r="A50" s="13">
        <v>17</v>
      </c>
      <c r="B50" s="231">
        <v>43241</v>
      </c>
      <c r="C50" s="32">
        <v>2786495</v>
      </c>
      <c r="D50" s="32">
        <v>1196432</v>
      </c>
      <c r="E50" s="10">
        <f t="shared" si="2"/>
        <v>3982927</v>
      </c>
      <c r="F50" s="32">
        <v>119643</v>
      </c>
      <c r="G50" s="32">
        <f t="shared" si="3"/>
        <v>4102570</v>
      </c>
      <c r="K50"/>
    </row>
    <row r="51" spans="1:14">
      <c r="A51" s="13">
        <v>18</v>
      </c>
      <c r="B51" s="231">
        <v>43272</v>
      </c>
      <c r="C51" s="32">
        <v>2798680</v>
      </c>
      <c r="D51" s="32">
        <v>1184247</v>
      </c>
      <c r="E51" s="10">
        <f t="shared" si="2"/>
        <v>3982927</v>
      </c>
      <c r="F51" s="32">
        <v>118425</v>
      </c>
      <c r="G51" s="32">
        <f t="shared" si="3"/>
        <v>4101352</v>
      </c>
      <c r="K51"/>
    </row>
    <row r="52" spans="1:14">
      <c r="A52" s="13">
        <v>19</v>
      </c>
      <c r="B52" s="231">
        <v>43302</v>
      </c>
      <c r="C52" s="32">
        <v>2887488</v>
      </c>
      <c r="D52" s="32">
        <v>1095439</v>
      </c>
      <c r="E52" s="10">
        <f t="shared" si="2"/>
        <v>3982927</v>
      </c>
      <c r="F52" s="32">
        <v>109544</v>
      </c>
      <c r="G52" s="32">
        <f t="shared" si="3"/>
        <v>4092471</v>
      </c>
      <c r="K52"/>
    </row>
    <row r="53" spans="1:14">
      <c r="A53" s="13">
        <v>20</v>
      </c>
      <c r="B53" s="231">
        <v>43333</v>
      </c>
      <c r="C53" s="32">
        <v>2904925</v>
      </c>
      <c r="D53" s="32">
        <v>1078002</v>
      </c>
      <c r="E53" s="10">
        <f t="shared" si="2"/>
        <v>3982927</v>
      </c>
      <c r="F53" s="32">
        <v>107800</v>
      </c>
      <c r="G53" s="32">
        <f t="shared" si="3"/>
        <v>4090727</v>
      </c>
      <c r="K53"/>
    </row>
    <row r="54" spans="1:14">
      <c r="A54" s="13">
        <v>21</v>
      </c>
      <c r="B54" s="231">
        <v>43364</v>
      </c>
      <c r="C54" s="32">
        <v>2959204</v>
      </c>
      <c r="D54" s="32">
        <v>1023723</v>
      </c>
      <c r="E54" s="10">
        <f t="shared" si="2"/>
        <v>3982927</v>
      </c>
      <c r="F54" s="32">
        <v>102372</v>
      </c>
      <c r="G54" s="32">
        <f t="shared" si="3"/>
        <v>4085299</v>
      </c>
      <c r="K54"/>
    </row>
    <row r="55" spans="1:14">
      <c r="A55" s="13">
        <v>22</v>
      </c>
      <c r="B55" s="231">
        <v>43394</v>
      </c>
      <c r="C55" s="32">
        <v>3045736</v>
      </c>
      <c r="D55" s="32">
        <v>937191</v>
      </c>
      <c r="E55" s="10">
        <f t="shared" si="2"/>
        <v>3982927</v>
      </c>
      <c r="F55" s="32">
        <v>93719</v>
      </c>
      <c r="G55" s="32">
        <f t="shared" si="3"/>
        <v>4076646</v>
      </c>
      <c r="K55"/>
    </row>
    <row r="56" spans="1:14">
      <c r="A56" s="13">
        <v>23</v>
      </c>
      <c r="B56" s="231">
        <v>43425</v>
      </c>
      <c r="C56" s="32">
        <v>3071406</v>
      </c>
      <c r="D56" s="32">
        <v>911521</v>
      </c>
      <c r="E56" s="10">
        <f t="shared" si="2"/>
        <v>3982927</v>
      </c>
      <c r="F56" s="32">
        <v>91152</v>
      </c>
      <c r="G56" s="32">
        <f t="shared" si="3"/>
        <v>4074079</v>
      </c>
      <c r="I56" s="17"/>
    </row>
    <row r="57" spans="1:14">
      <c r="A57" s="13">
        <v>24</v>
      </c>
      <c r="B57" s="231">
        <v>43455</v>
      </c>
      <c r="C57" s="32">
        <v>3156347</v>
      </c>
      <c r="D57" s="32">
        <v>826580</v>
      </c>
      <c r="E57" s="10">
        <f t="shared" si="2"/>
        <v>3982927</v>
      </c>
      <c r="F57" s="32">
        <v>82658</v>
      </c>
      <c r="G57" s="32">
        <f t="shared" si="3"/>
        <v>4065585</v>
      </c>
      <c r="I57" s="17"/>
    </row>
    <row r="58" spans="1:14">
      <c r="A58" s="13">
        <v>25</v>
      </c>
      <c r="B58" s="231">
        <v>43486</v>
      </c>
      <c r="C58" s="32">
        <v>3187771</v>
      </c>
      <c r="D58" s="32">
        <v>795156</v>
      </c>
      <c r="E58" s="10">
        <f t="shared" si="2"/>
        <v>3982927</v>
      </c>
      <c r="F58" s="32">
        <v>79516</v>
      </c>
      <c r="G58" s="32">
        <f t="shared" si="3"/>
        <v>4062443</v>
      </c>
    </row>
    <row r="59" spans="1:14">
      <c r="A59" s="13">
        <v>26</v>
      </c>
      <c r="B59" s="231">
        <v>43517</v>
      </c>
      <c r="C59" s="32">
        <v>3247334</v>
      </c>
      <c r="D59" s="32">
        <v>735593</v>
      </c>
      <c r="E59" s="10">
        <f t="shared" si="2"/>
        <v>3982927</v>
      </c>
      <c r="F59" s="32">
        <v>73559</v>
      </c>
      <c r="G59" s="32">
        <f t="shared" si="3"/>
        <v>4056486</v>
      </c>
    </row>
    <row r="60" spans="1:14">
      <c r="A60" s="13">
        <v>27</v>
      </c>
      <c r="B60" s="231">
        <v>43545</v>
      </c>
      <c r="C60" s="32">
        <v>3373325</v>
      </c>
      <c r="D60" s="32">
        <v>609602</v>
      </c>
      <c r="E60" s="10">
        <f t="shared" si="2"/>
        <v>3982927</v>
      </c>
      <c r="F60" s="32">
        <v>60960</v>
      </c>
      <c r="G60" s="32">
        <f t="shared" si="3"/>
        <v>4043887</v>
      </c>
    </row>
    <row r="61" spans="1:14">
      <c r="A61" s="13">
        <v>28</v>
      </c>
      <c r="B61" s="231">
        <v>43576</v>
      </c>
      <c r="C61" s="32">
        <v>3371041</v>
      </c>
      <c r="D61" s="32">
        <v>611886</v>
      </c>
      <c r="E61" s="10">
        <f t="shared" si="2"/>
        <v>3982927</v>
      </c>
      <c r="F61" s="32">
        <v>61189</v>
      </c>
      <c r="G61" s="32">
        <f t="shared" si="3"/>
        <v>4044116</v>
      </c>
    </row>
    <row r="62" spans="1:14">
      <c r="A62" s="13">
        <v>29</v>
      </c>
      <c r="B62" s="231">
        <v>43606</v>
      </c>
      <c r="C62" s="32">
        <v>3451735</v>
      </c>
      <c r="D62" s="32">
        <v>531192</v>
      </c>
      <c r="E62" s="10">
        <f t="shared" si="2"/>
        <v>3982927</v>
      </c>
      <c r="F62" s="32">
        <v>53119</v>
      </c>
      <c r="G62" s="32">
        <f t="shared" si="3"/>
        <v>4036046</v>
      </c>
      <c r="M62" s="164"/>
    </row>
    <row r="63" spans="1:14">
      <c r="A63" s="13">
        <v>30</v>
      </c>
      <c r="B63" s="231">
        <v>43637</v>
      </c>
      <c r="C63" s="32">
        <v>3498524</v>
      </c>
      <c r="D63" s="32">
        <v>484403</v>
      </c>
      <c r="E63" s="10">
        <f t="shared" si="2"/>
        <v>3982927</v>
      </c>
      <c r="F63" s="32">
        <v>48440</v>
      </c>
      <c r="G63" s="32">
        <f t="shared" si="3"/>
        <v>4031367</v>
      </c>
      <c r="M63" s="164"/>
    </row>
    <row r="64" spans="1:14">
      <c r="A64" s="13">
        <v>31</v>
      </c>
      <c r="B64" s="231">
        <v>43667</v>
      </c>
      <c r="C64" s="32">
        <v>3577411</v>
      </c>
      <c r="D64" s="32">
        <v>405516</v>
      </c>
      <c r="E64" s="10">
        <f t="shared" si="2"/>
        <v>3982927</v>
      </c>
      <c r="F64" s="32">
        <v>40552</v>
      </c>
      <c r="G64" s="32">
        <f t="shared" si="3"/>
        <v>4023479</v>
      </c>
    </row>
    <row r="65" spans="1:26">
      <c r="A65" s="13">
        <v>32</v>
      </c>
      <c r="B65" s="231">
        <v>43698</v>
      </c>
      <c r="C65" s="32">
        <v>3630737</v>
      </c>
      <c r="D65" s="32">
        <v>352190</v>
      </c>
      <c r="E65" s="10">
        <f t="shared" si="2"/>
        <v>3982927</v>
      </c>
      <c r="F65" s="32">
        <v>35219</v>
      </c>
      <c r="G65" s="32">
        <f t="shared" si="3"/>
        <v>4018146</v>
      </c>
    </row>
    <row r="66" spans="1:26">
      <c r="A66" s="13">
        <v>33</v>
      </c>
      <c r="B66" s="231">
        <v>43729</v>
      </c>
      <c r="C66" s="32">
        <v>3698577</v>
      </c>
      <c r="D66" s="32">
        <v>284350</v>
      </c>
      <c r="E66" s="10">
        <f t="shared" si="2"/>
        <v>3982927</v>
      </c>
      <c r="F66" s="32">
        <v>28435</v>
      </c>
      <c r="G66" s="32">
        <f t="shared" si="3"/>
        <v>4011362</v>
      </c>
      <c r="O66" s="236" t="s">
        <v>185</v>
      </c>
      <c r="P66" s="91"/>
      <c r="Q66" s="91"/>
      <c r="U66" s="236" t="s">
        <v>165</v>
      </c>
      <c r="V66" s="91"/>
      <c r="W66" s="91"/>
    </row>
    <row r="67" spans="1:26">
      <c r="A67" s="13">
        <v>34</v>
      </c>
      <c r="B67" s="231">
        <v>43759</v>
      </c>
      <c r="C67" s="32">
        <v>3774628</v>
      </c>
      <c r="D67" s="32">
        <v>208299</v>
      </c>
      <c r="E67" s="10">
        <f t="shared" si="2"/>
        <v>3982927</v>
      </c>
      <c r="F67" s="32">
        <v>20830</v>
      </c>
      <c r="G67" s="32">
        <f t="shared" si="3"/>
        <v>4003757</v>
      </c>
      <c r="O67" s="167" t="s">
        <v>162</v>
      </c>
      <c r="P67" s="167" t="s">
        <v>149</v>
      </c>
      <c r="Q67" s="167" t="s">
        <v>163</v>
      </c>
      <c r="R67" s="167" t="s">
        <v>186</v>
      </c>
      <c r="S67" s="167" t="s">
        <v>157</v>
      </c>
      <c r="U67" s="167" t="s">
        <v>162</v>
      </c>
      <c r="V67" s="167" t="s">
        <v>149</v>
      </c>
      <c r="W67" s="167" t="s">
        <v>163</v>
      </c>
      <c r="X67" s="167" t="s">
        <v>187</v>
      </c>
      <c r="Y67" s="167" t="s">
        <v>157</v>
      </c>
    </row>
    <row r="68" spans="1:26">
      <c r="A68" s="13">
        <v>35</v>
      </c>
      <c r="B68" s="231">
        <v>43790</v>
      </c>
      <c r="C68" s="32">
        <v>3838214</v>
      </c>
      <c r="D68" s="32">
        <v>144713</v>
      </c>
      <c r="E68" s="10">
        <f t="shared" si="2"/>
        <v>3982927</v>
      </c>
      <c r="F68" s="32">
        <v>14471</v>
      </c>
      <c r="G68" s="32">
        <f t="shared" si="3"/>
        <v>3997398</v>
      </c>
      <c r="O68" s="31">
        <v>1</v>
      </c>
      <c r="P68" s="201">
        <v>42459</v>
      </c>
      <c r="Q68" s="32">
        <v>0</v>
      </c>
      <c r="R68" s="32">
        <v>3000000</v>
      </c>
      <c r="S68" s="32"/>
      <c r="U68" s="237">
        <v>16</v>
      </c>
      <c r="V68" s="238">
        <v>42642</v>
      </c>
      <c r="W68" s="175">
        <v>4257647</v>
      </c>
      <c r="X68" s="175">
        <v>220743</v>
      </c>
      <c r="Y68" s="175">
        <f>+W68+X68</f>
        <v>4478390</v>
      </c>
      <c r="Z68" s="239" t="s">
        <v>152</v>
      </c>
    </row>
    <row r="69" spans="1:26">
      <c r="A69" s="13">
        <v>36</v>
      </c>
      <c r="B69" s="231">
        <v>43820</v>
      </c>
      <c r="C69" s="32">
        <v>3906715</v>
      </c>
      <c r="D69" s="32">
        <v>70642</v>
      </c>
      <c r="E69" s="10">
        <f t="shared" si="2"/>
        <v>3977357</v>
      </c>
      <c r="F69" s="32">
        <v>7064</v>
      </c>
      <c r="G69" s="32">
        <f t="shared" si="3"/>
        <v>3984421</v>
      </c>
      <c r="O69" s="31">
        <v>2</v>
      </c>
      <c r="P69" s="201">
        <v>42490</v>
      </c>
      <c r="Q69" s="32">
        <v>0</v>
      </c>
      <c r="R69" s="32">
        <v>3000000</v>
      </c>
      <c r="S69" s="32"/>
      <c r="U69" s="237">
        <v>17</v>
      </c>
      <c r="V69" s="238">
        <v>42672</v>
      </c>
      <c r="W69" s="175">
        <v>4334756</v>
      </c>
      <c r="X69" s="175">
        <v>143634</v>
      </c>
      <c r="Y69" s="175">
        <f>+W69+X69</f>
        <v>4478390</v>
      </c>
      <c r="Z69" s="239" t="s">
        <v>152</v>
      </c>
    </row>
    <row r="70" spans="1:26">
      <c r="C70" s="164">
        <f>SUM(C34:C69)</f>
        <v>104301390</v>
      </c>
      <c r="D70" s="164">
        <f>SUM(D34:D69)</f>
        <v>39078412</v>
      </c>
      <c r="E70" s="164">
        <f>SUM(E34:E69)</f>
        <v>143379802</v>
      </c>
      <c r="F70" s="164">
        <f>SUM(F34:F69)</f>
        <v>3907842</v>
      </c>
      <c r="G70" s="164">
        <f>SUM(G34:G69)</f>
        <v>147287644</v>
      </c>
      <c r="O70" s="31">
        <v>3</v>
      </c>
      <c r="P70" s="201">
        <v>42520</v>
      </c>
      <c r="Q70" s="32">
        <v>0</v>
      </c>
      <c r="R70" s="32">
        <v>3000000</v>
      </c>
      <c r="S70" s="32"/>
      <c r="U70" s="237">
        <v>18</v>
      </c>
      <c r="V70" s="238">
        <v>42703</v>
      </c>
      <c r="W70" s="175">
        <v>4402956</v>
      </c>
      <c r="X70" s="175">
        <v>74790</v>
      </c>
      <c r="Y70" s="175">
        <f>+W70+X70</f>
        <v>4477746</v>
      </c>
      <c r="Z70" s="239" t="s">
        <v>152</v>
      </c>
    </row>
    <row r="71" spans="1:26">
      <c r="O71" s="31">
        <v>4</v>
      </c>
      <c r="P71" s="201">
        <v>42551</v>
      </c>
      <c r="Q71" s="32"/>
      <c r="R71" s="32">
        <v>3000000</v>
      </c>
      <c r="S71" s="32"/>
      <c r="U71" s="206"/>
      <c r="V71" s="221"/>
      <c r="W71" s="35">
        <f>SUM(W68:W70)</f>
        <v>12995359</v>
      </c>
      <c r="X71" s="35">
        <f>SUM(X68:X70)</f>
        <v>439167</v>
      </c>
      <c r="Y71" s="35">
        <f>SUM(Y68:Y70)</f>
        <v>13434526</v>
      </c>
      <c r="Z71" s="38"/>
    </row>
    <row r="72" spans="1:26">
      <c r="O72" s="31" t="s">
        <v>139</v>
      </c>
      <c r="P72" s="200"/>
      <c r="Q72" s="40" t="e">
        <f>+#REF!-#REF!</f>
        <v>#REF!</v>
      </c>
      <c r="R72" s="32"/>
      <c r="S72" s="40" t="e">
        <f>+#REF!-#REF!</f>
        <v>#REF!</v>
      </c>
    </row>
    <row r="73" spans="1:26">
      <c r="A73" s="240" t="s">
        <v>188</v>
      </c>
      <c r="B73" s="241"/>
      <c r="C73" s="241"/>
      <c r="D73" s="241"/>
      <c r="E73" s="241"/>
      <c r="O73" s="236" t="s">
        <v>185</v>
      </c>
      <c r="P73" s="91"/>
      <c r="Q73" s="91"/>
    </row>
    <row r="74" spans="1:26">
      <c r="A74" s="242" t="s">
        <v>162</v>
      </c>
      <c r="B74" s="243" t="s">
        <v>149</v>
      </c>
      <c r="C74" s="243" t="s">
        <v>163</v>
      </c>
      <c r="D74" s="243" t="s">
        <v>189</v>
      </c>
      <c r="E74" s="243" t="s">
        <v>157</v>
      </c>
      <c r="I74"/>
      <c r="J74"/>
      <c r="O74" s="167" t="s">
        <v>162</v>
      </c>
      <c r="P74" s="167" t="s">
        <v>149</v>
      </c>
      <c r="Q74" s="167" t="s">
        <v>163</v>
      </c>
      <c r="R74" s="167" t="s">
        <v>190</v>
      </c>
      <c r="S74" s="167" t="s">
        <v>157</v>
      </c>
    </row>
    <row r="75" spans="1:26">
      <c r="A75" s="244">
        <v>42713</v>
      </c>
      <c r="B75" s="245"/>
      <c r="C75" s="246">
        <v>50000000</v>
      </c>
      <c r="D75" s="247"/>
      <c r="E75" s="248">
        <v>42748</v>
      </c>
      <c r="I75"/>
      <c r="J75"/>
      <c r="O75" s="31">
        <v>1</v>
      </c>
      <c r="P75" s="201">
        <v>42539</v>
      </c>
      <c r="Q75" s="32">
        <v>0</v>
      </c>
      <c r="R75" s="32">
        <f>+Q78*3.5%</f>
        <v>1400000.0000000002</v>
      </c>
      <c r="S75" s="32"/>
    </row>
    <row r="76" spans="1:26">
      <c r="A76" s="244">
        <v>42719</v>
      </c>
      <c r="B76" s="245"/>
      <c r="C76" s="246">
        <v>50000000</v>
      </c>
      <c r="D76" s="247"/>
      <c r="E76" s="247"/>
      <c r="I76"/>
      <c r="J76"/>
      <c r="O76" s="31">
        <v>2</v>
      </c>
      <c r="P76" s="201">
        <v>42569</v>
      </c>
      <c r="Q76" s="32">
        <v>0</v>
      </c>
      <c r="R76" s="32">
        <f>+Q78*3.5%</f>
        <v>1400000.0000000002</v>
      </c>
      <c r="S76" s="32"/>
    </row>
    <row r="77" spans="1:26">
      <c r="A77" s="244">
        <v>42413</v>
      </c>
      <c r="B77" s="245"/>
      <c r="C77" s="249">
        <v>35000000</v>
      </c>
      <c r="D77" s="247"/>
      <c r="E77" s="247"/>
      <c r="I77"/>
      <c r="J77"/>
      <c r="O77" s="31">
        <v>4</v>
      </c>
      <c r="P77" s="201">
        <v>42631</v>
      </c>
      <c r="Q77" s="32">
        <v>0</v>
      </c>
      <c r="R77" s="32"/>
      <c r="S77" s="32"/>
    </row>
    <row r="78" spans="1:26" ht="15.75" thickBot="1">
      <c r="A78" s="244">
        <v>42415</v>
      </c>
      <c r="B78" s="245"/>
      <c r="C78" s="249">
        <v>30000000</v>
      </c>
      <c r="D78" s="247"/>
      <c r="E78" s="247"/>
      <c r="I78"/>
      <c r="J78"/>
      <c r="O78" s="34"/>
      <c r="P78" s="221"/>
      <c r="Q78" s="35">
        <v>40000000</v>
      </c>
      <c r="R78" s="38">
        <f>SUM(R75:R77)</f>
        <v>2800000.0000000005</v>
      </c>
      <c r="S78" s="35">
        <f>SUM(Q78:R78)</f>
        <v>42800000</v>
      </c>
    </row>
    <row r="79" spans="1:26" ht="15.75" thickBot="1">
      <c r="A79" s="250" t="s">
        <v>191</v>
      </c>
      <c r="B79" s="245"/>
      <c r="C79" s="247">
        <v>-50000000</v>
      </c>
      <c r="D79" s="247"/>
      <c r="E79" s="247"/>
      <c r="I79"/>
      <c r="J79"/>
      <c r="P79" s="251" t="s">
        <v>139</v>
      </c>
    </row>
    <row r="80" spans="1:26">
      <c r="A80" s="250" t="s">
        <v>191</v>
      </c>
      <c r="B80" s="245"/>
      <c r="C80" s="247">
        <v>-65000000</v>
      </c>
      <c r="D80" s="247"/>
      <c r="E80" s="248"/>
      <c r="I80"/>
      <c r="J80"/>
      <c r="O80" s="252" t="s">
        <v>154</v>
      </c>
      <c r="P80" s="164">
        <v>0</v>
      </c>
    </row>
    <row r="81" spans="1:19">
      <c r="A81" s="253" t="s">
        <v>36</v>
      </c>
      <c r="B81" s="245"/>
      <c r="C81" s="247">
        <f>SUM(C75:C80)</f>
        <v>50000000</v>
      </c>
      <c r="D81" s="247" t="s">
        <v>192</v>
      </c>
      <c r="E81" s="247"/>
      <c r="I81"/>
      <c r="J81"/>
      <c r="O81" s="252"/>
      <c r="P81" s="164">
        <v>0</v>
      </c>
    </row>
    <row r="82" spans="1:19">
      <c r="A82" s="253">
        <v>42927</v>
      </c>
      <c r="B82" s="245"/>
      <c r="C82" s="247">
        <v>15000000</v>
      </c>
      <c r="D82" s="247"/>
      <c r="E82" s="247"/>
      <c r="I82"/>
      <c r="J82"/>
      <c r="O82" s="254"/>
      <c r="P82" s="164"/>
    </row>
    <row r="83" spans="1:19">
      <c r="A83" s="250" t="s">
        <v>193</v>
      </c>
      <c r="B83" s="245"/>
      <c r="C83" s="255">
        <v>-15000000</v>
      </c>
      <c r="D83" s="247"/>
      <c r="E83" s="247"/>
      <c r="O83" s="254"/>
      <c r="P83" s="164"/>
    </row>
    <row r="84" spans="1:19">
      <c r="A84" s="241"/>
      <c r="B84" s="241"/>
      <c r="C84" s="256"/>
      <c r="D84" s="241"/>
      <c r="E84" s="241"/>
      <c r="O84" s="181" t="s">
        <v>151</v>
      </c>
      <c r="P84" s="164">
        <f>+C16</f>
        <v>350000000</v>
      </c>
    </row>
    <row r="85" spans="1:19">
      <c r="A85" s="257" t="s">
        <v>194</v>
      </c>
      <c r="B85" s="257" t="s">
        <v>195</v>
      </c>
      <c r="C85" s="257" t="s">
        <v>196</v>
      </c>
      <c r="D85" s="257" t="s">
        <v>197</v>
      </c>
      <c r="E85" s="257" t="s">
        <v>150</v>
      </c>
      <c r="O85" s="258"/>
      <c r="P85" s="188">
        <f>SUM(P80:P84)</f>
        <v>350000000</v>
      </c>
    </row>
    <row r="86" spans="1:19">
      <c r="A86" s="259">
        <v>1</v>
      </c>
      <c r="B86" s="260">
        <v>43085</v>
      </c>
      <c r="C86" s="261">
        <v>57287000</v>
      </c>
      <c r="D86" s="262">
        <f>+C86</f>
        <v>57287000</v>
      </c>
      <c r="E86" s="263">
        <v>22360000</v>
      </c>
      <c r="F86" t="s">
        <v>198</v>
      </c>
      <c r="O86" s="31">
        <v>3</v>
      </c>
      <c r="P86" s="201">
        <v>42600</v>
      </c>
      <c r="Q86" s="32">
        <v>0</v>
      </c>
      <c r="R86" s="32"/>
      <c r="S86" s="32"/>
    </row>
    <row r="87" spans="1:19">
      <c r="A87" s="264">
        <v>2</v>
      </c>
      <c r="B87" s="265">
        <v>42959</v>
      </c>
      <c r="C87" s="266">
        <v>20000000</v>
      </c>
      <c r="D87" s="256">
        <v>20000000</v>
      </c>
      <c r="E87" s="267">
        <v>0</v>
      </c>
      <c r="F87" t="s">
        <v>198</v>
      </c>
      <c r="O87" s="34"/>
      <c r="P87" s="221"/>
      <c r="Q87" s="38"/>
      <c r="R87" s="38"/>
      <c r="S87" s="38"/>
    </row>
    <row r="88" spans="1:19">
      <c r="A88" s="264">
        <v>3</v>
      </c>
      <c r="B88" s="265">
        <v>42973</v>
      </c>
      <c r="C88" s="266">
        <v>20000000</v>
      </c>
      <c r="D88" s="256">
        <v>20000000</v>
      </c>
      <c r="E88" s="267">
        <v>0</v>
      </c>
      <c r="F88" t="s">
        <v>198</v>
      </c>
      <c r="O88" s="34"/>
      <c r="P88" s="221"/>
      <c r="Q88" s="38"/>
      <c r="R88" s="38"/>
      <c r="S88" s="38"/>
    </row>
    <row r="89" spans="1:19">
      <c r="A89" s="264">
        <v>4</v>
      </c>
      <c r="B89" s="268">
        <v>42940</v>
      </c>
      <c r="C89" s="269">
        <v>0</v>
      </c>
      <c r="D89" s="270" t="s">
        <v>199</v>
      </c>
      <c r="E89" s="271">
        <v>-1395000</v>
      </c>
      <c r="O89" s="34"/>
      <c r="P89" s="221"/>
      <c r="Q89" s="38"/>
      <c r="R89" s="38"/>
      <c r="S89" s="38"/>
    </row>
    <row r="90" spans="1:19">
      <c r="A90" s="264">
        <v>4</v>
      </c>
      <c r="B90" s="268">
        <v>42942</v>
      </c>
      <c r="C90" s="269">
        <v>0</v>
      </c>
      <c r="D90" s="270" t="s">
        <v>199</v>
      </c>
      <c r="E90" s="271">
        <v>-5000000</v>
      </c>
      <c r="O90" s="34"/>
      <c r="P90" s="221"/>
      <c r="Q90" s="38"/>
      <c r="R90" s="38"/>
      <c r="S90" s="38"/>
    </row>
    <row r="91" spans="1:19">
      <c r="A91" s="264">
        <v>5</v>
      </c>
      <c r="B91" s="272" t="s">
        <v>200</v>
      </c>
      <c r="C91" s="269">
        <v>0</v>
      </c>
      <c r="D91" s="270" t="s">
        <v>201</v>
      </c>
      <c r="E91" s="271">
        <v>-2200000</v>
      </c>
      <c r="O91" s="34"/>
      <c r="P91" s="221"/>
      <c r="Q91" s="38"/>
      <c r="R91" s="38"/>
      <c r="S91" s="38"/>
    </row>
    <row r="92" spans="1:19">
      <c r="A92" s="264">
        <v>7</v>
      </c>
      <c r="B92" s="268">
        <v>43056</v>
      </c>
      <c r="C92" s="266">
        <v>40000000</v>
      </c>
      <c r="D92" s="273">
        <v>40000000</v>
      </c>
      <c r="E92" s="267">
        <f>+F82</f>
        <v>0</v>
      </c>
      <c r="O92" s="34"/>
      <c r="P92" s="221"/>
      <c r="Q92" s="38"/>
      <c r="R92" s="38"/>
      <c r="S92" s="38"/>
    </row>
    <row r="93" spans="1:19">
      <c r="A93" s="264">
        <v>5</v>
      </c>
      <c r="B93" s="268">
        <v>43115</v>
      </c>
      <c r="C93" s="269">
        <v>0</v>
      </c>
      <c r="D93" s="270" t="s">
        <v>199</v>
      </c>
      <c r="E93" s="271">
        <v>-5000000</v>
      </c>
      <c r="O93" s="34"/>
      <c r="P93" s="221"/>
      <c r="Q93" s="38"/>
      <c r="R93" s="38"/>
      <c r="S93" s="38"/>
    </row>
    <row r="94" spans="1:19">
      <c r="A94" s="264">
        <v>5</v>
      </c>
      <c r="B94" s="268">
        <v>43131</v>
      </c>
      <c r="C94" s="269">
        <v>0</v>
      </c>
      <c r="D94" s="270" t="s">
        <v>202</v>
      </c>
      <c r="E94" s="271">
        <v>-5600000</v>
      </c>
      <c r="O94" s="34"/>
      <c r="P94" s="221"/>
      <c r="Q94" s="38"/>
      <c r="R94" s="38"/>
      <c r="S94" s="38"/>
    </row>
    <row r="95" spans="1:19">
      <c r="A95" s="264">
        <v>5</v>
      </c>
      <c r="B95" s="268">
        <v>43187</v>
      </c>
      <c r="C95" s="269">
        <v>0</v>
      </c>
      <c r="D95" s="270" t="s">
        <v>203</v>
      </c>
      <c r="E95" s="271">
        <v>-2740000</v>
      </c>
      <c r="O95" s="34"/>
      <c r="P95" s="221"/>
      <c r="Q95" s="38"/>
      <c r="R95" s="38"/>
      <c r="S95" s="38"/>
    </row>
    <row r="96" spans="1:19">
      <c r="A96" s="264">
        <v>6</v>
      </c>
      <c r="B96" s="265"/>
      <c r="C96" s="269">
        <v>0</v>
      </c>
      <c r="D96" s="270">
        <v>0</v>
      </c>
      <c r="E96" s="271">
        <v>19200000</v>
      </c>
      <c r="O96" s="34"/>
      <c r="P96" s="221"/>
      <c r="Q96" s="38"/>
      <c r="R96" s="38"/>
      <c r="S96" s="38"/>
    </row>
    <row r="97" spans="1:25">
      <c r="A97" s="274" t="s">
        <v>36</v>
      </c>
      <c r="B97" s="275"/>
      <c r="C97" s="275"/>
      <c r="D97" s="276"/>
      <c r="E97" s="277">
        <f>SUM(E86:E96)</f>
        <v>19625000</v>
      </c>
      <c r="O97" s="34"/>
      <c r="P97" s="221"/>
      <c r="Q97" s="38"/>
      <c r="R97" s="38"/>
      <c r="S97" s="38"/>
    </row>
    <row r="98" spans="1:25">
      <c r="A98" s="278"/>
      <c r="B98" s="221"/>
      <c r="C98" s="23"/>
      <c r="D98" s="38"/>
      <c r="E98" s="38"/>
      <c r="O98" s="34"/>
      <c r="P98" s="221"/>
      <c r="Q98" s="38"/>
      <c r="R98" s="38"/>
      <c r="S98" s="38"/>
    </row>
    <row r="99" spans="1:25">
      <c r="A99" s="279"/>
      <c r="B99" s="279"/>
      <c r="C99" s="279"/>
      <c r="D99" s="279"/>
      <c r="E99" s="35"/>
      <c r="O99" s="34"/>
      <c r="P99" s="221"/>
      <c r="Q99" s="38"/>
      <c r="R99" s="38"/>
      <c r="S99" s="38"/>
    </row>
    <row r="100" spans="1:25" ht="15.75" thickBot="1">
      <c r="A100" s="195" t="s">
        <v>204</v>
      </c>
    </row>
    <row r="101" spans="1:25" ht="15.75" thickBot="1">
      <c r="A101" s="167" t="s">
        <v>148</v>
      </c>
      <c r="B101" s="167" t="s">
        <v>149</v>
      </c>
      <c r="C101" s="167" t="s">
        <v>180</v>
      </c>
      <c r="D101" s="167" t="s">
        <v>181</v>
      </c>
      <c r="E101" s="229" t="s">
        <v>205</v>
      </c>
      <c r="F101" s="229" t="s">
        <v>182</v>
      </c>
      <c r="G101" s="165"/>
      <c r="P101" s="251" t="s">
        <v>159</v>
      </c>
      <c r="S101" s="195" t="s">
        <v>204</v>
      </c>
    </row>
    <row r="102" spans="1:25">
      <c r="A102" s="13">
        <v>1</v>
      </c>
      <c r="B102" s="231">
        <v>42809</v>
      </c>
      <c r="C102" s="10">
        <v>16666667</v>
      </c>
      <c r="D102" s="10">
        <v>767123</v>
      </c>
      <c r="E102" s="10">
        <f>+D102*0.1</f>
        <v>76712.3</v>
      </c>
      <c r="F102" s="10">
        <f t="shared" ref="F102:F113" si="4">+C102+D102+E102</f>
        <v>17510502.300000001</v>
      </c>
      <c r="G102" s="280" t="s">
        <v>152</v>
      </c>
      <c r="O102" s="196" t="s">
        <v>165</v>
      </c>
      <c r="P102" s="164">
        <f>+W71</f>
        <v>12995359</v>
      </c>
      <c r="S102" s="167" t="s">
        <v>148</v>
      </c>
      <c r="T102" s="167" t="s">
        <v>149</v>
      </c>
      <c r="U102" s="167" t="s">
        <v>180</v>
      </c>
      <c r="V102" s="167" t="s">
        <v>181</v>
      </c>
      <c r="W102" s="229" t="s">
        <v>205</v>
      </c>
      <c r="X102" s="229" t="s">
        <v>182</v>
      </c>
      <c r="Y102" s="165"/>
    </row>
    <row r="103" spans="1:25">
      <c r="A103" s="13">
        <v>2</v>
      </c>
      <c r="B103" s="231">
        <v>42840</v>
      </c>
      <c r="C103" s="10">
        <v>16666667</v>
      </c>
      <c r="D103" s="10">
        <v>1557078</v>
      </c>
      <c r="E103" s="10">
        <f t="shared" ref="E103:E113" si="5">+D103*0.1</f>
        <v>155707.80000000002</v>
      </c>
      <c r="F103" s="10">
        <f t="shared" si="4"/>
        <v>18379452.800000001</v>
      </c>
      <c r="G103" s="280" t="s">
        <v>152</v>
      </c>
      <c r="O103" s="196" t="s">
        <v>161</v>
      </c>
      <c r="P103" s="164">
        <f>+R27</f>
        <v>69268952.300000012</v>
      </c>
      <c r="S103" s="13">
        <v>1</v>
      </c>
      <c r="T103" s="231">
        <v>42809</v>
      </c>
      <c r="U103" s="10">
        <v>16666667</v>
      </c>
      <c r="V103" s="10">
        <v>1260274</v>
      </c>
      <c r="W103" s="10">
        <f>+V103*10%</f>
        <v>126027.40000000001</v>
      </c>
      <c r="X103" s="10">
        <f t="shared" ref="X103:X114" si="6">+U103+V103+W103</f>
        <v>18052968.399999999</v>
      </c>
      <c r="Y103" s="281" t="s">
        <v>152</v>
      </c>
    </row>
    <row r="104" spans="1:25">
      <c r="A104" s="13">
        <v>3</v>
      </c>
      <c r="B104" s="231">
        <v>42870</v>
      </c>
      <c r="C104" s="10">
        <v>16666667</v>
      </c>
      <c r="D104" s="32">
        <v>1369863</v>
      </c>
      <c r="E104" s="10">
        <f t="shared" si="5"/>
        <v>136986.30000000002</v>
      </c>
      <c r="F104" s="10">
        <f t="shared" si="4"/>
        <v>18173516.300000001</v>
      </c>
      <c r="G104" s="280" t="s">
        <v>152</v>
      </c>
      <c r="O104" s="196" t="s">
        <v>168</v>
      </c>
      <c r="P104" s="164">
        <f>+O7</f>
        <v>257040000</v>
      </c>
      <c r="S104" s="13">
        <v>2</v>
      </c>
      <c r="T104" s="231">
        <v>42840</v>
      </c>
      <c r="U104" s="10">
        <v>16666667</v>
      </c>
      <c r="V104" s="10">
        <v>1557078</v>
      </c>
      <c r="W104" s="10">
        <f t="shared" ref="W104:W114" si="7">+V104*10%</f>
        <v>155707.80000000002</v>
      </c>
      <c r="X104" s="10">
        <f t="shared" si="6"/>
        <v>18379452.800000001</v>
      </c>
      <c r="Y104" s="281" t="s">
        <v>152</v>
      </c>
    </row>
    <row r="105" spans="1:25">
      <c r="A105" s="13">
        <v>4</v>
      </c>
      <c r="B105" s="231">
        <v>42901</v>
      </c>
      <c r="C105" s="10">
        <v>16666667</v>
      </c>
      <c r="D105" s="32">
        <v>1273973</v>
      </c>
      <c r="E105" s="10">
        <f t="shared" si="5"/>
        <v>127397.3</v>
      </c>
      <c r="F105" s="10">
        <f t="shared" si="4"/>
        <v>18068037.300000001</v>
      </c>
      <c r="O105" s="196" t="s">
        <v>153</v>
      </c>
      <c r="P105" s="164">
        <f>+E25</f>
        <v>0</v>
      </c>
      <c r="S105" s="13">
        <v>3</v>
      </c>
      <c r="T105" s="231">
        <v>42870</v>
      </c>
      <c r="U105" s="10">
        <v>16666667</v>
      </c>
      <c r="V105" s="32">
        <v>1369863</v>
      </c>
      <c r="W105" s="10">
        <f t="shared" si="7"/>
        <v>136986.30000000002</v>
      </c>
      <c r="X105" s="10">
        <f t="shared" si="6"/>
        <v>18173516.300000001</v>
      </c>
      <c r="Y105" s="281" t="s">
        <v>152</v>
      </c>
    </row>
    <row r="106" spans="1:25" ht="15.75" thickBot="1">
      <c r="A106" s="13">
        <v>5</v>
      </c>
      <c r="B106" s="231">
        <v>42931</v>
      </c>
      <c r="C106" s="10">
        <v>16666667</v>
      </c>
      <c r="D106" s="32">
        <v>1095890</v>
      </c>
      <c r="E106" s="10">
        <f t="shared" si="5"/>
        <v>109589</v>
      </c>
      <c r="F106" s="10">
        <f t="shared" si="4"/>
        <v>17872146</v>
      </c>
      <c r="P106" s="188">
        <f>SUM(P102:P104)</f>
        <v>339304311.30000001</v>
      </c>
      <c r="S106" s="13">
        <v>4</v>
      </c>
      <c r="T106" s="231">
        <v>42901</v>
      </c>
      <c r="U106" s="10">
        <v>16666667</v>
      </c>
      <c r="V106" s="32">
        <v>1273973</v>
      </c>
      <c r="W106" s="10">
        <f t="shared" si="7"/>
        <v>127397.3</v>
      </c>
      <c r="X106" s="10">
        <f t="shared" si="6"/>
        <v>18068037.300000001</v>
      </c>
      <c r="Y106" s="281" t="s">
        <v>152</v>
      </c>
    </row>
    <row r="107" spans="1:25" ht="15.75" thickBot="1">
      <c r="A107" s="13">
        <v>6</v>
      </c>
      <c r="B107" s="231">
        <v>42962</v>
      </c>
      <c r="C107" s="10">
        <v>16666667</v>
      </c>
      <c r="D107" s="32">
        <v>990868</v>
      </c>
      <c r="E107" s="10">
        <f t="shared" si="5"/>
        <v>99086.8</v>
      </c>
      <c r="F107" s="10">
        <f t="shared" si="4"/>
        <v>17756621.800000001</v>
      </c>
      <c r="P107" s="282" t="s">
        <v>150</v>
      </c>
      <c r="S107" s="13">
        <v>5</v>
      </c>
      <c r="T107" s="231">
        <v>42931</v>
      </c>
      <c r="U107" s="10">
        <v>16666667</v>
      </c>
      <c r="V107" s="32">
        <v>1095890</v>
      </c>
      <c r="W107" s="10">
        <f t="shared" si="7"/>
        <v>109589</v>
      </c>
      <c r="X107" s="10">
        <f t="shared" si="6"/>
        <v>17872146</v>
      </c>
      <c r="Y107" s="281" t="s">
        <v>152</v>
      </c>
    </row>
    <row r="108" spans="1:25">
      <c r="A108" s="13">
        <v>7</v>
      </c>
      <c r="B108" s="231">
        <v>42993</v>
      </c>
      <c r="C108" s="10">
        <v>16666667</v>
      </c>
      <c r="D108" s="32">
        <v>849315</v>
      </c>
      <c r="E108" s="10">
        <f t="shared" si="5"/>
        <v>84931.5</v>
      </c>
      <c r="F108" s="10">
        <f t="shared" si="4"/>
        <v>17600913.5</v>
      </c>
      <c r="O108" s="283" t="s">
        <v>154</v>
      </c>
      <c r="P108" s="164" t="e">
        <f>+#REF!</f>
        <v>#REF!</v>
      </c>
      <c r="S108" s="13">
        <v>6</v>
      </c>
      <c r="T108" s="231">
        <v>42962</v>
      </c>
      <c r="U108" s="10">
        <v>16666667</v>
      </c>
      <c r="V108" s="32">
        <v>990868</v>
      </c>
      <c r="W108" s="10">
        <f t="shared" si="7"/>
        <v>99086.8</v>
      </c>
      <c r="X108" s="10">
        <f t="shared" si="6"/>
        <v>17756621.800000001</v>
      </c>
      <c r="Y108" s="281" t="s">
        <v>152</v>
      </c>
    </row>
    <row r="109" spans="1:25">
      <c r="A109" s="13">
        <v>8</v>
      </c>
      <c r="B109" s="231">
        <v>43023</v>
      </c>
      <c r="C109" s="10">
        <v>16666667</v>
      </c>
      <c r="D109" s="32">
        <v>684931</v>
      </c>
      <c r="E109" s="10">
        <f t="shared" si="5"/>
        <v>68493.100000000006</v>
      </c>
      <c r="F109" s="10">
        <f t="shared" si="4"/>
        <v>17420091.100000001</v>
      </c>
      <c r="O109" s="283" t="s">
        <v>154</v>
      </c>
      <c r="P109" s="164">
        <f>+R78</f>
        <v>2800000.0000000005</v>
      </c>
      <c r="S109" s="13">
        <v>7</v>
      </c>
      <c r="T109" s="231">
        <v>42993</v>
      </c>
      <c r="U109" s="10">
        <v>16666667</v>
      </c>
      <c r="V109" s="32">
        <v>849315</v>
      </c>
      <c r="W109" s="10">
        <f t="shared" si="7"/>
        <v>84931.5</v>
      </c>
      <c r="X109" s="10">
        <f t="shared" si="6"/>
        <v>17600913.5</v>
      </c>
      <c r="Y109" s="281" t="s">
        <v>152</v>
      </c>
    </row>
    <row r="110" spans="1:25">
      <c r="A110" s="13">
        <v>9</v>
      </c>
      <c r="B110" s="231">
        <v>43054</v>
      </c>
      <c r="C110" s="10">
        <v>16666667</v>
      </c>
      <c r="D110" s="32">
        <v>566210</v>
      </c>
      <c r="E110" s="10">
        <f t="shared" si="5"/>
        <v>56621</v>
      </c>
      <c r="F110" s="10">
        <f t="shared" si="4"/>
        <v>17289498</v>
      </c>
      <c r="O110" s="211" t="s">
        <v>147</v>
      </c>
      <c r="P110" s="194">
        <f>+D7</f>
        <v>0</v>
      </c>
      <c r="S110" s="13">
        <v>8</v>
      </c>
      <c r="T110" s="231">
        <v>43023</v>
      </c>
      <c r="U110" s="10">
        <v>16666667</v>
      </c>
      <c r="V110" s="32">
        <v>684931</v>
      </c>
      <c r="W110" s="10">
        <f t="shared" si="7"/>
        <v>68493.100000000006</v>
      </c>
      <c r="X110" s="10">
        <f t="shared" si="6"/>
        <v>17420091.100000001</v>
      </c>
      <c r="Y110" s="281" t="s">
        <v>152</v>
      </c>
    </row>
    <row r="111" spans="1:25">
      <c r="A111" s="13">
        <v>10</v>
      </c>
      <c r="B111" s="231">
        <v>43084</v>
      </c>
      <c r="C111" s="10">
        <v>16666667</v>
      </c>
      <c r="D111" s="32">
        <v>410959</v>
      </c>
      <c r="E111" s="10">
        <f t="shared" si="5"/>
        <v>41095.9</v>
      </c>
      <c r="F111" s="10">
        <f t="shared" si="4"/>
        <v>17118721.899999999</v>
      </c>
      <c r="H111" s="17"/>
      <c r="I111" s="17"/>
      <c r="J111" s="17"/>
      <c r="K111" s="17"/>
      <c r="L111" s="17"/>
      <c r="M111" s="17"/>
      <c r="N111" s="17"/>
      <c r="O111" s="211" t="s">
        <v>151</v>
      </c>
      <c r="P111" s="164">
        <f>+E16</f>
        <v>21875000</v>
      </c>
      <c r="S111" s="13">
        <v>9</v>
      </c>
      <c r="T111" s="231">
        <v>43054</v>
      </c>
      <c r="U111" s="10">
        <v>16666667</v>
      </c>
      <c r="V111" s="32">
        <v>566210</v>
      </c>
      <c r="W111" s="10">
        <f t="shared" si="7"/>
        <v>56621</v>
      </c>
      <c r="X111" s="10">
        <f t="shared" si="6"/>
        <v>17289498</v>
      </c>
      <c r="Y111" s="281" t="s">
        <v>152</v>
      </c>
    </row>
    <row r="112" spans="1:25">
      <c r="A112" s="13">
        <v>11</v>
      </c>
      <c r="B112" s="231">
        <v>43115</v>
      </c>
      <c r="C112" s="10">
        <v>16666667</v>
      </c>
      <c r="D112" s="32">
        <v>283105</v>
      </c>
      <c r="E112" s="10">
        <f t="shared" si="5"/>
        <v>28310.5</v>
      </c>
      <c r="F112" s="10">
        <f t="shared" si="4"/>
        <v>16978082.5</v>
      </c>
      <c r="H112" s="165"/>
      <c r="I112" s="165"/>
      <c r="J112" s="165"/>
      <c r="K112" s="165"/>
      <c r="L112" s="165"/>
      <c r="M112" s="165"/>
      <c r="N112" s="17"/>
      <c r="P112" s="188" t="e">
        <f>SUM(P108:P111)</f>
        <v>#REF!</v>
      </c>
      <c r="S112" s="13">
        <v>10</v>
      </c>
      <c r="T112" s="231">
        <v>43084</v>
      </c>
      <c r="U112" s="10">
        <v>16666667</v>
      </c>
      <c r="V112" s="32">
        <v>410959</v>
      </c>
      <c r="W112" s="10">
        <f t="shared" si="7"/>
        <v>41095.9</v>
      </c>
      <c r="X112" s="10">
        <f t="shared" si="6"/>
        <v>17118721.899999999</v>
      </c>
      <c r="Y112" s="281" t="s">
        <v>152</v>
      </c>
    </row>
    <row r="113" spans="1:25" ht="15.75" thickBot="1">
      <c r="A113" s="13">
        <v>12</v>
      </c>
      <c r="B113" s="231">
        <v>43146</v>
      </c>
      <c r="C113" s="10">
        <v>16666663</v>
      </c>
      <c r="D113" s="32">
        <v>141552</v>
      </c>
      <c r="E113" s="10">
        <f t="shared" si="5"/>
        <v>14155.2</v>
      </c>
      <c r="F113" s="10">
        <f t="shared" si="4"/>
        <v>16822370.199999999</v>
      </c>
      <c r="G113" s="38"/>
      <c r="H113" s="22"/>
      <c r="I113" s="284"/>
      <c r="J113" s="23"/>
      <c r="K113" s="23"/>
      <c r="L113" s="23"/>
      <c r="M113" s="23"/>
      <c r="N113" s="17"/>
      <c r="S113" s="13">
        <v>11</v>
      </c>
      <c r="T113" s="231">
        <v>43115</v>
      </c>
      <c r="U113" s="10">
        <v>16666667</v>
      </c>
      <c r="V113" s="32">
        <v>283105</v>
      </c>
      <c r="W113" s="10">
        <f t="shared" si="7"/>
        <v>28310.5</v>
      </c>
      <c r="X113" s="10">
        <f t="shared" si="6"/>
        <v>16978082.5</v>
      </c>
      <c r="Y113" s="281" t="s">
        <v>152</v>
      </c>
    </row>
    <row r="114" spans="1:25" ht="15.75" thickBot="1">
      <c r="C114" s="164">
        <f>SUM(C102:C113)</f>
        <v>200000000</v>
      </c>
      <c r="D114" s="164">
        <f>SUM(D102:D113)</f>
        <v>9990867</v>
      </c>
      <c r="E114" s="164">
        <f>SUM(E102:E113)</f>
        <v>999086.7</v>
      </c>
      <c r="F114" s="164">
        <f>SUM(F102:F113)</f>
        <v>210989953.69999999</v>
      </c>
      <c r="H114" s="22"/>
      <c r="I114" s="284"/>
      <c r="J114" s="23"/>
      <c r="K114" s="23"/>
      <c r="L114" s="23"/>
      <c r="M114" s="23"/>
      <c r="N114" s="17"/>
      <c r="P114" s="285" t="s">
        <v>206</v>
      </c>
      <c r="S114" s="13">
        <v>12</v>
      </c>
      <c r="T114" s="231">
        <v>43146</v>
      </c>
      <c r="U114" s="10">
        <v>16666663</v>
      </c>
      <c r="V114" s="32">
        <v>141552</v>
      </c>
      <c r="W114" s="10">
        <f t="shared" si="7"/>
        <v>14155.2</v>
      </c>
      <c r="X114" s="10">
        <f t="shared" si="6"/>
        <v>16822370.199999999</v>
      </c>
      <c r="Y114" s="38"/>
    </row>
    <row r="115" spans="1:25">
      <c r="F115" s="50"/>
      <c r="G115" s="50"/>
      <c r="H115" s="22"/>
      <c r="I115" s="284"/>
      <c r="J115" s="23"/>
      <c r="K115" s="23"/>
      <c r="L115" s="23"/>
      <c r="M115" s="23"/>
      <c r="N115" s="17"/>
      <c r="P115" s="184">
        <v>0</v>
      </c>
      <c r="U115" s="164">
        <f>SUM(U103:U114)</f>
        <v>200000000</v>
      </c>
      <c r="V115" s="164">
        <f>SUM(V103:V114)</f>
        <v>10484018</v>
      </c>
      <c r="W115" s="164">
        <f>SUM(W103:W114)</f>
        <v>1048401.8</v>
      </c>
      <c r="X115" s="164">
        <f>SUM(X103:X114)</f>
        <v>211532419.79999998</v>
      </c>
    </row>
    <row r="117" spans="1:25">
      <c r="A117" s="195" t="s">
        <v>207</v>
      </c>
    </row>
    <row r="118" spans="1:25">
      <c r="A118" s="167" t="s">
        <v>148</v>
      </c>
      <c r="B118" s="167" t="s">
        <v>149</v>
      </c>
      <c r="C118" s="167" t="s">
        <v>208</v>
      </c>
      <c r="D118" s="167" t="s">
        <v>150</v>
      </c>
      <c r="E118" s="229" t="s">
        <v>209</v>
      </c>
    </row>
    <row r="119" spans="1:25">
      <c r="A119" s="13">
        <v>1</v>
      </c>
      <c r="B119" s="231">
        <v>42926</v>
      </c>
      <c r="C119" s="10">
        <v>13584164</v>
      </c>
      <c r="D119" s="10">
        <v>5495836</v>
      </c>
      <c r="E119" s="10">
        <f>+C119+D119</f>
        <v>19080000</v>
      </c>
      <c r="F119" s="281" t="s">
        <v>152</v>
      </c>
    </row>
    <row r="120" spans="1:25">
      <c r="A120" s="13">
        <v>2</v>
      </c>
      <c r="B120" s="231">
        <v>42957</v>
      </c>
      <c r="C120" s="10">
        <v>16133432</v>
      </c>
      <c r="D120" s="10">
        <v>2946568</v>
      </c>
      <c r="E120" s="10">
        <f t="shared" ref="E120:E130" si="8">+C120+D120</f>
        <v>19080000</v>
      </c>
      <c r="F120" s="281" t="s">
        <v>152</v>
      </c>
    </row>
    <row r="121" spans="1:25">
      <c r="A121" s="13">
        <v>3</v>
      </c>
      <c r="B121" s="231">
        <v>42988</v>
      </c>
      <c r="C121" s="10">
        <v>16381000</v>
      </c>
      <c r="D121" s="32">
        <v>2699000</v>
      </c>
      <c r="E121" s="10">
        <f t="shared" si="8"/>
        <v>19080000</v>
      </c>
      <c r="F121" s="281" t="s">
        <v>152</v>
      </c>
    </row>
    <row r="122" spans="1:25">
      <c r="A122" s="13">
        <v>4</v>
      </c>
      <c r="B122" s="231">
        <v>43018</v>
      </c>
      <c r="C122" s="10">
        <v>16711323</v>
      </c>
      <c r="D122" s="32">
        <v>2368677</v>
      </c>
      <c r="E122" s="10">
        <f t="shared" si="8"/>
        <v>19080000</v>
      </c>
      <c r="F122" s="281" t="s">
        <v>152</v>
      </c>
    </row>
    <row r="123" spans="1:25">
      <c r="A123" s="13">
        <v>5</v>
      </c>
      <c r="B123" s="231">
        <v>43049</v>
      </c>
      <c r="C123" s="10">
        <v>16888803</v>
      </c>
      <c r="D123" s="32">
        <v>2191197</v>
      </c>
      <c r="E123" s="10">
        <f t="shared" si="8"/>
        <v>19080000</v>
      </c>
      <c r="F123" s="281" t="s">
        <v>152</v>
      </c>
    </row>
    <row r="124" spans="1:25">
      <c r="A124" s="13">
        <v>6</v>
      </c>
      <c r="B124" s="231">
        <v>43079</v>
      </c>
      <c r="C124" s="10">
        <v>17210285</v>
      </c>
      <c r="D124" s="32">
        <v>1869715</v>
      </c>
      <c r="E124" s="10">
        <f t="shared" si="8"/>
        <v>19080000</v>
      </c>
      <c r="F124" s="281" t="s">
        <v>152</v>
      </c>
    </row>
    <row r="125" spans="1:25">
      <c r="A125" s="13">
        <v>7</v>
      </c>
      <c r="B125" s="231">
        <v>43110</v>
      </c>
      <c r="C125" s="10">
        <v>17412054</v>
      </c>
      <c r="D125" s="32">
        <v>1667946</v>
      </c>
      <c r="E125" s="10">
        <f t="shared" si="8"/>
        <v>19080000</v>
      </c>
      <c r="F125" s="281" t="s">
        <v>152</v>
      </c>
    </row>
    <row r="126" spans="1:25">
      <c r="A126" s="13">
        <v>8</v>
      </c>
      <c r="B126" s="231">
        <v>43141</v>
      </c>
      <c r="C126" s="10">
        <v>17679242</v>
      </c>
      <c r="D126" s="32">
        <v>1400758</v>
      </c>
      <c r="E126" s="10">
        <f t="shared" si="8"/>
        <v>19080000</v>
      </c>
      <c r="F126" s="281" t="s">
        <v>152</v>
      </c>
    </row>
    <row r="127" spans="1:25">
      <c r="A127" s="13">
        <v>9</v>
      </c>
      <c r="B127" s="231">
        <v>43169</v>
      </c>
      <c r="C127" s="10">
        <v>18059834</v>
      </c>
      <c r="D127" s="32">
        <v>1020166</v>
      </c>
      <c r="E127" s="10">
        <f t="shared" si="8"/>
        <v>19080000</v>
      </c>
      <c r="F127" s="281" t="s">
        <v>152</v>
      </c>
    </row>
    <row r="128" spans="1:25">
      <c r="A128" s="13">
        <v>10</v>
      </c>
      <c r="B128" s="231">
        <v>43200</v>
      </c>
      <c r="C128" s="10">
        <v>18227659</v>
      </c>
      <c r="D128" s="32">
        <v>852341</v>
      </c>
      <c r="E128" s="10">
        <f t="shared" si="8"/>
        <v>19080000</v>
      </c>
      <c r="F128" s="281" t="s">
        <v>152</v>
      </c>
    </row>
    <row r="129" spans="1:6">
      <c r="A129" s="13">
        <v>11</v>
      </c>
      <c r="B129" s="231">
        <v>43230</v>
      </c>
      <c r="C129" s="10">
        <v>18525835</v>
      </c>
      <c r="D129" s="32">
        <v>554165</v>
      </c>
      <c r="E129" s="10">
        <f t="shared" si="8"/>
        <v>19080000</v>
      </c>
      <c r="F129" s="281" t="s">
        <v>152</v>
      </c>
    </row>
    <row r="130" spans="1:6">
      <c r="A130" s="13">
        <v>12</v>
      </c>
      <c r="B130" s="231">
        <v>43261</v>
      </c>
      <c r="C130" s="10">
        <v>18791643</v>
      </c>
      <c r="D130" s="32">
        <v>288358</v>
      </c>
      <c r="E130" s="10">
        <f t="shared" si="8"/>
        <v>19080001</v>
      </c>
    </row>
    <row r="131" spans="1:6">
      <c r="C131" s="164">
        <f>SUM(C119:C130)</f>
        <v>205605274</v>
      </c>
      <c r="D131" s="164">
        <f>SUM(D119:D130)</f>
        <v>23354727</v>
      </c>
      <c r="E131" s="164">
        <f>SUM(E119:E130)</f>
        <v>228960001</v>
      </c>
      <c r="F131" s="164">
        <f>SUM(F119:F130)</f>
        <v>0</v>
      </c>
    </row>
    <row r="65499" spans="2:2">
      <c r="B65499" s="84"/>
    </row>
  </sheetData>
  <mergeCells count="2">
    <mergeCell ref="O80:O81"/>
    <mergeCell ref="A97:D97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09"/>
  <sheetViews>
    <sheetView zoomScale="70" zoomScaleNormal="70" workbookViewId="0">
      <selection activeCell="K20" sqref="K20"/>
    </sheetView>
  </sheetViews>
  <sheetFormatPr defaultColWidth="11.42578125" defaultRowHeight="12.75"/>
  <cols>
    <col min="1" max="1" width="31.42578125" style="96" bestFit="1" customWidth="1"/>
    <col min="2" max="2" width="23.140625" style="96" bestFit="1" customWidth="1"/>
    <col min="3" max="3" width="14.85546875" style="96" bestFit="1" customWidth="1"/>
    <col min="4" max="4" width="14.42578125" style="96" bestFit="1" customWidth="1"/>
    <col min="5" max="5" width="11.28515625" style="96" bestFit="1" customWidth="1"/>
    <col min="6" max="6" width="8.5703125" style="96" bestFit="1" customWidth="1"/>
    <col min="7" max="7" width="11" style="96" bestFit="1" customWidth="1"/>
    <col min="8" max="8" width="2.28515625" style="96" customWidth="1"/>
    <col min="9" max="9" width="2.7109375" style="96" customWidth="1"/>
    <col min="10" max="10" width="2.5703125" style="96" customWidth="1"/>
    <col min="11" max="11" width="31.5703125" style="96" bestFit="1" customWidth="1"/>
    <col min="12" max="12" width="12.140625" style="96" customWidth="1"/>
    <col min="13" max="13" width="4" style="96" customWidth="1"/>
    <col min="14" max="14" width="15" style="96" customWidth="1"/>
    <col min="15" max="15" width="2.140625" style="96" customWidth="1"/>
    <col min="16" max="19" width="2" style="96" customWidth="1"/>
    <col min="20" max="20" width="2.140625" style="96" customWidth="1"/>
    <col min="21" max="21" width="2" style="96" customWidth="1"/>
    <col min="22" max="22" width="2.140625" style="96" customWidth="1"/>
    <col min="23" max="23" width="2" style="96" customWidth="1"/>
    <col min="24" max="24" width="3.7109375" style="96" customWidth="1"/>
    <col min="25" max="16384" width="11.42578125" style="96"/>
  </cols>
  <sheetData>
    <row r="1" spans="1:12">
      <c r="A1" s="93"/>
      <c r="B1" s="94" t="s">
        <v>119</v>
      </c>
      <c r="C1" s="95"/>
      <c r="D1" s="95"/>
      <c r="G1" s="97"/>
      <c r="H1" s="97"/>
      <c r="I1" s="97"/>
    </row>
    <row r="2" spans="1:12">
      <c r="A2" s="98" t="s">
        <v>11</v>
      </c>
      <c r="B2" s="98" t="s">
        <v>120</v>
      </c>
      <c r="C2" s="98" t="s">
        <v>4</v>
      </c>
      <c r="D2" s="98" t="s">
        <v>5</v>
      </c>
      <c r="G2" s="97"/>
      <c r="H2" s="97"/>
      <c r="I2" s="99"/>
      <c r="J2" s="99"/>
      <c r="K2" s="99"/>
      <c r="L2" s="99"/>
    </row>
    <row r="3" spans="1:12" s="99" customFormat="1" ht="15">
      <c r="A3" s="100">
        <v>43231</v>
      </c>
      <c r="B3" s="101"/>
      <c r="C3" s="31">
        <v>563</v>
      </c>
      <c r="D3" s="102">
        <v>5103925</v>
      </c>
      <c r="H3" s="103"/>
    </row>
    <row r="4" spans="1:12" s="99" customFormat="1" ht="15">
      <c r="A4" s="100">
        <v>43232</v>
      </c>
      <c r="B4" s="101" t="s">
        <v>121</v>
      </c>
      <c r="C4" s="31">
        <v>309</v>
      </c>
      <c r="D4" s="102">
        <v>125600</v>
      </c>
      <c r="H4" s="103"/>
    </row>
    <row r="5" spans="1:12" s="99" customFormat="1" ht="15">
      <c r="A5" s="100">
        <v>43236</v>
      </c>
      <c r="B5" s="101" t="s">
        <v>121</v>
      </c>
      <c r="C5" s="31">
        <v>725</v>
      </c>
      <c r="D5" s="102">
        <v>113136</v>
      </c>
      <c r="H5" s="103"/>
    </row>
    <row r="6" spans="1:12" s="99" customFormat="1" ht="15">
      <c r="A6" s="100">
        <v>43236</v>
      </c>
      <c r="B6" s="101" t="s">
        <v>122</v>
      </c>
      <c r="C6" s="31">
        <v>726</v>
      </c>
      <c r="D6" s="104">
        <v>70510</v>
      </c>
      <c r="H6" s="103"/>
    </row>
    <row r="7" spans="1:12" s="99" customFormat="1" ht="15">
      <c r="A7" s="100">
        <v>43237</v>
      </c>
      <c r="B7" s="101" t="s">
        <v>123</v>
      </c>
      <c r="C7" s="31">
        <v>824</v>
      </c>
      <c r="D7" s="102">
        <v>77564</v>
      </c>
      <c r="H7" s="103"/>
    </row>
    <row r="8" spans="1:12" s="99" customFormat="1" ht="15">
      <c r="A8" s="100">
        <v>43239</v>
      </c>
      <c r="B8" s="101" t="s">
        <v>122</v>
      </c>
      <c r="C8" s="31">
        <v>173</v>
      </c>
      <c r="D8" s="102">
        <v>355845</v>
      </c>
      <c r="H8" s="103"/>
    </row>
    <row r="9" spans="1:12" s="99" customFormat="1" ht="15">
      <c r="A9" s="100">
        <v>43239</v>
      </c>
      <c r="B9" s="101" t="s">
        <v>123</v>
      </c>
      <c r="C9" s="31">
        <v>227</v>
      </c>
      <c r="D9" s="102">
        <v>196319</v>
      </c>
      <c r="H9" s="103"/>
    </row>
    <row r="10" spans="1:12" s="99" customFormat="1" ht="15">
      <c r="A10" s="100">
        <v>43240</v>
      </c>
      <c r="B10" s="101" t="s">
        <v>123</v>
      </c>
      <c r="C10" s="31">
        <v>391</v>
      </c>
      <c r="D10" s="104">
        <v>79273</v>
      </c>
      <c r="E10" s="105">
        <f>SUM(D3:D10)</f>
        <v>6122172</v>
      </c>
      <c r="H10" s="103"/>
    </row>
    <row r="11" spans="1:12" s="99" customFormat="1" ht="15">
      <c r="A11" s="100">
        <v>43243</v>
      </c>
      <c r="B11" s="101" t="s">
        <v>124</v>
      </c>
      <c r="C11" s="31">
        <v>490</v>
      </c>
      <c r="D11" s="102">
        <v>2148726</v>
      </c>
      <c r="H11" s="103"/>
    </row>
    <row r="12" spans="1:12" s="99" customFormat="1" ht="15">
      <c r="A12" s="100">
        <v>43247</v>
      </c>
      <c r="B12" s="101" t="s">
        <v>124</v>
      </c>
      <c r="C12" s="31">
        <v>206</v>
      </c>
      <c r="D12" s="102">
        <v>5177741</v>
      </c>
      <c r="H12" s="103"/>
    </row>
    <row r="13" spans="1:12" s="99" customFormat="1" ht="15">
      <c r="A13" s="100">
        <v>43247</v>
      </c>
      <c r="B13" s="101" t="s">
        <v>124</v>
      </c>
      <c r="C13" s="31">
        <v>207</v>
      </c>
      <c r="D13" s="102">
        <v>1807171</v>
      </c>
      <c r="H13" s="103"/>
    </row>
    <row r="14" spans="1:12" s="99" customFormat="1" ht="15">
      <c r="A14" s="100">
        <v>43247</v>
      </c>
      <c r="B14" s="101" t="s">
        <v>124</v>
      </c>
      <c r="C14" s="31">
        <v>208</v>
      </c>
      <c r="D14" s="104">
        <v>5714151</v>
      </c>
      <c r="H14" s="103"/>
    </row>
    <row r="15" spans="1:12" s="99" customFormat="1" ht="15">
      <c r="A15" s="100">
        <v>43248</v>
      </c>
      <c r="B15" s="101"/>
      <c r="C15" s="31">
        <v>542</v>
      </c>
      <c r="D15" s="102">
        <v>517550</v>
      </c>
      <c r="H15" s="103"/>
    </row>
    <row r="16" spans="1:12" s="99" customFormat="1" ht="15">
      <c r="A16" s="100">
        <v>43248</v>
      </c>
      <c r="B16" s="101"/>
      <c r="C16" s="31">
        <v>543</v>
      </c>
      <c r="D16" s="102">
        <v>350436</v>
      </c>
      <c r="E16" s="106"/>
      <c r="H16" s="103"/>
    </row>
    <row r="17" spans="1:8" s="99" customFormat="1" ht="15">
      <c r="A17" s="100">
        <v>43248</v>
      </c>
      <c r="B17" s="101"/>
      <c r="C17" s="31">
        <v>297</v>
      </c>
      <c r="D17" s="102">
        <v>5127726</v>
      </c>
      <c r="H17" s="103"/>
    </row>
    <row r="18" spans="1:8" s="99" customFormat="1" ht="15">
      <c r="A18" s="100">
        <v>43248</v>
      </c>
      <c r="B18" s="101"/>
      <c r="C18" s="31">
        <v>299</v>
      </c>
      <c r="D18" s="104">
        <v>3248080</v>
      </c>
      <c r="E18" s="105">
        <f>SUM(D11:D18)</f>
        <v>24091581</v>
      </c>
      <c r="H18" s="103"/>
    </row>
    <row r="19" spans="1:8" s="99" customFormat="1" ht="15">
      <c r="A19" s="100">
        <v>43250</v>
      </c>
      <c r="B19" s="101"/>
      <c r="C19" s="31">
        <v>372</v>
      </c>
      <c r="D19" s="102">
        <v>866100</v>
      </c>
      <c r="H19" s="103"/>
    </row>
    <row r="20" spans="1:8" s="99" customFormat="1" ht="15">
      <c r="A20" s="100">
        <v>43250</v>
      </c>
      <c r="B20" s="101"/>
      <c r="C20" s="31">
        <v>373</v>
      </c>
      <c r="D20" s="102">
        <v>83328</v>
      </c>
      <c r="H20" s="103"/>
    </row>
    <row r="21" spans="1:8" s="99" customFormat="1" ht="15">
      <c r="A21" s="100">
        <v>43252</v>
      </c>
      <c r="B21" s="101" t="s">
        <v>124</v>
      </c>
      <c r="C21" s="31">
        <v>565</v>
      </c>
      <c r="D21" s="102">
        <v>226866</v>
      </c>
      <c r="H21" s="103"/>
    </row>
    <row r="22" spans="1:8" s="99" customFormat="1" ht="15">
      <c r="A22" s="100">
        <v>43254</v>
      </c>
      <c r="B22" s="101" t="s">
        <v>124</v>
      </c>
      <c r="C22" s="31">
        <v>742</v>
      </c>
      <c r="D22" s="104">
        <v>1247326</v>
      </c>
      <c r="H22" s="103"/>
    </row>
    <row r="23" spans="1:8" s="99" customFormat="1" ht="15">
      <c r="A23" s="100">
        <v>43254</v>
      </c>
      <c r="B23" s="101" t="s">
        <v>125</v>
      </c>
      <c r="C23" s="31">
        <v>735</v>
      </c>
      <c r="D23" s="102">
        <v>74220</v>
      </c>
      <c r="H23" s="103"/>
    </row>
    <row r="24" spans="1:8" s="99" customFormat="1" ht="15">
      <c r="A24" s="100">
        <v>43254</v>
      </c>
      <c r="B24" s="101" t="s">
        <v>124</v>
      </c>
      <c r="C24" s="31">
        <v>405</v>
      </c>
      <c r="D24" s="102">
        <v>76044</v>
      </c>
      <c r="E24" s="106"/>
      <c r="H24" s="103"/>
    </row>
    <row r="25" spans="1:8" s="99" customFormat="1" ht="15">
      <c r="A25" s="100">
        <v>43254</v>
      </c>
      <c r="B25" s="101" t="s">
        <v>124</v>
      </c>
      <c r="C25" s="31">
        <v>406</v>
      </c>
      <c r="D25" s="102">
        <v>29520</v>
      </c>
      <c r="H25" s="103"/>
    </row>
    <row r="26" spans="1:8" s="99" customFormat="1" ht="15">
      <c r="A26" s="100">
        <v>43257</v>
      </c>
      <c r="B26" s="101" t="s">
        <v>124</v>
      </c>
      <c r="C26" s="31">
        <v>786</v>
      </c>
      <c r="D26" s="104">
        <v>619922</v>
      </c>
      <c r="H26" s="103"/>
    </row>
    <row r="27" spans="1:8" s="99" customFormat="1" ht="15">
      <c r="A27" s="100">
        <v>43257</v>
      </c>
      <c r="B27" s="101" t="s">
        <v>121</v>
      </c>
      <c r="C27" s="31">
        <v>20</v>
      </c>
      <c r="D27" s="102">
        <v>113136</v>
      </c>
      <c r="H27" s="103"/>
    </row>
    <row r="28" spans="1:8" s="99" customFormat="1" ht="15">
      <c r="A28" s="100">
        <v>43257</v>
      </c>
      <c r="B28" s="101" t="s">
        <v>124</v>
      </c>
      <c r="C28" s="31">
        <v>844</v>
      </c>
      <c r="D28" s="102">
        <v>64954</v>
      </c>
      <c r="E28" s="105">
        <f>SUM(D19:D28)</f>
        <v>3401416</v>
      </c>
      <c r="H28" s="103"/>
    </row>
    <row r="29" spans="1:8" s="99" customFormat="1" ht="15">
      <c r="A29" s="100">
        <v>43258</v>
      </c>
      <c r="B29" s="101" t="s">
        <v>124</v>
      </c>
      <c r="C29" s="31">
        <v>834</v>
      </c>
      <c r="D29" s="102">
        <v>564858</v>
      </c>
      <c r="H29" s="103"/>
    </row>
    <row r="30" spans="1:8" s="99" customFormat="1" ht="15">
      <c r="A30" s="100">
        <v>43259</v>
      </c>
      <c r="B30" s="101" t="s">
        <v>124</v>
      </c>
      <c r="C30" s="31">
        <v>856</v>
      </c>
      <c r="D30" s="104">
        <v>103163</v>
      </c>
      <c r="H30" s="103"/>
    </row>
    <row r="31" spans="1:8" s="99" customFormat="1" ht="15">
      <c r="A31" s="100">
        <v>43260</v>
      </c>
      <c r="B31" s="101" t="s">
        <v>124</v>
      </c>
      <c r="C31" s="31">
        <v>564</v>
      </c>
      <c r="D31" s="102">
        <v>57364</v>
      </c>
      <c r="H31" s="103"/>
    </row>
    <row r="32" spans="1:8" s="99" customFormat="1" ht="15">
      <c r="A32" s="100">
        <v>43260</v>
      </c>
      <c r="B32" s="101" t="s">
        <v>124</v>
      </c>
      <c r="C32" s="31">
        <v>567</v>
      </c>
      <c r="D32" s="102">
        <v>179339</v>
      </c>
      <c r="H32" s="103"/>
    </row>
    <row r="33" spans="1:15" s="99" customFormat="1" ht="15">
      <c r="A33" s="100">
        <v>43260</v>
      </c>
      <c r="B33" s="101"/>
      <c r="C33" s="31">
        <v>494</v>
      </c>
      <c r="D33" s="102">
        <v>289236</v>
      </c>
      <c r="H33" s="103"/>
    </row>
    <row r="34" spans="1:15" s="99" customFormat="1" ht="15">
      <c r="A34" s="100">
        <v>43260</v>
      </c>
      <c r="B34" s="101"/>
      <c r="C34" s="31">
        <v>495</v>
      </c>
      <c r="D34" s="104">
        <v>72088</v>
      </c>
      <c r="H34" s="103"/>
    </row>
    <row r="35" spans="1:15" s="99" customFormat="1" ht="15">
      <c r="A35" s="100">
        <v>43262</v>
      </c>
      <c r="B35" s="101"/>
      <c r="C35" s="31">
        <v>757</v>
      </c>
      <c r="D35" s="102">
        <v>597991</v>
      </c>
      <c r="E35" s="105">
        <f>SUM(D29:D34)</f>
        <v>1266048</v>
      </c>
      <c r="H35" s="103"/>
    </row>
    <row r="36" spans="1:15" s="99" customFormat="1" ht="15">
      <c r="A36" s="100">
        <v>43266</v>
      </c>
      <c r="B36" s="101"/>
      <c r="C36" s="31">
        <v>902</v>
      </c>
      <c r="D36" s="102">
        <v>55450</v>
      </c>
      <c r="H36" s="103"/>
    </row>
    <row r="37" spans="1:15" s="99" customFormat="1" ht="15">
      <c r="A37" s="100">
        <v>43266</v>
      </c>
      <c r="B37" s="101" t="s">
        <v>126</v>
      </c>
      <c r="C37" s="31">
        <v>946</v>
      </c>
      <c r="D37" s="104">
        <v>321978</v>
      </c>
      <c r="H37" s="103"/>
    </row>
    <row r="38" spans="1:15" s="99" customFormat="1" ht="15">
      <c r="A38" s="100">
        <v>43266</v>
      </c>
      <c r="B38" s="101" t="s">
        <v>126</v>
      </c>
      <c r="C38" s="31">
        <v>2</v>
      </c>
      <c r="D38" s="102">
        <v>520000</v>
      </c>
      <c r="H38" s="103"/>
    </row>
    <row r="39" spans="1:15" s="99" customFormat="1" ht="15">
      <c r="A39" s="100">
        <v>43266</v>
      </c>
      <c r="B39" s="101" t="s">
        <v>127</v>
      </c>
      <c r="C39" s="31">
        <v>54</v>
      </c>
      <c r="D39" s="102">
        <v>411964</v>
      </c>
      <c r="H39" s="103"/>
    </row>
    <row r="40" spans="1:15" s="99" customFormat="1" ht="15">
      <c r="A40" s="100">
        <v>43267</v>
      </c>
      <c r="B40" s="101" t="s">
        <v>127</v>
      </c>
      <c r="C40" s="31">
        <v>59</v>
      </c>
      <c r="D40" s="104">
        <v>365443</v>
      </c>
      <c r="H40" s="103"/>
    </row>
    <row r="41" spans="1:15" s="99" customFormat="1" ht="15">
      <c r="A41" s="100">
        <v>43267</v>
      </c>
      <c r="B41" s="101"/>
      <c r="C41" s="31">
        <v>70</v>
      </c>
      <c r="D41" s="102">
        <v>892336</v>
      </c>
      <c r="H41" s="103"/>
    </row>
    <row r="42" spans="1:15" s="99" customFormat="1" ht="15">
      <c r="A42" s="100">
        <v>43267</v>
      </c>
      <c r="B42" s="101"/>
      <c r="C42" s="31">
        <v>36</v>
      </c>
      <c r="D42" s="102">
        <v>251580</v>
      </c>
      <c r="E42" s="105">
        <f>SUM(D35:D42)</f>
        <v>3416742</v>
      </c>
      <c r="H42" s="103"/>
    </row>
    <row r="43" spans="1:15" s="99" customFormat="1" ht="15">
      <c r="A43" s="100"/>
      <c r="B43" s="101"/>
      <c r="C43" s="31"/>
      <c r="D43" s="104"/>
      <c r="H43" s="103"/>
    </row>
    <row r="44" spans="1:15" s="99" customFormat="1">
      <c r="A44" s="107"/>
      <c r="B44" s="108"/>
      <c r="C44" s="109"/>
      <c r="D44" s="110">
        <f>SUM(D3:D42)</f>
        <v>38297959</v>
      </c>
      <c r="E44" s="106">
        <f>+D44-38297959</f>
        <v>0</v>
      </c>
      <c r="H44" s="103"/>
    </row>
    <row r="45" spans="1:15" s="99" customFormat="1">
      <c r="A45" s="107"/>
      <c r="B45" s="108"/>
      <c r="C45" s="109"/>
      <c r="D45" s="111"/>
      <c r="E45" s="106"/>
      <c r="H45" s="103"/>
    </row>
    <row r="46" spans="1:15">
      <c r="A46" s="112"/>
      <c r="B46" s="113"/>
      <c r="C46" s="113"/>
      <c r="D46" s="113"/>
      <c r="K46" s="99"/>
      <c r="L46" s="99"/>
      <c r="M46" s="99"/>
      <c r="N46" s="99"/>
      <c r="O46" s="99"/>
    </row>
    <row r="47" spans="1:15">
      <c r="A47" s="112"/>
      <c r="B47" s="113" t="s">
        <v>122</v>
      </c>
      <c r="C47" s="113"/>
      <c r="D47" s="113"/>
      <c r="K47" s="99"/>
      <c r="L47" s="99"/>
      <c r="M47" s="99"/>
      <c r="N47" s="99"/>
      <c r="O47" s="99"/>
    </row>
    <row r="48" spans="1:15">
      <c r="A48" s="98" t="s">
        <v>3</v>
      </c>
      <c r="B48" s="98" t="s">
        <v>120</v>
      </c>
      <c r="C48" s="98" t="s">
        <v>4</v>
      </c>
      <c r="D48" s="98" t="s">
        <v>5</v>
      </c>
      <c r="K48" s="99"/>
      <c r="L48" s="99"/>
      <c r="M48" s="99"/>
      <c r="N48" s="99"/>
      <c r="O48" s="99"/>
    </row>
    <row r="49" spans="1:15">
      <c r="A49" s="114" t="s">
        <v>128</v>
      </c>
      <c r="B49" s="114"/>
      <c r="C49" s="114"/>
      <c r="D49" s="104">
        <v>2379904</v>
      </c>
      <c r="K49" s="99"/>
      <c r="L49" s="99"/>
      <c r="M49" s="99"/>
      <c r="N49" s="99"/>
      <c r="O49" s="99"/>
    </row>
    <row r="50" spans="1:15">
      <c r="A50" s="115">
        <v>42809</v>
      </c>
      <c r="B50" s="116" t="s">
        <v>129</v>
      </c>
      <c r="C50" s="117">
        <v>410</v>
      </c>
      <c r="D50" s="104">
        <v>30211900</v>
      </c>
      <c r="K50" s="99"/>
      <c r="L50" s="99"/>
      <c r="M50" s="99"/>
      <c r="N50" s="99"/>
      <c r="O50" s="99"/>
    </row>
    <row r="51" spans="1:15">
      <c r="A51" s="115">
        <v>42811</v>
      </c>
      <c r="B51" s="116" t="s">
        <v>129</v>
      </c>
      <c r="C51" s="117">
        <v>534</v>
      </c>
      <c r="D51" s="104">
        <v>6412500</v>
      </c>
      <c r="K51" s="99"/>
      <c r="L51" s="99"/>
      <c r="M51" s="99"/>
      <c r="N51" s="99"/>
      <c r="O51" s="99"/>
    </row>
    <row r="52" spans="1:15">
      <c r="A52" s="115">
        <v>42816</v>
      </c>
      <c r="B52" s="116" t="s">
        <v>129</v>
      </c>
      <c r="C52" s="116">
        <v>894</v>
      </c>
      <c r="D52" s="104">
        <v>8512500</v>
      </c>
      <c r="K52" s="99"/>
      <c r="L52" s="99"/>
      <c r="M52" s="99"/>
      <c r="N52" s="99"/>
      <c r="O52" s="99"/>
    </row>
    <row r="53" spans="1:15">
      <c r="A53" s="115">
        <v>42835</v>
      </c>
      <c r="B53" s="116" t="s">
        <v>129</v>
      </c>
      <c r="C53" s="116">
        <v>407</v>
      </c>
      <c r="D53" s="104">
        <v>2100000</v>
      </c>
    </row>
    <row r="54" spans="1:15">
      <c r="A54" s="115">
        <v>42852</v>
      </c>
      <c r="B54" s="116" t="s">
        <v>130</v>
      </c>
      <c r="C54" s="116">
        <v>494</v>
      </c>
      <c r="D54" s="104">
        <v>2375000</v>
      </c>
    </row>
    <row r="55" spans="1:15">
      <c r="A55" s="118"/>
      <c r="B55" s="116" t="s">
        <v>129</v>
      </c>
      <c r="C55" s="116">
        <v>633</v>
      </c>
      <c r="D55" s="104">
        <v>2100000</v>
      </c>
    </row>
    <row r="56" spans="1:15" ht="15">
      <c r="A56"/>
      <c r="B56"/>
      <c r="C56"/>
      <c r="D56" s="119">
        <f>SUM(D49:D55)</f>
        <v>54091804</v>
      </c>
    </row>
    <row r="57" spans="1:15">
      <c r="A57" s="112"/>
      <c r="B57" s="120"/>
      <c r="C57" s="121"/>
      <c r="D57" s="122"/>
      <c r="F57" s="99"/>
      <c r="I57" s="123"/>
    </row>
    <row r="58" spans="1:15">
      <c r="A58" s="93"/>
      <c r="B58" s="94" t="s">
        <v>131</v>
      </c>
      <c r="C58" s="94"/>
      <c r="F58" s="99"/>
      <c r="I58" s="123"/>
    </row>
    <row r="59" spans="1:15">
      <c r="A59" s="98" t="s">
        <v>3</v>
      </c>
      <c r="B59" s="98" t="s">
        <v>120</v>
      </c>
      <c r="C59" s="98" t="s">
        <v>4</v>
      </c>
      <c r="D59" s="98" t="s">
        <v>5</v>
      </c>
      <c r="I59" s="123"/>
    </row>
    <row r="60" spans="1:15">
      <c r="A60" s="115">
        <v>43226</v>
      </c>
      <c r="B60" s="124"/>
      <c r="C60" s="125">
        <v>557</v>
      </c>
      <c r="D60" s="126">
        <v>718590</v>
      </c>
      <c r="F60" s="127"/>
      <c r="I60" s="123"/>
    </row>
    <row r="61" spans="1:15">
      <c r="A61" s="115">
        <v>43236</v>
      </c>
      <c r="B61" s="124"/>
      <c r="C61" s="125">
        <v>653</v>
      </c>
      <c r="D61" s="126">
        <v>718590</v>
      </c>
      <c r="I61" s="123"/>
    </row>
    <row r="62" spans="1:15">
      <c r="A62" s="115">
        <v>43237</v>
      </c>
      <c r="B62" s="124"/>
      <c r="C62" s="125">
        <v>679</v>
      </c>
      <c r="D62" s="126">
        <v>134317</v>
      </c>
      <c r="F62" s="127"/>
      <c r="I62" s="123"/>
    </row>
    <row r="63" spans="1:15">
      <c r="A63" s="115">
        <v>43240</v>
      </c>
      <c r="B63" s="124"/>
      <c r="C63" s="125">
        <v>732</v>
      </c>
      <c r="D63" s="126">
        <v>405756</v>
      </c>
      <c r="F63" s="127"/>
      <c r="I63" s="123"/>
    </row>
    <row r="64" spans="1:15">
      <c r="A64" s="115">
        <v>43250</v>
      </c>
      <c r="B64" s="124"/>
      <c r="C64" s="125">
        <v>831</v>
      </c>
      <c r="D64" s="126">
        <v>439569</v>
      </c>
      <c r="I64" s="123"/>
    </row>
    <row r="65" spans="1:14">
      <c r="A65" s="115"/>
      <c r="B65" s="124"/>
      <c r="C65" s="125"/>
      <c r="D65" s="126"/>
      <c r="F65" s="127"/>
      <c r="I65" s="123"/>
    </row>
    <row r="66" spans="1:14">
      <c r="A66" s="115"/>
      <c r="B66" s="124"/>
      <c r="C66" s="125"/>
      <c r="D66" s="126"/>
      <c r="I66" s="123"/>
    </row>
    <row r="67" spans="1:14">
      <c r="A67" s="112"/>
      <c r="B67" s="128"/>
      <c r="C67" s="128"/>
      <c r="D67" s="129">
        <f>SUM(D60:D66)</f>
        <v>2416822</v>
      </c>
      <c r="I67" s="123"/>
    </row>
    <row r="68" spans="1:14" ht="15">
      <c r="A68" s="112"/>
      <c r="B68" s="130"/>
      <c r="C68" s="113"/>
      <c r="D68" s="131"/>
      <c r="I68" s="123"/>
    </row>
    <row r="69" spans="1:14">
      <c r="A69" s="132"/>
      <c r="B69" s="133" t="s">
        <v>132</v>
      </c>
      <c r="C69" s="133"/>
    </row>
    <row r="70" spans="1:14">
      <c r="A70" s="98" t="s">
        <v>11</v>
      </c>
      <c r="B70" s="98" t="s">
        <v>120</v>
      </c>
      <c r="C70" s="98" t="s">
        <v>4</v>
      </c>
      <c r="D70" s="98" t="s">
        <v>5</v>
      </c>
    </row>
    <row r="71" spans="1:14" ht="15">
      <c r="A71" s="115">
        <v>43169</v>
      </c>
      <c r="B71" s="31">
        <v>4</v>
      </c>
      <c r="C71" s="31">
        <v>941</v>
      </c>
      <c r="D71" s="134">
        <v>1190492</v>
      </c>
      <c r="E71" s="99"/>
      <c r="F71" s="135"/>
      <c r="N71" s="123"/>
    </row>
    <row r="72" spans="1:14" ht="15">
      <c r="A72" s="115">
        <v>43170</v>
      </c>
      <c r="B72" s="31" t="s">
        <v>133</v>
      </c>
      <c r="C72" s="136">
        <v>15</v>
      </c>
      <c r="D72" s="137">
        <v>480312</v>
      </c>
      <c r="E72" s="99"/>
      <c r="F72" s="135"/>
      <c r="K72" s="123"/>
    </row>
    <row r="73" spans="1:14" ht="15">
      <c r="A73" s="115">
        <v>43170</v>
      </c>
      <c r="B73" s="31" t="s">
        <v>133</v>
      </c>
      <c r="C73" s="31">
        <v>23</v>
      </c>
      <c r="D73" s="134">
        <v>312027</v>
      </c>
      <c r="E73" s="105">
        <f>SUM(D71:D73)</f>
        <v>1982831</v>
      </c>
      <c r="F73" s="135"/>
      <c r="K73" s="123"/>
    </row>
    <row r="74" spans="1:14" ht="15">
      <c r="A74" s="115">
        <v>43173</v>
      </c>
      <c r="B74" s="31" t="s">
        <v>133</v>
      </c>
      <c r="C74" s="136">
        <v>260</v>
      </c>
      <c r="D74" s="137">
        <v>477264</v>
      </c>
      <c r="E74" s="99"/>
      <c r="F74" s="135"/>
      <c r="K74" s="123"/>
    </row>
    <row r="75" spans="1:14" ht="15">
      <c r="A75" s="115">
        <v>43175</v>
      </c>
      <c r="B75" s="31" t="s">
        <v>133</v>
      </c>
      <c r="C75" s="31">
        <v>487</v>
      </c>
      <c r="D75" s="138">
        <v>206052</v>
      </c>
      <c r="E75" s="99"/>
      <c r="F75" s="135"/>
      <c r="K75" s="123"/>
    </row>
    <row r="76" spans="1:14" ht="15">
      <c r="A76" s="115">
        <v>43176</v>
      </c>
      <c r="B76" s="31" t="s">
        <v>133</v>
      </c>
      <c r="C76" s="31">
        <v>646</v>
      </c>
      <c r="D76" s="134">
        <v>274484</v>
      </c>
      <c r="E76" s="99"/>
      <c r="F76" s="135"/>
      <c r="K76" s="123"/>
    </row>
    <row r="77" spans="1:14" ht="15">
      <c r="A77" s="115">
        <v>43181</v>
      </c>
      <c r="B77" s="31" t="s">
        <v>133</v>
      </c>
      <c r="C77" s="136">
        <v>98</v>
      </c>
      <c r="D77" s="137">
        <v>478152</v>
      </c>
      <c r="E77" s="99"/>
      <c r="F77" s="135"/>
      <c r="K77" s="123"/>
    </row>
    <row r="78" spans="1:14" ht="15">
      <c r="A78" s="115">
        <v>43182</v>
      </c>
      <c r="B78" s="31" t="s">
        <v>133</v>
      </c>
      <c r="C78" s="31">
        <v>242</v>
      </c>
      <c r="D78" s="138">
        <v>479016</v>
      </c>
      <c r="E78" s="105">
        <f>SUM(D74:D78)</f>
        <v>1914968</v>
      </c>
      <c r="F78" s="135"/>
      <c r="K78" s="123"/>
    </row>
    <row r="79" spans="1:14" ht="15">
      <c r="A79" s="115">
        <v>43181</v>
      </c>
      <c r="B79" s="31" t="s">
        <v>133</v>
      </c>
      <c r="C79" s="136">
        <v>98</v>
      </c>
      <c r="D79" s="137">
        <v>73000</v>
      </c>
      <c r="E79" s="99"/>
      <c r="F79" s="135"/>
      <c r="K79" s="123"/>
    </row>
    <row r="80" spans="1:14" ht="15">
      <c r="A80" s="115">
        <v>43182</v>
      </c>
      <c r="B80" s="31" t="s">
        <v>133</v>
      </c>
      <c r="C80" s="31">
        <v>242</v>
      </c>
      <c r="D80" s="138">
        <v>68063</v>
      </c>
      <c r="E80" s="105">
        <f>SUM(D76:D80)</f>
        <v>1372715</v>
      </c>
      <c r="F80" s="135"/>
      <c r="K80" s="123"/>
    </row>
    <row r="81" spans="1:14">
      <c r="A81" s="139"/>
      <c r="B81" s="139"/>
      <c r="C81" s="139"/>
      <c r="D81" s="140">
        <f>SUM(D71:D80)</f>
        <v>4038862</v>
      </c>
      <c r="F81" s="96">
        <v>3837307</v>
      </c>
      <c r="G81" s="141">
        <f>+D81-F81</f>
        <v>201555</v>
      </c>
      <c r="I81" s="127"/>
      <c r="K81" s="123"/>
    </row>
    <row r="82" spans="1:14">
      <c r="A82" s="112"/>
      <c r="B82" s="130"/>
      <c r="C82" s="113"/>
      <c r="D82" s="122"/>
      <c r="K82" s="123"/>
    </row>
    <row r="83" spans="1:14">
      <c r="A83" s="112"/>
      <c r="B83" s="142"/>
      <c r="C83" s="143"/>
      <c r="D83" s="122"/>
      <c r="K83" s="141"/>
    </row>
    <row r="84" spans="1:14">
      <c r="A84" s="132"/>
      <c r="B84" s="133" t="s">
        <v>134</v>
      </c>
      <c r="C84" s="133"/>
    </row>
    <row r="85" spans="1:14" ht="15">
      <c r="A85" s="98" t="s">
        <v>3</v>
      </c>
      <c r="B85" s="98" t="s">
        <v>120</v>
      </c>
      <c r="C85" s="98" t="s">
        <v>4</v>
      </c>
      <c r="D85" s="98" t="s">
        <v>5</v>
      </c>
      <c r="G85" s="131"/>
    </row>
    <row r="86" spans="1:14" ht="15.75">
      <c r="A86" s="115">
        <v>43233</v>
      </c>
      <c r="B86" s="115"/>
      <c r="C86" s="31">
        <v>61</v>
      </c>
      <c r="D86" s="144">
        <v>455322</v>
      </c>
      <c r="G86" s="131"/>
      <c r="K86" s="145"/>
      <c r="L86" s="146"/>
      <c r="M86" s="147"/>
    </row>
    <row r="87" spans="1:14" ht="15.75">
      <c r="A87" s="115">
        <v>43239</v>
      </c>
      <c r="B87" s="115"/>
      <c r="C87" s="31">
        <v>524</v>
      </c>
      <c r="D87" s="144">
        <v>938520</v>
      </c>
      <c r="E87" s="99"/>
      <c r="G87" s="131"/>
      <c r="K87" s="145"/>
      <c r="L87" s="146"/>
      <c r="M87" s="147"/>
    </row>
    <row r="88" spans="1:14" ht="15.75">
      <c r="A88" s="115">
        <v>43240</v>
      </c>
      <c r="B88" s="115"/>
      <c r="C88" s="31">
        <v>580</v>
      </c>
      <c r="D88" s="144">
        <v>301118</v>
      </c>
      <c r="E88" s="105">
        <f>SUM(D86:D88)</f>
        <v>1694960</v>
      </c>
      <c r="G88" s="131"/>
      <c r="K88" s="145"/>
      <c r="L88" s="146"/>
      <c r="M88" s="147"/>
    </row>
    <row r="89" spans="1:14" ht="15.75">
      <c r="A89" s="115">
        <v>43250</v>
      </c>
      <c r="B89" s="115"/>
      <c r="C89" s="31">
        <v>305</v>
      </c>
      <c r="D89" s="144">
        <v>1794023</v>
      </c>
      <c r="E89" s="106"/>
      <c r="G89" s="131"/>
      <c r="K89" s="145"/>
      <c r="L89" s="146"/>
      <c r="M89" s="147"/>
    </row>
    <row r="90" spans="1:14" ht="15.75">
      <c r="A90" s="115">
        <v>43252</v>
      </c>
      <c r="B90" s="115"/>
      <c r="C90" s="31">
        <v>10</v>
      </c>
      <c r="D90" s="144">
        <v>298817</v>
      </c>
      <c r="E90" s="106"/>
      <c r="G90" s="131"/>
      <c r="K90" s="145"/>
      <c r="L90" s="146"/>
      <c r="M90" s="147"/>
    </row>
    <row r="91" spans="1:14" ht="15.75">
      <c r="A91" s="115">
        <v>43257</v>
      </c>
      <c r="B91" s="115"/>
      <c r="C91" s="31">
        <v>421</v>
      </c>
      <c r="D91" s="144">
        <v>525910</v>
      </c>
      <c r="E91" s="105">
        <f>SUM(D89:D91)</f>
        <v>2618750</v>
      </c>
      <c r="G91" s="131"/>
      <c r="K91" s="145"/>
      <c r="L91" s="146"/>
      <c r="M91" s="147"/>
    </row>
    <row r="92" spans="1:14" ht="15.75">
      <c r="A92" s="115"/>
      <c r="B92" s="115"/>
      <c r="C92" s="31"/>
      <c r="D92" s="144"/>
      <c r="E92" s="99"/>
      <c r="G92" s="131"/>
      <c r="H92" s="131"/>
      <c r="I92" s="131"/>
      <c r="J92" s="131"/>
      <c r="K92" s="131"/>
      <c r="L92" s="131"/>
      <c r="M92" s="131"/>
      <c r="N92" s="131"/>
    </row>
    <row r="93" spans="1:14" ht="15">
      <c r="D93" s="148">
        <f>SUM(D86:D92)</f>
        <v>4313710</v>
      </c>
      <c r="G93" s="131"/>
      <c r="H93" s="131"/>
      <c r="I93" s="131"/>
      <c r="J93" s="131"/>
      <c r="K93" s="131"/>
      <c r="L93" s="131"/>
      <c r="M93" s="131"/>
      <c r="N93" s="131"/>
    </row>
    <row r="96" spans="1:14" ht="15" customHeight="1">
      <c r="A96" s="149" t="s">
        <v>135</v>
      </c>
      <c r="B96" s="149"/>
      <c r="C96" s="149"/>
      <c r="D96" s="149"/>
    </row>
    <row r="97" spans="1:7">
      <c r="A97" s="98" t="s">
        <v>3</v>
      </c>
      <c r="B97" s="98" t="s">
        <v>120</v>
      </c>
      <c r="C97" s="98" t="s">
        <v>4</v>
      </c>
      <c r="D97" s="98" t="s">
        <v>5</v>
      </c>
    </row>
    <row r="98" spans="1:7" ht="15">
      <c r="A98" s="150">
        <v>42828</v>
      </c>
      <c r="B98" s="151" t="s">
        <v>129</v>
      </c>
      <c r="C98" s="152">
        <v>72</v>
      </c>
      <c r="D98" s="104">
        <v>95000</v>
      </c>
      <c r="G98" s="123"/>
    </row>
    <row r="99" spans="1:7" ht="15">
      <c r="A99" s="150">
        <v>42838</v>
      </c>
      <c r="B99" s="151" t="s">
        <v>129</v>
      </c>
      <c r="C99" s="152">
        <v>131</v>
      </c>
      <c r="D99" s="104">
        <v>240000</v>
      </c>
      <c r="G99" s="123"/>
    </row>
    <row r="100" spans="1:7" ht="15">
      <c r="A100" s="150">
        <v>42862</v>
      </c>
      <c r="B100" s="151" t="s">
        <v>129</v>
      </c>
      <c r="C100" s="152">
        <v>280</v>
      </c>
      <c r="D100" s="104">
        <v>240000</v>
      </c>
    </row>
    <row r="101" spans="1:7">
      <c r="D101" s="148">
        <f>SUM(D98:D100)</f>
        <v>575000</v>
      </c>
    </row>
    <row r="104" spans="1:7">
      <c r="A104" s="132"/>
      <c r="B104" s="133" t="s">
        <v>136</v>
      </c>
      <c r="C104" s="133"/>
    </row>
    <row r="105" spans="1:7">
      <c r="A105" s="98" t="s">
        <v>3</v>
      </c>
      <c r="B105" s="98" t="s">
        <v>120</v>
      </c>
      <c r="C105" s="98" t="s">
        <v>4</v>
      </c>
      <c r="D105" s="98" t="s">
        <v>5</v>
      </c>
    </row>
    <row r="106" spans="1:7" ht="15">
      <c r="A106" s="115">
        <v>42683</v>
      </c>
      <c r="B106" s="151" t="s">
        <v>137</v>
      </c>
      <c r="C106" s="31">
        <v>0</v>
      </c>
      <c r="D106" s="104">
        <v>1459000</v>
      </c>
    </row>
    <row r="107" spans="1:7">
      <c r="D107" s="148">
        <f>SUM(D106:D106)</f>
        <v>1459000</v>
      </c>
    </row>
    <row r="108" spans="1:7" ht="13.5" thickBot="1"/>
    <row r="109" spans="1:7" ht="13.5" thickBot="1">
      <c r="A109" s="153" t="s">
        <v>138</v>
      </c>
      <c r="B109" s="154">
        <f>+D44+D81+D93+D101+D60</f>
        <v>47944121</v>
      </c>
    </row>
  </sheetData>
  <mergeCells count="2">
    <mergeCell ref="A49:C49"/>
    <mergeCell ref="A96:D96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A65422"/>
  <sheetViews>
    <sheetView tabSelected="1" zoomScale="80" zoomScaleNormal="80" workbookViewId="0">
      <selection activeCell="E22" sqref="E22"/>
    </sheetView>
  </sheetViews>
  <sheetFormatPr defaultRowHeight="15"/>
  <cols>
    <col min="1" max="1" width="37" customWidth="1"/>
    <col min="2" max="2" width="17.85546875" customWidth="1"/>
    <col min="3" max="3" width="19.140625" customWidth="1"/>
    <col min="4" max="4" width="12.5703125" customWidth="1"/>
    <col min="5" max="5" width="15.85546875" bestFit="1" customWidth="1"/>
    <col min="6" max="6" width="19.28515625" bestFit="1" customWidth="1"/>
    <col min="7" max="7" width="8" bestFit="1" customWidth="1"/>
    <col min="8" max="8" width="27.42578125" bestFit="1" customWidth="1"/>
    <col min="9" max="9" width="5.28515625" customWidth="1"/>
    <col min="10" max="10" width="12.28515625" bestFit="1" customWidth="1"/>
    <col min="11" max="14" width="5" customWidth="1"/>
    <col min="15" max="15" width="5.28515625" customWidth="1"/>
    <col min="16" max="16" width="33.42578125" bestFit="1" customWidth="1"/>
    <col min="17" max="17" width="12.140625" bestFit="1" customWidth="1"/>
    <col min="18" max="18" width="11.28515625" bestFit="1" customWidth="1"/>
    <col min="19" max="256" width="11.42578125" customWidth="1"/>
  </cols>
  <sheetData>
    <row r="2" spans="1:22" s="92" customFormat="1" ht="31.5">
      <c r="A2" s="92" t="s">
        <v>118</v>
      </c>
    </row>
    <row r="4" spans="1:22" s="2" customFormat="1">
      <c r="A4" s="1" t="s">
        <v>0</v>
      </c>
      <c r="B4" s="1"/>
      <c r="C4" s="1"/>
      <c r="P4" s="3" t="s">
        <v>1</v>
      </c>
      <c r="Q4" s="3"/>
      <c r="R4" s="3"/>
      <c r="T4" s="4" t="s">
        <v>2</v>
      </c>
      <c r="U4" s="4"/>
      <c r="V4" s="4"/>
    </row>
    <row r="5" spans="1:22" s="2" customFormat="1" ht="30">
      <c r="A5" s="5" t="s">
        <v>3</v>
      </c>
      <c r="B5" s="5" t="s">
        <v>4</v>
      </c>
      <c r="C5" s="5" t="s">
        <v>5</v>
      </c>
      <c r="D5" s="6" t="s">
        <v>6</v>
      </c>
      <c r="P5" s="5" t="s">
        <v>3</v>
      </c>
      <c r="Q5" s="6" t="s">
        <v>4</v>
      </c>
      <c r="R5" s="5" t="s">
        <v>5</v>
      </c>
      <c r="T5" s="7" t="s">
        <v>3</v>
      </c>
      <c r="U5" s="7" t="s">
        <v>4</v>
      </c>
      <c r="V5" s="7" t="s">
        <v>5</v>
      </c>
    </row>
    <row r="6" spans="1:22" s="2" customFormat="1">
      <c r="A6" s="8">
        <v>42697</v>
      </c>
      <c r="B6" s="9"/>
      <c r="C6" s="10">
        <v>19378173</v>
      </c>
      <c r="D6" s="11">
        <f ca="1">-TODAY()+A6</f>
        <v>-585</v>
      </c>
      <c r="P6" s="12">
        <v>42356</v>
      </c>
      <c r="Q6" s="13">
        <v>514</v>
      </c>
      <c r="R6" s="10">
        <v>4140000</v>
      </c>
      <c r="T6" s="14" t="s">
        <v>7</v>
      </c>
      <c r="U6" s="9"/>
      <c r="V6" s="15">
        <v>1874200</v>
      </c>
    </row>
    <row r="7" spans="1:22" s="2" customFormat="1">
      <c r="A7" s="8">
        <v>42965</v>
      </c>
      <c r="B7" s="9"/>
      <c r="C7" s="10">
        <v>-1000000</v>
      </c>
      <c r="D7" s="9"/>
      <c r="P7" s="12"/>
      <c r="Q7" s="13"/>
      <c r="R7" s="10"/>
      <c r="T7" s="16"/>
      <c r="U7" s="17"/>
      <c r="V7" s="18"/>
    </row>
    <row r="8" spans="1:22" s="2" customFormat="1">
      <c r="A8" s="8">
        <v>43460</v>
      </c>
      <c r="B8" s="9"/>
      <c r="C8" s="10">
        <v>-2000000</v>
      </c>
      <c r="D8" s="9"/>
      <c r="P8" s="12"/>
      <c r="Q8" s="13"/>
      <c r="R8" s="10"/>
      <c r="T8" s="16"/>
      <c r="U8" s="17"/>
      <c r="V8" s="18"/>
    </row>
    <row r="9" spans="1:22" s="2" customFormat="1">
      <c r="A9" s="8">
        <v>43173</v>
      </c>
      <c r="B9" s="9"/>
      <c r="C9" s="10">
        <v>-1000000</v>
      </c>
      <c r="D9" s="9"/>
      <c r="P9" s="12"/>
      <c r="Q9" s="13"/>
      <c r="R9" s="10"/>
      <c r="T9" s="16"/>
      <c r="U9" s="17"/>
      <c r="V9" s="18"/>
    </row>
    <row r="10" spans="1:22" s="2" customFormat="1">
      <c r="A10" s="8">
        <v>43214</v>
      </c>
      <c r="B10" s="9"/>
      <c r="C10" s="10">
        <v>-1000000</v>
      </c>
      <c r="D10" s="9"/>
      <c r="P10" s="12"/>
      <c r="Q10" s="13"/>
      <c r="R10" s="10"/>
      <c r="T10" s="16"/>
      <c r="U10" s="17"/>
      <c r="V10" s="18"/>
    </row>
    <row r="11" spans="1:22" s="2" customFormat="1">
      <c r="A11" s="8">
        <v>43241</v>
      </c>
      <c r="B11" s="9"/>
      <c r="C11" s="10">
        <v>-1000000</v>
      </c>
      <c r="D11" s="9"/>
      <c r="P11" s="12"/>
      <c r="Q11" s="13"/>
      <c r="R11" s="10"/>
      <c r="T11" s="16"/>
      <c r="U11" s="17"/>
      <c r="V11" s="18"/>
    </row>
    <row r="12" spans="1:22" s="2" customFormat="1">
      <c r="C12" s="19">
        <f>SUBTOTAL(9,C6:C11)</f>
        <v>13378173</v>
      </c>
      <c r="P12" s="12">
        <v>42356</v>
      </c>
      <c r="Q12" s="13" t="s">
        <v>8</v>
      </c>
      <c r="R12" s="10">
        <v>1080000</v>
      </c>
      <c r="T12" s="17"/>
      <c r="U12" s="20"/>
    </row>
    <row r="13" spans="1:22" s="2" customFormat="1">
      <c r="P13" s="21"/>
      <c r="Q13" s="22"/>
      <c r="R13" s="23"/>
      <c r="T13" s="17"/>
      <c r="U13" s="20"/>
    </row>
    <row r="14" spans="1:22" s="2" customFormat="1">
      <c r="A14" s="24" t="s">
        <v>9</v>
      </c>
      <c r="B14" s="24"/>
      <c r="C14" s="24"/>
      <c r="D14" s="25"/>
      <c r="P14" s="21"/>
      <c r="Q14" s="22"/>
      <c r="R14" s="18">
        <f>SUM(R6:R12)</f>
        <v>5220000</v>
      </c>
      <c r="T14" s="19" t="s">
        <v>10</v>
      </c>
      <c r="U14" s="26"/>
    </row>
    <row r="15" spans="1:22" s="2" customFormat="1" ht="30">
      <c r="A15" s="6" t="s">
        <v>11</v>
      </c>
      <c r="B15" s="6" t="s">
        <v>4</v>
      </c>
      <c r="C15" s="6" t="s">
        <v>5</v>
      </c>
      <c r="D15" s="6" t="s">
        <v>6</v>
      </c>
      <c r="P15" s="27"/>
      <c r="Q15" s="27"/>
      <c r="R15" s="27"/>
      <c r="S15" s="22"/>
      <c r="T15" s="23"/>
    </row>
    <row r="16" spans="1:22" s="2" customFormat="1">
      <c r="A16" s="8"/>
      <c r="B16" s="13"/>
      <c r="C16" s="10"/>
      <c r="D16" s="11">
        <f ca="1">-TODAY()+A16</f>
        <v>-43282</v>
      </c>
      <c r="E16" s="28"/>
      <c r="P16" s="29"/>
      <c r="Q16" s="22"/>
    </row>
    <row r="17" spans="1:19" s="2" customFormat="1">
      <c r="A17" s="8"/>
      <c r="B17" s="13"/>
      <c r="C17" s="10"/>
      <c r="D17" s="11">
        <f ca="1">-TODAY()+A17</f>
        <v>-43282</v>
      </c>
      <c r="E17" s="28"/>
      <c r="P17" s="29"/>
      <c r="Q17" s="22"/>
    </row>
    <row r="18" spans="1:19" s="2" customFormat="1">
      <c r="C18" s="18">
        <f>SUM(C16:C17)</f>
        <v>0</v>
      </c>
      <c r="E18" s="28"/>
      <c r="P18" s="29"/>
      <c r="Q18" s="22"/>
    </row>
    <row r="19" spans="1:19" s="2" customFormat="1">
      <c r="E19" s="28"/>
      <c r="P19" s="29"/>
      <c r="Q19" s="22"/>
    </row>
    <row r="20" spans="1:19" s="2" customFormat="1">
      <c r="A20" s="30" t="s">
        <v>12</v>
      </c>
      <c r="B20" s="30"/>
      <c r="C20" s="30"/>
      <c r="D20" s="30"/>
      <c r="E20" s="28"/>
      <c r="P20" s="29"/>
      <c r="Q20" s="22"/>
    </row>
    <row r="21" spans="1:19" s="2" customFormat="1" ht="30">
      <c r="A21" s="6" t="s">
        <v>11</v>
      </c>
      <c r="B21" s="6" t="s">
        <v>4</v>
      </c>
      <c r="C21" s="6" t="s">
        <v>5</v>
      </c>
      <c r="D21" s="6" t="s">
        <v>6</v>
      </c>
      <c r="E21" s="28"/>
      <c r="P21" s="29"/>
      <c r="Q21" s="22"/>
    </row>
    <row r="22" spans="1:19" s="2" customFormat="1">
      <c r="A22" s="8">
        <v>43213</v>
      </c>
      <c r="B22" s="31">
        <v>1181</v>
      </c>
      <c r="C22" s="32">
        <v>0</v>
      </c>
      <c r="D22" s="11">
        <f ca="1">-TODAY()+A22</f>
        <v>-69</v>
      </c>
      <c r="E22" s="28"/>
      <c r="P22" s="29"/>
      <c r="Q22" s="29"/>
      <c r="R22" s="29"/>
    </row>
    <row r="23" spans="1:19" s="2" customFormat="1">
      <c r="A23" s="8">
        <v>43244</v>
      </c>
      <c r="B23" s="31">
        <v>1203</v>
      </c>
      <c r="C23" s="32">
        <v>0</v>
      </c>
      <c r="D23" s="11">
        <f ca="1">-TODAY()+A23</f>
        <v>-38</v>
      </c>
      <c r="E23" s="28"/>
      <c r="P23" s="29"/>
      <c r="Q23" s="29"/>
      <c r="R23" s="29"/>
    </row>
    <row r="24" spans="1:19" s="2" customFormat="1" ht="60">
      <c r="A24" s="8">
        <v>43262</v>
      </c>
      <c r="B24" s="31">
        <v>1214</v>
      </c>
      <c r="C24" s="32">
        <v>0</v>
      </c>
      <c r="D24" s="11">
        <f ca="1">-TODAY()+A24</f>
        <v>-20</v>
      </c>
      <c r="E24" s="28"/>
      <c r="H24" s="6" t="s">
        <v>11</v>
      </c>
      <c r="I24" s="6" t="s">
        <v>4</v>
      </c>
      <c r="J24" s="6" t="s">
        <v>5</v>
      </c>
      <c r="K24" s="6" t="s">
        <v>6</v>
      </c>
      <c r="P24" s="29"/>
      <c r="Q24" s="29"/>
      <c r="R24" s="29"/>
    </row>
    <row r="25" spans="1:19" s="2" customFormat="1">
      <c r="A25" s="8">
        <v>43262</v>
      </c>
      <c r="B25" s="31">
        <v>1215</v>
      </c>
      <c r="C25" s="32">
        <v>0</v>
      </c>
      <c r="D25" s="11">
        <f ca="1">-TODAY()+A25</f>
        <v>-20</v>
      </c>
      <c r="E25" s="28"/>
      <c r="H25" s="8">
        <v>43272</v>
      </c>
      <c r="I25" s="31">
        <v>1215</v>
      </c>
      <c r="J25" s="32">
        <v>13692548</v>
      </c>
      <c r="K25" s="11">
        <f ca="1">-TODAY()+H25</f>
        <v>-10</v>
      </c>
      <c r="P25" s="29"/>
      <c r="Q25" s="29"/>
      <c r="R25" s="29"/>
    </row>
    <row r="26" spans="1:19" s="2" customFormat="1">
      <c r="A26" s="8">
        <v>43272</v>
      </c>
      <c r="B26" s="31">
        <v>1215</v>
      </c>
      <c r="C26" s="32">
        <v>13692548</v>
      </c>
      <c r="D26" s="11">
        <f ca="1">-TODAY()+A26</f>
        <v>-10</v>
      </c>
      <c r="E26" s="28"/>
      <c r="P26" s="29"/>
      <c r="Q26" s="29"/>
      <c r="R26" s="29"/>
    </row>
    <row r="27" spans="1:19" s="2" customFormat="1">
      <c r="A27" s="33"/>
      <c r="B27" s="34"/>
      <c r="C27" s="35">
        <f>SUM(C22:C26)</f>
        <v>13692548</v>
      </c>
      <c r="D27" s="36"/>
      <c r="E27" s="28"/>
      <c r="P27" s="29"/>
      <c r="Q27" s="29"/>
      <c r="R27" s="29"/>
      <c r="S27" s="37"/>
    </row>
    <row r="28" spans="1:19" s="2" customFormat="1">
      <c r="A28" s="33"/>
      <c r="B28" s="34"/>
      <c r="C28" s="38"/>
      <c r="D28" s="17"/>
      <c r="E28" s="28"/>
      <c r="P28" s="29"/>
      <c r="Q28" s="29"/>
      <c r="R28" s="29"/>
      <c r="S28" s="37"/>
    </row>
    <row r="29" spans="1:19" s="2" customFormat="1" ht="30">
      <c r="A29" s="39" t="s">
        <v>13</v>
      </c>
      <c r="B29" s="39"/>
      <c r="C29" s="39"/>
      <c r="D29" s="6" t="s">
        <v>6</v>
      </c>
      <c r="P29" s="29"/>
      <c r="Q29" s="29"/>
      <c r="R29" s="29"/>
    </row>
    <row r="30" spans="1:19" s="2" customFormat="1">
      <c r="A30" s="8">
        <v>42946</v>
      </c>
      <c r="B30" s="31">
        <v>0</v>
      </c>
      <c r="C30" s="40">
        <v>1342160</v>
      </c>
      <c r="D30" s="11">
        <f ca="1">-TODAY()+A30</f>
        <v>-336</v>
      </c>
    </row>
    <row r="31" spans="1:19" s="2" customFormat="1"/>
    <row r="32" spans="1:19" s="2" customFormat="1"/>
    <row r="33" spans="1:13" s="2" customFormat="1">
      <c r="A33" s="30" t="s">
        <v>14</v>
      </c>
      <c r="B33" s="30"/>
      <c r="C33" s="30"/>
      <c r="E33" s="28"/>
    </row>
    <row r="34" spans="1:13" s="2" customFormat="1">
      <c r="A34" s="8">
        <v>42825</v>
      </c>
      <c r="B34" s="13"/>
      <c r="C34" s="15">
        <f>+[1]MACELECT!$F$38</f>
        <v>14849818</v>
      </c>
      <c r="D34" s="37"/>
      <c r="E34" s="41"/>
    </row>
    <row r="35" spans="1:13" s="2" customFormat="1">
      <c r="A35" s="29"/>
      <c r="B35" s="22"/>
      <c r="C35" s="18"/>
      <c r="D35" s="37"/>
      <c r="E35" s="42"/>
    </row>
    <row r="36" spans="1:13" s="2" customFormat="1">
      <c r="A36" s="43" t="s">
        <v>15</v>
      </c>
      <c r="B36" s="44"/>
      <c r="C36" s="44"/>
      <c r="D36" s="44"/>
      <c r="E36" s="42"/>
    </row>
    <row r="37" spans="1:13" s="2" customFormat="1" ht="30">
      <c r="A37" s="45" t="s">
        <v>11</v>
      </c>
      <c r="B37" s="45" t="s">
        <v>16</v>
      </c>
      <c r="C37" s="45" t="s">
        <v>17</v>
      </c>
      <c r="D37" s="46" t="s">
        <v>6</v>
      </c>
      <c r="E37" s="41"/>
    </row>
    <row r="38" spans="1:13" s="17" customFormat="1">
      <c r="A38" s="8">
        <v>43210</v>
      </c>
      <c r="B38" s="31">
        <v>1175</v>
      </c>
      <c r="C38" s="32">
        <v>20400000</v>
      </c>
      <c r="D38" s="11">
        <f ca="1">-TODAY()+A38</f>
        <v>-72</v>
      </c>
      <c r="E38" s="23"/>
      <c r="J38" s="2"/>
      <c r="K38" s="2"/>
      <c r="L38" s="2"/>
      <c r="M38" s="2"/>
    </row>
    <row r="39" spans="1:13" s="17" customFormat="1">
      <c r="A39" s="8">
        <v>43210</v>
      </c>
      <c r="B39" s="31">
        <v>1176</v>
      </c>
      <c r="C39" s="32">
        <v>4200000</v>
      </c>
      <c r="D39" s="11">
        <f ca="1">-TODAY()+A39</f>
        <v>-72</v>
      </c>
      <c r="E39" s="33"/>
      <c r="J39" s="2"/>
      <c r="K39" s="2"/>
      <c r="L39" s="2"/>
      <c r="M39" s="2"/>
    </row>
    <row r="40" spans="1:13" s="17" customFormat="1">
      <c r="A40" s="47" t="s">
        <v>18</v>
      </c>
      <c r="B40" s="31">
        <v>0</v>
      </c>
      <c r="C40" s="32">
        <v>-10000000</v>
      </c>
      <c r="D40" s="11"/>
      <c r="E40" s="33"/>
      <c r="J40" s="2"/>
      <c r="K40" s="2"/>
      <c r="L40" s="2"/>
      <c r="M40" s="2"/>
    </row>
    <row r="41" spans="1:13" s="17" customFormat="1">
      <c r="A41" s="47" t="s">
        <v>18</v>
      </c>
      <c r="B41" s="31">
        <v>0</v>
      </c>
      <c r="C41" s="32">
        <v>-4200000</v>
      </c>
      <c r="D41" s="11"/>
      <c r="E41" s="33"/>
      <c r="J41" s="2"/>
      <c r="K41" s="2"/>
      <c r="L41" s="2"/>
      <c r="M41" s="2"/>
    </row>
    <row r="42" spans="1:13" s="17" customFormat="1">
      <c r="A42" s="29"/>
      <c r="B42" s="22"/>
      <c r="C42" s="18">
        <f>SUM(C38:C41)</f>
        <v>10400000</v>
      </c>
      <c r="D42"/>
      <c r="E42" s="33"/>
      <c r="F42" s="48"/>
      <c r="I42" s="23"/>
      <c r="J42" s="2"/>
      <c r="K42" s="2"/>
      <c r="L42" s="2"/>
      <c r="M42" s="2"/>
    </row>
    <row r="43" spans="1:13" s="17" customFormat="1">
      <c r="A43"/>
      <c r="B43"/>
      <c r="C43"/>
      <c r="D43"/>
      <c r="E43" s="33"/>
      <c r="I43" s="23"/>
      <c r="J43" s="2"/>
      <c r="K43" s="2"/>
      <c r="L43" s="2"/>
      <c r="M43" s="2"/>
    </row>
    <row r="44" spans="1:13">
      <c r="A44" s="43" t="s">
        <v>19</v>
      </c>
      <c r="B44" s="44"/>
      <c r="C44" s="44"/>
      <c r="D44" s="44"/>
      <c r="E44" s="17"/>
      <c r="F44" s="17"/>
      <c r="G44" s="17"/>
      <c r="J44" s="2"/>
      <c r="K44" s="2"/>
      <c r="L44" s="2"/>
      <c r="M44" s="2"/>
    </row>
    <row r="45" spans="1:13" s="2" customFormat="1" ht="30">
      <c r="A45" s="45" t="s">
        <v>11</v>
      </c>
      <c r="B45" s="45" t="s">
        <v>16</v>
      </c>
      <c r="C45" s="45" t="s">
        <v>17</v>
      </c>
      <c r="D45" s="46" t="s">
        <v>6</v>
      </c>
      <c r="E45" s="17"/>
      <c r="F45" s="17"/>
      <c r="G45" s="17"/>
      <c r="H45" s="17"/>
      <c r="I45" s="23"/>
      <c r="J45" s="17"/>
      <c r="K45" s="17"/>
      <c r="L45" s="17"/>
      <c r="M45" s="23"/>
    </row>
    <row r="46" spans="1:13" s="2" customFormat="1">
      <c r="A46" s="8">
        <v>43153</v>
      </c>
      <c r="B46" s="31">
        <v>1155</v>
      </c>
      <c r="C46" s="32">
        <f>7470000-5000000</f>
        <v>2470000</v>
      </c>
      <c r="D46" s="11">
        <f ca="1">-TODAY()+A46</f>
        <v>-129</v>
      </c>
      <c r="E46" s="17"/>
      <c r="F46" s="17"/>
      <c r="G46" s="17"/>
      <c r="H46" s="17"/>
      <c r="I46" s="23"/>
    </row>
    <row r="47" spans="1:13" s="2" customFormat="1">
      <c r="A47" s="17"/>
      <c r="B47" s="17"/>
      <c r="C47" s="49">
        <f>SUM(C46:C46)</f>
        <v>2470000</v>
      </c>
      <c r="D47" s="17"/>
      <c r="E47" s="17"/>
      <c r="F47" s="17"/>
      <c r="G47" s="17"/>
      <c r="H47" s="17"/>
      <c r="I47" s="23"/>
    </row>
    <row r="48" spans="1:13" s="2" customFormat="1">
      <c r="E48" s="17"/>
      <c r="F48" s="17"/>
      <c r="G48" s="17"/>
      <c r="H48" s="17"/>
      <c r="I48" s="23"/>
    </row>
    <row r="49" spans="1:9" s="2" customFormat="1">
      <c r="A49" s="17"/>
      <c r="B49" s="17"/>
      <c r="C49" s="49"/>
      <c r="D49" s="17"/>
      <c r="E49" s="17"/>
      <c r="F49" s="17"/>
      <c r="G49" s="17"/>
      <c r="H49" s="17"/>
      <c r="I49" s="23"/>
    </row>
    <row r="50" spans="1:9" s="50" customFormat="1">
      <c r="A50" s="29"/>
      <c r="B50" s="34"/>
      <c r="C50" s="38"/>
      <c r="D50" s="36"/>
      <c r="E50" s="17"/>
      <c r="F50" s="17"/>
      <c r="G50" s="17"/>
    </row>
    <row r="51" spans="1:9" s="2" customFormat="1" ht="30">
      <c r="A51" s="39" t="s">
        <v>20</v>
      </c>
      <c r="B51" s="39"/>
      <c r="C51" s="39"/>
      <c r="D51" s="46" t="s">
        <v>6</v>
      </c>
      <c r="E51" s="28"/>
    </row>
    <row r="52" spans="1:9" s="2" customFormat="1">
      <c r="A52" s="8">
        <v>43213</v>
      </c>
      <c r="B52" s="13"/>
      <c r="C52" s="15">
        <v>61941818</v>
      </c>
      <c r="D52" s="11">
        <f ca="1">-TODAY()+A52</f>
        <v>-69</v>
      </c>
      <c r="E52" s="41"/>
    </row>
    <row r="53" spans="1:9" s="2" customFormat="1">
      <c r="A53" s="29"/>
      <c r="B53" s="22"/>
      <c r="C53" s="18"/>
      <c r="D53" s="36"/>
      <c r="E53" s="41"/>
    </row>
    <row r="54" spans="1:9" s="50" customFormat="1">
      <c r="A54" s="29"/>
      <c r="B54" s="34"/>
      <c r="C54" s="38"/>
      <c r="D54" s="36"/>
      <c r="E54" s="17"/>
      <c r="F54" s="17"/>
      <c r="G54" s="17"/>
    </row>
    <row r="55" spans="1:9" s="2" customFormat="1" ht="30">
      <c r="A55" s="39" t="s">
        <v>21</v>
      </c>
      <c r="B55" s="39"/>
      <c r="C55" s="39"/>
      <c r="D55" s="46" t="s">
        <v>6</v>
      </c>
      <c r="E55" s="28"/>
    </row>
    <row r="56" spans="1:9" s="2" customFormat="1">
      <c r="A56" s="8">
        <v>43241</v>
      </c>
      <c r="B56" s="13"/>
      <c r="C56" s="9"/>
      <c r="D56" s="11">
        <f ca="1">-TODAY()+A56</f>
        <v>-41</v>
      </c>
      <c r="E56" s="41"/>
    </row>
    <row r="57" spans="1:9" s="2" customFormat="1">
      <c r="A57" s="29"/>
      <c r="B57" s="22"/>
      <c r="C57" s="18"/>
      <c r="D57" s="36"/>
      <c r="E57" s="41"/>
    </row>
    <row r="58" spans="1:9" s="2" customFormat="1">
      <c r="A58" s="29"/>
      <c r="B58" s="22"/>
      <c r="C58" s="18"/>
      <c r="D58" s="36"/>
      <c r="E58" s="41"/>
    </row>
    <row r="59" spans="1:9" s="2" customFormat="1" ht="30">
      <c r="A59" s="39" t="s">
        <v>22</v>
      </c>
      <c r="B59" s="39"/>
      <c r="C59" s="39"/>
      <c r="D59" s="46" t="s">
        <v>6</v>
      </c>
      <c r="E59" s="28"/>
    </row>
    <row r="60" spans="1:9" s="2" customFormat="1">
      <c r="A60" s="8">
        <v>43216</v>
      </c>
      <c r="B60" s="13"/>
      <c r="C60" s="15">
        <v>0</v>
      </c>
      <c r="D60" s="11">
        <f ca="1">-TODAY()+A60</f>
        <v>-66</v>
      </c>
      <c r="E60" s="41"/>
    </row>
    <row r="61" spans="1:9" s="2" customFormat="1">
      <c r="A61" s="29"/>
      <c r="B61" s="22"/>
      <c r="C61" s="18"/>
      <c r="D61" s="36"/>
      <c r="E61" s="41"/>
    </row>
    <row r="62" spans="1:9" s="2" customFormat="1">
      <c r="A62" s="29"/>
      <c r="B62" s="22"/>
      <c r="C62" s="18"/>
      <c r="D62" s="36"/>
      <c r="E62" s="41"/>
    </row>
    <row r="63" spans="1:9" s="2" customFormat="1" ht="30">
      <c r="A63" s="39" t="s">
        <v>23</v>
      </c>
      <c r="B63" s="39"/>
      <c r="C63" s="39"/>
      <c r="D63" s="46" t="s">
        <v>6</v>
      </c>
      <c r="E63" s="28"/>
    </row>
    <row r="64" spans="1:9" s="2" customFormat="1">
      <c r="A64" s="8">
        <v>43223</v>
      </c>
      <c r="B64" s="13"/>
      <c r="C64" s="10">
        <v>0</v>
      </c>
      <c r="D64" s="11">
        <f ca="1">-TODAY()+A64</f>
        <v>-59</v>
      </c>
      <c r="E64" s="41"/>
    </row>
    <row r="65" spans="1:17" s="2" customFormat="1">
      <c r="A65" s="8">
        <v>43255</v>
      </c>
      <c r="B65" s="13">
        <v>1210</v>
      </c>
      <c r="C65" s="10">
        <v>24100000</v>
      </c>
      <c r="D65" s="11">
        <f ca="1">-TODAY()+A65</f>
        <v>-27</v>
      </c>
      <c r="E65" s="41"/>
    </row>
    <row r="66" spans="1:17" s="2" customFormat="1">
      <c r="A66" s="29"/>
      <c r="B66" s="22"/>
      <c r="C66" s="18">
        <f>SUM(C64:C65)</f>
        <v>24100000</v>
      </c>
      <c r="D66" s="36"/>
      <c r="E66" s="41"/>
    </row>
    <row r="67" spans="1:17" s="2" customFormat="1">
      <c r="A67" s="29"/>
      <c r="B67" s="22"/>
      <c r="C67" s="18"/>
      <c r="D67" s="36"/>
      <c r="E67" s="41"/>
    </row>
    <row r="68" spans="1:17" s="2" customFormat="1">
      <c r="A68" s="29"/>
      <c r="B68" s="22"/>
      <c r="C68" s="18"/>
      <c r="D68" s="36"/>
      <c r="E68" s="41"/>
    </row>
    <row r="69" spans="1:17" s="2" customFormat="1" ht="15.75" thickBot="1">
      <c r="A69" s="29"/>
      <c r="B69" s="22"/>
      <c r="C69" s="18"/>
      <c r="D69" s="36"/>
      <c r="E69" s="41"/>
    </row>
    <row r="70" spans="1:17" s="2" customFormat="1" ht="15.75" thickBot="1">
      <c r="A70" s="51" t="s">
        <v>24</v>
      </c>
      <c r="B70" s="52">
        <f>+C12+C18+C27+C30+C34+C42+C47+C52+C60+C66</f>
        <v>142174517</v>
      </c>
      <c r="C70" s="53"/>
      <c r="D70" s="17"/>
      <c r="E70" s="28"/>
      <c r="F70" s="17"/>
      <c r="O70" s="26"/>
    </row>
    <row r="71" spans="1:17" s="2" customFormat="1">
      <c r="A71" s="54"/>
      <c r="B71" s="49"/>
      <c r="C71" s="53"/>
      <c r="E71" s="28"/>
      <c r="F71" s="54"/>
      <c r="O71" s="26"/>
    </row>
    <row r="72" spans="1:17" s="2" customFormat="1">
      <c r="A72" s="55" t="s">
        <v>25</v>
      </c>
      <c r="B72" s="55" t="s">
        <v>17</v>
      </c>
      <c r="C72" s="56" t="s">
        <v>26</v>
      </c>
      <c r="D72" s="55" t="s">
        <v>27</v>
      </c>
      <c r="M72" s="26"/>
    </row>
    <row r="73" spans="1:17" s="2" customFormat="1">
      <c r="A73" s="57" t="s">
        <v>28</v>
      </c>
      <c r="B73" s="58">
        <f>+C12</f>
        <v>13378173</v>
      </c>
      <c r="C73" s="59">
        <f t="shared" ref="C73:C78" si="0">+B73</f>
        <v>13378173</v>
      </c>
      <c r="D73" s="59">
        <v>0</v>
      </c>
      <c r="E73" s="60"/>
      <c r="M73" s="26"/>
    </row>
    <row r="74" spans="1:17" s="2" customFormat="1">
      <c r="A74" s="57" t="s">
        <v>29</v>
      </c>
      <c r="B74" s="58">
        <f>+C18</f>
        <v>0</v>
      </c>
      <c r="C74" s="59">
        <f t="shared" si="0"/>
        <v>0</v>
      </c>
      <c r="D74" s="59">
        <v>0</v>
      </c>
      <c r="E74" s="61"/>
      <c r="M74" s="26"/>
    </row>
    <row r="75" spans="1:17" s="2" customFormat="1">
      <c r="A75" s="57" t="s">
        <v>30</v>
      </c>
      <c r="B75" s="58">
        <f>+C27</f>
        <v>13692548</v>
      </c>
      <c r="C75" s="59">
        <f t="shared" si="0"/>
        <v>13692548</v>
      </c>
      <c r="D75" s="59">
        <v>0</v>
      </c>
      <c r="E75" s="60"/>
      <c r="M75" s="26"/>
    </row>
    <row r="76" spans="1:17" s="2" customFormat="1" ht="15.75" customHeight="1">
      <c r="A76" s="57" t="s">
        <v>31</v>
      </c>
      <c r="B76" s="58">
        <f>+C30</f>
        <v>1342160</v>
      </c>
      <c r="C76" s="58">
        <f t="shared" si="0"/>
        <v>1342160</v>
      </c>
      <c r="D76" s="59">
        <v>0</v>
      </c>
      <c r="E76" s="62"/>
      <c r="M76" s="26"/>
      <c r="O76" s="63"/>
      <c r="Q76" s="63"/>
    </row>
    <row r="77" spans="1:17" s="2" customFormat="1">
      <c r="A77" s="57" t="s">
        <v>32</v>
      </c>
      <c r="B77" s="58">
        <f>+C34</f>
        <v>14849818</v>
      </c>
      <c r="C77" s="58">
        <f t="shared" si="0"/>
        <v>14849818</v>
      </c>
      <c r="D77" s="59">
        <v>0</v>
      </c>
      <c r="E77" s="62"/>
    </row>
    <row r="78" spans="1:17" s="2" customFormat="1">
      <c r="A78" s="57" t="s">
        <v>15</v>
      </c>
      <c r="B78" s="58">
        <f>+C42</f>
        <v>10400000</v>
      </c>
      <c r="C78" s="58">
        <f t="shared" si="0"/>
        <v>10400000</v>
      </c>
      <c r="D78" s="59">
        <v>0</v>
      </c>
      <c r="E78" s="62"/>
    </row>
    <row r="79" spans="1:17" s="2" customFormat="1">
      <c r="A79" s="57" t="s">
        <v>33</v>
      </c>
      <c r="B79" s="58">
        <f>+C47</f>
        <v>2470000</v>
      </c>
      <c r="C79" s="58">
        <f>+B79</f>
        <v>2470000</v>
      </c>
      <c r="D79" s="59">
        <v>0</v>
      </c>
      <c r="E79" s="62"/>
    </row>
    <row r="80" spans="1:17" s="2" customFormat="1">
      <c r="A80" s="57" t="s">
        <v>34</v>
      </c>
      <c r="B80" s="58">
        <f>+C52</f>
        <v>61941818</v>
      </c>
      <c r="C80" s="64">
        <v>0</v>
      </c>
      <c r="D80" s="59">
        <f>+B80</f>
        <v>61941818</v>
      </c>
      <c r="E80" s="62"/>
    </row>
    <row r="81" spans="1:14" s="2" customFormat="1">
      <c r="A81" s="57" t="s">
        <v>21</v>
      </c>
      <c r="B81" s="64">
        <f>+C59</f>
        <v>0</v>
      </c>
      <c r="C81" s="64">
        <v>0</v>
      </c>
      <c r="D81" s="64">
        <f>+E59</f>
        <v>0</v>
      </c>
      <c r="E81" s="62"/>
    </row>
    <row r="82" spans="1:14" s="2" customFormat="1" ht="15" customHeight="1">
      <c r="A82" s="65" t="s">
        <v>35</v>
      </c>
      <c r="B82" s="64">
        <f>+C60</f>
        <v>0</v>
      </c>
      <c r="C82" s="64">
        <v>0</v>
      </c>
      <c r="D82" s="64">
        <f>+E60</f>
        <v>0</v>
      </c>
      <c r="E82" s="62"/>
    </row>
    <row r="83" spans="1:14" s="2" customFormat="1" ht="15" customHeight="1" thickBot="1">
      <c r="A83" s="65" t="s">
        <v>23</v>
      </c>
      <c r="B83" s="64">
        <f>+C66</f>
        <v>24100000</v>
      </c>
      <c r="C83" s="64">
        <f>+B83</f>
        <v>24100000</v>
      </c>
      <c r="D83" s="66"/>
      <c r="E83" s="62"/>
    </row>
    <row r="84" spans="1:14" s="2" customFormat="1" ht="15.75" thickBot="1">
      <c r="A84" s="67" t="s">
        <v>36</v>
      </c>
      <c r="B84" s="52">
        <f>SUM(B73:B83)</f>
        <v>142174517</v>
      </c>
      <c r="C84" s="52">
        <f>SUM(C73:C83)</f>
        <v>80232699</v>
      </c>
      <c r="D84" s="52">
        <f>SUM(D73:D83)</f>
        <v>61941818</v>
      </c>
      <c r="E84" s="62"/>
      <c r="F84" s="68"/>
    </row>
    <row r="85" spans="1:14" s="2" customFormat="1">
      <c r="N85" s="62"/>
    </row>
    <row r="86" spans="1:14" s="2" customFormat="1"/>
    <row r="87" spans="1:14" s="2" customFormat="1"/>
    <row r="88" spans="1:14" s="2" customFormat="1">
      <c r="M88" s="62"/>
    </row>
    <row r="89" spans="1:14" s="2" customFormat="1">
      <c r="M89" s="62"/>
    </row>
    <row r="90" spans="1:14" s="2" customFormat="1">
      <c r="M90" s="62"/>
    </row>
    <row r="91" spans="1:14" s="2" customFormat="1">
      <c r="K91" s="69">
        <v>0</v>
      </c>
      <c r="L91" s="69">
        <v>0</v>
      </c>
    </row>
    <row r="92" spans="1:14" s="2" customFormat="1">
      <c r="K92" s="17"/>
    </row>
    <row r="93" spans="1:14" s="2" customFormat="1">
      <c r="K93" s="17"/>
      <c r="L93" s="17"/>
      <c r="M93" s="17"/>
    </row>
    <row r="94" spans="1:14" s="2" customFormat="1">
      <c r="I94" s="17"/>
      <c r="J94" s="17"/>
      <c r="K94" s="17"/>
      <c r="L94" s="17"/>
      <c r="M94" s="17"/>
    </row>
    <row r="95" spans="1:14" s="2" customFormat="1">
      <c r="I95" s="17"/>
      <c r="J95" s="17"/>
      <c r="K95" s="17"/>
      <c r="L95" s="17"/>
      <c r="M95" s="17"/>
    </row>
    <row r="96" spans="1:14" s="2" customFormat="1">
      <c r="I96" s="17"/>
      <c r="J96" s="17"/>
      <c r="K96" s="17"/>
      <c r="L96" s="17"/>
      <c r="M96" s="17"/>
    </row>
    <row r="97" spans="1:53" s="2" customFormat="1">
      <c r="I97" s="17"/>
      <c r="J97" s="17"/>
      <c r="K97" s="17"/>
      <c r="L97" s="17"/>
      <c r="M97" s="17"/>
    </row>
    <row r="98" spans="1:53" s="2" customFormat="1" ht="45">
      <c r="A98" s="70" t="s">
        <v>37</v>
      </c>
      <c r="B98" s="70" t="s">
        <v>17</v>
      </c>
      <c r="C98" s="71" t="s">
        <v>38</v>
      </c>
      <c r="D98" s="71" t="s">
        <v>39</v>
      </c>
      <c r="E98" s="70" t="s">
        <v>40</v>
      </c>
      <c r="F98" s="70" t="s">
        <v>41</v>
      </c>
      <c r="H98" s="72">
        <v>3450</v>
      </c>
      <c r="I98" s="17"/>
      <c r="J98" s="17"/>
      <c r="K98" s="17"/>
      <c r="L98" s="17"/>
      <c r="M98" s="17"/>
    </row>
    <row r="99" spans="1:53" s="2" customFormat="1">
      <c r="A99" s="17" t="s">
        <v>42</v>
      </c>
      <c r="B99" s="23">
        <v>5555063</v>
      </c>
      <c r="C99" s="17" t="s">
        <v>43</v>
      </c>
      <c r="D99" s="69">
        <v>0</v>
      </c>
      <c r="E99" s="73">
        <v>0</v>
      </c>
      <c r="F99" s="17"/>
      <c r="H99" s="72">
        <v>2540</v>
      </c>
      <c r="I99" s="17"/>
      <c r="J99" s="17"/>
      <c r="K99" s="17"/>
      <c r="L99" s="17"/>
      <c r="M99" s="17"/>
    </row>
    <row r="100" spans="1:53" s="2" customFormat="1">
      <c r="A100" s="17" t="s">
        <v>44</v>
      </c>
      <c r="B100" s="23">
        <v>900000</v>
      </c>
      <c r="C100" s="17" t="s">
        <v>43</v>
      </c>
      <c r="D100" s="69">
        <v>0</v>
      </c>
      <c r="E100" s="73">
        <v>0</v>
      </c>
      <c r="F100" s="17"/>
      <c r="H100" s="72">
        <f>SUM(H98:H99)</f>
        <v>5990</v>
      </c>
      <c r="I100" s="17"/>
      <c r="J100" s="17"/>
      <c r="K100" s="17"/>
      <c r="L100" s="17"/>
      <c r="M100" s="17"/>
    </row>
    <row r="101" spans="1:53" s="2" customFormat="1">
      <c r="A101" s="17" t="s">
        <v>45</v>
      </c>
      <c r="B101" s="23">
        <v>2600000</v>
      </c>
      <c r="C101" s="17" t="s">
        <v>46</v>
      </c>
      <c r="D101" s="69">
        <v>0</v>
      </c>
      <c r="E101" s="73">
        <v>0</v>
      </c>
      <c r="F101" s="17"/>
      <c r="G101" s="33">
        <v>42880</v>
      </c>
      <c r="H101" s="17" t="s">
        <v>47</v>
      </c>
      <c r="I101" s="17"/>
      <c r="J101" s="17"/>
      <c r="K101" s="17"/>
      <c r="L101" s="17"/>
      <c r="M101" s="17"/>
    </row>
    <row r="102" spans="1:53" s="2" customFormat="1">
      <c r="A102" s="17" t="s">
        <v>48</v>
      </c>
      <c r="B102" s="23">
        <v>0</v>
      </c>
      <c r="C102" s="17" t="s">
        <v>46</v>
      </c>
      <c r="D102" s="69">
        <v>0</v>
      </c>
      <c r="E102" s="73">
        <v>0</v>
      </c>
      <c r="F102" s="17"/>
      <c r="G102" s="33">
        <v>42866</v>
      </c>
      <c r="H102" s="17" t="s">
        <v>49</v>
      </c>
      <c r="I102" s="17"/>
      <c r="J102" s="17"/>
      <c r="K102" s="17"/>
      <c r="L102" s="17"/>
      <c r="M102" s="17"/>
    </row>
    <row r="103" spans="1:53" s="2" customFormat="1">
      <c r="A103" s="17" t="s">
        <v>50</v>
      </c>
      <c r="B103" s="23">
        <v>3900000</v>
      </c>
      <c r="C103" s="17" t="s">
        <v>46</v>
      </c>
      <c r="D103" s="69">
        <v>0</v>
      </c>
      <c r="E103" s="73">
        <v>0</v>
      </c>
      <c r="F103" s="17"/>
      <c r="I103" s="17"/>
      <c r="J103" s="17"/>
      <c r="K103" s="17"/>
      <c r="L103" s="17"/>
      <c r="M103" s="17"/>
    </row>
    <row r="104" spans="1:53">
      <c r="A104" s="17" t="s">
        <v>51</v>
      </c>
      <c r="B104" s="23"/>
      <c r="C104" s="54" t="s">
        <v>52</v>
      </c>
      <c r="D104" s="69">
        <v>0</v>
      </c>
      <c r="E104" s="73">
        <v>0</v>
      </c>
      <c r="F104" s="74" t="s">
        <v>53</v>
      </c>
      <c r="G104" s="2"/>
      <c r="H104" s="2"/>
      <c r="I104" s="17"/>
      <c r="J104" s="17"/>
      <c r="K104" s="17"/>
      <c r="L104" s="17"/>
      <c r="M104" s="1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>
      <c r="A105" s="17" t="s">
        <v>54</v>
      </c>
      <c r="B105" s="23">
        <v>0</v>
      </c>
      <c r="C105" s="17" t="s">
        <v>55</v>
      </c>
      <c r="D105" s="33">
        <v>42866</v>
      </c>
      <c r="E105" s="17" t="s">
        <v>56</v>
      </c>
      <c r="F105" s="74" t="s">
        <v>57</v>
      </c>
      <c r="G105" s="2"/>
      <c r="H105" s="2"/>
      <c r="I105" s="17"/>
      <c r="J105" s="17"/>
      <c r="K105" s="17"/>
      <c r="L105" s="17"/>
      <c r="M105" s="1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53">
      <c r="A106" s="17" t="s">
        <v>58</v>
      </c>
      <c r="B106" s="23">
        <v>0</v>
      </c>
      <c r="C106" s="17" t="s">
        <v>55</v>
      </c>
      <c r="D106" s="33">
        <v>42858</v>
      </c>
      <c r="E106" s="17" t="s">
        <v>59</v>
      </c>
      <c r="F106" s="74" t="s">
        <v>57</v>
      </c>
      <c r="G106" s="2"/>
      <c r="H106" s="2"/>
      <c r="I106" s="17"/>
      <c r="J106" s="17"/>
      <c r="K106" s="17"/>
      <c r="L106" s="17"/>
      <c r="M106" s="17"/>
    </row>
    <row r="107" spans="1:53" s="75" customFormat="1">
      <c r="A107" s="17" t="s">
        <v>60</v>
      </c>
      <c r="B107" s="23">
        <v>0</v>
      </c>
      <c r="C107" s="74" t="s">
        <v>61</v>
      </c>
      <c r="D107" s="33">
        <v>42880</v>
      </c>
      <c r="E107" s="17" t="s">
        <v>47</v>
      </c>
      <c r="F107" s="17"/>
      <c r="G107" s="2"/>
      <c r="H107" s="2"/>
      <c r="I107" s="17"/>
      <c r="J107" s="17"/>
      <c r="K107" s="1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>
      <c r="A108" s="17" t="s">
        <v>62</v>
      </c>
      <c r="B108" s="23">
        <v>0</v>
      </c>
      <c r="C108" s="17" t="s">
        <v>46</v>
      </c>
      <c r="D108" s="33">
        <v>42868</v>
      </c>
      <c r="E108" s="17" t="s">
        <v>63</v>
      </c>
      <c r="F108" s="74" t="s">
        <v>64</v>
      </c>
      <c r="G108" s="2"/>
      <c r="H108" s="2"/>
      <c r="I108" s="17"/>
      <c r="J108" s="17"/>
      <c r="K108" s="17"/>
      <c r="L108" s="17"/>
      <c r="M108" s="17"/>
    </row>
    <row r="109" spans="1:53">
      <c r="A109" s="17" t="s">
        <v>65</v>
      </c>
      <c r="B109" s="23">
        <v>0</v>
      </c>
      <c r="C109" s="17" t="s">
        <v>55</v>
      </c>
      <c r="D109" s="33">
        <v>42865</v>
      </c>
      <c r="E109" s="17" t="s">
        <v>66</v>
      </c>
      <c r="F109" s="74" t="s">
        <v>57</v>
      </c>
      <c r="G109" s="2"/>
      <c r="H109" s="2"/>
      <c r="I109" s="17"/>
      <c r="J109" s="17"/>
      <c r="K109" s="17"/>
      <c r="L109" s="17"/>
      <c r="M109" s="17"/>
    </row>
    <row r="110" spans="1:53">
      <c r="A110" s="17" t="s">
        <v>67</v>
      </c>
      <c r="B110" s="23">
        <v>2200000</v>
      </c>
      <c r="C110" s="74" t="s">
        <v>61</v>
      </c>
      <c r="D110" s="33">
        <v>42866</v>
      </c>
      <c r="E110" s="17" t="s">
        <v>49</v>
      </c>
      <c r="F110" s="74" t="s">
        <v>68</v>
      </c>
      <c r="G110" s="2"/>
      <c r="H110" s="2"/>
      <c r="I110" s="17"/>
      <c r="J110" s="17"/>
      <c r="K110" s="17"/>
      <c r="L110" s="17"/>
      <c r="M110" s="17"/>
    </row>
    <row r="111" spans="1:53">
      <c r="A111" s="17" t="s">
        <v>69</v>
      </c>
      <c r="B111" s="23">
        <v>0</v>
      </c>
      <c r="C111" s="17" t="s">
        <v>70</v>
      </c>
      <c r="D111" s="33">
        <v>42868</v>
      </c>
      <c r="E111" s="17" t="s">
        <v>71</v>
      </c>
      <c r="F111" s="74" t="s">
        <v>64</v>
      </c>
      <c r="G111" s="2"/>
      <c r="H111" s="2"/>
      <c r="I111" s="17"/>
      <c r="J111" s="17"/>
      <c r="K111" s="17"/>
      <c r="L111" s="17"/>
      <c r="M111" s="17"/>
    </row>
    <row r="112" spans="1:53" s="75" customFormat="1">
      <c r="A112" s="17" t="s">
        <v>72</v>
      </c>
      <c r="B112" s="23">
        <v>0</v>
      </c>
      <c r="C112" s="17" t="s">
        <v>55</v>
      </c>
      <c r="D112" s="33">
        <v>42872</v>
      </c>
      <c r="E112" s="17" t="s">
        <v>73</v>
      </c>
      <c r="F112" s="74" t="s">
        <v>57</v>
      </c>
      <c r="G112" s="2"/>
      <c r="H112" s="2"/>
      <c r="I112" s="17"/>
      <c r="J112" s="17"/>
      <c r="K112" s="17"/>
      <c r="L112" s="17"/>
      <c r="M112" s="1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>
      <c r="A113" s="17" t="s">
        <v>74</v>
      </c>
      <c r="B113" s="23">
        <v>0</v>
      </c>
      <c r="C113" s="17" t="s">
        <v>55</v>
      </c>
      <c r="D113" s="69">
        <v>0</v>
      </c>
      <c r="E113" s="17" t="s">
        <v>75</v>
      </c>
      <c r="F113" s="74" t="s">
        <v>76</v>
      </c>
      <c r="G113" s="2"/>
      <c r="H113" s="2"/>
      <c r="I113" s="17"/>
      <c r="J113" s="17"/>
      <c r="K113" s="17"/>
      <c r="L113" s="17"/>
      <c r="M113" s="17"/>
    </row>
    <row r="114" spans="1:53" s="75" customFormat="1">
      <c r="A114" s="17" t="s">
        <v>77</v>
      </c>
      <c r="B114" s="23">
        <v>0</v>
      </c>
      <c r="C114" s="17" t="s">
        <v>46</v>
      </c>
      <c r="D114" s="33">
        <v>42877</v>
      </c>
      <c r="E114" s="17" t="s">
        <v>78</v>
      </c>
      <c r="F114" s="74" t="s">
        <v>64</v>
      </c>
      <c r="G114" s="2"/>
      <c r="H114" s="2"/>
      <c r="I114" s="17"/>
      <c r="J114" s="17"/>
      <c r="K114" s="17"/>
      <c r="L114" s="17"/>
      <c r="M114" s="1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s="75" customFormat="1">
      <c r="A115" s="17" t="s">
        <v>79</v>
      </c>
      <c r="B115" s="23">
        <v>0</v>
      </c>
      <c r="C115" s="74" t="s">
        <v>61</v>
      </c>
      <c r="D115" s="33">
        <v>42877</v>
      </c>
      <c r="E115" s="17" t="s">
        <v>80</v>
      </c>
      <c r="F115" s="17"/>
      <c r="G115" s="2"/>
      <c r="H115" s="2"/>
      <c r="I115" s="17"/>
      <c r="J115" s="17"/>
      <c r="K115" s="17"/>
      <c r="L115" s="17"/>
      <c r="M115" s="1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>
      <c r="A116" s="17" t="s">
        <v>81</v>
      </c>
      <c r="B116" s="23">
        <v>12770000</v>
      </c>
      <c r="C116" s="17" t="s">
        <v>46</v>
      </c>
      <c r="D116" s="69">
        <v>0</v>
      </c>
      <c r="E116" s="17" t="s">
        <v>82</v>
      </c>
      <c r="F116" s="17"/>
      <c r="G116" s="2"/>
      <c r="H116" s="2"/>
      <c r="I116" s="17"/>
      <c r="J116" s="17"/>
      <c r="K116" s="17"/>
      <c r="L116" s="17"/>
      <c r="M116" s="17"/>
    </row>
    <row r="117" spans="1:53">
      <c r="A117" s="17" t="s">
        <v>83</v>
      </c>
      <c r="B117" s="23">
        <v>0</v>
      </c>
      <c r="C117" s="50" t="s">
        <v>46</v>
      </c>
      <c r="D117" s="76">
        <v>42878</v>
      </c>
      <c r="E117" s="50" t="s">
        <v>84</v>
      </c>
      <c r="F117" s="74" t="s">
        <v>64</v>
      </c>
      <c r="I117" s="17"/>
      <c r="J117" s="17"/>
      <c r="K117" s="17"/>
      <c r="L117" s="17"/>
      <c r="M117" s="17"/>
    </row>
    <row r="118" spans="1:53">
      <c r="A118" s="17" t="s">
        <v>85</v>
      </c>
      <c r="B118" s="23">
        <v>0</v>
      </c>
      <c r="C118" s="50" t="s">
        <v>43</v>
      </c>
      <c r="D118" s="76">
        <v>42875</v>
      </c>
      <c r="E118" s="50" t="s">
        <v>86</v>
      </c>
      <c r="F118" s="74" t="s">
        <v>76</v>
      </c>
      <c r="G118" s="77"/>
      <c r="H118" s="77"/>
      <c r="I118" s="17"/>
      <c r="J118" s="17"/>
      <c r="K118" s="17"/>
      <c r="L118" s="17"/>
      <c r="M118" s="17"/>
    </row>
    <row r="119" spans="1:53">
      <c r="A119" s="17" t="s">
        <v>87</v>
      </c>
      <c r="B119" s="23">
        <v>0</v>
      </c>
      <c r="C119" s="50" t="s">
        <v>46</v>
      </c>
      <c r="D119" s="76">
        <v>42880</v>
      </c>
      <c r="E119" s="50" t="s">
        <v>88</v>
      </c>
      <c r="F119" s="74" t="s">
        <v>64</v>
      </c>
      <c r="I119" s="17"/>
      <c r="J119" s="17"/>
      <c r="K119" s="17"/>
      <c r="L119" s="17"/>
      <c r="M119" s="17"/>
    </row>
    <row r="120" spans="1:53">
      <c r="A120" s="17" t="s">
        <v>89</v>
      </c>
      <c r="B120" s="23">
        <v>0</v>
      </c>
      <c r="C120" s="78" t="s">
        <v>61</v>
      </c>
      <c r="D120" s="79">
        <v>0</v>
      </c>
      <c r="E120" s="50" t="s">
        <v>90</v>
      </c>
      <c r="F120" s="17"/>
      <c r="G120" s="2"/>
      <c r="H120" s="2"/>
      <c r="I120" s="17"/>
      <c r="J120" s="17"/>
      <c r="K120" s="17"/>
      <c r="L120" s="17"/>
      <c r="M120" s="17"/>
    </row>
    <row r="121" spans="1:53" s="75" customFormat="1">
      <c r="A121" s="17" t="s">
        <v>91</v>
      </c>
      <c r="B121" s="23">
        <v>0</v>
      </c>
      <c r="C121" s="17" t="s">
        <v>55</v>
      </c>
      <c r="D121" s="79">
        <v>0</v>
      </c>
      <c r="E121" s="50" t="s">
        <v>92</v>
      </c>
      <c r="F121" s="74" t="s">
        <v>64</v>
      </c>
      <c r="G121"/>
      <c r="H121"/>
      <c r="I121" s="17"/>
      <c r="J121" s="17"/>
      <c r="K121" s="17"/>
      <c r="L121" s="17"/>
      <c r="M121" s="1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>
      <c r="A122" s="17" t="s">
        <v>93</v>
      </c>
      <c r="B122" s="23">
        <v>800000</v>
      </c>
      <c r="C122" s="78" t="s">
        <v>61</v>
      </c>
      <c r="D122" s="79">
        <v>0</v>
      </c>
      <c r="E122" s="79">
        <v>0</v>
      </c>
      <c r="F122" s="50"/>
      <c r="I122" s="17"/>
      <c r="J122" s="17"/>
      <c r="K122" s="26"/>
      <c r="L122" s="2"/>
      <c r="M122" s="2"/>
    </row>
    <row r="123" spans="1:53" s="75" customFormat="1">
      <c r="A123" s="17" t="s">
        <v>94</v>
      </c>
      <c r="B123" s="23">
        <v>0</v>
      </c>
      <c r="C123" s="17" t="s">
        <v>43</v>
      </c>
      <c r="D123" s="76">
        <v>42874</v>
      </c>
      <c r="E123" s="79">
        <v>0</v>
      </c>
      <c r="F123" s="50"/>
      <c r="G123"/>
      <c r="H123"/>
      <c r="I123" s="2"/>
      <c r="J123" s="2"/>
      <c r="K123" s="2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>
      <c r="A124" s="17" t="s">
        <v>95</v>
      </c>
      <c r="B124" s="26">
        <v>0</v>
      </c>
      <c r="C124" s="17" t="s">
        <v>46</v>
      </c>
      <c r="D124" s="76">
        <v>42878</v>
      </c>
      <c r="E124" s="80" t="s">
        <v>96</v>
      </c>
      <c r="F124" s="74" t="s">
        <v>76</v>
      </c>
      <c r="I124" s="2"/>
      <c r="J124" s="2"/>
      <c r="K124" s="2"/>
      <c r="L124" s="2"/>
      <c r="M124" s="2"/>
    </row>
    <row r="125" spans="1:53">
      <c r="A125" s="17" t="s">
        <v>32</v>
      </c>
      <c r="B125" s="26">
        <v>12500000</v>
      </c>
      <c r="C125" t="s">
        <v>97</v>
      </c>
      <c r="K125" s="2"/>
      <c r="L125" s="2"/>
      <c r="M125" s="2"/>
    </row>
    <row r="126" spans="1:53">
      <c r="A126" s="17" t="s">
        <v>98</v>
      </c>
      <c r="B126" s="26">
        <v>0</v>
      </c>
      <c r="C126" t="s">
        <v>46</v>
      </c>
      <c r="E126" s="80">
        <v>0</v>
      </c>
      <c r="F126" t="s">
        <v>99</v>
      </c>
      <c r="K126" s="26"/>
      <c r="L126" s="2"/>
      <c r="M126" s="2"/>
    </row>
    <row r="127" spans="1:53">
      <c r="A127" s="17" t="s">
        <v>100</v>
      </c>
      <c r="B127" s="26">
        <v>0</v>
      </c>
      <c r="C127" t="s">
        <v>46</v>
      </c>
      <c r="E127" s="80">
        <v>0</v>
      </c>
      <c r="F127" t="s">
        <v>99</v>
      </c>
      <c r="K127" s="26"/>
      <c r="L127" s="2"/>
      <c r="M127" s="2"/>
    </row>
    <row r="128" spans="1:53">
      <c r="A128" s="17" t="s">
        <v>101</v>
      </c>
      <c r="B128" s="26">
        <v>0</v>
      </c>
      <c r="C128" t="s">
        <v>46</v>
      </c>
      <c r="E128" s="80">
        <v>0</v>
      </c>
      <c r="F128" t="s">
        <v>99</v>
      </c>
      <c r="K128" s="26"/>
      <c r="L128" s="2"/>
      <c r="M128" s="2"/>
    </row>
    <row r="129" spans="1:53">
      <c r="A129" s="17" t="s">
        <v>102</v>
      </c>
      <c r="B129" s="26">
        <v>0</v>
      </c>
      <c r="E129" s="80">
        <v>0</v>
      </c>
      <c r="F129" t="s">
        <v>99</v>
      </c>
      <c r="K129" s="26"/>
      <c r="L129" s="2"/>
      <c r="M129" s="2"/>
    </row>
    <row r="130" spans="1:53">
      <c r="A130" s="17" t="s">
        <v>103</v>
      </c>
      <c r="B130" s="26">
        <v>0</v>
      </c>
      <c r="C130" t="s">
        <v>104</v>
      </c>
      <c r="E130" s="80">
        <v>0</v>
      </c>
      <c r="F130" s="74" t="s">
        <v>76</v>
      </c>
      <c r="K130" s="2"/>
      <c r="L130" s="2"/>
      <c r="M130" s="2"/>
    </row>
    <row r="131" spans="1:53">
      <c r="A131" s="17" t="s">
        <v>105</v>
      </c>
      <c r="B131" s="26">
        <v>0</v>
      </c>
      <c r="E131" s="8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>
      <c r="A132" s="17" t="s">
        <v>106</v>
      </c>
      <c r="B132" s="26">
        <v>0</v>
      </c>
      <c r="C132" s="78" t="s">
        <v>61</v>
      </c>
      <c r="E132" s="80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ht="30">
      <c r="A133" s="81" t="s">
        <v>107</v>
      </c>
      <c r="B133" s="70" t="s">
        <v>17</v>
      </c>
      <c r="C133" s="70" t="s">
        <v>38</v>
      </c>
      <c r="D133" s="71" t="s">
        <v>108</v>
      </c>
      <c r="E133" s="70" t="s">
        <v>40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>
      <c r="A134" t="s">
        <v>109</v>
      </c>
      <c r="B134" s="80">
        <v>0</v>
      </c>
      <c r="C134" s="82" t="s">
        <v>110</v>
      </c>
      <c r="D134" s="80">
        <v>0</v>
      </c>
      <c r="E134" s="80"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>
      <c r="A135" t="s">
        <v>111</v>
      </c>
      <c r="B135" s="83">
        <v>150000</v>
      </c>
      <c r="C135" s="82" t="s">
        <v>112</v>
      </c>
      <c r="D135" s="84">
        <v>42859</v>
      </c>
      <c r="E135" t="s">
        <v>113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>
      <c r="A140" s="85" t="s">
        <v>114</v>
      </c>
      <c r="B140" s="8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>
      <c r="A141" t="s">
        <v>115</v>
      </c>
      <c r="B141" s="8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>
      <c r="A142" s="86">
        <v>12000000</v>
      </c>
      <c r="B142" s="8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>
      <c r="A143" s="86">
        <v>-1000000</v>
      </c>
      <c r="B143" s="83" t="s">
        <v>116</v>
      </c>
      <c r="C143" s="87">
        <v>42538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>
      <c r="A144" s="83">
        <v>-660000</v>
      </c>
      <c r="B144" s="83" t="s">
        <v>117</v>
      </c>
      <c r="C144" s="84">
        <v>42811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13">
      <c r="A145" s="88">
        <f>SUM(A142:A144)</f>
        <v>10340000</v>
      </c>
    </row>
    <row r="147" spans="1:13">
      <c r="A147" s="2"/>
    </row>
    <row r="148" spans="1:13">
      <c r="A148" s="2"/>
    </row>
    <row r="149" spans="1:13">
      <c r="A149" s="2"/>
      <c r="L149" s="2"/>
      <c r="M149" s="2"/>
    </row>
    <row r="150" spans="1:13">
      <c r="A150" s="2"/>
    </row>
    <row r="151" spans="1:13">
      <c r="A151" s="2"/>
      <c r="L151" s="2"/>
      <c r="M151" s="2"/>
    </row>
    <row r="152" spans="1:13">
      <c r="A152" s="2"/>
    </row>
    <row r="153" spans="1:13">
      <c r="A153" s="2"/>
    </row>
    <row r="154" spans="1:13">
      <c r="A154" s="2"/>
    </row>
    <row r="155" spans="1:13">
      <c r="A155" s="2"/>
    </row>
    <row r="156" spans="1:13">
      <c r="A156" s="2"/>
      <c r="L156" s="2"/>
      <c r="M156" s="2"/>
    </row>
    <row r="157" spans="1:13">
      <c r="A157" s="2"/>
    </row>
    <row r="158" spans="1:13">
      <c r="A158" s="2"/>
    </row>
    <row r="159" spans="1:13">
      <c r="A159" s="2"/>
    </row>
    <row r="160" spans="1:13">
      <c r="A160" s="2"/>
    </row>
    <row r="161" spans="1:13">
      <c r="A161" s="2"/>
    </row>
    <row r="162" spans="1:13">
      <c r="A162" s="2"/>
      <c r="L162" s="2"/>
      <c r="M162" s="2"/>
    </row>
    <row r="163" spans="1:13">
      <c r="A163" s="2"/>
      <c r="L163" s="2"/>
      <c r="M163" s="2"/>
    </row>
    <row r="164" spans="1:13">
      <c r="A164" s="2"/>
    </row>
    <row r="165" spans="1:13">
      <c r="A165" s="2"/>
    </row>
    <row r="166" spans="1:13">
      <c r="A166" s="2"/>
    </row>
    <row r="167" spans="1:13">
      <c r="A167" s="2"/>
    </row>
    <row r="168" spans="1:13">
      <c r="A168" s="2"/>
    </row>
    <row r="169" spans="1:13">
      <c r="A169" s="2"/>
    </row>
    <row r="170" spans="1:13">
      <c r="A170" s="2"/>
      <c r="L170" s="2"/>
      <c r="M170" s="2"/>
    </row>
    <row r="171" spans="1:13">
      <c r="A171" s="2"/>
    </row>
    <row r="172" spans="1:13">
      <c r="A172" s="2"/>
      <c r="L172" s="2"/>
      <c r="M172" s="2"/>
    </row>
    <row r="173" spans="1:13">
      <c r="A173" s="2"/>
      <c r="L173" s="2"/>
      <c r="M173" s="2"/>
    </row>
    <row r="174" spans="1:13">
      <c r="A174" s="2"/>
    </row>
    <row r="175" spans="1:13">
      <c r="A175" s="2"/>
    </row>
    <row r="176" spans="1:13">
      <c r="A176" s="2"/>
    </row>
    <row r="177" spans="1:13">
      <c r="A177" s="2"/>
      <c r="L177" s="2"/>
      <c r="M177" s="2"/>
    </row>
    <row r="178" spans="1:13">
      <c r="A178" s="2"/>
    </row>
    <row r="179" spans="1:13">
      <c r="A179" s="2"/>
      <c r="L179" s="2"/>
      <c r="M179" s="2"/>
    </row>
    <row r="180" spans="1:13">
      <c r="A180" s="2"/>
    </row>
    <row r="181" spans="1:13">
      <c r="A181" s="2"/>
    </row>
    <row r="182" spans="1:13">
      <c r="A182" s="2"/>
    </row>
    <row r="183" spans="1:13">
      <c r="A183" s="2"/>
    </row>
    <row r="184" spans="1:13">
      <c r="A184" s="2"/>
    </row>
    <row r="185" spans="1:13">
      <c r="A185" s="2"/>
    </row>
    <row r="186" spans="1:13">
      <c r="A186" s="2"/>
      <c r="L186" s="2"/>
      <c r="M186" s="2"/>
    </row>
    <row r="187" spans="1:13">
      <c r="A187" s="2"/>
    </row>
    <row r="188" spans="1:13">
      <c r="A188" s="2"/>
      <c r="L188" s="2"/>
      <c r="M188" s="2"/>
    </row>
    <row r="189" spans="1:13">
      <c r="A189" s="2"/>
    </row>
    <row r="190" spans="1:13">
      <c r="A190" s="2"/>
      <c r="L190" s="2"/>
      <c r="M190" s="2"/>
    </row>
    <row r="191" spans="1:13">
      <c r="A191" s="2"/>
      <c r="L191" s="2"/>
      <c r="M191" s="2"/>
    </row>
    <row r="192" spans="1:13">
      <c r="A192" s="2"/>
    </row>
    <row r="193" spans="1:13">
      <c r="A193" s="2"/>
      <c r="L193" s="2"/>
      <c r="M193" s="2"/>
    </row>
    <row r="194" spans="1:13">
      <c r="A194" s="2"/>
      <c r="L194" s="2"/>
      <c r="M194" s="2"/>
    </row>
    <row r="195" spans="1:13">
      <c r="A195" s="2"/>
    </row>
    <row r="196" spans="1:13">
      <c r="A196" s="2"/>
    </row>
    <row r="197" spans="1:13">
      <c r="A197" s="2"/>
    </row>
    <row r="198" spans="1:13">
      <c r="A198" s="75"/>
      <c r="L198" s="75"/>
      <c r="M198" s="75"/>
    </row>
    <row r="199" spans="1:13">
      <c r="A199" s="2"/>
    </row>
    <row r="200" spans="1:13">
      <c r="A200" s="2"/>
    </row>
    <row r="201" spans="1:13">
      <c r="A201" s="2"/>
    </row>
    <row r="202" spans="1:13">
      <c r="A202" s="2"/>
      <c r="L202" s="2"/>
      <c r="M202" s="2"/>
    </row>
    <row r="203" spans="1:13">
      <c r="A203" s="2"/>
    </row>
    <row r="204" spans="1:13">
      <c r="A204" s="2"/>
    </row>
    <row r="205" spans="1:13">
      <c r="A205" s="2"/>
    </row>
    <row r="206" spans="1:13">
      <c r="A206" s="2"/>
    </row>
    <row r="207" spans="1:13">
      <c r="A207" s="2"/>
      <c r="L207" s="2"/>
      <c r="M207" s="2"/>
    </row>
    <row r="208" spans="1:13">
      <c r="A208" s="2"/>
    </row>
    <row r="209" spans="1:13">
      <c r="A209" s="2"/>
    </row>
    <row r="210" spans="1:13">
      <c r="A210" s="2"/>
      <c r="L210" s="2"/>
      <c r="M210" s="2"/>
    </row>
    <row r="211" spans="1:13">
      <c r="A211" s="2"/>
      <c r="L211" s="2"/>
      <c r="M211" s="2"/>
    </row>
    <row r="212" spans="1:13">
      <c r="A212" s="2"/>
    </row>
    <row r="213" spans="1:13">
      <c r="A213" s="2"/>
      <c r="L213" s="2"/>
      <c r="M213" s="2"/>
    </row>
    <row r="214" spans="1:13">
      <c r="A214" s="2"/>
    </row>
    <row r="215" spans="1:13">
      <c r="A215" s="2"/>
    </row>
    <row r="216" spans="1:13">
      <c r="A216" s="2"/>
      <c r="L216" s="2"/>
      <c r="M216" s="2"/>
    </row>
    <row r="217" spans="1:13">
      <c r="A217" s="2"/>
    </row>
    <row r="218" spans="1:13">
      <c r="A218" s="2"/>
    </row>
    <row r="219" spans="1:13">
      <c r="A219" s="2"/>
    </row>
    <row r="220" spans="1:13">
      <c r="A220" s="2"/>
    </row>
    <row r="221" spans="1:13">
      <c r="A221" s="2"/>
      <c r="L221" s="2"/>
      <c r="M221" s="2"/>
    </row>
    <row r="222" spans="1:13">
      <c r="A222" s="2"/>
    </row>
    <row r="223" spans="1:13">
      <c r="A223" s="2"/>
      <c r="L223" s="2"/>
      <c r="M223" s="2"/>
    </row>
    <row r="224" spans="1:13">
      <c r="A224" s="2"/>
      <c r="L224" s="2"/>
      <c r="M224" s="2"/>
    </row>
    <row r="225" spans="1:13">
      <c r="A225" s="2"/>
    </row>
    <row r="226" spans="1:13">
      <c r="A226" s="2"/>
    </row>
    <row r="227" spans="1:13">
      <c r="A227" s="2"/>
    </row>
    <row r="228" spans="1:13">
      <c r="A228" s="2"/>
    </row>
    <row r="229" spans="1:13">
      <c r="A229" s="2"/>
    </row>
    <row r="230" spans="1:13">
      <c r="A230" s="2"/>
      <c r="L230" s="2"/>
      <c r="M230" s="2"/>
    </row>
    <row r="231" spans="1:13">
      <c r="A231" s="2"/>
    </row>
    <row r="232" spans="1:13">
      <c r="A232" s="2"/>
      <c r="L232" s="2"/>
      <c r="M232" s="2"/>
    </row>
    <row r="233" spans="1:13">
      <c r="A233" s="2"/>
    </row>
    <row r="234" spans="1:13">
      <c r="A234" s="2"/>
    </row>
    <row r="240" spans="1:13">
      <c r="L240" s="2"/>
      <c r="M240" s="2"/>
    </row>
    <row r="241" spans="12:13">
      <c r="L241" s="2"/>
      <c r="M241" s="2"/>
    </row>
    <row r="242" spans="12:13">
      <c r="L242" s="2"/>
      <c r="M242" s="2"/>
    </row>
    <row r="243" spans="12:13">
      <c r="L243" s="2"/>
      <c r="M243" s="2"/>
    </row>
    <row r="244" spans="12:13">
      <c r="L244" s="2"/>
      <c r="M244" s="2"/>
    </row>
    <row r="245" spans="12:13">
      <c r="L245" s="2"/>
      <c r="M245" s="2"/>
    </row>
    <row r="246" spans="12:13">
      <c r="L246" s="2"/>
      <c r="M246" s="2"/>
    </row>
    <row r="247" spans="12:13">
      <c r="L247" s="2"/>
      <c r="M247" s="2"/>
    </row>
    <row r="248" spans="12:13">
      <c r="L248" s="2"/>
      <c r="M248" s="2"/>
    </row>
    <row r="249" spans="12:13">
      <c r="L249" s="2"/>
      <c r="M249" s="2"/>
    </row>
    <row r="250" spans="12:13">
      <c r="L250" s="2"/>
      <c r="M250" s="2"/>
    </row>
    <row r="251" spans="12:13">
      <c r="L251" s="2"/>
      <c r="M251" s="2"/>
    </row>
    <row r="252" spans="12:13">
      <c r="L252" s="2"/>
      <c r="M252" s="2"/>
    </row>
    <row r="253" spans="12:13">
      <c r="L253" s="2"/>
      <c r="M253" s="2"/>
    </row>
    <row r="65422" spans="2:4">
      <c r="B65422" s="89"/>
      <c r="D65422" s="90">
        <f>+B65422-C65422</f>
        <v>0</v>
      </c>
    </row>
  </sheetData>
  <autoFilter ref="A15:D18"/>
  <mergeCells count="12">
    <mergeCell ref="A36:D36"/>
    <mergeCell ref="A44:D44"/>
    <mergeCell ref="A51:C51"/>
    <mergeCell ref="A55:C55"/>
    <mergeCell ref="A59:C59"/>
    <mergeCell ref="A63:C63"/>
    <mergeCell ref="A4:C4"/>
    <mergeCell ref="P4:R4"/>
    <mergeCell ref="A14:C14"/>
    <mergeCell ref="A20:D20"/>
    <mergeCell ref="A29:C29"/>
    <mergeCell ref="A33:C3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7 Aguinaldo</vt:lpstr>
      <vt:lpstr>7 Prestamos</vt:lpstr>
      <vt:lpstr>7 Proveedores</vt:lpstr>
      <vt:lpstr>2 Clientes</vt:lpstr>
      <vt:lpstr>'7 Prestamos'!Print_Area</vt:lpstr>
      <vt:lpstr>'7 Proveedores'!Print_Area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2018-07-01T22:13:05Z</dcterms:created>
  <dcterms:modified xsi:type="dcterms:W3CDTF">2018-07-02T02:52:12Z</dcterms:modified>
</cp:coreProperties>
</file>