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lovin\My Drive\Master Thesis\Python Code\Data Sources\"/>
    </mc:Choice>
  </mc:AlternateContent>
  <xr:revisionPtr revIDLastSave="0" documentId="13_ncr:1_{E3E8E031-070A-4427-ADCC-240DE67070FD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National Statistics" sheetId="1" r:id="rId1"/>
    <sheet name="National Statistics Table" sheetId="2" r:id="rId2"/>
    <sheet name="EUROSTAT" sheetId="4" r:id="rId3"/>
    <sheet name="Sources Comparission" sheetId="3" r:id="rId4"/>
    <sheet name="Percentage difference" sheetId="7" r:id="rId5"/>
  </sheets>
  <definedNames>
    <definedName name="_Hlk84702980" localSheetId="4">'Percentage difference'!$G$1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5" i="7"/>
  <c r="I76" i="7"/>
  <c r="I77" i="7"/>
  <c r="I78" i="7"/>
  <c r="I79" i="7"/>
  <c r="I80" i="7"/>
  <c r="I81" i="7"/>
  <c r="I82" i="7"/>
  <c r="I83" i="7"/>
  <c r="I84" i="7"/>
  <c r="I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9" i="7"/>
  <c r="E30" i="7"/>
  <c r="E31" i="7"/>
  <c r="E32" i="7"/>
  <c r="E33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5" i="7"/>
  <c r="E76" i="7"/>
  <c r="E77" i="7"/>
  <c r="E78" i="7"/>
  <c r="E79" i="7"/>
  <c r="E80" i="7"/>
  <c r="E81" i="7"/>
  <c r="E82" i="7"/>
  <c r="E83" i="7"/>
  <c r="E84" i="7"/>
  <c r="E2" i="7"/>
  <c r="E2" i="3"/>
  <c r="F2" i="3"/>
  <c r="F3" i="3"/>
  <c r="E4" i="3"/>
  <c r="F4" i="3"/>
  <c r="F5" i="3"/>
  <c r="F6" i="3"/>
  <c r="F7" i="3"/>
  <c r="F8" i="3"/>
  <c r="F12" i="3"/>
  <c r="F15" i="3"/>
  <c r="F17" i="3"/>
  <c r="F19" i="3"/>
  <c r="F20" i="3"/>
  <c r="F22" i="3"/>
  <c r="E23" i="3"/>
  <c r="F24" i="3"/>
  <c r="F25" i="3"/>
  <c r="F26" i="3"/>
  <c r="F27" i="3"/>
  <c r="F28" i="3"/>
  <c r="F29" i="3"/>
  <c r="D31" i="3"/>
  <c r="F31" i="3"/>
  <c r="E32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5" i="3"/>
  <c r="F56" i="3"/>
  <c r="F57" i="3"/>
  <c r="F58" i="3"/>
  <c r="F59" i="3"/>
  <c r="F60" i="3"/>
  <c r="F61" i="3"/>
  <c r="F62" i="3"/>
  <c r="F63" i="3"/>
  <c r="F64" i="3"/>
  <c r="F65" i="3"/>
  <c r="F67" i="3"/>
  <c r="F68" i="3"/>
  <c r="F69" i="3"/>
  <c r="F70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6" i="3"/>
  <c r="F88" i="3"/>
  <c r="F89" i="3"/>
  <c r="F90" i="3"/>
  <c r="F91" i="3"/>
  <c r="F92" i="3"/>
  <c r="F93" i="3"/>
  <c r="F94" i="3"/>
  <c r="F95" i="3"/>
  <c r="F96" i="3"/>
  <c r="F97" i="3"/>
  <c r="F98" i="3"/>
  <c r="F100" i="3"/>
  <c r="F101" i="3"/>
  <c r="F103" i="3"/>
  <c r="F105" i="3"/>
  <c r="N10" i="4"/>
  <c r="C11" i="2"/>
  <c r="W28" i="2"/>
  <c r="V28" i="2"/>
  <c r="U28" i="2"/>
  <c r="T28" i="2"/>
  <c r="R28" i="2"/>
  <c r="O28" i="2"/>
  <c r="M28" i="2"/>
  <c r="L28" i="2"/>
  <c r="H28" i="2"/>
  <c r="G28" i="2"/>
  <c r="F28" i="2"/>
  <c r="C28" i="2"/>
  <c r="B28" i="2"/>
  <c r="W27" i="2"/>
  <c r="V27" i="2"/>
  <c r="U27" i="2"/>
  <c r="R27" i="2"/>
  <c r="Q27" i="2"/>
  <c r="P27" i="2"/>
  <c r="O27" i="2"/>
  <c r="M27" i="2"/>
  <c r="L27" i="2"/>
  <c r="H27" i="2"/>
  <c r="F27" i="2"/>
  <c r="C27" i="2"/>
  <c r="B27" i="2"/>
  <c r="W26" i="2"/>
  <c r="V26" i="2"/>
  <c r="U26" i="2"/>
  <c r="S26" i="2"/>
  <c r="R26" i="2"/>
  <c r="O26" i="2"/>
  <c r="M26" i="2"/>
  <c r="L26" i="2"/>
  <c r="H26" i="2"/>
  <c r="F26" i="2"/>
  <c r="D26" i="2"/>
  <c r="C26" i="2"/>
  <c r="B26" i="2"/>
  <c r="W25" i="2"/>
  <c r="V25" i="2"/>
  <c r="U25" i="2"/>
  <c r="O25" i="2"/>
  <c r="N25" i="2"/>
  <c r="B25" i="2"/>
  <c r="W24" i="2"/>
  <c r="V24" i="2"/>
  <c r="M24" i="2"/>
  <c r="L24" i="2"/>
  <c r="F24" i="2"/>
  <c r="D24" i="2"/>
  <c r="C24" i="2"/>
  <c r="B24" i="2"/>
  <c r="W23" i="2"/>
  <c r="V23" i="2"/>
  <c r="U23" i="2"/>
  <c r="R23" i="2"/>
  <c r="M23" i="2"/>
  <c r="G23" i="2"/>
  <c r="F23" i="2"/>
  <c r="C23" i="2"/>
  <c r="B23" i="2"/>
  <c r="W22" i="2"/>
  <c r="V22" i="2"/>
  <c r="U22" i="2"/>
  <c r="R22" i="2"/>
  <c r="M22" i="2"/>
  <c r="L22" i="2"/>
  <c r="H22" i="2"/>
  <c r="G22" i="2"/>
  <c r="F22" i="2"/>
  <c r="D22" i="2"/>
  <c r="C22" i="2"/>
  <c r="B22" i="2"/>
  <c r="W21" i="2"/>
  <c r="V21" i="2"/>
  <c r="U21" i="2"/>
  <c r="N21" i="2"/>
  <c r="F21" i="2"/>
  <c r="B21" i="2"/>
  <c r="W20" i="2"/>
  <c r="V20" i="2"/>
  <c r="U20" i="2"/>
  <c r="T20" i="2"/>
  <c r="S20" i="2"/>
  <c r="R20" i="2"/>
  <c r="O20" i="2"/>
  <c r="M20" i="2"/>
  <c r="G20" i="2"/>
  <c r="F20" i="2"/>
  <c r="C20" i="2"/>
  <c r="B20" i="2"/>
  <c r="W19" i="2"/>
  <c r="V19" i="2"/>
  <c r="U19" i="2"/>
  <c r="Q19" i="2"/>
  <c r="N19" i="2"/>
  <c r="D19" i="2"/>
  <c r="B19" i="2"/>
  <c r="W18" i="2"/>
  <c r="V18" i="2"/>
  <c r="U18" i="2"/>
  <c r="P18" i="2"/>
  <c r="M18" i="2"/>
  <c r="F18" i="2"/>
  <c r="C18" i="2"/>
  <c r="B18" i="2"/>
  <c r="W17" i="2"/>
  <c r="V17" i="2"/>
  <c r="U17" i="2"/>
  <c r="S17" i="2"/>
  <c r="R17" i="2"/>
  <c r="L17" i="2"/>
  <c r="F17" i="2"/>
  <c r="C17" i="2"/>
  <c r="B17" i="2"/>
  <c r="W16" i="2"/>
  <c r="V16" i="2"/>
  <c r="U16" i="2"/>
  <c r="S16" i="2"/>
  <c r="R16" i="2"/>
  <c r="L16" i="2"/>
  <c r="K16" i="2"/>
  <c r="H16" i="2"/>
  <c r="G16" i="2"/>
  <c r="F16" i="2"/>
  <c r="E16" i="2"/>
  <c r="B16" i="2"/>
  <c r="W15" i="2"/>
  <c r="V15" i="2"/>
  <c r="U15" i="2"/>
  <c r="Q15" i="2"/>
  <c r="P15" i="2"/>
  <c r="M15" i="2"/>
  <c r="L15" i="2"/>
  <c r="J15" i="2"/>
  <c r="H15" i="2"/>
  <c r="G15" i="2"/>
  <c r="F15" i="2"/>
  <c r="B15" i="2"/>
  <c r="W14" i="2"/>
  <c r="V14" i="2"/>
  <c r="B14" i="2"/>
  <c r="W13" i="2"/>
  <c r="V13" i="2"/>
  <c r="U13" i="2"/>
  <c r="S13" i="2"/>
  <c r="R13" i="2"/>
  <c r="N13" i="2"/>
  <c r="M13" i="2"/>
  <c r="H13" i="2"/>
  <c r="F13" i="2"/>
  <c r="D13" i="2"/>
  <c r="C13" i="2"/>
  <c r="B13" i="2"/>
  <c r="W12" i="2"/>
  <c r="V12" i="2"/>
  <c r="U12" i="2"/>
  <c r="S12" i="2"/>
  <c r="R12" i="2"/>
  <c r="O12" i="2"/>
  <c r="N12" i="2"/>
  <c r="M12" i="2"/>
  <c r="L12" i="2"/>
  <c r="H12" i="2"/>
  <c r="G12" i="2"/>
  <c r="F12" i="2"/>
  <c r="C12" i="2"/>
  <c r="B12" i="2"/>
  <c r="W11" i="2"/>
  <c r="V11" i="2"/>
  <c r="U11" i="2"/>
  <c r="R11" i="2"/>
  <c r="Q11" i="2"/>
  <c r="P11" i="2"/>
  <c r="O11" i="2"/>
  <c r="M11" i="2"/>
  <c r="J11" i="2"/>
  <c r="H11" i="2"/>
  <c r="G11" i="2"/>
  <c r="F11" i="2"/>
  <c r="B11" i="2"/>
  <c r="W10" i="2"/>
  <c r="V10" i="2"/>
  <c r="U10" i="2"/>
  <c r="S10" i="2"/>
  <c r="Q10" i="2"/>
  <c r="O10" i="2"/>
  <c r="N10" i="2"/>
  <c r="L10" i="2"/>
  <c r="G10" i="2"/>
  <c r="C10" i="2"/>
  <c r="B10" i="2"/>
  <c r="W9" i="2"/>
  <c r="V9" i="2"/>
  <c r="U9" i="2"/>
  <c r="S9" i="2"/>
  <c r="R9" i="2"/>
  <c r="Q9" i="2"/>
  <c r="P9" i="2"/>
  <c r="M9" i="2"/>
  <c r="J9" i="2"/>
  <c r="I9" i="2"/>
  <c r="F9" i="2"/>
  <c r="E9" i="2"/>
  <c r="B9" i="2"/>
  <c r="W8" i="2"/>
  <c r="V8" i="2"/>
  <c r="U8" i="2"/>
  <c r="T8" i="2"/>
  <c r="S8" i="2"/>
  <c r="R8" i="2"/>
  <c r="H8" i="2"/>
  <c r="G8" i="2"/>
  <c r="F8" i="2"/>
  <c r="C8" i="2"/>
  <c r="B8" i="2"/>
  <c r="W7" i="2"/>
  <c r="V7" i="2"/>
  <c r="U7" i="2"/>
  <c r="T7" i="2"/>
  <c r="R7" i="2"/>
  <c r="Q7" i="2"/>
  <c r="P7" i="2"/>
  <c r="O7" i="2"/>
  <c r="N7" i="2"/>
  <c r="M7" i="2"/>
  <c r="L7" i="2"/>
  <c r="H7" i="2"/>
  <c r="G7" i="2"/>
  <c r="F7" i="2"/>
  <c r="E7" i="2"/>
  <c r="C7" i="2"/>
  <c r="B7" i="2"/>
  <c r="W6" i="2"/>
  <c r="V6" i="2"/>
  <c r="U6" i="2"/>
  <c r="S6" i="2"/>
  <c r="R6" i="2"/>
  <c r="Q6" i="2"/>
  <c r="P6" i="2"/>
  <c r="O6" i="2"/>
  <c r="N6" i="2"/>
  <c r="M6" i="2"/>
  <c r="H6" i="2"/>
  <c r="G6" i="2"/>
  <c r="F6" i="2"/>
  <c r="D6" i="2"/>
  <c r="C6" i="2"/>
  <c r="B6" i="2"/>
  <c r="W5" i="2"/>
  <c r="V5" i="2"/>
  <c r="U5" i="2"/>
  <c r="R5" i="2"/>
  <c r="O5" i="2"/>
  <c r="M5" i="2"/>
  <c r="L5" i="2"/>
  <c r="B5" i="2"/>
  <c r="W4" i="2"/>
  <c r="V4" i="2"/>
  <c r="U4" i="2"/>
  <c r="S4" i="2"/>
  <c r="R4" i="2"/>
  <c r="O4" i="2"/>
  <c r="N4" i="2"/>
  <c r="M4" i="2"/>
  <c r="F4" i="2"/>
  <c r="D4" i="2"/>
  <c r="C4" i="2"/>
  <c r="B4" i="2"/>
  <c r="W3" i="2"/>
  <c r="V3" i="2"/>
  <c r="U3" i="2"/>
  <c r="S3" i="2"/>
  <c r="R3" i="2"/>
  <c r="P3" i="2"/>
  <c r="O3" i="2"/>
  <c r="M3" i="2"/>
  <c r="L3" i="2"/>
  <c r="H3" i="2"/>
  <c r="F3" i="2"/>
  <c r="C3" i="2"/>
  <c r="B3" i="2"/>
  <c r="W2" i="2"/>
  <c r="V2" i="2"/>
  <c r="U2" i="2"/>
  <c r="R2" i="2"/>
  <c r="P2" i="2"/>
  <c r="M2" i="2"/>
  <c r="L2" i="2"/>
  <c r="H2" i="2"/>
  <c r="G2" i="2"/>
  <c r="F2" i="2"/>
  <c r="B2" i="2"/>
  <c r="C370" i="1"/>
  <c r="G27" i="2" s="1"/>
  <c r="C369" i="1"/>
  <c r="D27" i="2" s="1"/>
  <c r="C364" i="1"/>
  <c r="N27" i="2" s="1"/>
  <c r="C341" i="1"/>
  <c r="P25" i="2" s="1"/>
  <c r="C333" i="1"/>
  <c r="P24" i="2" s="1"/>
  <c r="C332" i="1"/>
  <c r="N24" i="2" s="1"/>
  <c r="C313" i="1" l="1"/>
  <c r="L23" i="2" s="1"/>
  <c r="C319" i="1"/>
  <c r="P23" i="2" s="1"/>
  <c r="C304" i="1" l="1"/>
  <c r="N22" i="2" s="1"/>
  <c r="C289" i="1"/>
  <c r="M21" i="2" s="1"/>
  <c r="C252" i="1"/>
  <c r="P17" i="2" s="1"/>
  <c r="C248" i="1"/>
  <c r="M17" i="2" s="1"/>
  <c r="C236" i="1"/>
  <c r="P16" i="2" s="1"/>
  <c r="C234" i="1"/>
  <c r="C16" i="2" s="1"/>
  <c r="C206" i="1"/>
  <c r="M14" i="2" s="1"/>
  <c r="C209" i="1"/>
  <c r="Q14" i="2" s="1"/>
  <c r="C190" i="1"/>
  <c r="L13" i="2" s="1"/>
  <c r="C135" i="1" l="1"/>
  <c r="D10" i="2" s="1"/>
  <c r="C126" i="1"/>
  <c r="C9" i="2" s="1"/>
  <c r="C89" i="1"/>
  <c r="D7" i="2" s="1"/>
  <c r="C65" i="1"/>
  <c r="C71" i="1" s="1"/>
  <c r="E6" i="2" s="1"/>
  <c r="C75" i="1"/>
  <c r="L6" i="2" s="1"/>
  <c r="C54" i="1"/>
  <c r="N5" i="2" s="1"/>
  <c r="C42" i="1"/>
  <c r="L4" i="2" s="1"/>
  <c r="C38" i="1"/>
  <c r="G4" i="2" s="1"/>
  <c r="C28" i="1"/>
  <c r="T3" i="2" s="1"/>
  <c r="C7" i="1"/>
  <c r="C10" i="1" s="1"/>
  <c r="N2" i="2" s="1"/>
  <c r="C13" i="1"/>
  <c r="S2" i="2" s="1"/>
  <c r="C4" i="1"/>
  <c r="C2" i="2" s="1"/>
  <c r="C58" i="1" l="1"/>
  <c r="C389" i="1" l="1"/>
  <c r="C279" i="1"/>
  <c r="P20" i="2" s="1"/>
  <c r="C228" i="1"/>
  <c r="C229" i="1" l="1"/>
  <c r="N16" i="2" s="1"/>
  <c r="M16" i="2"/>
  <c r="C208" i="1"/>
  <c r="P14" i="2" s="1"/>
  <c r="C207" i="1"/>
  <c r="S14" i="2" s="1"/>
  <c r="C205" i="1"/>
  <c r="C204" i="1"/>
  <c r="U14" i="2" s="1"/>
  <c r="C203" i="1"/>
  <c r="C14" i="2" s="1"/>
  <c r="C202" i="1"/>
  <c r="O14" i="2" s="1"/>
  <c r="C200" i="1"/>
  <c r="H14" i="2" s="1"/>
  <c r="C201" i="1"/>
  <c r="F14" i="2" s="1"/>
  <c r="C199" i="1"/>
  <c r="D14" i="2" s="1"/>
  <c r="C138" i="1"/>
  <c r="C140" i="1" s="1"/>
  <c r="M10" i="2" s="1"/>
  <c r="C137" i="1"/>
  <c r="F10" i="2" s="1"/>
  <c r="C142" i="1"/>
  <c r="R10" i="2" s="1"/>
</calcChain>
</file>

<file path=xl/sharedStrings.xml><?xml version="1.0" encoding="utf-8"?>
<sst xmlns="http://schemas.openxmlformats.org/spreadsheetml/2006/main" count="1978" uniqueCount="179">
  <si>
    <t>BE</t>
  </si>
  <si>
    <t>Wind Offshore</t>
  </si>
  <si>
    <t>GWh</t>
  </si>
  <si>
    <t>BG</t>
  </si>
  <si>
    <t>Load</t>
  </si>
  <si>
    <t>CZ</t>
  </si>
  <si>
    <t>CZSO Czech Statistical Office</t>
  </si>
  <si>
    <t>Nuclear</t>
  </si>
  <si>
    <t>Fossil Coal-derived gas</t>
  </si>
  <si>
    <t>Fossil Hard coal</t>
  </si>
  <si>
    <t>Fossil Brown coal/Lignite</t>
  </si>
  <si>
    <t>Thermal</t>
  </si>
  <si>
    <t>Hydro</t>
  </si>
  <si>
    <t>Solar</t>
  </si>
  <si>
    <t>DE</t>
  </si>
  <si>
    <t>Wind Onshore</t>
  </si>
  <si>
    <t>Euracoal</t>
  </si>
  <si>
    <t>https://euracoal.eu/info/euracoal-eu-statistics/</t>
  </si>
  <si>
    <t xml:space="preserve">ENTSO-E </t>
  </si>
  <si>
    <t>Data obtained using API</t>
  </si>
  <si>
    <t>Federal Office of Statistics</t>
  </si>
  <si>
    <t>EE</t>
  </si>
  <si>
    <t>Statistics Estonia</t>
  </si>
  <si>
    <t>Fossil Oil shale</t>
  </si>
  <si>
    <t>Fossil Peat</t>
  </si>
  <si>
    <t>Fossil Gas</t>
  </si>
  <si>
    <t>Hydro Run-of-river and poundage</t>
  </si>
  <si>
    <t>IEA.org</t>
  </si>
  <si>
    <t>https://www.iea.org/data-and-statistics/data-tables?country=ESTONIA&amp;energy=Electricity&amp;year=2018</t>
  </si>
  <si>
    <t>Waste</t>
  </si>
  <si>
    <t>Biomass</t>
  </si>
  <si>
    <t>ES</t>
  </si>
  <si>
    <t>Red Eléctrica</t>
  </si>
  <si>
    <t>https://www.ree.es/en/datos/publications/annual-system-report/spanish-electricity-system-2018-report</t>
  </si>
  <si>
    <t>Coal</t>
  </si>
  <si>
    <t>Hydro Pumped Storage</t>
  </si>
  <si>
    <t>Wind</t>
  </si>
  <si>
    <t>Other renewable</t>
  </si>
  <si>
    <t>Other</t>
  </si>
  <si>
    <t>FI</t>
  </si>
  <si>
    <t>Stat Fin</t>
  </si>
  <si>
    <t>https://www.iea.org/data-and-statistics/data-tables?country=FINLAND&amp;energy=Electricity&amp;year=2018</t>
  </si>
  <si>
    <t>Fossil Oil</t>
  </si>
  <si>
    <t>FR</t>
  </si>
  <si>
    <t>Réseau de Transport d'Electricité</t>
  </si>
  <si>
    <t>https://www.services-rte.com/en/view-data-published-by-rte.html</t>
  </si>
  <si>
    <t xml:space="preserve">Fossil Oil </t>
  </si>
  <si>
    <t>Hydro Water Reservoir</t>
  </si>
  <si>
    <t xml:space="preserve">Nuclear  </t>
  </si>
  <si>
    <t>GR</t>
  </si>
  <si>
    <t>HU</t>
  </si>
  <si>
    <t>Other Renewable</t>
  </si>
  <si>
    <t>Hungarian Energy and Public Utility Regulatory Authority (HEA)</t>
  </si>
  <si>
    <t>IE</t>
  </si>
  <si>
    <t>Other Renewables</t>
  </si>
  <si>
    <t>https://www.seai.ie/data-and-insights/seai-statistics/monthly-energy-data/electricity/</t>
  </si>
  <si>
    <t>https://www.iea.org/data-and-statistics/data-tables?country=IRELAND&amp;energy=Electricity&amp;year=2018</t>
  </si>
  <si>
    <t>Sustainable energy Authority Ireland</t>
  </si>
  <si>
    <t>IT</t>
  </si>
  <si>
    <t>Import</t>
  </si>
  <si>
    <t>Export</t>
  </si>
  <si>
    <t>https://www.terna.it/en/electric-system/statistical-data-forecast/statistical-publications</t>
  </si>
  <si>
    <t>Terna</t>
  </si>
  <si>
    <t>LT</t>
  </si>
  <si>
    <t xml:space="preserve">Fossil Gas </t>
  </si>
  <si>
    <t xml:space="preserve">Wind Onshore </t>
  </si>
  <si>
    <t>https://www.iea.org/data-and-statistics/data-tables?country=LITHUANIA&amp;energy=Electricity&amp;year=2018</t>
  </si>
  <si>
    <t>LV</t>
  </si>
  <si>
    <t xml:space="preserve">Biomass  </t>
  </si>
  <si>
    <t>https://www.iea.org/data-and-statistics/data-tables?country=LATVIA&amp;energy=Electricity&amp;year=2018</t>
  </si>
  <si>
    <t>ME</t>
  </si>
  <si>
    <t>Statistical office of Montenegro - MONSTAT</t>
  </si>
  <si>
    <t>NL</t>
  </si>
  <si>
    <t>http://bazapodataka.monstat.org/PXWebEng/pxweb/en/Energy%20statistics/?rxid=fef319a2-4c1b-4e2e-824b-40762708d1ca</t>
  </si>
  <si>
    <t>https://opendata.cbs.nl/#/CBS/en/dataset/84575ENG/table</t>
  </si>
  <si>
    <t>StatLine - Statistics Netherlands</t>
  </si>
  <si>
    <t>NO</t>
  </si>
  <si>
    <t>https://www.ssb.no/en/statbank/table/08307/</t>
  </si>
  <si>
    <t>National statistical institute of Norway</t>
  </si>
  <si>
    <t>PL</t>
  </si>
  <si>
    <t>https://www.iea.org/data-and-statistics/data-tables?country=POLAND&amp;energy=Electricity&amp;year=2018</t>
  </si>
  <si>
    <t>https://stat.gov.pl/en/topics/environment-energy/energy/energy-statistics-in-2018-and-2019,4,15.html</t>
  </si>
  <si>
    <t>Statistics Poland</t>
  </si>
  <si>
    <t>PT</t>
  </si>
  <si>
    <t>https://www.iea.org/data-and-statistics/data-tables?country=PORTUGAL&amp;energy=Electricity&amp;year=2018</t>
  </si>
  <si>
    <t>Geothermal</t>
  </si>
  <si>
    <t>The Directorate-General for Energy and Geology (DGEG) </t>
  </si>
  <si>
    <t>RS</t>
  </si>
  <si>
    <t>https://data.stat.gov.rs/Home/Result/040202?languageCode=en-US</t>
  </si>
  <si>
    <t>The Statistical Office of the Republic of Serbia</t>
  </si>
  <si>
    <t>https://www.iea.org/data-and-statistics/data-tables?country=SERBIA&amp;energy=Electricity&amp;year=2018</t>
  </si>
  <si>
    <t>SE</t>
  </si>
  <si>
    <t>https://www.statistikdatabasen.scb.se/pxweb/en/ssd/START__EN__EN0105/ElProdAr/</t>
  </si>
  <si>
    <t>Statistics Sweden </t>
  </si>
  <si>
    <t>SI</t>
  </si>
  <si>
    <t>https://pxweb.stat.si/SiStatData/pxweb/en/Data/-/1817602S.px</t>
  </si>
  <si>
    <t>Statistical office - Republic of Slovenia</t>
  </si>
  <si>
    <t>SK</t>
  </si>
  <si>
    <t>Statistical Office of the SR</t>
  </si>
  <si>
    <t>https://www.iea.org/data-and-statistics/data-tables?country=SLOVAKIA&amp;energy=Electricity&amp;year=2018</t>
  </si>
  <si>
    <t>GB</t>
  </si>
  <si>
    <t>Department for Business, Energy &amp; Industrial Strategy</t>
  </si>
  <si>
    <t>UK Energy Statistics</t>
  </si>
  <si>
    <t>https://www.iea.org/data-and-statistics/data-tables?country=UK&amp;energy=Electricity&amp;year=2018</t>
  </si>
  <si>
    <t>AT</t>
  </si>
  <si>
    <t>Statistics Austria</t>
  </si>
  <si>
    <t>The Belgian statistical office</t>
  </si>
  <si>
    <t>https://www.iea.org/data-and-statistics/data-tables?country=BELGIUM&amp;energy=Electricity&amp;year=2018</t>
  </si>
  <si>
    <t>https://bestat.statbel.fgov.be/bestat/crosstable.xhtml?datasource=bb790459-518f-4947-9a46-dc6834de19c7</t>
  </si>
  <si>
    <t>https://www.iea.org/data-and-statistics/data-tables?country=BULGARIA&amp;energy=Electricity&amp;year=2018</t>
  </si>
  <si>
    <t>CH</t>
  </si>
  <si>
    <t>Thermal + Ren</t>
  </si>
  <si>
    <t>https://www.iea.org/data-and-statistics/data-tables?country=SWITLAND&amp;energy=Electricity&amp;year=2018</t>
  </si>
  <si>
    <t>https://www.bfe.admin.ch/bfe/en/home/supply/statistics-and-geodata/energy-statistics/electricity-statistics.html</t>
  </si>
  <si>
    <t>Swiss Federal Office of Energy SFOE</t>
  </si>
  <si>
    <t>https://www.iea.org/data-and-statistics/data-tables?country=CZECH&amp;energy=Electricity&amp;year=2018</t>
  </si>
  <si>
    <t>https://vdb.czso.cz/vdbvo2/faces/en/index.jsf?page=vystup-objekt-vyhledavani&amp;vyhltext=power&amp;bkvt=cG93ZXI.&amp;katalog=all&amp;pvo=ENE04</t>
  </si>
  <si>
    <t xml:space="preserve">Other renewable </t>
  </si>
  <si>
    <t xml:space="preserve">Hydro Pumped Storage </t>
  </si>
  <si>
    <t>https://www-genesis.destatis.de/genesis/online?operation=abruftabelleBearbeiten&amp;levelindex=1&amp;levelid=1632018388832&amp;auswahloperation=abruftabelleAuspraegungAuswaehlen&amp;auswahlverzeichnis=ordnungsstruktur&amp;auswahlziel=werteabruf&amp;code=43311-0001&amp;auswahltext=&amp;wertauswahl=91&amp;werteabruf=Value+retrieval#abreadcrumb</t>
  </si>
  <si>
    <t>https://www-genesis.destatis.de/genesis/online?operation=abruftabelleBearbeiten&amp;levelindex=1&amp;levelid=1632026437255&amp;auswahloperation=abruftabelleAuspraegungAuswaehlen&amp;auswahlverzeichnis=ordnungsstruktur&amp;auswahlziel=werteabruf&amp;code=43312-0002&amp;auswahltext=&amp;werteabruf=Value+retrieval#abreadcrumb</t>
  </si>
  <si>
    <t>https://www.destatis.de/EN/Themes/Economic-Sectors-Enterprises/Energy/Production/Tables/gross-electricity-production.html;jsessionid=A025BBD51FFB807C4723A22E30F14E4B.live742#fussnote-1-60882</t>
  </si>
  <si>
    <t>https://andmed.stat.ee/en/stat/majandus__energeetika__energia-tarbimine-ja-tootmine__aastastatistika/KE033</t>
  </si>
  <si>
    <t>https://andmed.stat.ee/en/stat/majandus__energeetika__energia-tarbimine-ja-tootmine__aastastatistika/KE0230</t>
  </si>
  <si>
    <t>https://www.iea.org/data-and-statistics/data-tables?country=GERMANY&amp;energy=Electricity&amp;year=2018</t>
  </si>
  <si>
    <t>DK</t>
  </si>
  <si>
    <t>https://www.energidataservice.dk/tso-electricity/electricitybalance</t>
  </si>
  <si>
    <t>Energinet</t>
  </si>
  <si>
    <t>Country</t>
  </si>
  <si>
    <t>https://www.statistik.at/wcm/idc/idcplg?IdcService=GET_NATIVE_FILE&amp;RevisionSelectionMethod=LatestReleased&amp;dDocName=029791</t>
  </si>
  <si>
    <t>https://www.entsoe.eu/Documents/Publications/Statistics/Factsheet/entsoe_sfs2018_web.pdf</t>
  </si>
  <si>
    <t>Eurostat</t>
  </si>
  <si>
    <t>http://appsso.eurostat.ec.europa.eu/nui/show.do?dataset=nrg_105m</t>
  </si>
  <si>
    <t>https://euracoal2.org/download/Public-Archive/Library/Charts-Maps/Electricity-in-Europe/Strom-Kohle-2018-DE-dt_20200320-2.pdf</t>
  </si>
  <si>
    <t xml:space="preserve">Fossil Coal-derived gas </t>
  </si>
  <si>
    <t>https://energia.fi/files/1981/Sahkotase_1970-2019.xlsx</t>
  </si>
  <si>
    <t>http://www.mekh.hu/download/6/de/b0000/a_magyar_villamosenergia_rendszer_2018_evi_adatai.pdf</t>
  </si>
  <si>
    <t>https://download.terna.it/terna/2018_Eng_5-PRODUCTION_8d8d35c1009567f.pdf</t>
  </si>
  <si>
    <t xml:space="preserve">Hydro Run-of-river and poundage  </t>
  </si>
  <si>
    <t xml:space="preserve">Hydro Water Reservoir </t>
  </si>
  <si>
    <t>https://www.dgeg.gov.pt/media/52ndavgp/dgeg-edc-2000-2019.xlsx</t>
  </si>
  <si>
    <t>https://assets.publishing.service.gov.uk/government/uploads/system/uploads/attachment_data/file/791297/Press_Notice_March_2019.pdf</t>
  </si>
  <si>
    <t>Actual Generation per Type</t>
  </si>
  <si>
    <t>Actual Generation Output per Generation Unit</t>
  </si>
  <si>
    <t>ProductionTypeName</t>
  </si>
  <si>
    <t>hydro</t>
  </si>
  <si>
    <t>gas</t>
  </si>
  <si>
    <t>hard_coal</t>
  </si>
  <si>
    <t>lignite</t>
  </si>
  <si>
    <t>biomass</t>
  </si>
  <si>
    <t>nuclear</t>
  </si>
  <si>
    <t>wind_offshore</t>
  </si>
  <si>
    <t>other_fossil</t>
  </si>
  <si>
    <t>wind_onshore</t>
  </si>
  <si>
    <t>other_renewable</t>
  </si>
  <si>
    <t>8,309.496 </t>
  </si>
  <si>
    <t>https://appsso.eurostat.ec.europa.eu/nui/show.do?dataset=nrg_bal_c&amp;lang=en</t>
  </si>
  <si>
    <t>11,821.361 </t>
  </si>
  <si>
    <t>Eurostat Data</t>
  </si>
  <si>
    <t>GEO/TIME</t>
  </si>
  <si>
    <t>National Sources</t>
  </si>
  <si>
    <t>Fossil Hard Coal</t>
  </si>
  <si>
    <t>Fossil Brown Coal/Lignite</t>
  </si>
  <si>
    <t>https://bestat.statbel.fgov.be/bestat/crosstable.xhtml?view=80079bd5-e388-4ee9-987c-94273b99249f</t>
  </si>
  <si>
    <t>https://slovak.statistics.sk/PortalTraffic/fileServlet?Dokument=da19bcb8-8c9c-4757-aba5-2d0720266efa</t>
  </si>
  <si>
    <t>https://assets.publishing.service.gov.uk/government/uploads/system/uploads/attachment_data/file/1005772/Electricity_since_1920.xls</t>
  </si>
  <si>
    <t>Generation Technology</t>
  </si>
  <si>
    <t>Actual Generation Output per Generation Unit (GWh)</t>
  </si>
  <si>
    <t>Aggregated Generation per Type (GWh)</t>
  </si>
  <si>
    <t>Official Statistics of Individual Countries (GWh)</t>
  </si>
  <si>
    <t>Eurostat Data (GWh)</t>
  </si>
  <si>
    <t>11821.361 </t>
  </si>
  <si>
    <t>8309.496 </t>
  </si>
  <si>
    <t> -</t>
  </si>
  <si>
    <t>Wind onshore</t>
  </si>
  <si>
    <t>-</t>
  </si>
  <si>
    <t>Percentage difference in Official Statistics data</t>
  </si>
  <si>
    <t>Percentage difference in Actual Generation Output per Generation Unit data</t>
  </si>
  <si>
    <t>Percentage difference in Aggregated Generation per Type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</si>
</sst>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"/>
    <numFmt numFmtId="165" formatCode="0.000"/>
    <numFmt numFmtId="166" formatCode="#,##0.000"/>
    <numFmt numFmtId="167" formatCode="#,##0.##########"/>
  </numFmts>
  <fonts count="18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rgb="FF333333"/>
      <name val="Open Sans"/>
    </font>
    <font>
      <sz val="10"/>
      <name val="Geneva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Open Sans"/>
    </font>
    <font>
      <sz val="11"/>
      <name val="Arial"/>
      <charset val="238"/>
    </font>
    <font>
      <sz val="10"/>
      <name val="Arial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4" fillId="0" borderId="0"/>
    <xf numFmtId="0" fontId="8" fillId="0" borderId="0"/>
    <xf numFmtId="9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7" fillId="0" borderId="0"/>
  </cellStyleXfs>
  <cellXfs count="53">
    <xf numFmtId="0" fontId="0" fillId="0" borderId="0" xfId="0"/>
    <xf numFmtId="4" fontId="1" fillId="0" borderId="0" xfId="0" applyNumberFormat="1" applyFont="1"/>
    <xf numFmtId="0" fontId="0" fillId="2" borderId="0" xfId="0" applyFill="1"/>
    <xf numFmtId="3" fontId="0" fillId="0" borderId="0" xfId="0" applyNumberFormat="1"/>
    <xf numFmtId="4" fontId="0" fillId="0" borderId="0" xfId="0" applyNumberFormat="1"/>
    <xf numFmtId="0" fontId="3" fillId="0" borderId="0" xfId="0" applyFont="1"/>
    <xf numFmtId="0" fontId="0" fillId="0" borderId="0" xfId="0" applyFill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/>
    <xf numFmtId="0" fontId="5" fillId="0" borderId="0" xfId="0" applyFont="1"/>
    <xf numFmtId="2" fontId="0" fillId="0" borderId="1" xfId="0" applyNumberFormat="1" applyBorder="1"/>
    <xf numFmtId="165" fontId="0" fillId="0" borderId="1" xfId="0" applyNumberFormat="1" applyBorder="1"/>
    <xf numFmtId="0" fontId="0" fillId="3" borderId="0" xfId="0" applyFill="1"/>
    <xf numFmtId="165" fontId="6" fillId="0" borderId="1" xfId="0" applyNumberFormat="1" applyFont="1" applyBorder="1"/>
    <xf numFmtId="0" fontId="0" fillId="0" borderId="1" xfId="0" applyBorder="1"/>
    <xf numFmtId="0" fontId="7" fillId="0" borderId="0" xfId="0" applyFont="1"/>
    <xf numFmtId="4" fontId="0" fillId="0" borderId="0" xfId="0" applyNumberFormat="1" applyFill="1"/>
    <xf numFmtId="2" fontId="6" fillId="0" borderId="0" xfId="0" applyNumberFormat="1" applyFont="1" applyBorder="1"/>
    <xf numFmtId="2" fontId="0" fillId="0" borderId="0" xfId="0" applyNumberFormat="1" applyBorder="1"/>
    <xf numFmtId="0" fontId="0" fillId="0" borderId="1" xfId="0" applyFill="1" applyBorder="1"/>
    <xf numFmtId="165" fontId="6" fillId="0" borderId="0" xfId="0" applyNumberFormat="1" applyFont="1" applyBorder="1"/>
    <xf numFmtId="0" fontId="6" fillId="0" borderId="0" xfId="0" applyFont="1" applyAlignment="1">
      <alignment wrapText="1"/>
    </xf>
    <xf numFmtId="0" fontId="6" fillId="0" borderId="0" xfId="0" applyFont="1"/>
    <xf numFmtId="0" fontId="6" fillId="0" borderId="0" xfId="0" applyFont="1" applyFill="1"/>
    <xf numFmtId="3" fontId="0" fillId="0" borderId="0" xfId="0" applyNumberFormat="1" applyFill="1"/>
    <xf numFmtId="4" fontId="1" fillId="0" borderId="0" xfId="0" applyNumberFormat="1" applyFont="1" applyFill="1"/>
    <xf numFmtId="0" fontId="0" fillId="0" borderId="0" xfId="0" applyFill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Fill="1" applyBorder="1"/>
    <xf numFmtId="2" fontId="0" fillId="0" borderId="0" xfId="0" applyNumberFormat="1" applyAlignment="1">
      <alignment horizontal="right"/>
    </xf>
    <xf numFmtId="0" fontId="11" fillId="0" borderId="0" xfId="4"/>
    <xf numFmtId="0" fontId="13" fillId="0" borderId="0" xfId="0" applyFont="1"/>
    <xf numFmtId="0" fontId="13" fillId="0" borderId="1" xfId="0" applyFont="1" applyBorder="1"/>
    <xf numFmtId="0" fontId="9" fillId="4" borderId="1" xfId="2" applyNumberFormat="1" applyFont="1" applyFill="1" applyBorder="1" applyAlignment="1"/>
    <xf numFmtId="0" fontId="9" fillId="5" borderId="1" xfId="2" applyNumberFormat="1" applyFont="1" applyFill="1" applyBorder="1" applyAlignment="1"/>
    <xf numFmtId="0" fontId="13" fillId="5" borderId="1" xfId="0" applyFont="1" applyFill="1" applyBorder="1"/>
    <xf numFmtId="166" fontId="9" fillId="0" borderId="1" xfId="2" applyNumberFormat="1" applyFont="1" applyFill="1" applyBorder="1" applyAlignment="1"/>
    <xf numFmtId="166" fontId="9" fillId="6" borderId="1" xfId="0" applyNumberFormat="1" applyFont="1" applyFill="1" applyBorder="1" applyAlignment="1">
      <alignment horizontal="right" vertical="center" shrinkToFit="1"/>
    </xf>
    <xf numFmtId="167" fontId="9" fillId="0" borderId="1" xfId="0" applyNumberFormat="1" applyFont="1" applyBorder="1" applyAlignment="1">
      <alignment horizontal="right" vertical="center" shrinkToFit="1"/>
    </xf>
    <xf numFmtId="167" fontId="9" fillId="6" borderId="1" xfId="0" applyNumberFormat="1" applyFont="1" applyFill="1" applyBorder="1" applyAlignment="1">
      <alignment horizontal="right" vertical="center" shrinkToFit="1"/>
    </xf>
    <xf numFmtId="166" fontId="9" fillId="0" borderId="1" xfId="0" applyNumberFormat="1" applyFont="1" applyBorder="1" applyAlignment="1">
      <alignment horizontal="right" vertical="center" shrinkToFit="1"/>
    </xf>
    <xf numFmtId="0" fontId="6" fillId="0" borderId="0" xfId="0" applyFont="1" applyBorder="1"/>
    <xf numFmtId="0" fontId="0" fillId="0" borderId="0" xfId="0" applyBorder="1"/>
    <xf numFmtId="0" fontId="12" fillId="0" borderId="0" xfId="0" applyFont="1" applyBorder="1"/>
    <xf numFmtId="0" fontId="6" fillId="0" borderId="0" xfId="0" applyFont="1" applyBorder="1" applyAlignment="1">
      <alignment wrapText="1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right" vertical="center"/>
    </xf>
    <xf numFmtId="10" fontId="16" fillId="0" borderId="1" xfId="3" applyNumberFormat="1" applyFont="1" applyBorder="1"/>
    <xf numFmtId="10" fontId="15" fillId="0" borderId="1" xfId="0" applyNumberFormat="1" applyFont="1" applyBorder="1" applyAlignment="1">
      <alignment horizontal="right" vertical="center"/>
    </xf>
  </cellXfs>
  <cellStyles count="6">
    <cellStyle name="Hyperlink" xfId="4" builtinId="8"/>
    <cellStyle name="Normal" xfId="0" builtinId="0"/>
    <cellStyle name="Normal 2" xfId="1" xr:uid="{9FFBC14B-1060-485F-977D-E2CC81312EAF}"/>
    <cellStyle name="Normal 3" xfId="2" xr:uid="{6DC1389B-C74D-4374-A44E-516F08BF9FCE}"/>
    <cellStyle name="Normal 4" xfId="5" xr:uid="{88428B12-042E-49A5-968F-479EBE8FF89B}"/>
    <cellStyle name="Percent" xfId="3" builtinId="5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ee.es/en/datos/publications/annual-system-report/spanish-electricity-system-2018-repor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91"/>
  <sheetViews>
    <sheetView topLeftCell="A55" workbookViewId="0">
      <selection activeCell="C12" sqref="C12"/>
    </sheetView>
  </sheetViews>
  <sheetFormatPr defaultRowHeight="14.4"/>
  <cols>
    <col min="2" max="2" width="34.109375" customWidth="1"/>
    <col min="3" max="3" width="10.5546875" bestFit="1" customWidth="1"/>
  </cols>
  <sheetData>
    <row r="2" spans="1:6">
      <c r="A2" t="s">
        <v>104</v>
      </c>
      <c r="B2" t="s">
        <v>4</v>
      </c>
      <c r="C2">
        <v>73980.567248699997</v>
      </c>
      <c r="D2" t="s">
        <v>2</v>
      </c>
      <c r="E2" t="s">
        <v>105</v>
      </c>
      <c r="F2" t="s">
        <v>129</v>
      </c>
    </row>
    <row r="3" spans="1:6">
      <c r="B3" t="s">
        <v>42</v>
      </c>
      <c r="C3">
        <v>716.0707247659999</v>
      </c>
      <c r="D3" t="s">
        <v>2</v>
      </c>
      <c r="E3" t="s">
        <v>105</v>
      </c>
      <c r="F3" t="s">
        <v>129</v>
      </c>
    </row>
    <row r="4" spans="1:6">
      <c r="B4" t="s">
        <v>30</v>
      </c>
      <c r="C4">
        <f>4929.95635266511-2154.156</f>
        <v>2775.80035266511</v>
      </c>
      <c r="D4" t="s">
        <v>2</v>
      </c>
      <c r="E4" t="s">
        <v>105</v>
      </c>
      <c r="F4" t="s">
        <v>129</v>
      </c>
    </row>
    <row r="5" spans="1:6">
      <c r="B5" t="s">
        <v>25</v>
      </c>
      <c r="C5">
        <v>9917.7350437361602</v>
      </c>
      <c r="D5" t="s">
        <v>2</v>
      </c>
      <c r="E5" t="s">
        <v>105</v>
      </c>
      <c r="F5" t="s">
        <v>129</v>
      </c>
    </row>
    <row r="6" spans="1:6">
      <c r="B6" t="s">
        <v>9</v>
      </c>
      <c r="C6">
        <v>3619.7472521609998</v>
      </c>
      <c r="D6" t="s">
        <v>2</v>
      </c>
      <c r="E6" t="s">
        <v>105</v>
      </c>
      <c r="F6" t="s">
        <v>129</v>
      </c>
    </row>
    <row r="7" spans="1:6">
      <c r="B7" s="2" t="s">
        <v>12</v>
      </c>
      <c r="C7">
        <f>37637.9103477187</f>
        <v>37637.910347718702</v>
      </c>
      <c r="D7" t="s">
        <v>2</v>
      </c>
      <c r="E7" t="s">
        <v>105</v>
      </c>
      <c r="F7" t="s">
        <v>129</v>
      </c>
    </row>
    <row r="8" spans="1:6">
      <c r="B8" s="6" t="s">
        <v>35</v>
      </c>
      <c r="C8">
        <v>3600</v>
      </c>
      <c r="D8" t="s">
        <v>2</v>
      </c>
      <c r="E8" t="s">
        <v>18</v>
      </c>
      <c r="F8" t="s">
        <v>130</v>
      </c>
    </row>
    <row r="9" spans="1:6">
      <c r="B9" s="6" t="s">
        <v>26</v>
      </c>
      <c r="C9">
        <v>24000</v>
      </c>
      <c r="D9" t="s">
        <v>2</v>
      </c>
      <c r="E9" t="s">
        <v>18</v>
      </c>
      <c r="F9" t="s">
        <v>130</v>
      </c>
    </row>
    <row r="10" spans="1:6">
      <c r="B10" s="6" t="s">
        <v>47</v>
      </c>
      <c r="C10">
        <f>C7-C8-C9</f>
        <v>10037.910347718702</v>
      </c>
      <c r="D10" t="s">
        <v>2</v>
      </c>
      <c r="E10" t="s">
        <v>18</v>
      </c>
      <c r="F10" t="s">
        <v>130</v>
      </c>
    </row>
    <row r="11" spans="1:6">
      <c r="B11" t="s">
        <v>13</v>
      </c>
      <c r="C11">
        <v>1455.1320000000003</v>
      </c>
      <c r="D11" t="s">
        <v>2</v>
      </c>
      <c r="E11" t="s">
        <v>105</v>
      </c>
      <c r="F11" t="s">
        <v>129</v>
      </c>
    </row>
    <row r="12" spans="1:6">
      <c r="B12" t="s">
        <v>38</v>
      </c>
      <c r="C12">
        <v>13.386559999999999</v>
      </c>
      <c r="D12" t="s">
        <v>2</v>
      </c>
      <c r="E12" t="s">
        <v>105</v>
      </c>
      <c r="F12" t="s">
        <v>129</v>
      </c>
    </row>
    <row r="13" spans="1:6">
      <c r="B13" t="s">
        <v>29</v>
      </c>
      <c r="C13">
        <f>2154.156+716.444</f>
        <v>2870.6</v>
      </c>
      <c r="D13" t="s">
        <v>2</v>
      </c>
      <c r="E13" t="s">
        <v>105</v>
      </c>
      <c r="F13" t="s">
        <v>129</v>
      </c>
    </row>
    <row r="14" spans="1:6">
      <c r="B14" t="s">
        <v>15</v>
      </c>
      <c r="C14">
        <v>6030.4294488040696</v>
      </c>
      <c r="D14" t="s">
        <v>2</v>
      </c>
      <c r="E14" t="s">
        <v>105</v>
      </c>
      <c r="F14" t="s">
        <v>129</v>
      </c>
    </row>
    <row r="15" spans="1:6">
      <c r="B15" t="s">
        <v>59</v>
      </c>
      <c r="C15">
        <v>28076.136246999999</v>
      </c>
      <c r="D15" t="s">
        <v>2</v>
      </c>
      <c r="E15" t="s">
        <v>105</v>
      </c>
      <c r="F15" t="s">
        <v>129</v>
      </c>
    </row>
    <row r="16" spans="1:6">
      <c r="B16" t="s">
        <v>60</v>
      </c>
      <c r="C16">
        <v>19129.330592999999</v>
      </c>
      <c r="D16" t="s">
        <v>2</v>
      </c>
      <c r="E16" t="s">
        <v>105</v>
      </c>
      <c r="F16" t="s">
        <v>129</v>
      </c>
    </row>
    <row r="18" spans="1:6">
      <c r="A18" t="s">
        <v>0</v>
      </c>
      <c r="B18" t="s">
        <v>4</v>
      </c>
      <c r="C18">
        <v>92644</v>
      </c>
      <c r="D18" t="s">
        <v>2</v>
      </c>
      <c r="E18" t="s">
        <v>27</v>
      </c>
      <c r="F18" t="s">
        <v>107</v>
      </c>
    </row>
    <row r="19" spans="1:6">
      <c r="B19" t="s">
        <v>30</v>
      </c>
      <c r="C19">
        <v>3484</v>
      </c>
      <c r="D19" t="s">
        <v>2</v>
      </c>
      <c r="E19" t="s">
        <v>106</v>
      </c>
      <c r="F19" s="6" t="s">
        <v>108</v>
      </c>
    </row>
    <row r="20" spans="1:6">
      <c r="B20" t="s">
        <v>25</v>
      </c>
      <c r="C20">
        <v>23985</v>
      </c>
      <c r="D20" t="s">
        <v>2</v>
      </c>
      <c r="E20" t="s">
        <v>106</v>
      </c>
      <c r="F20" s="6" t="s">
        <v>108</v>
      </c>
    </row>
    <row r="21" spans="1:6">
      <c r="B21" t="s">
        <v>42</v>
      </c>
      <c r="C21">
        <v>164</v>
      </c>
      <c r="D21" t="s">
        <v>2</v>
      </c>
      <c r="E21" t="s">
        <v>106</v>
      </c>
      <c r="F21" s="6" t="s">
        <v>108</v>
      </c>
    </row>
    <row r="22" spans="1:6">
      <c r="B22" t="s">
        <v>35</v>
      </c>
      <c r="C22">
        <v>1015</v>
      </c>
      <c r="D22" t="s">
        <v>2</v>
      </c>
      <c r="E22" t="s">
        <v>106</v>
      </c>
      <c r="F22" s="6" t="s">
        <v>108</v>
      </c>
    </row>
    <row r="23" spans="1:6">
      <c r="B23" t="s">
        <v>26</v>
      </c>
      <c r="C23">
        <v>314</v>
      </c>
      <c r="D23" t="s">
        <v>2</v>
      </c>
      <c r="E23" t="s">
        <v>106</v>
      </c>
      <c r="F23" s="6" t="s">
        <v>108</v>
      </c>
    </row>
    <row r="24" spans="1:6">
      <c r="B24" t="s">
        <v>7</v>
      </c>
      <c r="C24" s="3">
        <v>28597</v>
      </c>
      <c r="D24" t="s">
        <v>2</v>
      </c>
      <c r="E24" t="s">
        <v>106</v>
      </c>
      <c r="F24" s="6" t="s">
        <v>108</v>
      </c>
    </row>
    <row r="25" spans="1:6">
      <c r="B25" t="s">
        <v>13</v>
      </c>
      <c r="C25" s="3">
        <v>3903</v>
      </c>
      <c r="D25" t="s">
        <v>2</v>
      </c>
      <c r="E25" t="s">
        <v>106</v>
      </c>
      <c r="F25" s="6" t="s">
        <v>108</v>
      </c>
    </row>
    <row r="26" spans="1:6">
      <c r="B26" s="2" t="s">
        <v>36</v>
      </c>
      <c r="C26" s="3">
        <v>7465</v>
      </c>
      <c r="D26" t="s">
        <v>2</v>
      </c>
      <c r="E26" t="s">
        <v>106</v>
      </c>
      <c r="F26" s="6" t="s">
        <v>108</v>
      </c>
    </row>
    <row r="27" spans="1:6">
      <c r="B27" s="6" t="s">
        <v>15</v>
      </c>
      <c r="C27" s="3">
        <v>3806.2170000000001</v>
      </c>
      <c r="D27" t="s">
        <v>2</v>
      </c>
      <c r="E27" t="s">
        <v>131</v>
      </c>
      <c r="F27" s="6" t="s">
        <v>132</v>
      </c>
    </row>
    <row r="28" spans="1:6">
      <c r="B28" s="6" t="s">
        <v>1</v>
      </c>
      <c r="C28" s="3">
        <f>C26-C27</f>
        <v>3658.7829999999999</v>
      </c>
      <c r="D28" t="s">
        <v>2</v>
      </c>
      <c r="E28" t="s">
        <v>131</v>
      </c>
      <c r="F28" s="6" t="s">
        <v>132</v>
      </c>
    </row>
    <row r="29" spans="1:6">
      <c r="B29" t="s">
        <v>29</v>
      </c>
      <c r="C29" s="3">
        <v>2325</v>
      </c>
      <c r="D29" t="s">
        <v>2</v>
      </c>
      <c r="E29" t="s">
        <v>106</v>
      </c>
      <c r="F29" s="6" t="s">
        <v>108</v>
      </c>
    </row>
    <row r="30" spans="1:6">
      <c r="B30" t="s">
        <v>38</v>
      </c>
      <c r="C30" s="3">
        <v>2826</v>
      </c>
      <c r="D30" t="s">
        <v>2</v>
      </c>
      <c r="E30" t="s">
        <v>106</v>
      </c>
      <c r="F30" s="6" t="s">
        <v>108</v>
      </c>
    </row>
    <row r="31" spans="1:6">
      <c r="B31" t="s">
        <v>59</v>
      </c>
      <c r="C31" s="3">
        <v>21636</v>
      </c>
      <c r="D31" t="s">
        <v>2</v>
      </c>
      <c r="E31" t="s">
        <v>106</v>
      </c>
      <c r="F31" t="s">
        <v>163</v>
      </c>
    </row>
    <row r="32" spans="1:6">
      <c r="B32" t="s">
        <v>60</v>
      </c>
      <c r="C32" s="3">
        <v>4308</v>
      </c>
      <c r="D32" t="s">
        <v>2</v>
      </c>
      <c r="E32" t="s">
        <v>106</v>
      </c>
      <c r="F32" t="s">
        <v>163</v>
      </c>
    </row>
    <row r="34" spans="1:6">
      <c r="A34" t="s">
        <v>3</v>
      </c>
      <c r="B34" t="s">
        <v>4</v>
      </c>
      <c r="C34" s="1">
        <v>38944</v>
      </c>
      <c r="D34" t="s">
        <v>2</v>
      </c>
      <c r="E34" t="s">
        <v>27</v>
      </c>
      <c r="F34" t="s">
        <v>109</v>
      </c>
    </row>
    <row r="35" spans="1:6">
      <c r="B35" t="s">
        <v>30</v>
      </c>
      <c r="C35" s="1">
        <v>1280.0350000000001</v>
      </c>
      <c r="D35" t="s">
        <v>2</v>
      </c>
      <c r="E35" t="s">
        <v>131</v>
      </c>
      <c r="F35" s="6" t="s">
        <v>132</v>
      </c>
    </row>
    <row r="36" spans="1:6">
      <c r="B36" s="2" t="s">
        <v>34</v>
      </c>
      <c r="C36" s="1">
        <v>18659</v>
      </c>
      <c r="D36" t="s">
        <v>2</v>
      </c>
      <c r="E36" t="s">
        <v>131</v>
      </c>
      <c r="F36" t="s">
        <v>156</v>
      </c>
    </row>
    <row r="37" spans="1:6">
      <c r="B37" s="6" t="s">
        <v>10</v>
      </c>
      <c r="C37" s="1">
        <v>16800</v>
      </c>
      <c r="D37" t="s">
        <v>2</v>
      </c>
      <c r="E37" t="s">
        <v>18</v>
      </c>
      <c r="F37" t="s">
        <v>130</v>
      </c>
    </row>
    <row r="38" spans="1:6">
      <c r="B38" s="6" t="s">
        <v>9</v>
      </c>
      <c r="C38" s="1">
        <f>C36-C37</f>
        <v>1859</v>
      </c>
      <c r="D38" t="s">
        <v>2</v>
      </c>
      <c r="E38" t="s">
        <v>18</v>
      </c>
      <c r="F38" t="s">
        <v>130</v>
      </c>
    </row>
    <row r="39" spans="1:6">
      <c r="B39" t="s">
        <v>25</v>
      </c>
      <c r="C39" s="1">
        <v>2017</v>
      </c>
      <c r="D39" t="s">
        <v>2</v>
      </c>
      <c r="E39" t="s">
        <v>131</v>
      </c>
      <c r="F39" t="s">
        <v>156</v>
      </c>
    </row>
    <row r="40" spans="1:6">
      <c r="B40" s="13" t="s">
        <v>42</v>
      </c>
      <c r="C40" s="1">
        <v>337.95</v>
      </c>
      <c r="D40" t="s">
        <v>2</v>
      </c>
      <c r="E40" t="s">
        <v>131</v>
      </c>
      <c r="F40" t="s">
        <v>156</v>
      </c>
    </row>
    <row r="41" spans="1:6">
      <c r="B41" s="2" t="s">
        <v>12</v>
      </c>
      <c r="C41" s="1">
        <v>5422.732</v>
      </c>
      <c r="D41" t="s">
        <v>2</v>
      </c>
      <c r="E41" t="s">
        <v>131</v>
      </c>
      <c r="F41" t="s">
        <v>156</v>
      </c>
    </row>
    <row r="42" spans="1:6">
      <c r="B42" s="6" t="s">
        <v>35</v>
      </c>
      <c r="C42" s="1">
        <f>C41-C43-C44</f>
        <v>1122.732</v>
      </c>
      <c r="D42" t="s">
        <v>2</v>
      </c>
      <c r="E42" t="s">
        <v>18</v>
      </c>
      <c r="F42" t="s">
        <v>130</v>
      </c>
    </row>
    <row r="43" spans="1:6">
      <c r="B43" s="6" t="s">
        <v>26</v>
      </c>
      <c r="C43" s="1">
        <v>1600</v>
      </c>
      <c r="D43" t="s">
        <v>2</v>
      </c>
      <c r="E43" t="s">
        <v>18</v>
      </c>
      <c r="F43" t="s">
        <v>130</v>
      </c>
    </row>
    <row r="44" spans="1:6">
      <c r="B44" s="6" t="s">
        <v>47</v>
      </c>
      <c r="C44" s="1">
        <v>2700</v>
      </c>
      <c r="D44" t="s">
        <v>2</v>
      </c>
      <c r="E44" t="s">
        <v>18</v>
      </c>
      <c r="F44" t="s">
        <v>130</v>
      </c>
    </row>
    <row r="45" spans="1:6">
      <c r="B45" t="s">
        <v>7</v>
      </c>
      <c r="C45" s="1">
        <v>16125.281000000001</v>
      </c>
      <c r="D45" t="s">
        <v>2</v>
      </c>
      <c r="E45" t="s">
        <v>131</v>
      </c>
      <c r="F45" t="s">
        <v>156</v>
      </c>
    </row>
    <row r="46" spans="1:6">
      <c r="B46" t="s">
        <v>13</v>
      </c>
      <c r="C46" s="1">
        <v>1342.7750000000001</v>
      </c>
      <c r="D46" t="s">
        <v>2</v>
      </c>
      <c r="E46" t="s">
        <v>131</v>
      </c>
      <c r="F46" t="s">
        <v>156</v>
      </c>
    </row>
    <row r="47" spans="1:6">
      <c r="B47" t="s">
        <v>15</v>
      </c>
      <c r="C47" s="1">
        <v>1318.123</v>
      </c>
      <c r="D47" t="s">
        <v>2</v>
      </c>
      <c r="E47" t="s">
        <v>131</v>
      </c>
      <c r="F47" t="s">
        <v>156</v>
      </c>
    </row>
    <row r="48" spans="1:6">
      <c r="B48" t="s">
        <v>29</v>
      </c>
      <c r="C48" s="1">
        <v>99.820999999999998</v>
      </c>
      <c r="D48" t="s">
        <v>2</v>
      </c>
      <c r="E48" t="s">
        <v>131</v>
      </c>
      <c r="F48" t="s">
        <v>156</v>
      </c>
    </row>
    <row r="49" spans="1:7">
      <c r="B49" t="s">
        <v>59</v>
      </c>
      <c r="C49">
        <v>2222.7260000000001</v>
      </c>
      <c r="D49" t="s">
        <v>2</v>
      </c>
      <c r="E49" t="s">
        <v>131</v>
      </c>
      <c r="F49" t="s">
        <v>156</v>
      </c>
    </row>
    <row r="50" spans="1:7">
      <c r="B50" t="s">
        <v>60</v>
      </c>
      <c r="C50">
        <v>10030.049999999999</v>
      </c>
      <c r="D50" t="s">
        <v>2</v>
      </c>
      <c r="E50" t="s">
        <v>131</v>
      </c>
      <c r="F50" t="s">
        <v>156</v>
      </c>
    </row>
    <row r="52" spans="1:7">
      <c r="A52" t="s">
        <v>110</v>
      </c>
      <c r="B52" t="s">
        <v>4</v>
      </c>
      <c r="C52">
        <v>61900</v>
      </c>
      <c r="D52" t="s">
        <v>2</v>
      </c>
      <c r="E52" t="s">
        <v>114</v>
      </c>
      <c r="F52" t="s">
        <v>113</v>
      </c>
    </row>
    <row r="53" spans="1:7">
      <c r="B53" t="s">
        <v>35</v>
      </c>
      <c r="C53">
        <v>6886</v>
      </c>
      <c r="D53" t="s">
        <v>2</v>
      </c>
      <c r="E53" t="s">
        <v>18</v>
      </c>
      <c r="F53" t="s">
        <v>130</v>
      </c>
    </row>
    <row r="54" spans="1:7">
      <c r="B54" t="s">
        <v>47</v>
      </c>
      <c r="C54">
        <f>C56-C53</f>
        <v>13634</v>
      </c>
      <c r="D54" t="s">
        <v>2</v>
      </c>
      <c r="E54" t="s">
        <v>18</v>
      </c>
      <c r="F54" t="s">
        <v>130</v>
      </c>
    </row>
    <row r="55" spans="1:7">
      <c r="B55" t="s">
        <v>26</v>
      </c>
      <c r="C55">
        <v>16908</v>
      </c>
      <c r="D55" t="s">
        <v>2</v>
      </c>
      <c r="E55" t="s">
        <v>114</v>
      </c>
      <c r="F55" t="s">
        <v>113</v>
      </c>
    </row>
    <row r="56" spans="1:7">
      <c r="B56" s="2" t="s">
        <v>12</v>
      </c>
      <c r="C56">
        <v>20520</v>
      </c>
      <c r="D56" t="s">
        <v>2</v>
      </c>
      <c r="E56" t="s">
        <v>114</v>
      </c>
      <c r="F56" t="s">
        <v>113</v>
      </c>
    </row>
    <row r="57" spans="1:7">
      <c r="B57" t="s">
        <v>7</v>
      </c>
      <c r="C57">
        <v>24414</v>
      </c>
      <c r="D57" t="s">
        <v>2</v>
      </c>
      <c r="E57" t="s">
        <v>114</v>
      </c>
      <c r="F57" t="s">
        <v>113</v>
      </c>
    </row>
    <row r="58" spans="1:7">
      <c r="B58" s="2" t="s">
        <v>111</v>
      </c>
      <c r="C58">
        <f>5716-1944-122</f>
        <v>3650</v>
      </c>
      <c r="D58" t="s">
        <v>2</v>
      </c>
      <c r="E58" t="s">
        <v>114</v>
      </c>
      <c r="F58" t="s">
        <v>113</v>
      </c>
    </row>
    <row r="59" spans="1:7">
      <c r="B59" t="s">
        <v>13</v>
      </c>
      <c r="C59">
        <v>1944</v>
      </c>
      <c r="D59" t="s">
        <v>2</v>
      </c>
      <c r="E59" t="s">
        <v>27</v>
      </c>
      <c r="F59" t="s">
        <v>112</v>
      </c>
    </row>
    <row r="60" spans="1:7">
      <c r="B60" s="6" t="s">
        <v>15</v>
      </c>
      <c r="C60">
        <v>122</v>
      </c>
      <c r="D60" t="s">
        <v>2</v>
      </c>
      <c r="E60" t="s">
        <v>27</v>
      </c>
      <c r="F60" t="s">
        <v>112</v>
      </c>
    </row>
    <row r="61" spans="1:7">
      <c r="B61" s="6" t="s">
        <v>59</v>
      </c>
      <c r="C61">
        <v>31020</v>
      </c>
      <c r="D61" t="s">
        <v>2</v>
      </c>
      <c r="E61" t="s">
        <v>27</v>
      </c>
      <c r="F61" t="s">
        <v>112</v>
      </c>
    </row>
    <row r="62" spans="1:7">
      <c r="B62" s="6" t="s">
        <v>60</v>
      </c>
      <c r="C62">
        <v>32607</v>
      </c>
      <c r="D62" t="s">
        <v>2</v>
      </c>
      <c r="E62" t="s">
        <v>27</v>
      </c>
      <c r="F62" t="s">
        <v>112</v>
      </c>
    </row>
    <row r="64" spans="1:7">
      <c r="A64" t="s">
        <v>5</v>
      </c>
      <c r="B64" t="s">
        <v>4</v>
      </c>
      <c r="C64">
        <v>74125</v>
      </c>
      <c r="D64" t="s">
        <v>2</v>
      </c>
      <c r="E64" t="s">
        <v>27</v>
      </c>
      <c r="F64" t="s">
        <v>115</v>
      </c>
      <c r="G64" s="6"/>
    </row>
    <row r="65" spans="2:6">
      <c r="B65" s="2" t="s">
        <v>11</v>
      </c>
      <c r="C65">
        <f>52464</f>
        <v>52464</v>
      </c>
      <c r="D65" t="s">
        <v>2</v>
      </c>
      <c r="E65" t="s">
        <v>6</v>
      </c>
      <c r="F65" t="s">
        <v>116</v>
      </c>
    </row>
    <row r="66" spans="2:6" s="6" customFormat="1">
      <c r="B66" s="6" t="s">
        <v>29</v>
      </c>
      <c r="C66" s="6">
        <v>180.79900000000001</v>
      </c>
      <c r="D66" t="s">
        <v>2</v>
      </c>
      <c r="E66" t="s">
        <v>131</v>
      </c>
      <c r="F66" s="6" t="s">
        <v>132</v>
      </c>
    </row>
    <row r="67" spans="2:6" s="6" customFormat="1">
      <c r="B67" s="6" t="s">
        <v>54</v>
      </c>
      <c r="C67" s="6">
        <v>100</v>
      </c>
      <c r="D67" t="s">
        <v>2</v>
      </c>
      <c r="E67" t="s">
        <v>27</v>
      </c>
      <c r="F67" t="s">
        <v>115</v>
      </c>
    </row>
    <row r="68" spans="2:6" s="6" customFormat="1">
      <c r="B68" s="6" t="s">
        <v>30</v>
      </c>
      <c r="C68" s="6">
        <v>2120.884</v>
      </c>
      <c r="D68" t="s">
        <v>2</v>
      </c>
      <c r="E68" t="s">
        <v>131</v>
      </c>
      <c r="F68" s="6" t="s">
        <v>132</v>
      </c>
    </row>
    <row r="69" spans="2:6">
      <c r="B69" s="6" t="s">
        <v>42</v>
      </c>
      <c r="C69">
        <v>107.84099999999999</v>
      </c>
      <c r="D69" t="s">
        <v>2</v>
      </c>
      <c r="E69" t="s">
        <v>131</v>
      </c>
      <c r="F69" s="6" t="s">
        <v>132</v>
      </c>
    </row>
    <row r="70" spans="2:6">
      <c r="B70" s="6" t="s">
        <v>25</v>
      </c>
      <c r="C70">
        <v>3750.4650000000001</v>
      </c>
      <c r="D70" t="s">
        <v>2</v>
      </c>
      <c r="E70" t="s">
        <v>131</v>
      </c>
      <c r="F70" s="6" t="s">
        <v>132</v>
      </c>
    </row>
    <row r="71" spans="2:6">
      <c r="B71" s="6" t="s">
        <v>8</v>
      </c>
      <c r="C71">
        <f>C65-C66-C67-C68-C69-C70-C72-C73</f>
        <v>4978.9110000000001</v>
      </c>
      <c r="D71" t="s">
        <v>2</v>
      </c>
      <c r="E71" t="s">
        <v>6</v>
      </c>
      <c r="F71" t="s">
        <v>116</v>
      </c>
    </row>
    <row r="72" spans="2:6">
      <c r="B72" t="s">
        <v>10</v>
      </c>
      <c r="C72">
        <v>37709.1</v>
      </c>
      <c r="D72" t="s">
        <v>2</v>
      </c>
      <c r="E72" t="s">
        <v>16</v>
      </c>
      <c r="F72" t="s">
        <v>133</v>
      </c>
    </row>
    <row r="73" spans="2:6">
      <c r="B73" t="s">
        <v>9</v>
      </c>
      <c r="C73">
        <v>3516</v>
      </c>
      <c r="D73" t="s">
        <v>2</v>
      </c>
      <c r="E73" t="s">
        <v>16</v>
      </c>
      <c r="F73" t="s">
        <v>17</v>
      </c>
    </row>
    <row r="74" spans="2:6">
      <c r="B74" s="2" t="s">
        <v>12</v>
      </c>
      <c r="C74">
        <v>2679</v>
      </c>
      <c r="D74" t="s">
        <v>2</v>
      </c>
      <c r="E74" t="s">
        <v>6</v>
      </c>
      <c r="F74" t="s">
        <v>116</v>
      </c>
    </row>
    <row r="75" spans="2:6">
      <c r="B75" t="s">
        <v>35</v>
      </c>
      <c r="C75">
        <f>C74-C76-C77</f>
        <v>1079</v>
      </c>
      <c r="D75" t="s">
        <v>2</v>
      </c>
      <c r="E75" t="s">
        <v>18</v>
      </c>
      <c r="F75" t="s">
        <v>130</v>
      </c>
    </row>
    <row r="76" spans="2:6">
      <c r="B76" t="s">
        <v>47</v>
      </c>
      <c r="C76">
        <v>700</v>
      </c>
      <c r="D76" t="s">
        <v>2</v>
      </c>
      <c r="E76" t="s">
        <v>18</v>
      </c>
      <c r="F76" t="s">
        <v>130</v>
      </c>
    </row>
    <row r="77" spans="2:6">
      <c r="B77" t="s">
        <v>26</v>
      </c>
      <c r="C77">
        <v>900</v>
      </c>
      <c r="D77" t="s">
        <v>2</v>
      </c>
      <c r="E77" t="s">
        <v>18</v>
      </c>
      <c r="F77" t="s">
        <v>130</v>
      </c>
    </row>
    <row r="78" spans="2:6">
      <c r="B78" t="s">
        <v>15</v>
      </c>
      <c r="C78">
        <v>609</v>
      </c>
      <c r="D78" t="s">
        <v>2</v>
      </c>
      <c r="E78" t="s">
        <v>6</v>
      </c>
      <c r="F78" t="s">
        <v>116</v>
      </c>
    </row>
    <row r="79" spans="2:6">
      <c r="B79" t="s">
        <v>13</v>
      </c>
      <c r="C79">
        <v>2359</v>
      </c>
      <c r="D79" t="s">
        <v>2</v>
      </c>
      <c r="E79" t="s">
        <v>6</v>
      </c>
      <c r="F79" t="s">
        <v>116</v>
      </c>
    </row>
    <row r="80" spans="2:6">
      <c r="B80" t="s">
        <v>7</v>
      </c>
      <c r="C80">
        <v>29921</v>
      </c>
      <c r="D80" t="s">
        <v>2</v>
      </c>
      <c r="E80" t="s">
        <v>6</v>
      </c>
      <c r="F80" t="s">
        <v>116</v>
      </c>
    </row>
    <row r="81" spans="1:6">
      <c r="B81" t="s">
        <v>38</v>
      </c>
      <c r="C81">
        <v>125</v>
      </c>
      <c r="D81" t="s">
        <v>2</v>
      </c>
      <c r="E81" t="s">
        <v>27</v>
      </c>
      <c r="F81" t="s">
        <v>115</v>
      </c>
    </row>
    <row r="82" spans="1:6">
      <c r="B82" t="s">
        <v>59</v>
      </c>
      <c r="C82">
        <v>11573.41</v>
      </c>
      <c r="D82" t="s">
        <v>2</v>
      </c>
      <c r="E82" t="s">
        <v>131</v>
      </c>
      <c r="F82" s="6" t="s">
        <v>132</v>
      </c>
    </row>
    <row r="83" spans="1:6">
      <c r="B83" t="s">
        <v>60</v>
      </c>
      <c r="C83">
        <v>25480.503000000001</v>
      </c>
      <c r="D83" t="s">
        <v>2</v>
      </c>
      <c r="E83" t="s">
        <v>131</v>
      </c>
      <c r="F83" s="6" t="s">
        <v>132</v>
      </c>
    </row>
    <row r="85" spans="1:6">
      <c r="A85" t="s">
        <v>14</v>
      </c>
      <c r="B85" t="s">
        <v>4</v>
      </c>
      <c r="C85">
        <v>594424</v>
      </c>
      <c r="D85" t="s">
        <v>2</v>
      </c>
      <c r="E85" t="s">
        <v>27</v>
      </c>
      <c r="F85" t="s">
        <v>124</v>
      </c>
    </row>
    <row r="86" spans="1:6">
      <c r="B86" t="s">
        <v>8</v>
      </c>
      <c r="C86">
        <v>3585.1280000000002</v>
      </c>
      <c r="D86" t="s">
        <v>2</v>
      </c>
      <c r="E86" t="s">
        <v>18</v>
      </c>
      <c r="F86" t="s">
        <v>19</v>
      </c>
    </row>
    <row r="87" spans="1:6">
      <c r="B87" t="s">
        <v>30</v>
      </c>
      <c r="C87">
        <v>44700</v>
      </c>
      <c r="D87" t="s">
        <v>2</v>
      </c>
      <c r="E87" t="s">
        <v>20</v>
      </c>
      <c r="F87" t="s">
        <v>121</v>
      </c>
    </row>
    <row r="88" spans="1:6">
      <c r="B88" s="2" t="s">
        <v>34</v>
      </c>
      <c r="C88">
        <v>228409.60000000001</v>
      </c>
      <c r="D88" t="s">
        <v>2</v>
      </c>
      <c r="E88" t="s">
        <v>16</v>
      </c>
      <c r="F88" t="s">
        <v>17</v>
      </c>
    </row>
    <row r="89" spans="1:6">
      <c r="B89" t="s">
        <v>10</v>
      </c>
      <c r="C89">
        <f>145600</f>
        <v>145600</v>
      </c>
      <c r="D89" t="s">
        <v>2</v>
      </c>
      <c r="E89" t="s">
        <v>20</v>
      </c>
      <c r="F89" t="s">
        <v>121</v>
      </c>
    </row>
    <row r="90" spans="1:6">
      <c r="B90" t="s">
        <v>25</v>
      </c>
      <c r="C90">
        <v>82500</v>
      </c>
      <c r="D90" t="s">
        <v>2</v>
      </c>
      <c r="E90" t="s">
        <v>20</v>
      </c>
      <c r="F90" t="s">
        <v>121</v>
      </c>
    </row>
    <row r="91" spans="1:6">
      <c r="B91" t="s">
        <v>9</v>
      </c>
      <c r="C91">
        <v>82600</v>
      </c>
      <c r="D91" t="s">
        <v>2</v>
      </c>
      <c r="E91" t="s">
        <v>20</v>
      </c>
      <c r="F91" t="s">
        <v>121</v>
      </c>
    </row>
    <row r="92" spans="1:6">
      <c r="B92" t="s">
        <v>42</v>
      </c>
      <c r="C92">
        <v>5200</v>
      </c>
      <c r="D92" t="s">
        <v>2</v>
      </c>
      <c r="E92" t="s">
        <v>20</v>
      </c>
      <c r="F92" t="s">
        <v>121</v>
      </c>
    </row>
    <row r="93" spans="1:6">
      <c r="B93" s="6" t="s">
        <v>118</v>
      </c>
      <c r="C93">
        <v>6661.0820000000003</v>
      </c>
      <c r="D93" t="s">
        <v>2</v>
      </c>
      <c r="E93" t="s">
        <v>20</v>
      </c>
      <c r="F93" t="s">
        <v>119</v>
      </c>
    </row>
    <row r="94" spans="1:6">
      <c r="B94" s="6" t="s">
        <v>26</v>
      </c>
      <c r="C94">
        <v>13986.518</v>
      </c>
      <c r="D94" t="s">
        <v>2</v>
      </c>
      <c r="E94" t="s">
        <v>20</v>
      </c>
      <c r="F94" t="s">
        <v>119</v>
      </c>
    </row>
    <row r="95" spans="1:6">
      <c r="B95" s="6" t="s">
        <v>47</v>
      </c>
      <c r="C95">
        <v>532.33500000000004</v>
      </c>
      <c r="D95" t="s">
        <v>2</v>
      </c>
      <c r="E95" t="s">
        <v>20</v>
      </c>
      <c r="F95" t="s">
        <v>119</v>
      </c>
    </row>
    <row r="96" spans="1:6">
      <c r="B96" t="s">
        <v>7</v>
      </c>
      <c r="C96">
        <v>76000</v>
      </c>
      <c r="D96" t="s">
        <v>2</v>
      </c>
      <c r="E96" t="s">
        <v>20</v>
      </c>
      <c r="F96" t="s">
        <v>121</v>
      </c>
    </row>
    <row r="97" spans="1:6">
      <c r="B97" t="s">
        <v>13</v>
      </c>
      <c r="C97">
        <v>45800</v>
      </c>
      <c r="D97" t="s">
        <v>2</v>
      </c>
      <c r="E97" t="s">
        <v>20</v>
      </c>
      <c r="F97" t="s">
        <v>121</v>
      </c>
    </row>
    <row r="98" spans="1:6">
      <c r="B98" t="s">
        <v>15</v>
      </c>
      <c r="C98">
        <v>89501.904999999999</v>
      </c>
      <c r="D98" t="s">
        <v>2</v>
      </c>
      <c r="E98" t="s">
        <v>20</v>
      </c>
      <c r="F98" t="s">
        <v>121</v>
      </c>
    </row>
    <row r="99" spans="1:6">
      <c r="B99" t="s">
        <v>1</v>
      </c>
      <c r="C99">
        <v>19079.637999999999</v>
      </c>
      <c r="D99" t="s">
        <v>2</v>
      </c>
      <c r="E99" t="s">
        <v>20</v>
      </c>
      <c r="F99" t="s">
        <v>121</v>
      </c>
    </row>
    <row r="100" spans="1:6">
      <c r="B100" t="s">
        <v>117</v>
      </c>
      <c r="C100">
        <v>6400</v>
      </c>
      <c r="D100" t="s">
        <v>2</v>
      </c>
      <c r="E100" t="s">
        <v>20</v>
      </c>
      <c r="F100" t="s">
        <v>121</v>
      </c>
    </row>
    <row r="101" spans="1:6">
      <c r="B101" t="s">
        <v>38</v>
      </c>
      <c r="C101">
        <v>20600</v>
      </c>
      <c r="D101" t="s">
        <v>2</v>
      </c>
      <c r="E101" t="s">
        <v>20</v>
      </c>
      <c r="F101" t="s">
        <v>121</v>
      </c>
    </row>
    <row r="102" spans="1:6">
      <c r="B102" t="s">
        <v>59</v>
      </c>
      <c r="C102">
        <v>31726.919000000002</v>
      </c>
      <c r="D102" t="s">
        <v>2</v>
      </c>
      <c r="E102" t="s">
        <v>20</v>
      </c>
      <c r="F102" t="s">
        <v>120</v>
      </c>
    </row>
    <row r="103" spans="1:6">
      <c r="B103" t="s">
        <v>60</v>
      </c>
      <c r="C103">
        <v>80462.298999999999</v>
      </c>
      <c r="D103" t="s">
        <v>2</v>
      </c>
      <c r="E103" t="s">
        <v>20</v>
      </c>
      <c r="F103" t="s">
        <v>120</v>
      </c>
    </row>
    <row r="105" spans="1:6">
      <c r="A105" t="s">
        <v>125</v>
      </c>
      <c r="B105" t="s">
        <v>4</v>
      </c>
      <c r="C105">
        <v>34075.897603032943</v>
      </c>
      <c r="D105" t="s">
        <v>2</v>
      </c>
      <c r="E105" t="s">
        <v>127</v>
      </c>
      <c r="F105" t="s">
        <v>126</v>
      </c>
    </row>
    <row r="106" spans="1:6">
      <c r="B106" t="s">
        <v>15</v>
      </c>
      <c r="C106">
        <v>9229.2650291311656</v>
      </c>
      <c r="D106" t="s">
        <v>2</v>
      </c>
      <c r="E106" t="s">
        <v>127</v>
      </c>
      <c r="F106" t="s">
        <v>126</v>
      </c>
    </row>
    <row r="107" spans="1:6">
      <c r="B107" t="s">
        <v>1</v>
      </c>
      <c r="C107">
        <v>4614.5845311771318</v>
      </c>
      <c r="D107" t="s">
        <v>2</v>
      </c>
      <c r="E107" t="s">
        <v>127</v>
      </c>
      <c r="F107" t="s">
        <v>126</v>
      </c>
    </row>
    <row r="108" spans="1:6">
      <c r="B108" t="s">
        <v>13</v>
      </c>
      <c r="C108">
        <v>952.79100000000005</v>
      </c>
      <c r="D108" t="s">
        <v>2</v>
      </c>
      <c r="E108" t="s">
        <v>127</v>
      </c>
      <c r="F108" t="s">
        <v>126</v>
      </c>
    </row>
    <row r="109" spans="1:6">
      <c r="B109" t="s">
        <v>30</v>
      </c>
      <c r="C109">
        <v>4416.5370000000003</v>
      </c>
      <c r="D109" t="s">
        <v>2</v>
      </c>
      <c r="E109" t="s">
        <v>131</v>
      </c>
      <c r="F109" s="6" t="s">
        <v>132</v>
      </c>
    </row>
    <row r="110" spans="1:6">
      <c r="B110" t="s">
        <v>25</v>
      </c>
      <c r="C110">
        <v>2071.9180000000001</v>
      </c>
      <c r="D110" t="s">
        <v>2</v>
      </c>
      <c r="E110" t="s">
        <v>131</v>
      </c>
      <c r="F110" s="6" t="s">
        <v>132</v>
      </c>
    </row>
    <row r="111" spans="1:6">
      <c r="B111" t="s">
        <v>9</v>
      </c>
      <c r="C111">
        <v>6567.3450000000003</v>
      </c>
      <c r="D111" t="s">
        <v>2</v>
      </c>
      <c r="E111" t="s">
        <v>131</v>
      </c>
      <c r="F111" t="s">
        <v>156</v>
      </c>
    </row>
    <row r="112" spans="1:6">
      <c r="B112" t="s">
        <v>42</v>
      </c>
      <c r="C112">
        <v>263.74599999999998</v>
      </c>
      <c r="D112" t="s">
        <v>2</v>
      </c>
      <c r="E112" t="s">
        <v>131</v>
      </c>
      <c r="F112" t="s">
        <v>156</v>
      </c>
    </row>
    <row r="113" spans="1:6">
      <c r="B113" t="s">
        <v>29</v>
      </c>
      <c r="C113">
        <v>1564.913</v>
      </c>
      <c r="D113" t="s">
        <v>2</v>
      </c>
      <c r="E113" t="s">
        <v>131</v>
      </c>
      <c r="F113" t="s">
        <v>156</v>
      </c>
    </row>
    <row r="114" spans="1:6">
      <c r="B114" t="s">
        <v>59</v>
      </c>
      <c r="C114">
        <v>15633.609</v>
      </c>
      <c r="D114" t="s">
        <v>2</v>
      </c>
      <c r="E114" t="s">
        <v>131</v>
      </c>
      <c r="F114" t="s">
        <v>156</v>
      </c>
    </row>
    <row r="115" spans="1:6">
      <c r="B115" t="s">
        <v>60</v>
      </c>
      <c r="C115">
        <v>10409.267</v>
      </c>
      <c r="D115" t="s">
        <v>2</v>
      </c>
      <c r="E115" t="s">
        <v>131</v>
      </c>
      <c r="F115" t="s">
        <v>156</v>
      </c>
    </row>
    <row r="117" spans="1:6">
      <c r="A117" t="s">
        <v>21</v>
      </c>
      <c r="B117" t="s">
        <v>4</v>
      </c>
      <c r="C117">
        <v>10463</v>
      </c>
      <c r="D117" t="s">
        <v>2</v>
      </c>
      <c r="E117" s="9" t="s">
        <v>27</v>
      </c>
      <c r="F117" t="s">
        <v>28</v>
      </c>
    </row>
    <row r="118" spans="1:6">
      <c r="B118" t="s">
        <v>134</v>
      </c>
      <c r="C118">
        <v>49.6</v>
      </c>
      <c r="D118" t="s">
        <v>2</v>
      </c>
      <c r="E118" t="s">
        <v>16</v>
      </c>
      <c r="F118" t="s">
        <v>17</v>
      </c>
    </row>
    <row r="119" spans="1:6">
      <c r="B119" t="s">
        <v>23</v>
      </c>
      <c r="C119" s="4">
        <v>9340</v>
      </c>
      <c r="D119" t="s">
        <v>2</v>
      </c>
      <c r="E119" s="10" t="s">
        <v>22</v>
      </c>
      <c r="F119" t="s">
        <v>122</v>
      </c>
    </row>
    <row r="120" spans="1:6">
      <c r="B120" t="s">
        <v>24</v>
      </c>
      <c r="C120">
        <v>47</v>
      </c>
      <c r="D120" t="s">
        <v>2</v>
      </c>
      <c r="E120" t="s">
        <v>131</v>
      </c>
      <c r="F120" t="s">
        <v>156</v>
      </c>
    </row>
    <row r="121" spans="1:6">
      <c r="B121" t="s">
        <v>25</v>
      </c>
      <c r="C121">
        <v>58</v>
      </c>
      <c r="D121" t="s">
        <v>2</v>
      </c>
      <c r="E121" s="10" t="s">
        <v>22</v>
      </c>
      <c r="F121" t="s">
        <v>122</v>
      </c>
    </row>
    <row r="122" spans="1:6">
      <c r="B122" t="s">
        <v>26</v>
      </c>
      <c r="C122">
        <v>15</v>
      </c>
      <c r="D122" t="s">
        <v>2</v>
      </c>
      <c r="E122" s="10" t="s">
        <v>22</v>
      </c>
      <c r="F122" t="s">
        <v>122</v>
      </c>
    </row>
    <row r="123" spans="1:6">
      <c r="B123" t="s">
        <v>15</v>
      </c>
      <c r="C123">
        <v>636</v>
      </c>
      <c r="D123" t="s">
        <v>2</v>
      </c>
      <c r="E123" s="10" t="s">
        <v>22</v>
      </c>
      <c r="F123" t="s">
        <v>122</v>
      </c>
    </row>
    <row r="124" spans="1:6">
      <c r="B124" t="s">
        <v>13</v>
      </c>
      <c r="C124" s="4">
        <v>30.802</v>
      </c>
      <c r="D124" t="s">
        <v>2</v>
      </c>
      <c r="E124" t="s">
        <v>131</v>
      </c>
      <c r="F124" t="s">
        <v>156</v>
      </c>
    </row>
    <row r="125" spans="1:6">
      <c r="B125" t="s">
        <v>29</v>
      </c>
      <c r="C125">
        <v>142.839</v>
      </c>
      <c r="D125" t="s">
        <v>2</v>
      </c>
      <c r="E125" t="s">
        <v>131</v>
      </c>
      <c r="F125" t="s">
        <v>156</v>
      </c>
    </row>
    <row r="126" spans="1:6">
      <c r="B126" t="s">
        <v>30</v>
      </c>
      <c r="C126" s="4">
        <f>711+1192</f>
        <v>1903</v>
      </c>
      <c r="D126" t="s">
        <v>2</v>
      </c>
      <c r="E126" s="10" t="s">
        <v>22</v>
      </c>
      <c r="F126" t="s">
        <v>122</v>
      </c>
    </row>
    <row r="127" spans="1:6">
      <c r="B127" t="s">
        <v>38</v>
      </c>
      <c r="C127" s="4">
        <v>297</v>
      </c>
      <c r="D127" t="s">
        <v>2</v>
      </c>
      <c r="E127" s="10" t="s">
        <v>22</v>
      </c>
      <c r="F127" t="s">
        <v>122</v>
      </c>
    </row>
    <row r="128" spans="1:6">
      <c r="B128" t="s">
        <v>54</v>
      </c>
      <c r="C128" s="4">
        <v>26</v>
      </c>
      <c r="D128" t="s">
        <v>2</v>
      </c>
      <c r="E128" s="10" t="s">
        <v>22</v>
      </c>
      <c r="F128" t="s">
        <v>122</v>
      </c>
    </row>
    <row r="129" spans="1:6">
      <c r="B129" t="s">
        <v>59</v>
      </c>
      <c r="C129">
        <v>3053</v>
      </c>
      <c r="D129" t="s">
        <v>2</v>
      </c>
      <c r="E129" s="10" t="s">
        <v>22</v>
      </c>
      <c r="F129" t="s">
        <v>123</v>
      </c>
    </row>
    <row r="130" spans="1:6">
      <c r="B130" t="s">
        <v>60</v>
      </c>
      <c r="C130">
        <v>4950</v>
      </c>
      <c r="D130" t="s">
        <v>2</v>
      </c>
      <c r="E130" s="10" t="s">
        <v>22</v>
      </c>
      <c r="F130" t="s">
        <v>123</v>
      </c>
    </row>
    <row r="131" spans="1:6">
      <c r="C131" s="4"/>
    </row>
    <row r="132" spans="1:6">
      <c r="A132" t="s">
        <v>31</v>
      </c>
      <c r="B132" t="s">
        <v>4</v>
      </c>
      <c r="C132">
        <v>268877.43253002706</v>
      </c>
      <c r="D132" t="s">
        <v>2</v>
      </c>
      <c r="E132" s="16" t="s">
        <v>32</v>
      </c>
      <c r="F132" t="s">
        <v>33</v>
      </c>
    </row>
    <row r="133" spans="1:6">
      <c r="B133" t="s">
        <v>7</v>
      </c>
      <c r="C133">
        <v>53197.617429999998</v>
      </c>
      <c r="D133" t="s">
        <v>2</v>
      </c>
      <c r="E133" s="16" t="s">
        <v>32</v>
      </c>
      <c r="F133" t="s">
        <v>33</v>
      </c>
    </row>
    <row r="134" spans="1:6">
      <c r="B134" s="2" t="s">
        <v>34</v>
      </c>
      <c r="C134">
        <v>37273.879471</v>
      </c>
      <c r="D134" t="s">
        <v>2</v>
      </c>
      <c r="E134" s="16" t="s">
        <v>32</v>
      </c>
      <c r="F134" s="31" t="s">
        <v>33</v>
      </c>
    </row>
    <row r="135" spans="1:6">
      <c r="B135" t="s">
        <v>10</v>
      </c>
      <c r="C135">
        <f>C134-C136</f>
        <v>25573.879471</v>
      </c>
      <c r="D135" t="s">
        <v>2</v>
      </c>
      <c r="E135" s="10" t="s">
        <v>18</v>
      </c>
      <c r="F135" t="s">
        <v>130</v>
      </c>
    </row>
    <row r="136" spans="1:6">
      <c r="B136" t="s">
        <v>9</v>
      </c>
      <c r="C136">
        <v>11700</v>
      </c>
      <c r="D136" t="s">
        <v>2</v>
      </c>
      <c r="E136" s="10" t="s">
        <v>18</v>
      </c>
      <c r="F136" t="s">
        <v>130</v>
      </c>
    </row>
    <row r="137" spans="1:6">
      <c r="B137" t="s">
        <v>25</v>
      </c>
      <c r="C137">
        <f>6683.147947 + 29016+30044.470106</f>
        <v>65743.618052999998</v>
      </c>
      <c r="D137" t="s">
        <v>2</v>
      </c>
      <c r="E137" s="16" t="s">
        <v>32</v>
      </c>
      <c r="F137" t="s">
        <v>33</v>
      </c>
    </row>
    <row r="138" spans="1:6">
      <c r="B138" s="2" t="s">
        <v>12</v>
      </c>
      <c r="C138">
        <f>24+34106</f>
        <v>34130</v>
      </c>
      <c r="D138" t="s">
        <v>2</v>
      </c>
      <c r="E138" s="16" t="s">
        <v>32</v>
      </c>
      <c r="F138" t="s">
        <v>33</v>
      </c>
    </row>
    <row r="139" spans="1:6">
      <c r="B139" t="s">
        <v>35</v>
      </c>
      <c r="C139">
        <v>2009.3771881279999</v>
      </c>
      <c r="D139" t="s">
        <v>2</v>
      </c>
      <c r="E139" s="16" t="s">
        <v>32</v>
      </c>
      <c r="F139" t="s">
        <v>33</v>
      </c>
    </row>
    <row r="140" spans="1:6">
      <c r="B140" t="s">
        <v>26</v>
      </c>
      <c r="C140">
        <f>C138-C139-C141</f>
        <v>7620.6228118719991</v>
      </c>
      <c r="D140" t="s">
        <v>2</v>
      </c>
      <c r="E140" s="10" t="s">
        <v>18</v>
      </c>
      <c r="F140" t="s">
        <v>130</v>
      </c>
    </row>
    <row r="141" spans="1:6">
      <c r="B141" s="6" t="s">
        <v>47</v>
      </c>
      <c r="C141">
        <v>24500</v>
      </c>
      <c r="D141" t="s">
        <v>2</v>
      </c>
      <c r="E141" s="10" t="s">
        <v>18</v>
      </c>
      <c r="F141" t="s">
        <v>130</v>
      </c>
    </row>
    <row r="142" spans="1:6">
      <c r="B142" t="s">
        <v>13</v>
      </c>
      <c r="C142">
        <f>7759+4424</f>
        <v>12183</v>
      </c>
      <c r="D142" t="s">
        <v>2</v>
      </c>
      <c r="E142" s="16" t="s">
        <v>32</v>
      </c>
      <c r="F142" t="s">
        <v>33</v>
      </c>
    </row>
    <row r="143" spans="1:6">
      <c r="B143" s="6" t="s">
        <v>15</v>
      </c>
      <c r="C143">
        <v>49570.352571999996</v>
      </c>
      <c r="D143" t="s">
        <v>2</v>
      </c>
      <c r="E143" s="16" t="s">
        <v>32</v>
      </c>
      <c r="F143" t="s">
        <v>33</v>
      </c>
    </row>
    <row r="144" spans="1:6">
      <c r="B144" s="6" t="s">
        <v>38</v>
      </c>
      <c r="E144" s="5"/>
    </row>
    <row r="145" spans="1:6">
      <c r="B145" t="s">
        <v>37</v>
      </c>
      <c r="C145">
        <v>874</v>
      </c>
      <c r="D145" t="s">
        <v>2</v>
      </c>
      <c r="E145" s="16" t="s">
        <v>32</v>
      </c>
      <c r="F145" t="s">
        <v>33</v>
      </c>
    </row>
    <row r="146" spans="1:6">
      <c r="B146" t="s">
        <v>30</v>
      </c>
      <c r="C146">
        <v>3557</v>
      </c>
      <c r="D146" t="s">
        <v>2</v>
      </c>
      <c r="E146" s="16" t="s">
        <v>32</v>
      </c>
      <c r="F146" s="6" t="s">
        <v>33</v>
      </c>
    </row>
    <row r="147" spans="1:6">
      <c r="B147" t="s">
        <v>29</v>
      </c>
      <c r="C147">
        <v>2435</v>
      </c>
      <c r="D147" t="s">
        <v>2</v>
      </c>
      <c r="E147" s="16" t="s">
        <v>32</v>
      </c>
      <c r="F147" s="6" t="s">
        <v>33</v>
      </c>
    </row>
    <row r="148" spans="1:6">
      <c r="B148" t="s">
        <v>59</v>
      </c>
      <c r="C148">
        <v>21589.723000000002</v>
      </c>
      <c r="D148" t="s">
        <v>2</v>
      </c>
      <c r="E148" s="16" t="s">
        <v>32</v>
      </c>
      <c r="F148" t="s">
        <v>33</v>
      </c>
    </row>
    <row r="149" spans="1:6">
      <c r="B149" t="s">
        <v>60</v>
      </c>
      <c r="C149">
        <v>10499.476000000001</v>
      </c>
      <c r="D149" t="s">
        <v>2</v>
      </c>
      <c r="E149" s="16" t="s">
        <v>32</v>
      </c>
      <c r="F149" s="6" t="s">
        <v>33</v>
      </c>
    </row>
    <row r="150" spans="1:6">
      <c r="E150" s="10"/>
    </row>
    <row r="151" spans="1:6">
      <c r="A151" t="s">
        <v>39</v>
      </c>
      <c r="B151" t="s">
        <v>4</v>
      </c>
      <c r="C151">
        <v>87452</v>
      </c>
      <c r="D151" t="s">
        <v>2</v>
      </c>
      <c r="E151" s="16" t="s">
        <v>40</v>
      </c>
      <c r="F151" t="s">
        <v>135</v>
      </c>
    </row>
    <row r="152" spans="1:6">
      <c r="B152" s="2" t="s">
        <v>11</v>
      </c>
      <c r="C152">
        <v>26569</v>
      </c>
      <c r="D152" t="s">
        <v>2</v>
      </c>
      <c r="E152" s="16" t="s">
        <v>40</v>
      </c>
      <c r="F152" t="s">
        <v>135</v>
      </c>
    </row>
    <row r="153" spans="1:6">
      <c r="B153" s="6" t="s">
        <v>26</v>
      </c>
      <c r="C153">
        <v>13137</v>
      </c>
      <c r="D153" t="s">
        <v>2</v>
      </c>
      <c r="E153" s="16" t="s">
        <v>40</v>
      </c>
      <c r="F153" t="s">
        <v>135</v>
      </c>
    </row>
    <row r="154" spans="1:6">
      <c r="B154" t="s">
        <v>15</v>
      </c>
      <c r="C154">
        <v>5839</v>
      </c>
      <c r="D154" t="s">
        <v>2</v>
      </c>
      <c r="E154" s="16" t="s">
        <v>40</v>
      </c>
      <c r="F154" t="s">
        <v>135</v>
      </c>
    </row>
    <row r="155" spans="1:6">
      <c r="B155" t="s">
        <v>13</v>
      </c>
      <c r="C155">
        <v>90</v>
      </c>
      <c r="D155" t="s">
        <v>2</v>
      </c>
      <c r="E155" s="16" t="s">
        <v>40</v>
      </c>
      <c r="F155" t="s">
        <v>135</v>
      </c>
    </row>
    <row r="156" spans="1:6">
      <c r="B156" t="s">
        <v>7</v>
      </c>
      <c r="C156">
        <v>21881</v>
      </c>
      <c r="D156" t="s">
        <v>2</v>
      </c>
      <c r="E156" s="16" t="s">
        <v>40</v>
      </c>
      <c r="F156" t="s">
        <v>135</v>
      </c>
    </row>
    <row r="157" spans="1:6">
      <c r="B157" t="s">
        <v>9</v>
      </c>
      <c r="C157">
        <v>5791</v>
      </c>
      <c r="D157" t="s">
        <v>2</v>
      </c>
      <c r="E157" t="s">
        <v>131</v>
      </c>
      <c r="F157" t="s">
        <v>156</v>
      </c>
    </row>
    <row r="158" spans="1:6">
      <c r="B158" t="s">
        <v>42</v>
      </c>
      <c r="C158">
        <v>265</v>
      </c>
      <c r="D158" t="s">
        <v>2</v>
      </c>
      <c r="E158" t="s">
        <v>131</v>
      </c>
      <c r="F158" t="s">
        <v>156</v>
      </c>
    </row>
    <row r="159" spans="1:6">
      <c r="B159" t="s">
        <v>25</v>
      </c>
      <c r="C159">
        <v>4194</v>
      </c>
      <c r="D159" t="s">
        <v>2</v>
      </c>
      <c r="E159" t="s">
        <v>131</v>
      </c>
      <c r="F159" t="s">
        <v>156</v>
      </c>
    </row>
    <row r="160" spans="1:6">
      <c r="B160" t="s">
        <v>37</v>
      </c>
      <c r="C160">
        <v>662</v>
      </c>
      <c r="D160" t="s">
        <v>2</v>
      </c>
      <c r="E160" t="s">
        <v>27</v>
      </c>
      <c r="F160" t="s">
        <v>41</v>
      </c>
    </row>
    <row r="161" spans="1:6">
      <c r="B161" t="s">
        <v>38</v>
      </c>
      <c r="C161">
        <v>281</v>
      </c>
      <c r="D161" t="s">
        <v>2</v>
      </c>
      <c r="E161" t="s">
        <v>27</v>
      </c>
      <c r="F161" t="s">
        <v>41</v>
      </c>
    </row>
    <row r="162" spans="1:6">
      <c r="B162" t="s">
        <v>30</v>
      </c>
      <c r="C162">
        <v>11821.361000000001</v>
      </c>
      <c r="D162" t="s">
        <v>2</v>
      </c>
      <c r="E162" t="s">
        <v>131</v>
      </c>
      <c r="F162" t="s">
        <v>156</v>
      </c>
    </row>
    <row r="163" spans="1:6">
      <c r="B163" t="s">
        <v>24</v>
      </c>
      <c r="C163">
        <v>3474</v>
      </c>
      <c r="D163" t="s">
        <v>2</v>
      </c>
      <c r="E163" t="s">
        <v>131</v>
      </c>
      <c r="F163" t="s">
        <v>156</v>
      </c>
    </row>
    <row r="164" spans="1:6">
      <c r="B164" t="s">
        <v>59</v>
      </c>
      <c r="C164">
        <v>22548</v>
      </c>
      <c r="D164" t="s">
        <v>2</v>
      </c>
      <c r="E164" s="16" t="s">
        <v>40</v>
      </c>
      <c r="F164" t="s">
        <v>135</v>
      </c>
    </row>
    <row r="165" spans="1:6">
      <c r="B165" t="s">
        <v>60</v>
      </c>
      <c r="C165">
        <v>2612</v>
      </c>
      <c r="D165" t="s">
        <v>2</v>
      </c>
      <c r="E165" s="16" t="s">
        <v>40</v>
      </c>
      <c r="F165" t="s">
        <v>135</v>
      </c>
    </row>
    <row r="167" spans="1:6">
      <c r="A167" t="s">
        <v>43</v>
      </c>
      <c r="B167" t="s">
        <v>4</v>
      </c>
      <c r="C167">
        <v>475698.908</v>
      </c>
      <c r="D167" t="s">
        <v>2</v>
      </c>
      <c r="E167" t="s">
        <v>44</v>
      </c>
      <c r="F167" t="s">
        <v>45</v>
      </c>
    </row>
    <row r="168" spans="1:6">
      <c r="B168" t="s">
        <v>30</v>
      </c>
      <c r="C168">
        <v>3488.4589999999998</v>
      </c>
      <c r="D168" t="s">
        <v>2</v>
      </c>
      <c r="E168" t="s">
        <v>44</v>
      </c>
      <c r="F168" t="s">
        <v>45</v>
      </c>
    </row>
    <row r="169" spans="1:6">
      <c r="B169" t="s">
        <v>25</v>
      </c>
      <c r="C169">
        <v>30588</v>
      </c>
      <c r="D169" t="s">
        <v>2</v>
      </c>
      <c r="E169" t="s">
        <v>44</v>
      </c>
      <c r="F169" t="s">
        <v>45</v>
      </c>
    </row>
    <row r="170" spans="1:6">
      <c r="B170" t="s">
        <v>9</v>
      </c>
      <c r="C170">
        <v>8309.4959999999992</v>
      </c>
      <c r="D170" t="s">
        <v>2</v>
      </c>
      <c r="E170" t="s">
        <v>131</v>
      </c>
      <c r="F170" t="s">
        <v>156</v>
      </c>
    </row>
    <row r="171" spans="1:6">
      <c r="B171" t="s">
        <v>46</v>
      </c>
      <c r="C171">
        <v>6001</v>
      </c>
      <c r="D171" t="s">
        <v>2</v>
      </c>
      <c r="E171" t="s">
        <v>44</v>
      </c>
      <c r="F171" t="s">
        <v>45</v>
      </c>
    </row>
    <row r="172" spans="1:6">
      <c r="B172" s="2" t="s">
        <v>12</v>
      </c>
      <c r="C172">
        <v>70590</v>
      </c>
    </row>
    <row r="173" spans="1:6">
      <c r="B173" t="s">
        <v>35</v>
      </c>
      <c r="C173">
        <v>5416.326</v>
      </c>
      <c r="D173" t="s">
        <v>2</v>
      </c>
      <c r="E173" t="s">
        <v>44</v>
      </c>
      <c r="F173" t="s">
        <v>45</v>
      </c>
    </row>
    <row r="174" spans="1:6">
      <c r="B174" t="s">
        <v>26</v>
      </c>
      <c r="C174">
        <v>42834.82</v>
      </c>
      <c r="D174" t="s">
        <v>2</v>
      </c>
      <c r="E174" t="s">
        <v>44</v>
      </c>
      <c r="F174" t="s">
        <v>45</v>
      </c>
    </row>
    <row r="175" spans="1:6">
      <c r="B175" t="s">
        <v>47</v>
      </c>
      <c r="C175">
        <v>17672.839</v>
      </c>
      <c r="D175" t="s">
        <v>2</v>
      </c>
      <c r="E175" t="s">
        <v>44</v>
      </c>
      <c r="F175" t="s">
        <v>45</v>
      </c>
    </row>
    <row r="176" spans="1:6">
      <c r="B176" t="s">
        <v>48</v>
      </c>
      <c r="C176">
        <v>412942</v>
      </c>
      <c r="D176" t="s">
        <v>2</v>
      </c>
      <c r="E176" t="s">
        <v>44</v>
      </c>
      <c r="F176" t="s">
        <v>45</v>
      </c>
    </row>
    <row r="177" spans="1:6">
      <c r="B177" t="s">
        <v>13</v>
      </c>
      <c r="C177">
        <v>10569</v>
      </c>
      <c r="D177" t="s">
        <v>2</v>
      </c>
      <c r="E177" t="s">
        <v>44</v>
      </c>
      <c r="F177" t="s">
        <v>45</v>
      </c>
    </row>
    <row r="178" spans="1:6">
      <c r="B178" t="s">
        <v>29</v>
      </c>
      <c r="C178">
        <v>2024.3240000000001</v>
      </c>
      <c r="D178" t="s">
        <v>2</v>
      </c>
      <c r="E178" t="s">
        <v>44</v>
      </c>
      <c r="F178" t="s">
        <v>45</v>
      </c>
    </row>
    <row r="179" spans="1:6">
      <c r="B179" t="s">
        <v>15</v>
      </c>
      <c r="C179">
        <v>28599</v>
      </c>
      <c r="D179" t="s">
        <v>2</v>
      </c>
      <c r="E179" t="s">
        <v>44</v>
      </c>
      <c r="F179" t="s">
        <v>45</v>
      </c>
    </row>
    <row r="180" spans="1:6">
      <c r="B180" t="s">
        <v>59</v>
      </c>
      <c r="C180" s="7">
        <v>6967.2470000000003</v>
      </c>
      <c r="D180" t="s">
        <v>2</v>
      </c>
      <c r="E180" t="s">
        <v>44</v>
      </c>
      <c r="F180" t="s">
        <v>45</v>
      </c>
    </row>
    <row r="181" spans="1:6">
      <c r="B181" t="s">
        <v>60</v>
      </c>
      <c r="C181">
        <v>61937.881999999998</v>
      </c>
      <c r="D181" t="s">
        <v>2</v>
      </c>
      <c r="E181" t="s">
        <v>44</v>
      </c>
      <c r="F181" t="s">
        <v>45</v>
      </c>
    </row>
    <row r="183" spans="1:6">
      <c r="A183" t="s">
        <v>49</v>
      </c>
      <c r="B183" t="s">
        <v>4</v>
      </c>
      <c r="C183" s="7">
        <v>59541</v>
      </c>
      <c r="D183" t="s">
        <v>2</v>
      </c>
      <c r="E183" t="s">
        <v>27</v>
      </c>
      <c r="F183" t="s">
        <v>41</v>
      </c>
    </row>
    <row r="184" spans="1:6">
      <c r="B184" t="s">
        <v>10</v>
      </c>
      <c r="C184" s="7">
        <v>17185.154999999999</v>
      </c>
      <c r="D184" t="s">
        <v>2</v>
      </c>
      <c r="E184" t="s">
        <v>131</v>
      </c>
      <c r="F184" t="s">
        <v>156</v>
      </c>
    </row>
    <row r="185" spans="1:6">
      <c r="B185" t="s">
        <v>25</v>
      </c>
      <c r="C185" s="7">
        <v>14080.102000000001</v>
      </c>
      <c r="D185" t="s">
        <v>2</v>
      </c>
      <c r="E185" t="s">
        <v>131</v>
      </c>
      <c r="F185" t="s">
        <v>156</v>
      </c>
    </row>
    <row r="186" spans="1:6">
      <c r="B186" t="s">
        <v>42</v>
      </c>
      <c r="C186" s="7">
        <v>5546.5060000000003</v>
      </c>
      <c r="D186" t="s">
        <v>2</v>
      </c>
      <c r="E186" t="s">
        <v>131</v>
      </c>
      <c r="F186" t="s">
        <v>156</v>
      </c>
    </row>
    <row r="187" spans="1:6">
      <c r="B187" t="s">
        <v>13</v>
      </c>
      <c r="C187" s="7">
        <v>3790.652</v>
      </c>
      <c r="D187" t="s">
        <v>2</v>
      </c>
      <c r="E187" t="s">
        <v>131</v>
      </c>
      <c r="F187" t="s">
        <v>156</v>
      </c>
    </row>
    <row r="188" spans="1:6">
      <c r="B188" t="s">
        <v>15</v>
      </c>
      <c r="C188" s="7">
        <v>6300.259</v>
      </c>
      <c r="D188" t="s">
        <v>2</v>
      </c>
      <c r="E188" t="s">
        <v>131</v>
      </c>
      <c r="F188" t="s">
        <v>156</v>
      </c>
    </row>
    <row r="189" spans="1:6">
      <c r="B189" s="2" t="s">
        <v>12</v>
      </c>
      <c r="C189" s="7">
        <v>5759.9009999999998</v>
      </c>
      <c r="D189" t="s">
        <v>2</v>
      </c>
      <c r="E189" t="s">
        <v>131</v>
      </c>
      <c r="F189" t="s">
        <v>156</v>
      </c>
    </row>
    <row r="190" spans="1:6">
      <c r="B190" t="s">
        <v>35</v>
      </c>
      <c r="C190" s="7">
        <f>C189-C191-C192</f>
        <v>659.90099999999984</v>
      </c>
      <c r="D190" t="s">
        <v>2</v>
      </c>
      <c r="E190" s="10" t="s">
        <v>18</v>
      </c>
      <c r="F190" t="s">
        <v>130</v>
      </c>
    </row>
    <row r="191" spans="1:6">
      <c r="B191" t="s">
        <v>26</v>
      </c>
      <c r="C191" s="7">
        <v>700</v>
      </c>
      <c r="D191" t="s">
        <v>2</v>
      </c>
      <c r="E191" s="10" t="s">
        <v>18</v>
      </c>
      <c r="F191" t="s">
        <v>130</v>
      </c>
    </row>
    <row r="192" spans="1:6">
      <c r="B192" t="s">
        <v>47</v>
      </c>
      <c r="C192" s="7">
        <v>4400</v>
      </c>
      <c r="D192" t="s">
        <v>2</v>
      </c>
      <c r="E192" s="10" t="s">
        <v>18</v>
      </c>
      <c r="F192" t="s">
        <v>130</v>
      </c>
    </row>
    <row r="193" spans="1:6">
      <c r="B193" t="s">
        <v>29</v>
      </c>
      <c r="C193" s="7">
        <v>286.14</v>
      </c>
      <c r="D193" t="s">
        <v>2</v>
      </c>
      <c r="E193" t="s">
        <v>131</v>
      </c>
      <c r="F193" t="s">
        <v>156</v>
      </c>
    </row>
    <row r="194" spans="1:6">
      <c r="B194" t="s">
        <v>30</v>
      </c>
      <c r="C194" s="7">
        <v>11.939</v>
      </c>
      <c r="D194" t="s">
        <v>2</v>
      </c>
      <c r="E194" t="s">
        <v>131</v>
      </c>
      <c r="F194" t="s">
        <v>156</v>
      </c>
    </row>
    <row r="195" spans="1:6">
      <c r="B195" t="s">
        <v>59</v>
      </c>
      <c r="C195" s="7">
        <v>8550</v>
      </c>
      <c r="D195" t="s">
        <v>2</v>
      </c>
      <c r="E195" t="s">
        <v>131</v>
      </c>
      <c r="F195" t="s">
        <v>156</v>
      </c>
    </row>
    <row r="196" spans="1:6">
      <c r="B196" t="s">
        <v>60</v>
      </c>
      <c r="C196" s="7">
        <v>2272</v>
      </c>
      <c r="D196" t="s">
        <v>2</v>
      </c>
      <c r="E196" t="s">
        <v>131</v>
      </c>
      <c r="F196" t="s">
        <v>156</v>
      </c>
    </row>
    <row r="198" spans="1:6">
      <c r="A198" t="s">
        <v>50</v>
      </c>
      <c r="B198" t="s">
        <v>4</v>
      </c>
      <c r="C198" s="7">
        <v>46014</v>
      </c>
      <c r="D198" t="s">
        <v>2</v>
      </c>
      <c r="E198" t="s">
        <v>52</v>
      </c>
      <c r="F198" t="s">
        <v>136</v>
      </c>
    </row>
    <row r="199" spans="1:6">
      <c r="B199" t="s">
        <v>10</v>
      </c>
      <c r="C199">
        <f>4675000/1000</f>
        <v>4675</v>
      </c>
      <c r="D199" t="s">
        <v>2</v>
      </c>
      <c r="E199" t="s">
        <v>52</v>
      </c>
      <c r="F199" t="s">
        <v>136</v>
      </c>
    </row>
    <row r="200" spans="1:6">
      <c r="B200" t="s">
        <v>46</v>
      </c>
      <c r="C200">
        <f>73.154</f>
        <v>73.153999999999996</v>
      </c>
      <c r="D200" t="s">
        <v>2</v>
      </c>
      <c r="E200" t="s">
        <v>52</v>
      </c>
      <c r="F200" t="s">
        <v>136</v>
      </c>
    </row>
    <row r="201" spans="1:6">
      <c r="B201" t="s">
        <v>25</v>
      </c>
      <c r="C201">
        <f>7219232/1000</f>
        <v>7219.232</v>
      </c>
      <c r="D201" t="s">
        <v>2</v>
      </c>
      <c r="E201" t="s">
        <v>52</v>
      </c>
      <c r="F201" t="s">
        <v>136</v>
      </c>
    </row>
    <row r="202" spans="1:6">
      <c r="B202" t="s">
        <v>7</v>
      </c>
      <c r="C202">
        <f>15733484/1000</f>
        <v>15733.484</v>
      </c>
      <c r="D202" t="s">
        <v>2</v>
      </c>
      <c r="E202" t="s">
        <v>52</v>
      </c>
      <c r="F202" t="s">
        <v>136</v>
      </c>
    </row>
    <row r="203" spans="1:6">
      <c r="B203" t="s">
        <v>30</v>
      </c>
      <c r="C203">
        <f>(1710380+335592)/1000</f>
        <v>2045.972</v>
      </c>
      <c r="D203" t="s">
        <v>2</v>
      </c>
      <c r="E203" t="s">
        <v>52</v>
      </c>
      <c r="F203" t="s">
        <v>136</v>
      </c>
    </row>
    <row r="204" spans="1:6">
      <c r="B204" t="s">
        <v>15</v>
      </c>
      <c r="C204">
        <f>607.437</f>
        <v>607.43700000000001</v>
      </c>
      <c r="D204" t="s">
        <v>2</v>
      </c>
      <c r="E204" t="s">
        <v>52</v>
      </c>
      <c r="F204" t="s">
        <v>136</v>
      </c>
    </row>
    <row r="205" spans="1:6">
      <c r="B205" s="2" t="s">
        <v>12</v>
      </c>
      <c r="C205">
        <f>221.874</f>
        <v>221.874</v>
      </c>
      <c r="D205" t="s">
        <v>2</v>
      </c>
      <c r="E205" t="s">
        <v>52</v>
      </c>
      <c r="F205" t="s">
        <v>136</v>
      </c>
    </row>
    <row r="206" spans="1:6">
      <c r="B206" t="s">
        <v>26</v>
      </c>
      <c r="C206">
        <f>221.874</f>
        <v>221.874</v>
      </c>
      <c r="D206" t="s">
        <v>2</v>
      </c>
      <c r="E206" s="10" t="s">
        <v>18</v>
      </c>
      <c r="F206" t="s">
        <v>130</v>
      </c>
    </row>
    <row r="207" spans="1:6">
      <c r="B207" t="s">
        <v>29</v>
      </c>
      <c r="C207">
        <f>203.022</f>
        <v>203.02199999999999</v>
      </c>
      <c r="D207" t="s">
        <v>2</v>
      </c>
      <c r="E207" t="s">
        <v>52</v>
      </c>
      <c r="F207" t="s">
        <v>136</v>
      </c>
    </row>
    <row r="208" spans="1:6">
      <c r="B208" t="s">
        <v>38</v>
      </c>
      <c r="C208">
        <f>445.831</f>
        <v>445.83100000000002</v>
      </c>
      <c r="D208" t="s">
        <v>2</v>
      </c>
      <c r="E208" t="s">
        <v>52</v>
      </c>
      <c r="F208" t="s">
        <v>136</v>
      </c>
    </row>
    <row r="209" spans="1:6">
      <c r="B209" t="s">
        <v>51</v>
      </c>
      <c r="C209">
        <f>161.937+279.1</f>
        <v>441.03700000000003</v>
      </c>
      <c r="D209" t="s">
        <v>2</v>
      </c>
      <c r="E209" t="s">
        <v>52</v>
      </c>
      <c r="F209" t="s">
        <v>136</v>
      </c>
    </row>
    <row r="210" spans="1:6">
      <c r="B210" t="s">
        <v>59</v>
      </c>
      <c r="C210" s="8">
        <v>18613.259999999998</v>
      </c>
      <c r="D210" t="s">
        <v>2</v>
      </c>
      <c r="E210" t="s">
        <v>52</v>
      </c>
      <c r="F210" t="s">
        <v>136</v>
      </c>
    </row>
    <row r="211" spans="1:6">
      <c r="B211" t="s">
        <v>60</v>
      </c>
      <c r="C211" s="8">
        <v>4265.07</v>
      </c>
      <c r="D211" t="s">
        <v>2</v>
      </c>
      <c r="E211" t="s">
        <v>52</v>
      </c>
      <c r="F211" t="s">
        <v>136</v>
      </c>
    </row>
    <row r="213" spans="1:6">
      <c r="A213" t="s">
        <v>53</v>
      </c>
      <c r="B213" t="s">
        <v>4</v>
      </c>
      <c r="C213">
        <v>31106</v>
      </c>
      <c r="D213" t="s">
        <v>2</v>
      </c>
      <c r="E213" t="s">
        <v>27</v>
      </c>
      <c r="F213" t="s">
        <v>56</v>
      </c>
    </row>
    <row r="214" spans="1:6">
      <c r="B214" t="s">
        <v>25</v>
      </c>
      <c r="C214">
        <v>14870</v>
      </c>
      <c r="D214" t="s">
        <v>2</v>
      </c>
      <c r="E214" t="s">
        <v>57</v>
      </c>
      <c r="F214" t="s">
        <v>55</v>
      </c>
    </row>
    <row r="215" spans="1:6">
      <c r="B215" t="s">
        <v>9</v>
      </c>
      <c r="C215">
        <v>2090.7159999999999</v>
      </c>
      <c r="D215" t="s">
        <v>2</v>
      </c>
      <c r="E215" t="s">
        <v>131</v>
      </c>
      <c r="F215" t="s">
        <v>156</v>
      </c>
    </row>
    <row r="216" spans="1:6">
      <c r="B216" t="s">
        <v>46</v>
      </c>
      <c r="C216">
        <v>53</v>
      </c>
      <c r="D216" t="s">
        <v>2</v>
      </c>
      <c r="E216" t="s">
        <v>57</v>
      </c>
      <c r="F216" t="s">
        <v>55</v>
      </c>
    </row>
    <row r="217" spans="1:6">
      <c r="B217" t="s">
        <v>24</v>
      </c>
      <c r="C217">
        <v>2247</v>
      </c>
      <c r="D217" t="s">
        <v>2</v>
      </c>
      <c r="E217" t="s">
        <v>57</v>
      </c>
      <c r="F217" t="s">
        <v>55</v>
      </c>
    </row>
    <row r="218" spans="1:6">
      <c r="B218" t="s">
        <v>35</v>
      </c>
      <c r="C218">
        <v>236</v>
      </c>
      <c r="D218" t="s">
        <v>2</v>
      </c>
      <c r="E218" t="s">
        <v>57</v>
      </c>
      <c r="F218" t="s">
        <v>55</v>
      </c>
    </row>
    <row r="219" spans="1:6">
      <c r="B219" t="s">
        <v>26</v>
      </c>
      <c r="C219">
        <v>688</v>
      </c>
      <c r="D219" t="s">
        <v>2</v>
      </c>
      <c r="E219" t="s">
        <v>57</v>
      </c>
      <c r="F219" t="s">
        <v>55</v>
      </c>
    </row>
    <row r="220" spans="1:6">
      <c r="B220" t="s">
        <v>15</v>
      </c>
      <c r="C220">
        <v>8600</v>
      </c>
      <c r="D220" t="s">
        <v>2</v>
      </c>
      <c r="E220" t="s">
        <v>57</v>
      </c>
      <c r="F220" t="s">
        <v>55</v>
      </c>
    </row>
    <row r="221" spans="1:6">
      <c r="B221" t="s">
        <v>54</v>
      </c>
      <c r="C221">
        <v>564</v>
      </c>
      <c r="D221" t="s">
        <v>2</v>
      </c>
      <c r="E221" t="s">
        <v>57</v>
      </c>
      <c r="F221" t="s">
        <v>55</v>
      </c>
    </row>
    <row r="222" spans="1:6">
      <c r="B222" t="s">
        <v>38</v>
      </c>
      <c r="C222">
        <v>181</v>
      </c>
      <c r="D222" t="s">
        <v>2</v>
      </c>
      <c r="E222" t="s">
        <v>57</v>
      </c>
      <c r="F222" t="s">
        <v>55</v>
      </c>
    </row>
    <row r="223" spans="1:6">
      <c r="B223" t="s">
        <v>59</v>
      </c>
      <c r="C223">
        <v>1621</v>
      </c>
      <c r="D223" t="s">
        <v>2</v>
      </c>
      <c r="E223" t="s">
        <v>57</v>
      </c>
      <c r="F223" t="s">
        <v>55</v>
      </c>
    </row>
    <row r="224" spans="1:6">
      <c r="B224" t="s">
        <v>60</v>
      </c>
      <c r="C224">
        <v>1650</v>
      </c>
      <c r="D224" t="s">
        <v>2</v>
      </c>
      <c r="E224" t="s">
        <v>57</v>
      </c>
      <c r="F224" t="s">
        <v>55</v>
      </c>
    </row>
    <row r="226" spans="1:6">
      <c r="A226" t="s">
        <v>58</v>
      </c>
      <c r="B226" t="s">
        <v>4</v>
      </c>
      <c r="C226" s="4">
        <v>321431.09999999998</v>
      </c>
      <c r="D226" t="s">
        <v>2</v>
      </c>
      <c r="E226" t="s">
        <v>62</v>
      </c>
      <c r="F226" t="s">
        <v>61</v>
      </c>
    </row>
    <row r="227" spans="1:6">
      <c r="B227" t="s">
        <v>35</v>
      </c>
      <c r="C227" s="4">
        <v>4400</v>
      </c>
      <c r="D227" t="s">
        <v>2</v>
      </c>
      <c r="E227" s="10" t="s">
        <v>18</v>
      </c>
      <c r="F227" t="s">
        <v>130</v>
      </c>
    </row>
    <row r="228" spans="1:6">
      <c r="B228" t="s">
        <v>26</v>
      </c>
      <c r="C228" s="4">
        <f>22269.5+14158.5</f>
        <v>36428</v>
      </c>
      <c r="D228" t="s">
        <v>2</v>
      </c>
      <c r="E228" t="s">
        <v>62</v>
      </c>
      <c r="F228" t="s">
        <v>137</v>
      </c>
    </row>
    <row r="229" spans="1:6">
      <c r="B229" t="s">
        <v>47</v>
      </c>
      <c r="C229" s="4">
        <f>48786.4-C228-C227</f>
        <v>7958.4000000000015</v>
      </c>
      <c r="D229" t="s">
        <v>2</v>
      </c>
      <c r="E229" t="s">
        <v>62</v>
      </c>
      <c r="F229" t="s">
        <v>137</v>
      </c>
    </row>
    <row r="230" spans="1:6">
      <c r="B230" t="s">
        <v>25</v>
      </c>
      <c r="C230" s="4">
        <v>128537.5</v>
      </c>
      <c r="D230" t="s">
        <v>2</v>
      </c>
      <c r="E230" t="s">
        <v>62</v>
      </c>
      <c r="F230" t="s">
        <v>137</v>
      </c>
    </row>
    <row r="231" spans="1:6">
      <c r="B231" t="s">
        <v>8</v>
      </c>
      <c r="C231" s="4">
        <v>2520.1999999999998</v>
      </c>
      <c r="D231" t="s">
        <v>2</v>
      </c>
      <c r="E231" t="s">
        <v>62</v>
      </c>
      <c r="F231" t="s">
        <v>137</v>
      </c>
    </row>
    <row r="232" spans="1:6">
      <c r="B232" t="s">
        <v>9</v>
      </c>
      <c r="C232" s="4">
        <v>28469.9</v>
      </c>
      <c r="D232" t="s">
        <v>2</v>
      </c>
      <c r="E232" t="s">
        <v>62</v>
      </c>
      <c r="F232" t="s">
        <v>137</v>
      </c>
    </row>
    <row r="233" spans="1:6">
      <c r="B233" t="s">
        <v>42</v>
      </c>
      <c r="C233" s="4">
        <v>3288.8</v>
      </c>
      <c r="D233" t="s">
        <v>2</v>
      </c>
      <c r="E233" t="s">
        <v>62</v>
      </c>
      <c r="F233" t="s">
        <v>137</v>
      </c>
    </row>
    <row r="234" spans="1:6">
      <c r="B234" t="s">
        <v>30</v>
      </c>
      <c r="C234" s="4">
        <f>9024.1-C235</f>
        <v>6261.8</v>
      </c>
      <c r="D234" t="s">
        <v>2</v>
      </c>
      <c r="E234" t="s">
        <v>62</v>
      </c>
      <c r="F234" t="s">
        <v>137</v>
      </c>
    </row>
    <row r="235" spans="1:6">
      <c r="B235" t="s">
        <v>29</v>
      </c>
      <c r="C235" s="4">
        <v>2762.3</v>
      </c>
      <c r="D235" t="s">
        <v>2</v>
      </c>
      <c r="E235" t="s">
        <v>62</v>
      </c>
      <c r="F235" t="s">
        <v>137</v>
      </c>
    </row>
    <row r="236" spans="1:6">
      <c r="B236" t="s">
        <v>38</v>
      </c>
      <c r="C236">
        <f>20927.3+8385.2+601.2-6202.7</f>
        <v>23711</v>
      </c>
      <c r="D236" t="s">
        <v>2</v>
      </c>
      <c r="E236" t="s">
        <v>62</v>
      </c>
      <c r="F236" t="s">
        <v>137</v>
      </c>
    </row>
    <row r="237" spans="1:6">
      <c r="B237" t="s">
        <v>85</v>
      </c>
      <c r="C237">
        <v>6105.4</v>
      </c>
      <c r="D237" t="s">
        <v>2</v>
      </c>
      <c r="E237" t="s">
        <v>62</v>
      </c>
      <c r="F237" t="s">
        <v>137</v>
      </c>
    </row>
    <row r="238" spans="1:6">
      <c r="B238" t="s">
        <v>15</v>
      </c>
      <c r="C238" s="4">
        <v>17716.400000000001</v>
      </c>
      <c r="D238" t="s">
        <v>2</v>
      </c>
      <c r="E238" t="s">
        <v>62</v>
      </c>
      <c r="F238" t="s">
        <v>137</v>
      </c>
    </row>
    <row r="239" spans="1:6">
      <c r="B239" t="s">
        <v>13</v>
      </c>
      <c r="C239" s="4">
        <v>22653.8</v>
      </c>
      <c r="D239" t="s">
        <v>2</v>
      </c>
      <c r="E239" t="s">
        <v>62</v>
      </c>
      <c r="F239" t="s">
        <v>137</v>
      </c>
    </row>
    <row r="240" spans="1:6">
      <c r="B240" t="s">
        <v>59</v>
      </c>
      <c r="C240" s="4">
        <v>47170.2</v>
      </c>
      <c r="D240" t="s">
        <v>2</v>
      </c>
      <c r="E240" t="s">
        <v>62</v>
      </c>
      <c r="F240" t="s">
        <v>61</v>
      </c>
    </row>
    <row r="241" spans="1:6">
      <c r="B241" t="s">
        <v>60</v>
      </c>
      <c r="C241" s="4">
        <v>3271.4</v>
      </c>
      <c r="D241" t="s">
        <v>2</v>
      </c>
      <c r="E241" t="s">
        <v>62</v>
      </c>
      <c r="F241" t="s">
        <v>61</v>
      </c>
    </row>
    <row r="243" spans="1:6">
      <c r="A243" t="s">
        <v>63</v>
      </c>
      <c r="B243" t="s">
        <v>4</v>
      </c>
      <c r="C243" s="4">
        <v>13144</v>
      </c>
      <c r="D243" t="s">
        <v>2</v>
      </c>
      <c r="E243" t="s">
        <v>27</v>
      </c>
      <c r="F243" t="s">
        <v>66</v>
      </c>
    </row>
    <row r="244" spans="1:6">
      <c r="B244" t="s">
        <v>30</v>
      </c>
      <c r="C244" s="4">
        <v>355.1</v>
      </c>
      <c r="D244" t="s">
        <v>2</v>
      </c>
      <c r="E244" t="s">
        <v>131</v>
      </c>
      <c r="F244" t="s">
        <v>156</v>
      </c>
    </row>
    <row r="245" spans="1:6">
      <c r="B245" t="s">
        <v>64</v>
      </c>
      <c r="C245" s="4">
        <v>330.3</v>
      </c>
      <c r="D245" t="s">
        <v>2</v>
      </c>
      <c r="E245" t="s">
        <v>131</v>
      </c>
      <c r="F245" t="s">
        <v>156</v>
      </c>
    </row>
    <row r="246" spans="1:6">
      <c r="B246" s="2" t="s">
        <v>12</v>
      </c>
      <c r="C246" s="4">
        <v>959.6</v>
      </c>
      <c r="D246" t="s">
        <v>2</v>
      </c>
      <c r="E246" t="s">
        <v>131</v>
      </c>
      <c r="F246" t="s">
        <v>156</v>
      </c>
    </row>
    <row r="247" spans="1:6">
      <c r="B247" s="6" t="s">
        <v>35</v>
      </c>
      <c r="C247" s="4">
        <v>400</v>
      </c>
      <c r="D247" t="s">
        <v>2</v>
      </c>
      <c r="E247" s="10" t="s">
        <v>18</v>
      </c>
      <c r="F247" t="s">
        <v>130</v>
      </c>
    </row>
    <row r="248" spans="1:6">
      <c r="B248" s="6" t="s">
        <v>26</v>
      </c>
      <c r="C248" s="4">
        <f>C246-C247</f>
        <v>559.6</v>
      </c>
      <c r="D248" t="s">
        <v>2</v>
      </c>
      <c r="E248" s="10" t="s">
        <v>18</v>
      </c>
      <c r="F248" t="s">
        <v>130</v>
      </c>
    </row>
    <row r="249" spans="1:6">
      <c r="B249" t="s">
        <v>29</v>
      </c>
      <c r="C249" s="4">
        <v>133</v>
      </c>
      <c r="D249" t="s">
        <v>2</v>
      </c>
      <c r="E249" t="s">
        <v>131</v>
      </c>
      <c r="F249" t="s">
        <v>156</v>
      </c>
    </row>
    <row r="250" spans="1:6">
      <c r="B250" t="s">
        <v>65</v>
      </c>
      <c r="C250" s="4">
        <v>1144</v>
      </c>
      <c r="D250" t="s">
        <v>2</v>
      </c>
      <c r="E250" t="s">
        <v>131</v>
      </c>
      <c r="F250" t="s">
        <v>156</v>
      </c>
    </row>
    <row r="251" spans="1:6">
      <c r="B251" t="s">
        <v>13</v>
      </c>
      <c r="C251" s="4">
        <v>86.6</v>
      </c>
      <c r="D251" t="s">
        <v>2</v>
      </c>
      <c r="E251" t="s">
        <v>131</v>
      </c>
      <c r="F251" t="s">
        <v>156</v>
      </c>
    </row>
    <row r="252" spans="1:6">
      <c r="B252" t="s">
        <v>38</v>
      </c>
      <c r="C252" s="4">
        <f>131+48+232</f>
        <v>411</v>
      </c>
      <c r="D252" t="s">
        <v>2</v>
      </c>
      <c r="E252" t="s">
        <v>27</v>
      </c>
      <c r="F252" t="s">
        <v>66</v>
      </c>
    </row>
    <row r="253" spans="1:6">
      <c r="B253" t="s">
        <v>59</v>
      </c>
      <c r="C253" s="4">
        <v>12847.5</v>
      </c>
      <c r="D253" t="s">
        <v>2</v>
      </c>
      <c r="E253" t="s">
        <v>131</v>
      </c>
      <c r="F253" t="s">
        <v>156</v>
      </c>
    </row>
    <row r="254" spans="1:6">
      <c r="B254" t="s">
        <v>60</v>
      </c>
      <c r="C254" s="4">
        <v>3215</v>
      </c>
      <c r="D254" t="s">
        <v>2</v>
      </c>
      <c r="E254" t="s">
        <v>131</v>
      </c>
      <c r="F254" t="s">
        <v>156</v>
      </c>
    </row>
    <row r="256" spans="1:6">
      <c r="A256" t="s">
        <v>67</v>
      </c>
      <c r="B256" t="s">
        <v>4</v>
      </c>
      <c r="C256" s="4">
        <v>7634</v>
      </c>
      <c r="D256" t="s">
        <v>2</v>
      </c>
      <c r="E256" t="s">
        <v>27</v>
      </c>
      <c r="F256" t="s">
        <v>69</v>
      </c>
    </row>
    <row r="257" spans="1:6">
      <c r="B257" t="s">
        <v>68</v>
      </c>
      <c r="C257" s="4">
        <v>569.56500000000005</v>
      </c>
      <c r="D257" t="s">
        <v>2</v>
      </c>
      <c r="E257" t="s">
        <v>131</v>
      </c>
      <c r="F257" t="s">
        <v>156</v>
      </c>
    </row>
    <row r="258" spans="1:6">
      <c r="B258" t="s">
        <v>25</v>
      </c>
      <c r="C258" s="4">
        <v>3218.6970000000001</v>
      </c>
      <c r="D258" t="s">
        <v>2</v>
      </c>
      <c r="E258" t="s">
        <v>131</v>
      </c>
      <c r="F258" t="s">
        <v>156</v>
      </c>
    </row>
    <row r="259" spans="1:6">
      <c r="B259" t="s">
        <v>26</v>
      </c>
      <c r="C259" s="4">
        <v>2431.569</v>
      </c>
      <c r="D259" t="s">
        <v>2</v>
      </c>
      <c r="E259" t="s">
        <v>131</v>
      </c>
      <c r="F259" t="s">
        <v>156</v>
      </c>
    </row>
    <row r="260" spans="1:6">
      <c r="B260" t="s">
        <v>15</v>
      </c>
      <c r="C260" s="4">
        <v>122.038</v>
      </c>
      <c r="D260" t="s">
        <v>2</v>
      </c>
      <c r="E260" t="s">
        <v>131</v>
      </c>
      <c r="F260" t="s">
        <v>156</v>
      </c>
    </row>
    <row r="261" spans="1:6">
      <c r="B261" t="s">
        <v>38</v>
      </c>
      <c r="C261" s="4">
        <v>8</v>
      </c>
      <c r="D261" t="s">
        <v>2</v>
      </c>
      <c r="E261" t="s">
        <v>27</v>
      </c>
      <c r="F261" t="s">
        <v>69</v>
      </c>
    </row>
    <row r="262" spans="1:6">
      <c r="B262" t="s">
        <v>59</v>
      </c>
      <c r="C262" s="4">
        <v>5173.6819999999998</v>
      </c>
      <c r="D262" t="s">
        <v>2</v>
      </c>
      <c r="E262" t="s">
        <v>131</v>
      </c>
      <c r="F262" t="s">
        <v>156</v>
      </c>
    </row>
    <row r="263" spans="1:6">
      <c r="B263" t="s">
        <v>60</v>
      </c>
      <c r="C263" s="4">
        <v>4264.8010000000004</v>
      </c>
      <c r="D263" t="s">
        <v>2</v>
      </c>
      <c r="E263" t="s">
        <v>131</v>
      </c>
      <c r="F263" t="s">
        <v>156</v>
      </c>
    </row>
    <row r="265" spans="1:6">
      <c r="A265" t="s">
        <v>70</v>
      </c>
      <c r="B265" t="s">
        <v>4</v>
      </c>
      <c r="C265" s="8">
        <v>3615</v>
      </c>
      <c r="D265" t="s">
        <v>2</v>
      </c>
      <c r="E265" t="s">
        <v>71</v>
      </c>
      <c r="F265" t="s">
        <v>73</v>
      </c>
    </row>
    <row r="266" spans="1:6">
      <c r="B266" t="s">
        <v>47</v>
      </c>
      <c r="C266" s="4">
        <v>2092</v>
      </c>
      <c r="D266" t="s">
        <v>2</v>
      </c>
      <c r="E266" t="s">
        <v>71</v>
      </c>
      <c r="F266" t="s">
        <v>73</v>
      </c>
    </row>
    <row r="267" spans="1:6">
      <c r="B267" t="s">
        <v>15</v>
      </c>
      <c r="C267" s="4">
        <v>141</v>
      </c>
      <c r="D267" t="s">
        <v>2</v>
      </c>
      <c r="E267" t="s">
        <v>71</v>
      </c>
      <c r="F267" t="s">
        <v>73</v>
      </c>
    </row>
    <row r="268" spans="1:6">
      <c r="B268" t="s">
        <v>37</v>
      </c>
      <c r="C268" s="4">
        <v>2.2999999999999998</v>
      </c>
      <c r="D268" t="s">
        <v>2</v>
      </c>
      <c r="E268" t="s">
        <v>71</v>
      </c>
      <c r="F268" t="s">
        <v>73</v>
      </c>
    </row>
    <row r="269" spans="1:6">
      <c r="B269" t="s">
        <v>10</v>
      </c>
      <c r="C269" s="4">
        <v>1577.7</v>
      </c>
      <c r="D269" t="s">
        <v>2</v>
      </c>
      <c r="E269" t="s">
        <v>71</v>
      </c>
      <c r="F269" t="s">
        <v>73</v>
      </c>
    </row>
    <row r="270" spans="1:6">
      <c r="B270" t="s">
        <v>59</v>
      </c>
      <c r="C270" s="4">
        <v>780</v>
      </c>
      <c r="D270" t="s">
        <v>2</v>
      </c>
      <c r="E270" t="s">
        <v>71</v>
      </c>
      <c r="F270" t="s">
        <v>73</v>
      </c>
    </row>
    <row r="271" spans="1:6">
      <c r="B271" t="s">
        <v>60</v>
      </c>
      <c r="C271" s="4">
        <v>976</v>
      </c>
      <c r="D271" t="s">
        <v>2</v>
      </c>
      <c r="E271" t="s">
        <v>71</v>
      </c>
      <c r="F271" t="s">
        <v>73</v>
      </c>
    </row>
    <row r="273" spans="1:6">
      <c r="A273" t="s">
        <v>72</v>
      </c>
      <c r="B273" t="s">
        <v>4</v>
      </c>
      <c r="C273" s="4">
        <v>113328</v>
      </c>
      <c r="D273" t="s">
        <v>2</v>
      </c>
      <c r="E273" t="s">
        <v>75</v>
      </c>
      <c r="F273" t="s">
        <v>74</v>
      </c>
    </row>
    <row r="274" spans="1:6">
      <c r="B274" t="s">
        <v>30</v>
      </c>
      <c r="C274" s="4">
        <v>3922</v>
      </c>
      <c r="D274" t="s">
        <v>2</v>
      </c>
      <c r="E274" t="s">
        <v>75</v>
      </c>
      <c r="F274" t="s">
        <v>74</v>
      </c>
    </row>
    <row r="275" spans="1:6">
      <c r="B275" t="s">
        <v>25</v>
      </c>
      <c r="C275" s="4">
        <v>56258</v>
      </c>
      <c r="D275" t="s">
        <v>2</v>
      </c>
      <c r="E275" t="s">
        <v>75</v>
      </c>
      <c r="F275" t="s">
        <v>74</v>
      </c>
    </row>
    <row r="276" spans="1:6">
      <c r="B276" t="s">
        <v>9</v>
      </c>
      <c r="C276" s="4">
        <v>29214</v>
      </c>
      <c r="D276" t="s">
        <v>2</v>
      </c>
      <c r="E276" t="s">
        <v>75</v>
      </c>
      <c r="F276" t="s">
        <v>74</v>
      </c>
    </row>
    <row r="277" spans="1:6">
      <c r="B277" t="s">
        <v>7</v>
      </c>
      <c r="C277" s="4">
        <v>3395</v>
      </c>
      <c r="D277" t="s">
        <v>2</v>
      </c>
      <c r="E277" t="s">
        <v>75</v>
      </c>
      <c r="F277" t="s">
        <v>74</v>
      </c>
    </row>
    <row r="278" spans="1:6">
      <c r="B278" t="s">
        <v>138</v>
      </c>
      <c r="C278" s="4">
        <v>72</v>
      </c>
      <c r="D278" t="s">
        <v>2</v>
      </c>
      <c r="E278" t="s">
        <v>75</v>
      </c>
      <c r="F278" t="s">
        <v>74</v>
      </c>
    </row>
    <row r="279" spans="1:6">
      <c r="B279" t="s">
        <v>38</v>
      </c>
      <c r="C279" s="4">
        <f>1767+1267</f>
        <v>3034</v>
      </c>
      <c r="D279" t="s">
        <v>2</v>
      </c>
      <c r="E279" t="s">
        <v>75</v>
      </c>
      <c r="F279" t="s">
        <v>74</v>
      </c>
    </row>
    <row r="280" spans="1:6">
      <c r="B280" t="s">
        <v>13</v>
      </c>
      <c r="C280" s="4">
        <v>3709</v>
      </c>
      <c r="D280" t="s">
        <v>2</v>
      </c>
      <c r="E280" t="s">
        <v>75</v>
      </c>
      <c r="F280" t="s">
        <v>74</v>
      </c>
    </row>
    <row r="281" spans="1:6">
      <c r="B281" t="s">
        <v>29</v>
      </c>
      <c r="C281" s="4">
        <v>538</v>
      </c>
      <c r="D281" t="s">
        <v>2</v>
      </c>
      <c r="E281" t="s">
        <v>75</v>
      </c>
      <c r="F281" t="s">
        <v>74</v>
      </c>
    </row>
    <row r="282" spans="1:6">
      <c r="B282" t="s">
        <v>15</v>
      </c>
      <c r="C282" s="4">
        <v>6918</v>
      </c>
      <c r="D282" t="s">
        <v>2</v>
      </c>
      <c r="E282" t="s">
        <v>75</v>
      </c>
      <c r="F282" t="s">
        <v>74</v>
      </c>
    </row>
    <row r="283" spans="1:6">
      <c r="B283" t="s">
        <v>1</v>
      </c>
      <c r="C283" s="4">
        <v>3630</v>
      </c>
      <c r="D283" t="s">
        <v>2</v>
      </c>
      <c r="E283" t="s">
        <v>75</v>
      </c>
      <c r="F283" t="s">
        <v>74</v>
      </c>
    </row>
    <row r="284" spans="1:6">
      <c r="B284" t="s">
        <v>59</v>
      </c>
      <c r="C284" s="4">
        <v>26755</v>
      </c>
      <c r="D284" t="s">
        <v>2</v>
      </c>
      <c r="E284" t="s">
        <v>75</v>
      </c>
      <c r="F284" t="s">
        <v>74</v>
      </c>
    </row>
    <row r="285" spans="1:6">
      <c r="B285" t="s">
        <v>60</v>
      </c>
      <c r="C285" s="4">
        <v>18785</v>
      </c>
      <c r="D285" t="s">
        <v>2</v>
      </c>
      <c r="E285" t="s">
        <v>75</v>
      </c>
      <c r="F285" t="s">
        <v>74</v>
      </c>
    </row>
    <row r="287" spans="1:6">
      <c r="A287" t="s">
        <v>76</v>
      </c>
      <c r="B287" t="s">
        <v>4</v>
      </c>
      <c r="C287" s="4">
        <v>136908</v>
      </c>
      <c r="D287" t="s">
        <v>2</v>
      </c>
      <c r="E287" t="s">
        <v>78</v>
      </c>
      <c r="F287" t="s">
        <v>77</v>
      </c>
    </row>
    <row r="288" spans="1:6">
      <c r="B288" s="2" t="s">
        <v>12</v>
      </c>
      <c r="C288" s="4">
        <v>139704</v>
      </c>
      <c r="D288" t="s">
        <v>2</v>
      </c>
      <c r="E288" t="s">
        <v>78</v>
      </c>
      <c r="F288" t="s">
        <v>77</v>
      </c>
    </row>
    <row r="289" spans="1:6" s="6" customFormat="1">
      <c r="B289" s="6" t="s">
        <v>26</v>
      </c>
      <c r="C289" s="17">
        <f>C288-C290</f>
        <v>11704</v>
      </c>
      <c r="D289" t="s">
        <v>2</v>
      </c>
      <c r="E289" t="s">
        <v>78</v>
      </c>
      <c r="F289" t="s">
        <v>77</v>
      </c>
    </row>
    <row r="290" spans="1:6">
      <c r="B290" s="6" t="s">
        <v>47</v>
      </c>
      <c r="C290" s="4">
        <v>128000</v>
      </c>
      <c r="D290" t="s">
        <v>2</v>
      </c>
      <c r="E290" s="10" t="s">
        <v>18</v>
      </c>
      <c r="F290" t="s">
        <v>130</v>
      </c>
    </row>
    <row r="291" spans="1:6">
      <c r="B291" s="6" t="s">
        <v>25</v>
      </c>
      <c r="C291" s="4">
        <v>3476</v>
      </c>
      <c r="D291" t="s">
        <v>2</v>
      </c>
      <c r="E291" t="s">
        <v>78</v>
      </c>
      <c r="F291" t="s">
        <v>77</v>
      </c>
    </row>
    <row r="292" spans="1:6">
      <c r="B292" s="6" t="s">
        <v>15</v>
      </c>
      <c r="C292" s="4">
        <v>3877</v>
      </c>
      <c r="D292" t="s">
        <v>2</v>
      </c>
      <c r="E292" t="s">
        <v>78</v>
      </c>
      <c r="F292" t="s">
        <v>77</v>
      </c>
    </row>
    <row r="293" spans="1:6">
      <c r="B293" s="6" t="s">
        <v>59</v>
      </c>
      <c r="C293" s="4">
        <v>8340</v>
      </c>
      <c r="D293" t="s">
        <v>2</v>
      </c>
      <c r="E293" t="s">
        <v>78</v>
      </c>
      <c r="F293" t="s">
        <v>77</v>
      </c>
    </row>
    <row r="294" spans="1:6">
      <c r="B294" s="6" t="s">
        <v>60</v>
      </c>
      <c r="C294" s="4">
        <v>18489</v>
      </c>
      <c r="D294" t="s">
        <v>2</v>
      </c>
      <c r="E294" t="s">
        <v>78</v>
      </c>
      <c r="F294" t="s">
        <v>77</v>
      </c>
    </row>
    <row r="296" spans="1:6">
      <c r="A296" t="s">
        <v>79</v>
      </c>
      <c r="B296" t="s">
        <v>4</v>
      </c>
      <c r="C296" s="4">
        <v>175734</v>
      </c>
      <c r="D296" t="s">
        <v>2</v>
      </c>
      <c r="E296" t="s">
        <v>27</v>
      </c>
      <c r="F296" t="s">
        <v>80</v>
      </c>
    </row>
    <row r="297" spans="1:6">
      <c r="B297" t="s">
        <v>30</v>
      </c>
      <c r="C297" s="4">
        <v>6511</v>
      </c>
      <c r="D297" t="s">
        <v>2</v>
      </c>
      <c r="E297" t="s">
        <v>82</v>
      </c>
      <c r="F297" t="s">
        <v>81</v>
      </c>
    </row>
    <row r="298" spans="1:6">
      <c r="B298" t="s">
        <v>10</v>
      </c>
      <c r="C298" s="4">
        <v>49331</v>
      </c>
      <c r="D298" t="s">
        <v>2</v>
      </c>
      <c r="E298" t="s">
        <v>82</v>
      </c>
      <c r="F298" t="s">
        <v>81</v>
      </c>
    </row>
    <row r="299" spans="1:6">
      <c r="B299" t="s">
        <v>9</v>
      </c>
      <c r="C299" s="4">
        <v>81257</v>
      </c>
      <c r="D299" t="s">
        <v>2</v>
      </c>
      <c r="E299" t="s">
        <v>82</v>
      </c>
      <c r="F299" t="s">
        <v>81</v>
      </c>
    </row>
    <row r="300" spans="1:6">
      <c r="B300" s="6" t="s">
        <v>25</v>
      </c>
      <c r="C300" s="4">
        <v>12709</v>
      </c>
      <c r="D300" t="s">
        <v>2</v>
      </c>
      <c r="E300" t="s">
        <v>82</v>
      </c>
      <c r="F300" t="s">
        <v>81</v>
      </c>
    </row>
    <row r="301" spans="1:6">
      <c r="B301" t="s">
        <v>35</v>
      </c>
      <c r="C301" s="4">
        <v>417</v>
      </c>
      <c r="D301" t="s">
        <v>2</v>
      </c>
      <c r="E301" t="s">
        <v>82</v>
      </c>
      <c r="F301" t="s">
        <v>81</v>
      </c>
    </row>
    <row r="302" spans="1:6">
      <c r="B302" s="2" t="s">
        <v>12</v>
      </c>
      <c r="C302" s="4">
        <v>1970</v>
      </c>
      <c r="D302" t="s">
        <v>2</v>
      </c>
      <c r="E302" t="s">
        <v>82</v>
      </c>
      <c r="F302" t="s">
        <v>81</v>
      </c>
    </row>
    <row r="303" spans="1:6">
      <c r="B303" s="6" t="s">
        <v>26</v>
      </c>
      <c r="C303" s="4">
        <v>1300</v>
      </c>
      <c r="D303" t="s">
        <v>2</v>
      </c>
      <c r="E303" s="10" t="s">
        <v>18</v>
      </c>
      <c r="F303" t="s">
        <v>130</v>
      </c>
    </row>
    <row r="304" spans="1:6">
      <c r="B304" s="6" t="s">
        <v>139</v>
      </c>
      <c r="C304" s="4">
        <f>C302-C303</f>
        <v>670</v>
      </c>
      <c r="D304" t="s">
        <v>2</v>
      </c>
      <c r="E304" t="s">
        <v>82</v>
      </c>
      <c r="F304" t="s">
        <v>81</v>
      </c>
    </row>
    <row r="305" spans="1:6">
      <c r="B305" t="s">
        <v>15</v>
      </c>
      <c r="C305" s="4">
        <v>12799</v>
      </c>
      <c r="D305" t="s">
        <v>2</v>
      </c>
      <c r="E305" t="s">
        <v>82</v>
      </c>
      <c r="F305" t="s">
        <v>81</v>
      </c>
    </row>
    <row r="306" spans="1:6">
      <c r="B306" s="6" t="s">
        <v>13</v>
      </c>
      <c r="C306" s="4">
        <v>300</v>
      </c>
      <c r="D306" t="s">
        <v>2</v>
      </c>
      <c r="E306" t="s">
        <v>82</v>
      </c>
      <c r="F306" t="s">
        <v>81</v>
      </c>
    </row>
    <row r="307" spans="1:6">
      <c r="B307" s="6" t="s">
        <v>42</v>
      </c>
      <c r="C307" s="4">
        <v>4745</v>
      </c>
      <c r="D307" t="s">
        <v>2</v>
      </c>
      <c r="E307" t="s">
        <v>82</v>
      </c>
      <c r="F307" t="s">
        <v>81</v>
      </c>
    </row>
    <row r="308" spans="1:6">
      <c r="B308" s="6" t="s">
        <v>59</v>
      </c>
      <c r="C308" s="4">
        <v>13815.804</v>
      </c>
      <c r="D308" t="s">
        <v>2</v>
      </c>
      <c r="E308" t="s">
        <v>131</v>
      </c>
      <c r="F308" t="s">
        <v>156</v>
      </c>
    </row>
    <row r="309" spans="1:6">
      <c r="B309" s="6" t="s">
        <v>60</v>
      </c>
      <c r="C309" s="4">
        <v>8121.3010000000004</v>
      </c>
      <c r="D309" t="s">
        <v>2</v>
      </c>
      <c r="E309" t="s">
        <v>131</v>
      </c>
      <c r="F309" t="s">
        <v>156</v>
      </c>
    </row>
    <row r="311" spans="1:6">
      <c r="A311" t="s">
        <v>83</v>
      </c>
      <c r="B311" t="s">
        <v>4</v>
      </c>
      <c r="C311" s="8">
        <v>56979</v>
      </c>
      <c r="D311" t="s">
        <v>2</v>
      </c>
      <c r="E311" t="s">
        <v>27</v>
      </c>
      <c r="F311" t="s">
        <v>84</v>
      </c>
    </row>
    <row r="312" spans="1:6">
      <c r="B312" s="2" t="s">
        <v>12</v>
      </c>
      <c r="C312" s="4">
        <v>13629</v>
      </c>
      <c r="D312" t="s">
        <v>2</v>
      </c>
      <c r="E312" t="s">
        <v>86</v>
      </c>
      <c r="F312" t="s">
        <v>140</v>
      </c>
    </row>
    <row r="313" spans="1:6">
      <c r="B313" s="6" t="s">
        <v>35</v>
      </c>
      <c r="C313" s="4">
        <f>C312-C314</f>
        <v>6329</v>
      </c>
      <c r="D313" t="s">
        <v>2</v>
      </c>
      <c r="E313" t="s">
        <v>86</v>
      </c>
      <c r="F313" t="s">
        <v>140</v>
      </c>
    </row>
    <row r="314" spans="1:6">
      <c r="B314" s="6" t="s">
        <v>26</v>
      </c>
      <c r="C314" s="4">
        <v>7300</v>
      </c>
      <c r="D314" t="s">
        <v>2</v>
      </c>
      <c r="E314" s="10" t="s">
        <v>18</v>
      </c>
      <c r="F314" t="s">
        <v>130</v>
      </c>
    </row>
    <row r="315" spans="1:6">
      <c r="B315" s="2" t="s">
        <v>11</v>
      </c>
      <c r="C315" s="4">
        <v>32158</v>
      </c>
      <c r="D315" t="s">
        <v>2</v>
      </c>
      <c r="E315" t="s">
        <v>86</v>
      </c>
      <c r="F315" t="s">
        <v>140</v>
      </c>
    </row>
    <row r="316" spans="1:6">
      <c r="B316" s="6" t="s">
        <v>25</v>
      </c>
      <c r="C316" s="4">
        <v>15615</v>
      </c>
      <c r="D316" t="s">
        <v>2</v>
      </c>
      <c r="E316" t="s">
        <v>86</v>
      </c>
      <c r="F316" t="s">
        <v>140</v>
      </c>
    </row>
    <row r="317" spans="1:6">
      <c r="B317" s="6" t="s">
        <v>9</v>
      </c>
      <c r="C317" s="4">
        <v>12006</v>
      </c>
      <c r="D317" t="s">
        <v>2</v>
      </c>
      <c r="E317" t="s">
        <v>86</v>
      </c>
      <c r="F317" t="s">
        <v>140</v>
      </c>
    </row>
    <row r="318" spans="1:6">
      <c r="B318" s="6" t="s">
        <v>30</v>
      </c>
      <c r="C318" s="4">
        <v>3156</v>
      </c>
      <c r="D318" t="s">
        <v>2</v>
      </c>
      <c r="E318" t="s">
        <v>86</v>
      </c>
      <c r="F318" t="s">
        <v>140</v>
      </c>
    </row>
    <row r="319" spans="1:6">
      <c r="B319" t="s">
        <v>38</v>
      </c>
      <c r="C319" s="4">
        <f>252+230+1122</f>
        <v>1604</v>
      </c>
      <c r="D319" t="s">
        <v>2</v>
      </c>
      <c r="E319" t="s">
        <v>86</v>
      </c>
      <c r="F319" t="s">
        <v>140</v>
      </c>
    </row>
    <row r="320" spans="1:6">
      <c r="B320" t="s">
        <v>65</v>
      </c>
      <c r="C320" s="4">
        <v>12617</v>
      </c>
      <c r="D320" t="s">
        <v>2</v>
      </c>
      <c r="E320" t="s">
        <v>86</v>
      </c>
      <c r="F320" t="s">
        <v>140</v>
      </c>
    </row>
    <row r="321" spans="1:6">
      <c r="B321" t="s">
        <v>13</v>
      </c>
      <c r="C321" s="4">
        <v>1006</v>
      </c>
      <c r="D321" t="s">
        <v>2</v>
      </c>
      <c r="E321" t="s">
        <v>86</v>
      </c>
      <c r="F321" t="s">
        <v>140</v>
      </c>
    </row>
    <row r="322" spans="1:6">
      <c r="B322" t="s">
        <v>59</v>
      </c>
      <c r="C322" s="4">
        <v>5668</v>
      </c>
      <c r="D322" t="s">
        <v>2</v>
      </c>
      <c r="E322" t="s">
        <v>86</v>
      </c>
      <c r="F322" t="s">
        <v>140</v>
      </c>
    </row>
    <row r="323" spans="1:6">
      <c r="B323" t="s">
        <v>60</v>
      </c>
      <c r="C323" s="4">
        <v>8235</v>
      </c>
      <c r="D323" t="s">
        <v>2</v>
      </c>
      <c r="E323" t="s">
        <v>86</v>
      </c>
      <c r="F323" t="s">
        <v>140</v>
      </c>
    </row>
    <row r="325" spans="1:6">
      <c r="A325" t="s">
        <v>87</v>
      </c>
      <c r="B325" t="s">
        <v>4</v>
      </c>
      <c r="C325" s="4">
        <v>37542</v>
      </c>
      <c r="D325" t="s">
        <v>2</v>
      </c>
      <c r="E325" t="s">
        <v>27</v>
      </c>
      <c r="F325" t="s">
        <v>90</v>
      </c>
    </row>
    <row r="326" spans="1:6">
      <c r="B326" t="s">
        <v>10</v>
      </c>
      <c r="C326" s="4">
        <v>25019.574000000001</v>
      </c>
      <c r="D326" t="s">
        <v>2</v>
      </c>
      <c r="E326" t="s">
        <v>131</v>
      </c>
      <c r="F326" t="s">
        <v>156</v>
      </c>
    </row>
    <row r="327" spans="1:6">
      <c r="B327" t="s">
        <v>68</v>
      </c>
      <c r="C327" s="4">
        <v>102</v>
      </c>
      <c r="D327" t="s">
        <v>2</v>
      </c>
      <c r="E327" t="s">
        <v>131</v>
      </c>
      <c r="F327" t="s">
        <v>156</v>
      </c>
    </row>
    <row r="328" spans="1:6">
      <c r="B328" t="s">
        <v>25</v>
      </c>
      <c r="C328" s="4">
        <v>596.24800000000005</v>
      </c>
      <c r="D328" t="s">
        <v>2</v>
      </c>
      <c r="E328" t="s">
        <v>131</v>
      </c>
      <c r="F328" t="s">
        <v>156</v>
      </c>
    </row>
    <row r="329" spans="1:6">
      <c r="B329" s="2" t="s">
        <v>12</v>
      </c>
      <c r="C329">
        <v>11393.163</v>
      </c>
      <c r="D329" t="s">
        <v>2</v>
      </c>
      <c r="E329" t="s">
        <v>89</v>
      </c>
      <c r="F329" t="s">
        <v>88</v>
      </c>
    </row>
    <row r="330" spans="1:6">
      <c r="B330" t="s">
        <v>35</v>
      </c>
      <c r="C330">
        <v>1064.9380000000001</v>
      </c>
      <c r="D330" t="s">
        <v>2</v>
      </c>
      <c r="E330" t="s">
        <v>89</v>
      </c>
      <c r="F330" t="s">
        <v>88</v>
      </c>
    </row>
    <row r="331" spans="1:6">
      <c r="B331" s="6" t="s">
        <v>26</v>
      </c>
      <c r="C331" s="4">
        <v>9200</v>
      </c>
      <c r="D331" t="s">
        <v>2</v>
      </c>
      <c r="E331" s="10" t="s">
        <v>18</v>
      </c>
      <c r="F331" t="s">
        <v>130</v>
      </c>
    </row>
    <row r="332" spans="1:6">
      <c r="B332" s="6" t="s">
        <v>139</v>
      </c>
      <c r="C332" s="4">
        <f>C329-C331-C330</f>
        <v>1128.2250000000004</v>
      </c>
      <c r="D332" t="s">
        <v>2</v>
      </c>
      <c r="E332" s="10" t="s">
        <v>18</v>
      </c>
      <c r="F332" t="s">
        <v>130</v>
      </c>
    </row>
    <row r="333" spans="1:6">
      <c r="B333" t="s">
        <v>38</v>
      </c>
      <c r="C333">
        <f>150.418+13.04</f>
        <v>163.458</v>
      </c>
      <c r="D333" t="s">
        <v>2</v>
      </c>
      <c r="E333" t="s">
        <v>89</v>
      </c>
      <c r="F333" t="s">
        <v>88</v>
      </c>
    </row>
    <row r="334" spans="1:6">
      <c r="B334" t="s">
        <v>59</v>
      </c>
      <c r="C334">
        <v>6400</v>
      </c>
      <c r="D334" t="s">
        <v>2</v>
      </c>
      <c r="E334" t="s">
        <v>89</v>
      </c>
      <c r="F334" t="s">
        <v>88</v>
      </c>
    </row>
    <row r="335" spans="1:6">
      <c r="B335" t="s">
        <v>60</v>
      </c>
      <c r="C335">
        <v>6283.5</v>
      </c>
      <c r="D335" t="s">
        <v>2</v>
      </c>
      <c r="E335" t="s">
        <v>89</v>
      </c>
      <c r="F335" t="s">
        <v>88</v>
      </c>
    </row>
    <row r="337" spans="1:6">
      <c r="A337" t="s">
        <v>91</v>
      </c>
      <c r="B337" t="s">
        <v>4</v>
      </c>
      <c r="C337">
        <v>142438</v>
      </c>
      <c r="D337" t="s">
        <v>2</v>
      </c>
      <c r="E337" t="s">
        <v>93</v>
      </c>
      <c r="F337" t="s">
        <v>92</v>
      </c>
    </row>
    <row r="338" spans="1:6">
      <c r="B338" t="s">
        <v>47</v>
      </c>
      <c r="C338" s="8">
        <v>62150</v>
      </c>
      <c r="D338" t="s">
        <v>2</v>
      </c>
      <c r="E338" t="s">
        <v>93</v>
      </c>
      <c r="F338" t="s">
        <v>92</v>
      </c>
    </row>
    <row r="339" spans="1:6">
      <c r="B339" t="s">
        <v>7</v>
      </c>
      <c r="C339">
        <v>68549</v>
      </c>
      <c r="D339" t="s">
        <v>2</v>
      </c>
      <c r="E339" t="s">
        <v>93</v>
      </c>
      <c r="F339" t="s">
        <v>92</v>
      </c>
    </row>
    <row r="340" spans="1:6">
      <c r="B340" t="s">
        <v>15</v>
      </c>
      <c r="C340">
        <v>16623</v>
      </c>
      <c r="D340" t="s">
        <v>2</v>
      </c>
      <c r="E340" t="s">
        <v>93</v>
      </c>
      <c r="F340" t="s">
        <v>92</v>
      </c>
    </row>
    <row r="341" spans="1:6" s="6" customFormat="1">
      <c r="B341" s="6" t="s">
        <v>38</v>
      </c>
      <c r="C341" s="6">
        <f>391+15572</f>
        <v>15963</v>
      </c>
      <c r="D341" s="6" t="s">
        <v>2</v>
      </c>
      <c r="E341" s="6" t="s">
        <v>93</v>
      </c>
      <c r="F341" s="6" t="s">
        <v>92</v>
      </c>
    </row>
    <row r="342" spans="1:6">
      <c r="B342" t="s">
        <v>59</v>
      </c>
      <c r="C342">
        <v>12202</v>
      </c>
      <c r="D342" t="s">
        <v>2</v>
      </c>
      <c r="E342" t="s">
        <v>93</v>
      </c>
      <c r="F342" t="s">
        <v>92</v>
      </c>
    </row>
    <row r="343" spans="1:6">
      <c r="B343" t="s">
        <v>60</v>
      </c>
      <c r="C343">
        <v>29425</v>
      </c>
      <c r="D343" t="s">
        <v>2</v>
      </c>
      <c r="E343" t="s">
        <v>93</v>
      </c>
      <c r="F343" t="s">
        <v>92</v>
      </c>
    </row>
    <row r="345" spans="1:6">
      <c r="A345" t="s">
        <v>94</v>
      </c>
      <c r="B345" t="s">
        <v>4</v>
      </c>
      <c r="C345">
        <v>13807.674999999999</v>
      </c>
      <c r="D345" t="s">
        <v>2</v>
      </c>
      <c r="E345" t="s">
        <v>96</v>
      </c>
      <c r="F345" t="s">
        <v>95</v>
      </c>
    </row>
    <row r="346" spans="1:6">
      <c r="B346" t="s">
        <v>35</v>
      </c>
      <c r="C346">
        <v>188.673</v>
      </c>
      <c r="D346" t="s">
        <v>2</v>
      </c>
      <c r="E346" t="s">
        <v>96</v>
      </c>
      <c r="F346" t="s">
        <v>95</v>
      </c>
    </row>
    <row r="347" spans="1:6">
      <c r="B347" t="s">
        <v>26</v>
      </c>
      <c r="C347">
        <v>4892.9930000000004</v>
      </c>
      <c r="D347" t="s">
        <v>2</v>
      </c>
      <c r="E347" t="s">
        <v>96</v>
      </c>
      <c r="F347" t="s">
        <v>95</v>
      </c>
    </row>
    <row r="348" spans="1:6">
      <c r="B348" s="2" t="s">
        <v>11</v>
      </c>
      <c r="C348">
        <v>5396.5209999999997</v>
      </c>
      <c r="D348" t="s">
        <v>2</v>
      </c>
      <c r="E348" t="s">
        <v>96</v>
      </c>
      <c r="F348" t="s">
        <v>95</v>
      </c>
    </row>
    <row r="349" spans="1:6" s="6" customFormat="1">
      <c r="B349" s="6" t="s">
        <v>30</v>
      </c>
      <c r="C349" s="6">
        <v>142.327</v>
      </c>
      <c r="D349" t="s">
        <v>2</v>
      </c>
      <c r="E349" t="s">
        <v>131</v>
      </c>
      <c r="F349" t="s">
        <v>156</v>
      </c>
    </row>
    <row r="350" spans="1:6" s="6" customFormat="1">
      <c r="B350" s="6" t="s">
        <v>10</v>
      </c>
      <c r="C350" s="6">
        <v>4622.2700000000004</v>
      </c>
      <c r="D350" t="s">
        <v>2</v>
      </c>
      <c r="E350" t="s">
        <v>131</v>
      </c>
      <c r="F350" t="s">
        <v>156</v>
      </c>
    </row>
    <row r="351" spans="1:6" s="6" customFormat="1">
      <c r="B351" s="6" t="s">
        <v>25</v>
      </c>
      <c r="C351" s="6">
        <v>478.01400000000001</v>
      </c>
      <c r="D351" t="s">
        <v>2</v>
      </c>
      <c r="E351" t="s">
        <v>131</v>
      </c>
      <c r="F351" t="s">
        <v>156</v>
      </c>
    </row>
    <row r="352" spans="1:6" s="6" customFormat="1">
      <c r="B352" s="6" t="s">
        <v>42</v>
      </c>
      <c r="C352" s="6">
        <v>18.472999999999999</v>
      </c>
      <c r="D352" t="s">
        <v>2</v>
      </c>
      <c r="E352" t="s">
        <v>131</v>
      </c>
      <c r="F352" t="s">
        <v>156</v>
      </c>
    </row>
    <row r="353" spans="1:6">
      <c r="B353" t="s">
        <v>7</v>
      </c>
      <c r="C353">
        <v>5776.4390000000003</v>
      </c>
      <c r="D353" t="s">
        <v>2</v>
      </c>
      <c r="E353" t="s">
        <v>96</v>
      </c>
      <c r="F353" t="s">
        <v>95</v>
      </c>
    </row>
    <row r="354" spans="1:6">
      <c r="B354" t="s">
        <v>13</v>
      </c>
      <c r="C354">
        <v>254.96100000000001</v>
      </c>
      <c r="D354" t="s">
        <v>2</v>
      </c>
      <c r="E354" t="s">
        <v>96</v>
      </c>
      <c r="F354" t="s">
        <v>95</v>
      </c>
    </row>
    <row r="355" spans="1:6">
      <c r="B355" t="s">
        <v>29</v>
      </c>
      <c r="C355">
        <v>10.3</v>
      </c>
      <c r="D355" t="s">
        <v>2</v>
      </c>
      <c r="E355" t="s">
        <v>131</v>
      </c>
      <c r="F355" t="s">
        <v>156</v>
      </c>
    </row>
    <row r="356" spans="1:6">
      <c r="B356" t="s">
        <v>15</v>
      </c>
      <c r="C356">
        <v>6.0209999999999999</v>
      </c>
      <c r="D356" t="s">
        <v>2</v>
      </c>
      <c r="E356" t="s">
        <v>96</v>
      </c>
      <c r="F356" t="s">
        <v>95</v>
      </c>
    </row>
    <row r="357" spans="1:6">
      <c r="B357" t="s">
        <v>59</v>
      </c>
      <c r="C357">
        <v>8930.2389999999996</v>
      </c>
      <c r="D357" t="s">
        <v>2</v>
      </c>
      <c r="E357" t="s">
        <v>96</v>
      </c>
      <c r="F357" t="s">
        <v>95</v>
      </c>
    </row>
    <row r="358" spans="1:6">
      <c r="B358" t="s">
        <v>60</v>
      </c>
      <c r="C358">
        <v>9432.402</v>
      </c>
      <c r="D358" t="s">
        <v>2</v>
      </c>
      <c r="E358" t="s">
        <v>96</v>
      </c>
      <c r="F358" t="s">
        <v>95</v>
      </c>
    </row>
    <row r="360" spans="1:6">
      <c r="A360" t="s">
        <v>97</v>
      </c>
      <c r="B360" t="s">
        <v>4</v>
      </c>
      <c r="C360">
        <v>30653</v>
      </c>
      <c r="D360" t="s">
        <v>2</v>
      </c>
      <c r="E360" t="s">
        <v>27</v>
      </c>
      <c r="F360" t="s">
        <v>99</v>
      </c>
    </row>
    <row r="361" spans="1:6">
      <c r="B361" t="s">
        <v>7</v>
      </c>
      <c r="C361">
        <v>14843</v>
      </c>
      <c r="D361" t="s">
        <v>2</v>
      </c>
      <c r="E361" t="s">
        <v>98</v>
      </c>
      <c r="F361" t="s">
        <v>164</v>
      </c>
    </row>
    <row r="362" spans="1:6">
      <c r="B362" s="2" t="s">
        <v>12</v>
      </c>
      <c r="C362">
        <v>3879</v>
      </c>
      <c r="D362" t="s">
        <v>2</v>
      </c>
      <c r="E362" t="s">
        <v>98</v>
      </c>
      <c r="F362" t="s">
        <v>164</v>
      </c>
    </row>
    <row r="363" spans="1:6">
      <c r="B363" s="6" t="s">
        <v>26</v>
      </c>
      <c r="C363">
        <v>2900</v>
      </c>
      <c r="D363" t="s">
        <v>2</v>
      </c>
      <c r="E363" s="10" t="s">
        <v>18</v>
      </c>
      <c r="F363" t="s">
        <v>130</v>
      </c>
    </row>
    <row r="364" spans="1:6">
      <c r="B364" s="6" t="s">
        <v>47</v>
      </c>
      <c r="C364">
        <f>C362-C363-C365</f>
        <v>690</v>
      </c>
      <c r="D364" t="s">
        <v>2</v>
      </c>
      <c r="E364" t="s">
        <v>98</v>
      </c>
      <c r="F364" t="s">
        <v>164</v>
      </c>
    </row>
    <row r="365" spans="1:6">
      <c r="B365" t="s">
        <v>35</v>
      </c>
      <c r="C365">
        <v>289</v>
      </c>
      <c r="D365" t="s">
        <v>2</v>
      </c>
      <c r="E365" t="s">
        <v>98</v>
      </c>
      <c r="F365" t="s">
        <v>164</v>
      </c>
    </row>
    <row r="366" spans="1:6">
      <c r="B366" t="s">
        <v>13</v>
      </c>
      <c r="C366">
        <v>585</v>
      </c>
      <c r="D366" t="s">
        <v>2</v>
      </c>
      <c r="E366" t="s">
        <v>98</v>
      </c>
      <c r="F366" t="s">
        <v>164</v>
      </c>
    </row>
    <row r="367" spans="1:6">
      <c r="B367" t="s">
        <v>15</v>
      </c>
      <c r="C367">
        <v>6</v>
      </c>
      <c r="D367" t="s">
        <v>2</v>
      </c>
      <c r="E367" t="s">
        <v>98</v>
      </c>
      <c r="F367" t="s">
        <v>164</v>
      </c>
    </row>
    <row r="368" spans="1:6">
      <c r="B368" t="s">
        <v>38</v>
      </c>
      <c r="C368">
        <v>116</v>
      </c>
      <c r="D368" t="s">
        <v>2</v>
      </c>
      <c r="E368" t="s">
        <v>98</v>
      </c>
      <c r="F368" t="s">
        <v>164</v>
      </c>
    </row>
    <row r="369" spans="1:6">
      <c r="B369" s="6" t="s">
        <v>10</v>
      </c>
      <c r="C369">
        <f>26900*0.057</f>
        <v>1533.3</v>
      </c>
      <c r="D369" t="s">
        <v>2</v>
      </c>
      <c r="E369" t="s">
        <v>16</v>
      </c>
      <c r="F369" t="s">
        <v>133</v>
      </c>
    </row>
    <row r="370" spans="1:6">
      <c r="B370" s="6" t="s">
        <v>9</v>
      </c>
      <c r="C370">
        <f>26900*0.055</f>
        <v>1479.5</v>
      </c>
      <c r="D370" t="s">
        <v>2</v>
      </c>
      <c r="E370" t="s">
        <v>16</v>
      </c>
      <c r="F370" t="s">
        <v>133</v>
      </c>
    </row>
    <row r="371" spans="1:6">
      <c r="B371" t="s">
        <v>42</v>
      </c>
      <c r="C371">
        <v>459</v>
      </c>
      <c r="D371" t="s">
        <v>2</v>
      </c>
      <c r="E371" t="s">
        <v>131</v>
      </c>
      <c r="F371" t="s">
        <v>156</v>
      </c>
    </row>
    <row r="372" spans="1:6">
      <c r="B372" t="s">
        <v>25</v>
      </c>
      <c r="C372">
        <v>1857</v>
      </c>
      <c r="D372" t="s">
        <v>2</v>
      </c>
      <c r="E372" t="s">
        <v>131</v>
      </c>
      <c r="F372" t="s">
        <v>156</v>
      </c>
    </row>
    <row r="373" spans="1:6">
      <c r="B373" t="s">
        <v>30</v>
      </c>
      <c r="C373">
        <v>1070</v>
      </c>
      <c r="D373" t="s">
        <v>2</v>
      </c>
      <c r="E373" t="s">
        <v>131</v>
      </c>
      <c r="F373" t="s">
        <v>156</v>
      </c>
    </row>
    <row r="374" spans="1:6">
      <c r="B374" t="s">
        <v>54</v>
      </c>
      <c r="C374">
        <v>16</v>
      </c>
      <c r="D374" t="s">
        <v>2</v>
      </c>
      <c r="E374" t="s">
        <v>27</v>
      </c>
      <c r="F374" t="s">
        <v>99</v>
      </c>
    </row>
    <row r="375" spans="1:6">
      <c r="B375" t="s">
        <v>59</v>
      </c>
      <c r="C375">
        <v>12428</v>
      </c>
      <c r="D375" t="s">
        <v>2</v>
      </c>
      <c r="E375" t="s">
        <v>98</v>
      </c>
      <c r="F375" t="s">
        <v>164</v>
      </c>
    </row>
    <row r="376" spans="1:6">
      <c r="B376" t="s">
        <v>60</v>
      </c>
      <c r="C376">
        <v>8746</v>
      </c>
      <c r="D376" t="s">
        <v>2</v>
      </c>
      <c r="E376" t="s">
        <v>98</v>
      </c>
      <c r="F376" t="s">
        <v>164</v>
      </c>
    </row>
    <row r="378" spans="1:6">
      <c r="A378" t="s">
        <v>100</v>
      </c>
      <c r="B378" t="s">
        <v>4</v>
      </c>
      <c r="C378">
        <v>352532</v>
      </c>
      <c r="D378" t="s">
        <v>2</v>
      </c>
      <c r="E378" t="s">
        <v>27</v>
      </c>
      <c r="F378" t="s">
        <v>103</v>
      </c>
    </row>
    <row r="379" spans="1:6">
      <c r="B379" s="6" t="s">
        <v>25</v>
      </c>
      <c r="C379">
        <v>127761</v>
      </c>
      <c r="D379" t="s">
        <v>2</v>
      </c>
      <c r="E379" t="s">
        <v>101</v>
      </c>
      <c r="F379" t="s">
        <v>165</v>
      </c>
    </row>
    <row r="380" spans="1:6">
      <c r="B380" t="s">
        <v>7</v>
      </c>
      <c r="C380">
        <v>59098</v>
      </c>
      <c r="D380" t="s">
        <v>2</v>
      </c>
      <c r="E380" t="s">
        <v>101</v>
      </c>
      <c r="F380" t="s">
        <v>165</v>
      </c>
    </row>
    <row r="381" spans="1:6">
      <c r="B381" t="s">
        <v>35</v>
      </c>
      <c r="C381">
        <v>2490</v>
      </c>
      <c r="D381" t="s">
        <v>2</v>
      </c>
      <c r="E381" t="s">
        <v>101</v>
      </c>
      <c r="F381" t="s">
        <v>165</v>
      </c>
    </row>
    <row r="382" spans="1:6">
      <c r="B382" s="6" t="s">
        <v>138</v>
      </c>
      <c r="C382">
        <v>3787</v>
      </c>
      <c r="D382" t="s">
        <v>2</v>
      </c>
      <c r="E382" t="s">
        <v>101</v>
      </c>
      <c r="F382" t="s">
        <v>165</v>
      </c>
    </row>
    <row r="383" spans="1:6">
      <c r="B383" s="6" t="s">
        <v>15</v>
      </c>
      <c r="C383">
        <v>30206.38</v>
      </c>
      <c r="D383" t="s">
        <v>2</v>
      </c>
      <c r="E383" t="s">
        <v>102</v>
      </c>
      <c r="F383" t="s">
        <v>141</v>
      </c>
    </row>
    <row r="384" spans="1:6">
      <c r="B384" s="6" t="s">
        <v>1</v>
      </c>
      <c r="C384">
        <v>26672.240000000002</v>
      </c>
      <c r="D384" t="s">
        <v>2</v>
      </c>
      <c r="E384" t="s">
        <v>102</v>
      </c>
      <c r="F384" t="s">
        <v>141</v>
      </c>
    </row>
    <row r="385" spans="2:6">
      <c r="B385" s="6" t="s">
        <v>13</v>
      </c>
      <c r="C385">
        <v>12857</v>
      </c>
      <c r="D385" t="s">
        <v>2</v>
      </c>
      <c r="E385" t="s">
        <v>102</v>
      </c>
      <c r="F385" t="s">
        <v>141</v>
      </c>
    </row>
    <row r="386" spans="2:6">
      <c r="B386" s="6" t="s">
        <v>9</v>
      </c>
      <c r="C386">
        <v>16800</v>
      </c>
      <c r="D386" t="s">
        <v>2</v>
      </c>
      <c r="E386" t="s">
        <v>102</v>
      </c>
      <c r="F386" t="s">
        <v>141</v>
      </c>
    </row>
    <row r="387" spans="2:6">
      <c r="B387" s="6" t="s">
        <v>42</v>
      </c>
      <c r="C387">
        <v>1571.8610000000001</v>
      </c>
      <c r="D387" t="s">
        <v>2</v>
      </c>
      <c r="E387" t="s">
        <v>131</v>
      </c>
      <c r="F387" t="s">
        <v>156</v>
      </c>
    </row>
    <row r="388" spans="2:6">
      <c r="B388" s="6" t="s">
        <v>30</v>
      </c>
      <c r="C388">
        <v>35600</v>
      </c>
      <c r="D388" t="s">
        <v>2</v>
      </c>
      <c r="E388" t="s">
        <v>102</v>
      </c>
      <c r="F388" t="s">
        <v>165</v>
      </c>
    </row>
    <row r="389" spans="2:6">
      <c r="B389" s="6" t="s">
        <v>38</v>
      </c>
      <c r="C389">
        <f>15794+3638</f>
        <v>19432</v>
      </c>
      <c r="D389" t="s">
        <v>2</v>
      </c>
      <c r="E389" t="s">
        <v>27</v>
      </c>
      <c r="F389" t="s">
        <v>103</v>
      </c>
    </row>
    <row r="390" spans="2:6">
      <c r="B390" t="s">
        <v>59</v>
      </c>
      <c r="C390">
        <v>21332.445</v>
      </c>
      <c r="D390" t="s">
        <v>2</v>
      </c>
      <c r="E390" t="s">
        <v>131</v>
      </c>
      <c r="F390" t="s">
        <v>156</v>
      </c>
    </row>
    <row r="391" spans="2:6">
      <c r="B391" t="s">
        <v>60</v>
      </c>
      <c r="C391">
        <v>2224.7640000000001</v>
      </c>
      <c r="D391" t="s">
        <v>2</v>
      </c>
      <c r="E391" t="s">
        <v>131</v>
      </c>
      <c r="F391" t="s">
        <v>156</v>
      </c>
    </row>
  </sheetData>
  <phoneticPr fontId="2" type="noConversion"/>
  <hyperlinks>
    <hyperlink ref="F134" r:id="rId1" xr:uid="{11EF2212-481B-4F0D-BB04-01845FE1D5E5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576F8-B5AF-4A4B-AF9E-EAB4A7172A44}">
  <dimension ref="A1:W28"/>
  <sheetViews>
    <sheetView workbookViewId="0">
      <selection activeCell="E1" sqref="E1"/>
    </sheetView>
  </sheetViews>
  <sheetFormatPr defaultRowHeight="14.4"/>
  <cols>
    <col min="1" max="1" width="8.88671875" style="19"/>
    <col min="2" max="2" width="12" style="19" bestFit="1" customWidth="1"/>
    <col min="3" max="3" width="10.44140625" style="19" bestFit="1" customWidth="1"/>
    <col min="4" max="4" width="9.44140625" style="19" customWidth="1"/>
    <col min="5" max="5" width="8.88671875" style="19"/>
    <col min="6" max="6" width="10.21875" style="19" customWidth="1"/>
    <col min="7" max="12" width="8.88671875" style="19"/>
    <col min="13" max="13" width="9.5546875" style="19" bestFit="1" customWidth="1"/>
    <col min="14" max="14" width="10.6640625" style="19" customWidth="1"/>
    <col min="15" max="15" width="10" style="19" customWidth="1"/>
    <col min="16" max="16384" width="8.88671875" style="19"/>
  </cols>
  <sheetData>
    <row r="1" spans="1:23" s="18" customFormat="1">
      <c r="A1" s="14" t="s">
        <v>128</v>
      </c>
      <c r="B1" s="14" t="s">
        <v>4</v>
      </c>
      <c r="C1" s="14" t="s">
        <v>30</v>
      </c>
      <c r="D1" s="14" t="s">
        <v>10</v>
      </c>
      <c r="E1" s="14" t="s">
        <v>8</v>
      </c>
      <c r="F1" s="14" t="s">
        <v>25</v>
      </c>
      <c r="G1" s="14" t="s">
        <v>9</v>
      </c>
      <c r="H1" s="14" t="s">
        <v>42</v>
      </c>
      <c r="I1" s="14" t="s">
        <v>23</v>
      </c>
      <c r="J1" s="14" t="s">
        <v>24</v>
      </c>
      <c r="K1" s="14" t="s">
        <v>85</v>
      </c>
      <c r="L1" s="14" t="s">
        <v>35</v>
      </c>
      <c r="M1" s="14" t="s">
        <v>26</v>
      </c>
      <c r="N1" s="14" t="s">
        <v>47</v>
      </c>
      <c r="O1" s="14" t="s">
        <v>7</v>
      </c>
      <c r="P1" s="14" t="s">
        <v>38</v>
      </c>
      <c r="Q1" s="14" t="s">
        <v>37</v>
      </c>
      <c r="R1" s="14" t="s">
        <v>13</v>
      </c>
      <c r="S1" s="14" t="s">
        <v>29</v>
      </c>
      <c r="T1" s="14" t="s">
        <v>1</v>
      </c>
      <c r="U1" s="14" t="s">
        <v>15</v>
      </c>
      <c r="V1" s="14" t="s">
        <v>59</v>
      </c>
      <c r="W1" s="14" t="s">
        <v>60</v>
      </c>
    </row>
    <row r="2" spans="1:23">
      <c r="A2" s="12" t="s">
        <v>104</v>
      </c>
      <c r="B2" s="11">
        <f>'National Statistics'!C2</f>
        <v>73980.567248699997</v>
      </c>
      <c r="C2" s="11">
        <f>'National Statistics'!C4</f>
        <v>2775.80035266511</v>
      </c>
      <c r="D2" s="11"/>
      <c r="E2" s="11"/>
      <c r="F2" s="11">
        <f>'National Statistics'!C5</f>
        <v>9917.7350437361602</v>
      </c>
      <c r="G2" s="11">
        <f>'National Statistics'!C6</f>
        <v>3619.7472521609998</v>
      </c>
      <c r="H2" s="11">
        <f>'National Statistics'!C3</f>
        <v>716.0707247659999</v>
      </c>
      <c r="I2" s="11"/>
      <c r="J2" s="11"/>
      <c r="K2" s="11"/>
      <c r="L2" s="11">
        <f>'National Statistics'!C8</f>
        <v>3600</v>
      </c>
      <c r="M2" s="11">
        <f>'National Statistics'!C9</f>
        <v>24000</v>
      </c>
      <c r="N2" s="11">
        <f>'National Statistics'!C10</f>
        <v>10037.910347718702</v>
      </c>
      <c r="O2" s="11"/>
      <c r="P2" s="11">
        <f>'National Statistics'!C12</f>
        <v>13.386559999999999</v>
      </c>
      <c r="Q2" s="11"/>
      <c r="R2" s="11">
        <f>'National Statistics'!C11</f>
        <v>1455.1320000000003</v>
      </c>
      <c r="S2" s="11">
        <f>'National Statistics'!C13</f>
        <v>2870.6</v>
      </c>
      <c r="T2" s="11"/>
      <c r="U2" s="11">
        <f>'National Statistics'!C14</f>
        <v>6030.4294488040696</v>
      </c>
      <c r="V2" s="11">
        <f>'National Statistics'!C15</f>
        <v>28076.136246999999</v>
      </c>
      <c r="W2" s="11">
        <f>'National Statistics'!C16</f>
        <v>19129.330592999999</v>
      </c>
    </row>
    <row r="3" spans="1:23">
      <c r="A3" s="15" t="s">
        <v>0</v>
      </c>
      <c r="B3" s="11">
        <f>'National Statistics'!C18</f>
        <v>92644</v>
      </c>
      <c r="C3" s="11">
        <f>'National Statistics'!C19</f>
        <v>3484</v>
      </c>
      <c r="D3" s="11"/>
      <c r="E3" s="11"/>
      <c r="F3" s="11">
        <f>'National Statistics'!C20</f>
        <v>23985</v>
      </c>
      <c r="G3" s="11"/>
      <c r="H3" s="11">
        <f>'National Statistics'!C21</f>
        <v>164</v>
      </c>
      <c r="I3" s="11"/>
      <c r="J3" s="11"/>
      <c r="K3" s="11"/>
      <c r="L3" s="11">
        <f>'National Statistics'!C22</f>
        <v>1015</v>
      </c>
      <c r="M3" s="11">
        <f>'National Statistics'!C23</f>
        <v>314</v>
      </c>
      <c r="N3" s="11"/>
      <c r="O3" s="11">
        <f>'National Statistics'!C24</f>
        <v>28597</v>
      </c>
      <c r="P3" s="11">
        <f>'National Statistics'!C30</f>
        <v>2826</v>
      </c>
      <c r="Q3" s="11"/>
      <c r="R3" s="11">
        <f>'National Statistics'!C25</f>
        <v>3903</v>
      </c>
      <c r="S3" s="11">
        <f>'National Statistics'!C29</f>
        <v>2325</v>
      </c>
      <c r="T3" s="11">
        <f>'National Statistics'!C28</f>
        <v>3658.7829999999999</v>
      </c>
      <c r="U3" s="11">
        <f>'National Statistics'!C27</f>
        <v>3806.2170000000001</v>
      </c>
      <c r="V3" s="11">
        <f>'National Statistics'!C31</f>
        <v>21636</v>
      </c>
      <c r="W3" s="11">
        <f>'National Statistics'!C32</f>
        <v>4308</v>
      </c>
    </row>
    <row r="4" spans="1:23">
      <c r="A4" s="11" t="s">
        <v>3</v>
      </c>
      <c r="B4" s="11">
        <f>'National Statistics'!C34</f>
        <v>38944</v>
      </c>
      <c r="C4" s="11">
        <f>'National Statistics'!C35</f>
        <v>1280.0350000000001</v>
      </c>
      <c r="D4" s="11">
        <f>'National Statistics'!C37</f>
        <v>16800</v>
      </c>
      <c r="E4" s="11"/>
      <c r="F4" s="11">
        <f>'National Statistics'!C39</f>
        <v>2017</v>
      </c>
      <c r="G4" s="11">
        <f>'National Statistics'!C38</f>
        <v>1859</v>
      </c>
      <c r="H4" s="11"/>
      <c r="I4" s="11"/>
      <c r="J4" s="11"/>
      <c r="K4" s="11"/>
      <c r="L4" s="11">
        <f>'National Statistics'!C42</f>
        <v>1122.732</v>
      </c>
      <c r="M4" s="11">
        <f>'National Statistics'!C43</f>
        <v>1600</v>
      </c>
      <c r="N4" s="11">
        <f>'National Statistics'!C44</f>
        <v>2700</v>
      </c>
      <c r="O4" s="11">
        <f>'National Statistics'!C45</f>
        <v>16125.281000000001</v>
      </c>
      <c r="P4" s="11"/>
      <c r="Q4" s="11"/>
      <c r="R4" s="11">
        <f>'National Statistics'!C46</f>
        <v>1342.7750000000001</v>
      </c>
      <c r="S4" s="11">
        <f>'National Statistics'!C48</f>
        <v>99.820999999999998</v>
      </c>
      <c r="U4" s="11">
        <f>'National Statistics'!C47</f>
        <v>1318.123</v>
      </c>
      <c r="V4" s="11">
        <f>'National Statistics'!C49</f>
        <v>2222.7260000000001</v>
      </c>
      <c r="W4" s="11">
        <f>'National Statistics'!C50</f>
        <v>10030.049999999999</v>
      </c>
    </row>
    <row r="5" spans="1:23">
      <c r="A5" s="15" t="s">
        <v>110</v>
      </c>
      <c r="B5" s="11">
        <f>'National Statistics'!C52</f>
        <v>61900</v>
      </c>
      <c r="C5" s="11"/>
      <c r="D5" s="11"/>
      <c r="E5" s="11"/>
      <c r="F5" s="11"/>
      <c r="G5" s="11"/>
      <c r="H5" s="11"/>
      <c r="I5" s="11"/>
      <c r="J5" s="11"/>
      <c r="K5" s="11"/>
      <c r="L5" s="11">
        <f>'National Statistics'!C53</f>
        <v>6886</v>
      </c>
      <c r="M5" s="11">
        <f>'National Statistics'!C55</f>
        <v>16908</v>
      </c>
      <c r="N5" s="11">
        <f>'National Statistics'!C54</f>
        <v>13634</v>
      </c>
      <c r="O5" s="11">
        <f>'National Statistics'!C57</f>
        <v>24414</v>
      </c>
      <c r="P5" s="11"/>
      <c r="Q5" s="11"/>
      <c r="R5" s="11">
        <f>'National Statistics'!C59</f>
        <v>1944</v>
      </c>
      <c r="S5" s="11"/>
      <c r="T5" s="11"/>
      <c r="U5" s="11">
        <f>'National Statistics'!C60</f>
        <v>122</v>
      </c>
      <c r="V5" s="11">
        <f>'National Statistics'!C61</f>
        <v>31020</v>
      </c>
      <c r="W5" s="11">
        <f>'National Statistics'!C62</f>
        <v>32607</v>
      </c>
    </row>
    <row r="6" spans="1:23">
      <c r="A6" s="15" t="s">
        <v>5</v>
      </c>
      <c r="B6" s="11">
        <f>'National Statistics'!C64</f>
        <v>74125</v>
      </c>
      <c r="C6" s="11">
        <f>'National Statistics'!C68</f>
        <v>2120.884</v>
      </c>
      <c r="D6" s="11">
        <f>'National Statistics'!C72</f>
        <v>37709.1</v>
      </c>
      <c r="E6" s="11">
        <f>'National Statistics'!C71</f>
        <v>4978.9110000000001</v>
      </c>
      <c r="F6" s="11">
        <f>'National Statistics'!C70</f>
        <v>3750.4650000000001</v>
      </c>
      <c r="G6" s="11">
        <f>'National Statistics'!C73</f>
        <v>3516</v>
      </c>
      <c r="H6" s="11">
        <f>'National Statistics'!C69</f>
        <v>107.84099999999999</v>
      </c>
      <c r="I6" s="11"/>
      <c r="J6" s="11"/>
      <c r="K6" s="11"/>
      <c r="L6" s="11">
        <f>'National Statistics'!C75</f>
        <v>1079</v>
      </c>
      <c r="M6" s="11">
        <f>'National Statistics'!C77</f>
        <v>900</v>
      </c>
      <c r="N6" s="11">
        <f>'National Statistics'!C76</f>
        <v>700</v>
      </c>
      <c r="O6" s="11">
        <f>'National Statistics'!C80</f>
        <v>29921</v>
      </c>
      <c r="P6" s="11">
        <f>'National Statistics'!C81</f>
        <v>125</v>
      </c>
      <c r="Q6" s="11">
        <f>'National Statistics'!C67</f>
        <v>100</v>
      </c>
      <c r="R6" s="11">
        <f>'National Statistics'!C79</f>
        <v>2359</v>
      </c>
      <c r="S6" s="11">
        <f>'National Statistics'!C66</f>
        <v>180.79900000000001</v>
      </c>
      <c r="T6" s="11"/>
      <c r="U6" s="11">
        <f>'National Statistics'!C78</f>
        <v>609</v>
      </c>
      <c r="V6" s="11">
        <f>'National Statistics'!C82</f>
        <v>11573.41</v>
      </c>
      <c r="W6" s="11">
        <f>'National Statistics'!C83</f>
        <v>25480.503000000001</v>
      </c>
    </row>
    <row r="7" spans="1:23">
      <c r="A7" s="11" t="s">
        <v>14</v>
      </c>
      <c r="B7" s="11">
        <f>'National Statistics'!C85</f>
        <v>594424</v>
      </c>
      <c r="C7" s="11">
        <f>'National Statistics'!C87</f>
        <v>44700</v>
      </c>
      <c r="D7" s="11">
        <f>'National Statistics'!C89</f>
        <v>145600</v>
      </c>
      <c r="E7" s="11">
        <f>'National Statistics'!C86</f>
        <v>3585.1280000000002</v>
      </c>
      <c r="F7" s="11">
        <f>'National Statistics'!C90</f>
        <v>82500</v>
      </c>
      <c r="G7" s="11">
        <f>'National Statistics'!C91</f>
        <v>82600</v>
      </c>
      <c r="H7" s="11">
        <f>'National Statistics'!C92</f>
        <v>5200</v>
      </c>
      <c r="I7" s="11"/>
      <c r="J7" s="11"/>
      <c r="K7" s="11"/>
      <c r="L7" s="11">
        <f>'National Statistics'!C93</f>
        <v>6661.0820000000003</v>
      </c>
      <c r="M7" s="11">
        <f>'National Statistics'!C94</f>
        <v>13986.518</v>
      </c>
      <c r="N7" s="11">
        <f>'National Statistics'!C95</f>
        <v>532.33500000000004</v>
      </c>
      <c r="O7" s="11">
        <f>'National Statistics'!C96</f>
        <v>76000</v>
      </c>
      <c r="P7" s="11">
        <f>'National Statistics'!C101</f>
        <v>20600</v>
      </c>
      <c r="Q7" s="11">
        <f>'National Statistics'!C100</f>
        <v>6400</v>
      </c>
      <c r="R7" s="11">
        <f>'National Statistics'!C97</f>
        <v>45800</v>
      </c>
      <c r="S7" s="11"/>
      <c r="T7" s="11">
        <f>'National Statistics'!C99</f>
        <v>19079.637999999999</v>
      </c>
      <c r="U7" s="11">
        <f>'National Statistics'!C98</f>
        <v>89501.904999999999</v>
      </c>
      <c r="V7" s="11">
        <f>'National Statistics'!C102</f>
        <v>31726.919000000002</v>
      </c>
      <c r="W7" s="11">
        <f>'National Statistics'!C103</f>
        <v>80462.298999999999</v>
      </c>
    </row>
    <row r="8" spans="1:23">
      <c r="A8" s="15" t="s">
        <v>125</v>
      </c>
      <c r="B8" s="11">
        <f>'National Statistics'!C105</f>
        <v>34075.897603032943</v>
      </c>
      <c r="C8" s="11">
        <f>'National Statistics'!C109</f>
        <v>4416.5370000000003</v>
      </c>
      <c r="D8" s="11"/>
      <c r="E8" s="11"/>
      <c r="F8" s="11">
        <f>'National Statistics'!C110</f>
        <v>2071.9180000000001</v>
      </c>
      <c r="G8" s="11">
        <f>'National Statistics'!C111</f>
        <v>6567.3450000000003</v>
      </c>
      <c r="H8" s="11">
        <f>'National Statistics'!C112</f>
        <v>263.74599999999998</v>
      </c>
      <c r="I8" s="11"/>
      <c r="J8" s="11"/>
      <c r="K8" s="11"/>
      <c r="L8" s="11"/>
      <c r="M8" s="11"/>
      <c r="N8" s="11"/>
      <c r="O8" s="11"/>
      <c r="P8" s="11"/>
      <c r="Q8" s="11"/>
      <c r="R8" s="11">
        <f>'National Statistics'!C108</f>
        <v>952.79100000000005</v>
      </c>
      <c r="S8" s="11">
        <f>'National Statistics'!C113</f>
        <v>1564.913</v>
      </c>
      <c r="T8" s="11">
        <f>'National Statistics'!C107</f>
        <v>4614.5845311771318</v>
      </c>
      <c r="U8" s="11">
        <f>'National Statistics'!C106</f>
        <v>9229.2650291311656</v>
      </c>
      <c r="V8" s="11">
        <f>'National Statistics'!C114</f>
        <v>15633.609</v>
      </c>
      <c r="W8" s="11">
        <f>'National Statistics'!C115</f>
        <v>10409.267</v>
      </c>
    </row>
    <row r="9" spans="1:23">
      <c r="A9" s="11" t="s">
        <v>21</v>
      </c>
      <c r="B9" s="11">
        <f>'National Statistics'!C117</f>
        <v>10463</v>
      </c>
      <c r="C9" s="11">
        <f>'National Statistics'!C126</f>
        <v>1903</v>
      </c>
      <c r="D9" s="11"/>
      <c r="E9" s="11">
        <f>'National Statistics'!C118</f>
        <v>49.6</v>
      </c>
      <c r="F9" s="11">
        <f>'National Statistics'!C121</f>
        <v>58</v>
      </c>
      <c r="G9" s="11"/>
      <c r="H9" s="11"/>
      <c r="I9" s="11">
        <f>'National Statistics'!C119</f>
        <v>9340</v>
      </c>
      <c r="J9" s="11">
        <f>'National Statistics'!C120</f>
        <v>47</v>
      </c>
      <c r="K9" s="11"/>
      <c r="L9" s="11"/>
      <c r="M9" s="11">
        <f>'National Statistics'!C122</f>
        <v>15</v>
      </c>
      <c r="N9" s="11"/>
      <c r="O9" s="11"/>
      <c r="P9" s="11">
        <f>'National Statistics'!C127</f>
        <v>297</v>
      </c>
      <c r="Q9" s="11">
        <f>'National Statistics'!C128</f>
        <v>26</v>
      </c>
      <c r="R9" s="11">
        <f>'National Statistics'!C124</f>
        <v>30.802</v>
      </c>
      <c r="S9" s="11">
        <f>'National Statistics'!C125</f>
        <v>142.839</v>
      </c>
      <c r="T9" s="11"/>
      <c r="U9" s="11">
        <f>'National Statistics'!C125</f>
        <v>142.839</v>
      </c>
      <c r="V9" s="11">
        <f>'National Statistics'!C129</f>
        <v>3053</v>
      </c>
      <c r="W9" s="11">
        <f>'National Statistics'!C130</f>
        <v>4950</v>
      </c>
    </row>
    <row r="10" spans="1:23">
      <c r="A10" s="11" t="s">
        <v>31</v>
      </c>
      <c r="B10" s="11">
        <f>'National Statistics'!C132</f>
        <v>268877.43253002706</v>
      </c>
      <c r="C10" s="11">
        <f>'National Statistics'!C146</f>
        <v>3557</v>
      </c>
      <c r="D10" s="11">
        <f>'National Statistics'!C135</f>
        <v>25573.879471</v>
      </c>
      <c r="E10" s="11"/>
      <c r="F10" s="11">
        <f>'National Statistics'!C137</f>
        <v>65743.618052999998</v>
      </c>
      <c r="G10" s="11">
        <f>'National Statistics'!C136</f>
        <v>11700</v>
      </c>
      <c r="H10" s="11"/>
      <c r="I10" s="11"/>
      <c r="J10" s="11"/>
      <c r="K10" s="11"/>
      <c r="L10" s="11">
        <f>'National Statistics'!C139</f>
        <v>2009.3771881279999</v>
      </c>
      <c r="M10" s="11">
        <f>'National Statistics'!C140</f>
        <v>7620.6228118719991</v>
      </c>
      <c r="N10" s="11">
        <f>'National Statistics'!C141</f>
        <v>24500</v>
      </c>
      <c r="O10" s="11">
        <f>'National Statistics'!C133</f>
        <v>53197.617429999998</v>
      </c>
      <c r="P10" s="11"/>
      <c r="Q10" s="11">
        <f>'National Statistics'!C145</f>
        <v>874</v>
      </c>
      <c r="R10" s="11">
        <f>'National Statistics'!C142</f>
        <v>12183</v>
      </c>
      <c r="S10" s="11">
        <f>'National Statistics'!C147</f>
        <v>2435</v>
      </c>
      <c r="T10" s="11"/>
      <c r="U10" s="11">
        <f>'National Statistics'!C143</f>
        <v>49570.352571999996</v>
      </c>
      <c r="V10" s="11">
        <f>'National Statistics'!C148</f>
        <v>21589.723000000002</v>
      </c>
      <c r="W10" s="11">
        <f>'National Statistics'!C149</f>
        <v>10499.476000000001</v>
      </c>
    </row>
    <row r="11" spans="1:23">
      <c r="A11" s="15" t="s">
        <v>39</v>
      </c>
      <c r="B11" s="11">
        <f>'National Statistics'!C151</f>
        <v>87452</v>
      </c>
      <c r="C11" s="30">
        <f>'National Statistics'!C162</f>
        <v>11821.361000000001</v>
      </c>
      <c r="D11" s="11"/>
      <c r="E11" s="11"/>
      <c r="F11" s="11">
        <f>'National Statistics'!C159</f>
        <v>4194</v>
      </c>
      <c r="G11" s="11">
        <f>'National Statistics'!C157</f>
        <v>5791</v>
      </c>
      <c r="H11" s="11">
        <f>'National Statistics'!C158</f>
        <v>265</v>
      </c>
      <c r="I11" s="11"/>
      <c r="J11" s="11">
        <f>'National Statistics'!C163</f>
        <v>3474</v>
      </c>
      <c r="K11" s="11"/>
      <c r="L11" s="11"/>
      <c r="M11" s="11">
        <f>'National Statistics'!C153</f>
        <v>13137</v>
      </c>
      <c r="N11" s="11"/>
      <c r="O11" s="11">
        <f>'National Statistics'!C156</f>
        <v>21881</v>
      </c>
      <c r="P11" s="11">
        <f>'National Statistics'!C161</f>
        <v>281</v>
      </c>
      <c r="Q11" s="11">
        <f>'National Statistics'!C160</f>
        <v>662</v>
      </c>
      <c r="R11" s="11">
        <f>'National Statistics'!C155</f>
        <v>90</v>
      </c>
      <c r="S11" s="11"/>
      <c r="T11" s="11"/>
      <c r="U11" s="11">
        <f>'National Statistics'!C154</f>
        <v>5839</v>
      </c>
      <c r="V11" s="11">
        <f>'National Statistics'!C164</f>
        <v>22548</v>
      </c>
      <c r="W11" s="11">
        <f>'National Statistics'!C165</f>
        <v>2612</v>
      </c>
    </row>
    <row r="12" spans="1:23">
      <c r="A12" s="15" t="s">
        <v>43</v>
      </c>
      <c r="B12" s="11">
        <f>'National Statistics'!C167</f>
        <v>475698.908</v>
      </c>
      <c r="C12" s="11">
        <f>'National Statistics'!C168</f>
        <v>3488.4589999999998</v>
      </c>
      <c r="D12" s="11"/>
      <c r="E12" s="11"/>
      <c r="F12" s="11">
        <f>'National Statistics'!C169</f>
        <v>30588</v>
      </c>
      <c r="G12" s="28">
        <f>'National Statistics'!C170</f>
        <v>8309.4959999999992</v>
      </c>
      <c r="H12" s="11">
        <f>'National Statistics'!C171</f>
        <v>6001</v>
      </c>
      <c r="I12" s="11"/>
      <c r="J12" s="11"/>
      <c r="K12" s="11"/>
      <c r="L12" s="11">
        <f>'National Statistics'!C173</f>
        <v>5416.326</v>
      </c>
      <c r="M12" s="11">
        <f>'National Statistics'!C174</f>
        <v>42834.82</v>
      </c>
      <c r="N12" s="11">
        <f>'National Statistics'!C175</f>
        <v>17672.839</v>
      </c>
      <c r="O12" s="11">
        <f>'National Statistics'!C176</f>
        <v>412942</v>
      </c>
      <c r="P12" s="11"/>
      <c r="Q12" s="11"/>
      <c r="R12" s="11">
        <f>'National Statistics'!C177</f>
        <v>10569</v>
      </c>
      <c r="S12" s="11">
        <f>'National Statistics'!C178</f>
        <v>2024.3240000000001</v>
      </c>
      <c r="T12" s="11"/>
      <c r="U12" s="11">
        <f>'National Statistics'!C179</f>
        <v>28599</v>
      </c>
      <c r="V12" s="11">
        <f>'National Statistics'!C180</f>
        <v>6967.2470000000003</v>
      </c>
      <c r="W12" s="11">
        <f>'National Statistics'!C181</f>
        <v>61937.881999999998</v>
      </c>
    </row>
    <row r="13" spans="1:23">
      <c r="A13" s="15" t="s">
        <v>49</v>
      </c>
      <c r="B13" s="11">
        <f>'National Statistics'!C183</f>
        <v>59541</v>
      </c>
      <c r="C13" s="11">
        <f>'National Statistics'!C194</f>
        <v>11.939</v>
      </c>
      <c r="D13" s="11">
        <f>'National Statistics'!C184</f>
        <v>17185.154999999999</v>
      </c>
      <c r="E13" s="11"/>
      <c r="F13" s="11">
        <f>'National Statistics'!C185</f>
        <v>14080.102000000001</v>
      </c>
      <c r="G13" s="11"/>
      <c r="H13" s="11">
        <f>'National Statistics'!C186</f>
        <v>5546.5060000000003</v>
      </c>
      <c r="I13" s="11"/>
      <c r="J13" s="11"/>
      <c r="K13" s="11"/>
      <c r="L13" s="11">
        <f>'National Statistics'!C190</f>
        <v>659.90099999999984</v>
      </c>
      <c r="M13" s="11">
        <f>'National Statistics'!C191</f>
        <v>700</v>
      </c>
      <c r="N13" s="11">
        <f>'National Statistics'!C192</f>
        <v>4400</v>
      </c>
      <c r="O13" s="11"/>
      <c r="P13" s="11"/>
      <c r="Q13" s="11"/>
      <c r="R13" s="11">
        <f>'National Statistics'!C187</f>
        <v>3790.652</v>
      </c>
      <c r="S13" s="11">
        <f>'National Statistics'!C193</f>
        <v>286.14</v>
      </c>
      <c r="T13" s="11"/>
      <c r="U13" s="11">
        <f>'National Statistics'!C188</f>
        <v>6300.259</v>
      </c>
      <c r="V13" s="11">
        <f>'National Statistics'!C195</f>
        <v>8550</v>
      </c>
      <c r="W13" s="11">
        <f>'National Statistics'!C196</f>
        <v>2272</v>
      </c>
    </row>
    <row r="14" spans="1:23">
      <c r="A14" s="15" t="s">
        <v>50</v>
      </c>
      <c r="B14" s="11">
        <f>'National Statistics'!C198</f>
        <v>46014</v>
      </c>
      <c r="C14" s="11">
        <f>'National Statistics'!C203</f>
        <v>2045.972</v>
      </c>
      <c r="D14" s="11">
        <f>'National Statistics'!C199</f>
        <v>4675</v>
      </c>
      <c r="E14" s="11"/>
      <c r="F14" s="11">
        <f>'National Statistics'!C201</f>
        <v>7219.232</v>
      </c>
      <c r="G14" s="11"/>
      <c r="H14" s="11">
        <f>'National Statistics'!C200</f>
        <v>73.153999999999996</v>
      </c>
      <c r="I14" s="11"/>
      <c r="J14" s="11"/>
      <c r="K14" s="11"/>
      <c r="L14" s="11"/>
      <c r="M14" s="11">
        <f>'National Statistics'!C206</f>
        <v>221.874</v>
      </c>
      <c r="N14" s="11"/>
      <c r="O14" s="11">
        <f>'National Statistics'!C202</f>
        <v>15733.484</v>
      </c>
      <c r="P14" s="11">
        <f>'National Statistics'!C208</f>
        <v>445.83100000000002</v>
      </c>
      <c r="Q14" s="11">
        <f>'National Statistics'!C209</f>
        <v>441.03700000000003</v>
      </c>
      <c r="R14" s="11"/>
      <c r="S14" s="11">
        <f>'National Statistics'!C207</f>
        <v>203.02199999999999</v>
      </c>
      <c r="T14" s="11"/>
      <c r="U14" s="11">
        <f>'National Statistics'!C204</f>
        <v>607.43700000000001</v>
      </c>
      <c r="V14" s="28">
        <f>'National Statistics'!C210</f>
        <v>18613.259999999998</v>
      </c>
      <c r="W14" s="28">
        <f>'National Statistics'!C211</f>
        <v>4265.07</v>
      </c>
    </row>
    <row r="15" spans="1:23">
      <c r="A15" s="15" t="s">
        <v>53</v>
      </c>
      <c r="B15" s="11">
        <f>'National Statistics'!C213</f>
        <v>31106</v>
      </c>
      <c r="C15" s="11"/>
      <c r="D15" s="11"/>
      <c r="E15" s="11"/>
      <c r="F15" s="11">
        <f>'National Statistics'!C214</f>
        <v>14870</v>
      </c>
      <c r="G15" s="11">
        <f>'National Statistics'!C215</f>
        <v>2090.7159999999999</v>
      </c>
      <c r="H15" s="11">
        <f>'National Statistics'!C216</f>
        <v>53</v>
      </c>
      <c r="I15" s="11"/>
      <c r="J15" s="11">
        <f>'National Statistics'!C217</f>
        <v>2247</v>
      </c>
      <c r="K15" s="11"/>
      <c r="L15" s="11">
        <f>'National Statistics'!C218</f>
        <v>236</v>
      </c>
      <c r="M15" s="11">
        <f>'National Statistics'!C219</f>
        <v>688</v>
      </c>
      <c r="N15" s="11"/>
      <c r="O15" s="11"/>
      <c r="P15" s="11">
        <f>'National Statistics'!C222</f>
        <v>181</v>
      </c>
      <c r="Q15" s="11">
        <f>'National Statistics'!C221</f>
        <v>564</v>
      </c>
      <c r="R15" s="11"/>
      <c r="S15" s="11"/>
      <c r="T15" s="11"/>
      <c r="U15" s="11">
        <f>'National Statistics'!C220</f>
        <v>8600</v>
      </c>
      <c r="V15" s="11">
        <f>'National Statistics'!C223</f>
        <v>1621</v>
      </c>
      <c r="W15" s="11">
        <f>'National Statistics'!C224</f>
        <v>1650</v>
      </c>
    </row>
    <row r="16" spans="1:23">
      <c r="A16" s="15" t="s">
        <v>58</v>
      </c>
      <c r="B16" s="11">
        <f>'National Statistics'!C226</f>
        <v>321431.09999999998</v>
      </c>
      <c r="C16" s="11">
        <f>'National Statistics'!C234</f>
        <v>6261.8</v>
      </c>
      <c r="D16" s="11"/>
      <c r="E16" s="11">
        <f>'National Statistics'!C231</f>
        <v>2520.1999999999998</v>
      </c>
      <c r="F16" s="11">
        <f>'National Statistics'!C230</f>
        <v>128537.5</v>
      </c>
      <c r="G16" s="11">
        <f>'National Statistics'!C232</f>
        <v>28469.9</v>
      </c>
      <c r="H16" s="11">
        <f>'National Statistics'!C233</f>
        <v>3288.8</v>
      </c>
      <c r="I16" s="11"/>
      <c r="J16" s="11"/>
      <c r="K16" s="11">
        <f>'National Statistics'!C237</f>
        <v>6105.4</v>
      </c>
      <c r="L16" s="11">
        <f>'National Statistics'!C227</f>
        <v>4400</v>
      </c>
      <c r="M16" s="11">
        <f>'National Statistics'!C228</f>
        <v>36428</v>
      </c>
      <c r="N16" s="11">
        <f>'National Statistics'!C229</f>
        <v>7958.4000000000015</v>
      </c>
      <c r="O16" s="11"/>
      <c r="P16" s="11">
        <f>'National Statistics'!C236</f>
        <v>23711</v>
      </c>
      <c r="Q16" s="11"/>
      <c r="R16" s="11">
        <f>'National Statistics'!C239</f>
        <v>22653.8</v>
      </c>
      <c r="S16" s="11">
        <f>'National Statistics'!C235</f>
        <v>2762.3</v>
      </c>
      <c r="T16" s="11"/>
      <c r="U16" s="11">
        <f>'National Statistics'!C238</f>
        <v>17716.400000000001</v>
      </c>
      <c r="V16" s="11">
        <f>'National Statistics'!C240</f>
        <v>47170.2</v>
      </c>
      <c r="W16" s="11">
        <f>'National Statistics'!C241</f>
        <v>3271.4</v>
      </c>
    </row>
    <row r="17" spans="1:23">
      <c r="A17" s="11" t="s">
        <v>63</v>
      </c>
      <c r="B17" s="11">
        <f>'National Statistics'!C243</f>
        <v>13144</v>
      </c>
      <c r="C17" s="11">
        <f>'National Statistics'!C244</f>
        <v>355.1</v>
      </c>
      <c r="D17" s="11"/>
      <c r="E17" s="11"/>
      <c r="F17" s="11">
        <f>'National Statistics'!C245</f>
        <v>330.3</v>
      </c>
      <c r="G17" s="11"/>
      <c r="H17" s="11"/>
      <c r="I17" s="11"/>
      <c r="J17" s="11"/>
      <c r="K17" s="11"/>
      <c r="L17" s="11">
        <f>'National Statistics'!C247</f>
        <v>400</v>
      </c>
      <c r="M17" s="11">
        <f>'National Statistics'!C248</f>
        <v>559.6</v>
      </c>
      <c r="N17" s="11"/>
      <c r="O17" s="11"/>
      <c r="P17" s="11">
        <f>'National Statistics'!C252</f>
        <v>411</v>
      </c>
      <c r="Q17" s="11"/>
      <c r="R17" s="11">
        <f>'National Statistics'!C251</f>
        <v>86.6</v>
      </c>
      <c r="S17" s="11">
        <f>'National Statistics'!C249</f>
        <v>133</v>
      </c>
      <c r="T17" s="11"/>
      <c r="U17" s="11">
        <f>'National Statistics'!C250</f>
        <v>1144</v>
      </c>
      <c r="V17" s="11">
        <f>'National Statistics'!C253</f>
        <v>12847.5</v>
      </c>
      <c r="W17" s="11">
        <f>'National Statistics'!C254</f>
        <v>3215</v>
      </c>
    </row>
    <row r="18" spans="1:23">
      <c r="A18" s="11" t="s">
        <v>67</v>
      </c>
      <c r="B18" s="11">
        <f>'National Statistics'!C256</f>
        <v>7634</v>
      </c>
      <c r="C18" s="11">
        <f>'National Statistics'!C257</f>
        <v>569.56500000000005</v>
      </c>
      <c r="D18" s="11"/>
      <c r="E18" s="11"/>
      <c r="F18" s="11">
        <f>'National Statistics'!C258</f>
        <v>3218.6970000000001</v>
      </c>
      <c r="G18" s="11"/>
      <c r="H18" s="11"/>
      <c r="I18" s="11"/>
      <c r="J18" s="11"/>
      <c r="K18" s="11"/>
      <c r="L18" s="11"/>
      <c r="M18" s="11">
        <f>'National Statistics'!C259</f>
        <v>2431.569</v>
      </c>
      <c r="N18" s="11"/>
      <c r="O18" s="11"/>
      <c r="P18" s="11">
        <f>'National Statistics'!C261</f>
        <v>8</v>
      </c>
      <c r="Q18" s="11"/>
      <c r="R18" s="11"/>
      <c r="S18" s="11"/>
      <c r="T18" s="11"/>
      <c r="U18" s="11">
        <f>'National Statistics'!C260</f>
        <v>122.038</v>
      </c>
      <c r="V18" s="11">
        <f>'National Statistics'!C262</f>
        <v>5173.6819999999998</v>
      </c>
      <c r="W18" s="11">
        <f>'National Statistics'!C263</f>
        <v>4264.8010000000004</v>
      </c>
    </row>
    <row r="19" spans="1:23">
      <c r="A19" s="15" t="s">
        <v>70</v>
      </c>
      <c r="B19" s="28">
        <f>'National Statistics'!C265</f>
        <v>3615</v>
      </c>
      <c r="C19" s="11"/>
      <c r="D19" s="11">
        <f>'National Statistics'!C269</f>
        <v>1577.7</v>
      </c>
      <c r="E19" s="11"/>
      <c r="F19" s="11"/>
      <c r="G19" s="11"/>
      <c r="H19" s="11"/>
      <c r="I19" s="11"/>
      <c r="J19" s="11"/>
      <c r="K19" s="11"/>
      <c r="L19" s="11"/>
      <c r="M19" s="11"/>
      <c r="N19" s="11">
        <f>'National Statistics'!C266</f>
        <v>2092</v>
      </c>
      <c r="O19" s="11"/>
      <c r="P19" s="11"/>
      <c r="Q19" s="11">
        <f>'National Statistics'!C268</f>
        <v>2.2999999999999998</v>
      </c>
      <c r="R19" s="11"/>
      <c r="S19" s="11"/>
      <c r="T19" s="11"/>
      <c r="U19" s="11">
        <f>'National Statistics'!C267</f>
        <v>141</v>
      </c>
      <c r="V19" s="11">
        <f>'National Statistics'!C270</f>
        <v>780</v>
      </c>
      <c r="W19" s="11">
        <f>'National Statistics'!C271</f>
        <v>976</v>
      </c>
    </row>
    <row r="20" spans="1:23">
      <c r="A20" s="11" t="s">
        <v>72</v>
      </c>
      <c r="B20" s="11">
        <f>'National Statistics'!C273</f>
        <v>113328</v>
      </c>
      <c r="C20" s="11">
        <f>'National Statistics'!C274</f>
        <v>3922</v>
      </c>
      <c r="D20" s="11"/>
      <c r="E20" s="11"/>
      <c r="F20" s="11">
        <f>'National Statistics'!C275</f>
        <v>56258</v>
      </c>
      <c r="G20" s="11">
        <f>'National Statistics'!C276</f>
        <v>29214</v>
      </c>
      <c r="H20" s="11"/>
      <c r="I20" s="11"/>
      <c r="J20" s="11"/>
      <c r="K20" s="11"/>
      <c r="L20" s="11"/>
      <c r="M20" s="11">
        <f>'National Statistics'!C278</f>
        <v>72</v>
      </c>
      <c r="N20" s="11"/>
      <c r="O20" s="11">
        <f>'National Statistics'!C277</f>
        <v>3395</v>
      </c>
      <c r="P20" s="11">
        <f>'National Statistics'!C279</f>
        <v>3034</v>
      </c>
      <c r="Q20" s="11"/>
      <c r="R20" s="11">
        <f>'National Statistics'!C280</f>
        <v>3709</v>
      </c>
      <c r="S20" s="11">
        <f>'National Statistics'!C281</f>
        <v>538</v>
      </c>
      <c r="T20" s="11">
        <f>'National Statistics'!C283</f>
        <v>3630</v>
      </c>
      <c r="U20" s="11">
        <f>'National Statistics'!C282</f>
        <v>6918</v>
      </c>
      <c r="V20" s="11">
        <f>'National Statistics'!C284</f>
        <v>26755</v>
      </c>
      <c r="W20" s="11">
        <f>'National Statistics'!C285</f>
        <v>18785</v>
      </c>
    </row>
    <row r="21" spans="1:23">
      <c r="A21" s="11" t="s">
        <v>76</v>
      </c>
      <c r="B21" s="11">
        <f>'National Statistics'!C287</f>
        <v>136908</v>
      </c>
      <c r="C21" s="11"/>
      <c r="D21" s="11"/>
      <c r="E21" s="11"/>
      <c r="F21" s="11">
        <f>'National Statistics'!C291</f>
        <v>3476</v>
      </c>
      <c r="G21" s="11"/>
      <c r="H21" s="11"/>
      <c r="I21" s="11"/>
      <c r="J21" s="11"/>
      <c r="K21" s="11"/>
      <c r="L21" s="11"/>
      <c r="M21" s="11">
        <f>'National Statistics'!C289</f>
        <v>11704</v>
      </c>
      <c r="N21" s="11">
        <f>'National Statistics'!C290</f>
        <v>128000</v>
      </c>
      <c r="O21" s="11"/>
      <c r="P21" s="11"/>
      <c r="Q21" s="11"/>
      <c r="R21" s="11"/>
      <c r="S21" s="11"/>
      <c r="T21" s="11"/>
      <c r="U21" s="11">
        <f>'National Statistics'!C292</f>
        <v>3877</v>
      </c>
      <c r="V21" s="11">
        <f>'National Statistics'!C293</f>
        <v>8340</v>
      </c>
      <c r="W21" s="11">
        <f>'National Statistics'!C294</f>
        <v>18489</v>
      </c>
    </row>
    <row r="22" spans="1:23">
      <c r="A22" s="11" t="s">
        <v>79</v>
      </c>
      <c r="B22" s="11">
        <f>'National Statistics'!C296</f>
        <v>175734</v>
      </c>
      <c r="C22" s="11">
        <f>'National Statistics'!C297</f>
        <v>6511</v>
      </c>
      <c r="D22" s="11">
        <f>'National Statistics'!C298</f>
        <v>49331</v>
      </c>
      <c r="E22" s="11"/>
      <c r="F22" s="11">
        <f>'National Statistics'!C300</f>
        <v>12709</v>
      </c>
      <c r="G22" s="11">
        <f>'National Statistics'!C299</f>
        <v>81257</v>
      </c>
      <c r="H22" s="11">
        <f>'National Statistics'!C307</f>
        <v>4745</v>
      </c>
      <c r="I22" s="11"/>
      <c r="J22" s="11"/>
      <c r="K22" s="11"/>
      <c r="L22" s="11">
        <f>'National Statistics'!C301</f>
        <v>417</v>
      </c>
      <c r="M22" s="11">
        <f>'National Statistics'!C303</f>
        <v>1300</v>
      </c>
      <c r="N22" s="11">
        <f>'National Statistics'!C304</f>
        <v>670</v>
      </c>
      <c r="O22" s="11"/>
      <c r="P22" s="11"/>
      <c r="Q22" s="11"/>
      <c r="R22" s="11">
        <f>'National Statistics'!C306</f>
        <v>300</v>
      </c>
      <c r="S22" s="11"/>
      <c r="T22" s="11"/>
      <c r="U22" s="11">
        <f>'National Statistics'!C305</f>
        <v>12799</v>
      </c>
      <c r="V22" s="11">
        <f>'National Statistics'!C308</f>
        <v>13815.804</v>
      </c>
      <c r="W22" s="11">
        <f>'National Statistics'!C309</f>
        <v>8121.3010000000004</v>
      </c>
    </row>
    <row r="23" spans="1:23">
      <c r="A23" s="11" t="s">
        <v>83</v>
      </c>
      <c r="B23" s="28">
        <f>'National Statistics'!C311</f>
        <v>56979</v>
      </c>
      <c r="C23" s="11">
        <f>'National Statistics'!C318</f>
        <v>3156</v>
      </c>
      <c r="D23" s="11"/>
      <c r="E23" s="11"/>
      <c r="F23" s="11">
        <f>'National Statistics'!C316</f>
        <v>15615</v>
      </c>
      <c r="G23" s="11">
        <f>'National Statistics'!C317</f>
        <v>12006</v>
      </c>
      <c r="H23" s="11"/>
      <c r="I23" s="11"/>
      <c r="J23" s="11"/>
      <c r="K23" s="11"/>
      <c r="L23" s="11">
        <f>'National Statistics'!C313</f>
        <v>6329</v>
      </c>
      <c r="M23" s="11">
        <f>'National Statistics'!C314</f>
        <v>7300</v>
      </c>
      <c r="N23" s="11"/>
      <c r="O23" s="11"/>
      <c r="P23" s="11">
        <f>'National Statistics'!C319</f>
        <v>1604</v>
      </c>
      <c r="Q23" s="11"/>
      <c r="R23" s="11">
        <f>'National Statistics'!C321</f>
        <v>1006</v>
      </c>
      <c r="S23" s="11"/>
      <c r="T23" s="11"/>
      <c r="U23" s="11">
        <f>'National Statistics'!C320</f>
        <v>12617</v>
      </c>
      <c r="V23" s="11">
        <f>'National Statistics'!C322</f>
        <v>5668</v>
      </c>
      <c r="W23" s="11">
        <f>'National Statistics'!C323</f>
        <v>8235</v>
      </c>
    </row>
    <row r="24" spans="1:23">
      <c r="A24" s="11" t="s">
        <v>87</v>
      </c>
      <c r="B24" s="11">
        <f>'National Statistics'!C325</f>
        <v>37542</v>
      </c>
      <c r="C24" s="11">
        <f>'National Statistics'!C327</f>
        <v>102</v>
      </c>
      <c r="D24" s="11">
        <f>'National Statistics'!C326</f>
        <v>25019.574000000001</v>
      </c>
      <c r="E24" s="11"/>
      <c r="F24" s="11">
        <f>'National Statistics'!C328</f>
        <v>596.24800000000005</v>
      </c>
      <c r="G24" s="11"/>
      <c r="H24" s="11"/>
      <c r="I24" s="11"/>
      <c r="J24" s="11"/>
      <c r="K24" s="11"/>
      <c r="L24" s="11">
        <f>'National Statistics'!C330</f>
        <v>1064.9380000000001</v>
      </c>
      <c r="M24" s="11">
        <f>'National Statistics'!C331</f>
        <v>9200</v>
      </c>
      <c r="N24" s="11">
        <f>'National Statistics'!C332</f>
        <v>1128.2250000000004</v>
      </c>
      <c r="O24" s="11"/>
      <c r="P24" s="11">
        <f>'National Statistics'!C333</f>
        <v>163.458</v>
      </c>
      <c r="Q24" s="11"/>
      <c r="R24" s="11"/>
      <c r="S24" s="11"/>
      <c r="T24" s="11"/>
      <c r="U24" s="11"/>
      <c r="V24" s="11">
        <f>'National Statistics'!C334</f>
        <v>6400</v>
      </c>
      <c r="W24" s="11">
        <f>'National Statistics'!C335</f>
        <v>6283.5</v>
      </c>
    </row>
    <row r="25" spans="1:23">
      <c r="A25" s="15" t="s">
        <v>91</v>
      </c>
      <c r="B25" s="11">
        <f>'National Statistics'!C337</f>
        <v>142438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28">
        <f>'National Statistics'!C338</f>
        <v>62150</v>
      </c>
      <c r="O25" s="11">
        <f>'National Statistics'!C339</f>
        <v>68549</v>
      </c>
      <c r="P25" s="11">
        <f>'National Statistics'!C341</f>
        <v>15963</v>
      </c>
      <c r="Q25" s="11"/>
      <c r="R25" s="11"/>
      <c r="S25" s="11"/>
      <c r="T25" s="11"/>
      <c r="U25" s="11">
        <f>'National Statistics'!C340</f>
        <v>16623</v>
      </c>
      <c r="V25" s="11">
        <f>'National Statistics'!C342</f>
        <v>12202</v>
      </c>
      <c r="W25" s="11">
        <f>'National Statistics'!C343</f>
        <v>29425</v>
      </c>
    </row>
    <row r="26" spans="1:23">
      <c r="A26" s="11" t="s">
        <v>94</v>
      </c>
      <c r="B26" s="11">
        <f>'National Statistics'!C345</f>
        <v>13807.674999999999</v>
      </c>
      <c r="C26" s="29">
        <f>'National Statistics'!C349</f>
        <v>142.327</v>
      </c>
      <c r="D26" s="29">
        <f>'National Statistics'!C350</f>
        <v>4622.2700000000004</v>
      </c>
      <c r="E26" s="11"/>
      <c r="F26" s="29">
        <f>'National Statistics'!C351</f>
        <v>478.01400000000001</v>
      </c>
      <c r="G26" s="11"/>
      <c r="H26" s="29">
        <f>'National Statistics'!C352</f>
        <v>18.472999999999999</v>
      </c>
      <c r="I26" s="11"/>
      <c r="J26" s="11"/>
      <c r="K26" s="11"/>
      <c r="L26" s="11">
        <f>'National Statistics'!C346</f>
        <v>188.673</v>
      </c>
      <c r="M26" s="11">
        <f>'National Statistics'!C347</f>
        <v>4892.9930000000004</v>
      </c>
      <c r="N26" s="11"/>
      <c r="O26" s="11">
        <f>'National Statistics'!C353</f>
        <v>5776.4390000000003</v>
      </c>
      <c r="P26" s="11"/>
      <c r="Q26" s="11"/>
      <c r="R26" s="11">
        <f>'National Statistics'!C354</f>
        <v>254.96100000000001</v>
      </c>
      <c r="S26" s="11">
        <f>'National Statistics'!C355</f>
        <v>10.3</v>
      </c>
      <c r="T26" s="11"/>
      <c r="U26" s="11">
        <f>'National Statistics'!C356</f>
        <v>6.0209999999999999</v>
      </c>
      <c r="V26" s="11">
        <f>'National Statistics'!C357</f>
        <v>8930.2389999999996</v>
      </c>
      <c r="W26" s="11">
        <f>'National Statistics'!C358</f>
        <v>9432.402</v>
      </c>
    </row>
    <row r="27" spans="1:23">
      <c r="A27" s="11" t="s">
        <v>97</v>
      </c>
      <c r="B27" s="11">
        <f>'National Statistics'!C360</f>
        <v>30653</v>
      </c>
      <c r="C27" s="11">
        <f>'National Statistics'!C373</f>
        <v>1070</v>
      </c>
      <c r="D27" s="11">
        <f>'National Statistics'!C369</f>
        <v>1533.3</v>
      </c>
      <c r="E27" s="11"/>
      <c r="F27" s="11">
        <f>'National Statistics'!C372</f>
        <v>1857</v>
      </c>
      <c r="G27" s="11">
        <f>'National Statistics'!C370</f>
        <v>1479.5</v>
      </c>
      <c r="H27" s="11">
        <f>'National Statistics'!C371</f>
        <v>459</v>
      </c>
      <c r="I27" s="11"/>
      <c r="J27" s="11"/>
      <c r="K27" s="11"/>
      <c r="L27" s="11">
        <f>'National Statistics'!C365</f>
        <v>289</v>
      </c>
      <c r="M27" s="11">
        <f>'National Statistics'!C363</f>
        <v>2900</v>
      </c>
      <c r="N27" s="11">
        <f>'National Statistics'!C364</f>
        <v>690</v>
      </c>
      <c r="O27" s="11">
        <f>'National Statistics'!C361</f>
        <v>14843</v>
      </c>
      <c r="P27" s="11">
        <f>'National Statistics'!C368</f>
        <v>116</v>
      </c>
      <c r="Q27" s="11">
        <f>'National Statistics'!C374</f>
        <v>16</v>
      </c>
      <c r="R27" s="11">
        <f>'National Statistics'!C366</f>
        <v>585</v>
      </c>
      <c r="S27" s="11"/>
      <c r="T27" s="11"/>
      <c r="U27" s="11">
        <f>'National Statistics'!C367</f>
        <v>6</v>
      </c>
      <c r="V27" s="11">
        <f>'National Statistics'!C375</f>
        <v>12428</v>
      </c>
      <c r="W27" s="11">
        <f>'National Statistics'!C376</f>
        <v>8746</v>
      </c>
    </row>
    <row r="28" spans="1:23">
      <c r="A28" s="11" t="s">
        <v>100</v>
      </c>
      <c r="B28" s="11">
        <f>'National Statistics'!C378</f>
        <v>352532</v>
      </c>
      <c r="C28" s="11">
        <f>'National Statistics'!C388</f>
        <v>35600</v>
      </c>
      <c r="D28" s="11"/>
      <c r="E28" s="11"/>
      <c r="F28" s="11">
        <f>'National Statistics'!C379</f>
        <v>127761</v>
      </c>
      <c r="G28" s="11">
        <f>'National Statistics'!C386</f>
        <v>16800</v>
      </c>
      <c r="H28" s="11">
        <f>'National Statistics'!C387</f>
        <v>1571.8610000000001</v>
      </c>
      <c r="I28" s="11"/>
      <c r="J28" s="11"/>
      <c r="K28" s="11"/>
      <c r="L28" s="11">
        <f>'National Statistics'!C381</f>
        <v>2490</v>
      </c>
      <c r="M28" s="11">
        <f>'National Statistics'!C382</f>
        <v>3787</v>
      </c>
      <c r="N28" s="11"/>
      <c r="O28" s="11">
        <f>'National Statistics'!C380</f>
        <v>59098</v>
      </c>
      <c r="P28" s="11"/>
      <c r="Q28" s="11"/>
      <c r="R28" s="11">
        <f>'National Statistics'!C385</f>
        <v>12857</v>
      </c>
      <c r="S28" s="11"/>
      <c r="T28" s="11">
        <f>'National Statistics'!C384</f>
        <v>26672.240000000002</v>
      </c>
      <c r="U28" s="11">
        <f>'National Statistics'!C383</f>
        <v>30206.38</v>
      </c>
      <c r="V28" s="11">
        <f>'National Statistics'!C390</f>
        <v>21332.445</v>
      </c>
      <c r="W28" s="11">
        <f>'National Statistics'!C391</f>
        <v>2224.7640000000001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F19EE-9FBC-4AA2-A7F7-967BADD9F147}">
  <dimension ref="A1:R27"/>
  <sheetViews>
    <sheetView tabSelected="1" workbookViewId="0">
      <selection activeCell="L1" sqref="L1:L1048576"/>
    </sheetView>
  </sheetViews>
  <sheetFormatPr defaultRowHeight="13.8"/>
  <cols>
    <col min="1" max="1" width="8.88671875" style="32"/>
    <col min="2" max="3" width="11" style="32" customWidth="1"/>
    <col min="4" max="4" width="11.88671875" style="32" customWidth="1"/>
    <col min="5" max="5" width="9.88671875" style="32" customWidth="1"/>
    <col min="6" max="6" width="13.33203125" style="32" bestFit="1" customWidth="1"/>
    <col min="7" max="7" width="9.109375" style="32" bestFit="1" customWidth="1"/>
    <col min="8" max="8" width="8.88671875" style="32"/>
    <col min="9" max="9" width="9.109375" style="32" bestFit="1" customWidth="1"/>
    <col min="10" max="11" width="11.21875" style="32" bestFit="1" customWidth="1"/>
    <col min="12" max="12" width="11.21875" style="32" customWidth="1"/>
    <col min="13" max="13" width="10.109375" style="32" bestFit="1" customWidth="1"/>
    <col min="14" max="14" width="11.21875" style="32" bestFit="1" customWidth="1"/>
    <col min="15" max="15" width="11.109375" style="32" bestFit="1" customWidth="1"/>
    <col min="16" max="16" width="10.21875" style="32" bestFit="1" customWidth="1"/>
    <col min="17" max="17" width="10.109375" style="32" bestFit="1" customWidth="1"/>
    <col min="18" max="18" width="9" style="32" bestFit="1" customWidth="1"/>
    <col min="19" max="16384" width="8.88671875" style="32"/>
  </cols>
  <sheetData>
    <row r="1" spans="1:18">
      <c r="A1" s="34" t="s">
        <v>159</v>
      </c>
      <c r="B1" s="34" t="s">
        <v>34</v>
      </c>
      <c r="C1" s="35" t="s">
        <v>30</v>
      </c>
      <c r="D1" s="34" t="s">
        <v>25</v>
      </c>
      <c r="E1" s="34" t="s">
        <v>42</v>
      </c>
      <c r="F1" s="34" t="s">
        <v>23</v>
      </c>
      <c r="G1" s="34" t="s">
        <v>24</v>
      </c>
      <c r="H1" s="34" t="s">
        <v>29</v>
      </c>
      <c r="I1" s="34" t="s">
        <v>85</v>
      </c>
      <c r="J1" s="34" t="s">
        <v>12</v>
      </c>
      <c r="K1" s="34" t="s">
        <v>7</v>
      </c>
      <c r="L1" s="34" t="s">
        <v>38</v>
      </c>
      <c r="M1" s="34" t="s">
        <v>37</v>
      </c>
      <c r="N1" s="36" t="s">
        <v>13</v>
      </c>
      <c r="O1" s="36" t="s">
        <v>36</v>
      </c>
      <c r="P1" s="34" t="s">
        <v>59</v>
      </c>
      <c r="Q1" s="34" t="s">
        <v>60</v>
      </c>
      <c r="R1" s="36" t="s">
        <v>4</v>
      </c>
    </row>
    <row r="2" spans="1:18">
      <c r="A2" s="34" t="s">
        <v>0</v>
      </c>
      <c r="B2" s="37">
        <v>91.3</v>
      </c>
      <c r="C2" s="37">
        <v>3484.3</v>
      </c>
      <c r="D2" s="37">
        <v>23984.5</v>
      </c>
      <c r="E2" s="37">
        <v>160.80000000000001</v>
      </c>
      <c r="F2" s="37">
        <v>0</v>
      </c>
      <c r="G2" s="37">
        <v>0</v>
      </c>
      <c r="H2" s="38">
        <v>1356.9</v>
      </c>
      <c r="I2" s="37">
        <v>0</v>
      </c>
      <c r="J2" s="37">
        <v>1328.8</v>
      </c>
      <c r="K2" s="37">
        <v>28597</v>
      </c>
      <c r="L2" s="37">
        <v>20.119999999999997</v>
      </c>
      <c r="M2" s="38">
        <v>967.6</v>
      </c>
      <c r="N2" s="37">
        <v>3902.9</v>
      </c>
      <c r="O2" s="37">
        <v>7464.7</v>
      </c>
      <c r="P2" s="37">
        <v>21635.9</v>
      </c>
      <c r="Q2" s="37">
        <v>4308.3999999999996</v>
      </c>
      <c r="R2" s="33">
        <v>69212.346999999994</v>
      </c>
    </row>
    <row r="3" spans="1:18">
      <c r="A3" s="34" t="s">
        <v>3</v>
      </c>
      <c r="B3" s="37">
        <v>18659.473000000002</v>
      </c>
      <c r="C3" s="37">
        <v>1280.0350000000001</v>
      </c>
      <c r="D3" s="37">
        <v>2016.9169999999999</v>
      </c>
      <c r="E3" s="37">
        <v>337.95</v>
      </c>
      <c r="F3" s="37">
        <v>0</v>
      </c>
      <c r="G3" s="37">
        <v>0</v>
      </c>
      <c r="H3" s="39">
        <v>19.183</v>
      </c>
      <c r="I3" s="37">
        <v>0</v>
      </c>
      <c r="J3" s="37">
        <v>5422.732</v>
      </c>
      <c r="K3" s="37">
        <v>16125.281000000001</v>
      </c>
      <c r="L3" s="37">
        <v>35.590000000000003</v>
      </c>
      <c r="M3" s="39">
        <v>80.638000000000005</v>
      </c>
      <c r="N3" s="37">
        <v>1342.7750000000001</v>
      </c>
      <c r="O3" s="37">
        <v>1318.123</v>
      </c>
      <c r="P3" s="37">
        <v>2222.7260000000001</v>
      </c>
      <c r="Q3" s="37">
        <v>10030.049999999999</v>
      </c>
      <c r="R3" s="33">
        <v>41705</v>
      </c>
    </row>
    <row r="4" spans="1:18">
      <c r="A4" s="34" t="s">
        <v>5</v>
      </c>
      <c r="B4" s="37">
        <v>41201.476000000002</v>
      </c>
      <c r="C4" s="37">
        <v>2120.884</v>
      </c>
      <c r="D4" s="37">
        <v>3750.4650000000001</v>
      </c>
      <c r="E4" s="37">
        <v>107.84099999999999</v>
      </c>
      <c r="F4" s="37">
        <v>0</v>
      </c>
      <c r="G4" s="37">
        <v>0</v>
      </c>
      <c r="H4" s="38">
        <v>80.61</v>
      </c>
      <c r="I4" s="37">
        <v>0</v>
      </c>
      <c r="J4" s="37">
        <v>2679.4180000000001</v>
      </c>
      <c r="K4" s="37">
        <v>29921.311000000002</v>
      </c>
      <c r="L4" s="37">
        <v>307.13800000000003</v>
      </c>
      <c r="M4" s="40">
        <v>100.18899999999999</v>
      </c>
      <c r="N4" s="37">
        <v>2358.8809999999999</v>
      </c>
      <c r="O4" s="37">
        <v>609.33000000000004</v>
      </c>
      <c r="P4" s="37">
        <v>11573.41</v>
      </c>
      <c r="Q4" s="37">
        <v>25480.503000000001</v>
      </c>
      <c r="R4" s="33">
        <v>81967.627000000008</v>
      </c>
    </row>
    <row r="5" spans="1:18">
      <c r="A5" s="34" t="s">
        <v>125</v>
      </c>
      <c r="B5" s="37">
        <v>6567.3450000000003</v>
      </c>
      <c r="C5" s="37">
        <v>4416.6369999999997</v>
      </c>
      <c r="D5" s="37">
        <v>2071.9180000000001</v>
      </c>
      <c r="E5" s="37">
        <v>263.74599999999998</v>
      </c>
      <c r="F5" s="37">
        <v>0</v>
      </c>
      <c r="G5" s="37">
        <v>0</v>
      </c>
      <c r="H5" s="39">
        <v>704.21100000000001</v>
      </c>
      <c r="I5" s="37">
        <v>0</v>
      </c>
      <c r="J5" s="37">
        <v>14.862</v>
      </c>
      <c r="K5" s="37">
        <v>0</v>
      </c>
      <c r="L5" s="37">
        <v>564.69000000000005</v>
      </c>
      <c r="M5" s="39">
        <v>860.702</v>
      </c>
      <c r="N5" s="37">
        <v>952.97299999999996</v>
      </c>
      <c r="O5" s="37">
        <v>13901.955</v>
      </c>
      <c r="P5" s="37">
        <v>15633.609</v>
      </c>
      <c r="Q5" s="37">
        <v>10409.267</v>
      </c>
      <c r="R5" s="33">
        <v>28939.089</v>
      </c>
    </row>
    <row r="6" spans="1:18">
      <c r="A6" s="34" t="s">
        <v>14</v>
      </c>
      <c r="B6" s="37">
        <v>228156</v>
      </c>
      <c r="C6" s="37">
        <v>11167</v>
      </c>
      <c r="D6" s="37">
        <v>83425</v>
      </c>
      <c r="E6" s="37">
        <v>5186</v>
      </c>
      <c r="F6" s="37">
        <v>0</v>
      </c>
      <c r="G6" s="37">
        <v>0</v>
      </c>
      <c r="H6" s="38">
        <v>7066</v>
      </c>
      <c r="I6" s="37">
        <v>178</v>
      </c>
      <c r="J6" s="37">
        <v>23863</v>
      </c>
      <c r="K6" s="37">
        <v>76005</v>
      </c>
      <c r="L6" s="37">
        <v>6362.7689999999993</v>
      </c>
      <c r="M6" s="38">
        <v>6163</v>
      </c>
      <c r="N6" s="37">
        <v>45784</v>
      </c>
      <c r="O6" s="37">
        <v>109951</v>
      </c>
      <c r="P6" s="37">
        <v>31727</v>
      </c>
      <c r="Q6" s="37">
        <v>80463</v>
      </c>
      <c r="R6" s="33">
        <v>571799.71300000011</v>
      </c>
    </row>
    <row r="7" spans="1:18">
      <c r="A7" s="34" t="s">
        <v>21</v>
      </c>
      <c r="B7" s="37">
        <v>0</v>
      </c>
      <c r="C7" s="37">
        <v>1223</v>
      </c>
      <c r="D7" s="37">
        <v>58</v>
      </c>
      <c r="E7" s="37">
        <v>83</v>
      </c>
      <c r="F7" s="37">
        <v>9380</v>
      </c>
      <c r="G7" s="37">
        <v>47</v>
      </c>
      <c r="H7" s="39">
        <v>96.838999999999999</v>
      </c>
      <c r="I7" s="37">
        <v>0</v>
      </c>
      <c r="J7" s="37">
        <v>15</v>
      </c>
      <c r="K7" s="37">
        <v>0</v>
      </c>
      <c r="L7" s="37">
        <v>0</v>
      </c>
      <c r="M7" s="41">
        <v>46</v>
      </c>
      <c r="N7" s="37">
        <v>30.802</v>
      </c>
      <c r="O7" s="37">
        <v>636</v>
      </c>
      <c r="P7" s="37">
        <v>3053</v>
      </c>
      <c r="Q7" s="37">
        <v>4950</v>
      </c>
      <c r="R7" s="33">
        <v>10834.142999999998</v>
      </c>
    </row>
    <row r="8" spans="1:18">
      <c r="A8" s="34" t="s">
        <v>53</v>
      </c>
      <c r="B8" s="37">
        <v>2151.674</v>
      </c>
      <c r="C8" s="37">
        <v>334.09300000000002</v>
      </c>
      <c r="D8" s="37">
        <v>16013.964</v>
      </c>
      <c r="E8" s="37">
        <v>139.422</v>
      </c>
      <c r="F8" s="37">
        <v>0</v>
      </c>
      <c r="G8" s="37">
        <v>2090.7159999999999</v>
      </c>
      <c r="H8" s="40">
        <v>301.58800000000002</v>
      </c>
      <c r="I8" s="37">
        <v>0</v>
      </c>
      <c r="J8" s="37">
        <v>931.65899999999999</v>
      </c>
      <c r="K8" s="37">
        <v>0</v>
      </c>
      <c r="L8" s="37">
        <v>185.011</v>
      </c>
      <c r="M8" s="40">
        <v>330.15600000000001</v>
      </c>
      <c r="N8" s="37">
        <v>16.655999999999999</v>
      </c>
      <c r="O8" s="37">
        <v>8639.7669999999998</v>
      </c>
      <c r="P8" s="37">
        <v>1621.519</v>
      </c>
      <c r="Q8" s="37">
        <v>1649.249</v>
      </c>
      <c r="R8" s="33">
        <v>29234.886000000002</v>
      </c>
    </row>
    <row r="9" spans="1:18">
      <c r="A9" s="34" t="s">
        <v>49</v>
      </c>
      <c r="B9" s="37">
        <v>17185.154999999999</v>
      </c>
      <c r="C9" s="37">
        <v>11.939</v>
      </c>
      <c r="D9" s="37">
        <v>14080.102000000001</v>
      </c>
      <c r="E9" s="37">
        <v>5546.5060000000003</v>
      </c>
      <c r="F9" s="37">
        <v>0</v>
      </c>
      <c r="G9" s="37">
        <v>0</v>
      </c>
      <c r="H9" s="41">
        <v>286.14</v>
      </c>
      <c r="I9" s="37">
        <v>0</v>
      </c>
      <c r="J9" s="37">
        <v>5759.9009999999998</v>
      </c>
      <c r="K9" s="37">
        <v>0</v>
      </c>
      <c r="L9" s="37">
        <v>0</v>
      </c>
      <c r="M9" s="41">
        <v>0</v>
      </c>
      <c r="N9" s="37">
        <v>3790.652</v>
      </c>
      <c r="O9" s="37">
        <v>6300.259</v>
      </c>
      <c r="P9" s="37">
        <v>8550</v>
      </c>
      <c r="Q9" s="37">
        <v>2272</v>
      </c>
      <c r="R9" s="33">
        <v>50708.949000000008</v>
      </c>
    </row>
    <row r="10" spans="1:18">
      <c r="A10" s="34" t="s">
        <v>31</v>
      </c>
      <c r="B10" s="37">
        <v>37341</v>
      </c>
      <c r="C10" s="37">
        <v>4221</v>
      </c>
      <c r="D10" s="37">
        <v>58004</v>
      </c>
      <c r="E10" s="37">
        <v>14498</v>
      </c>
      <c r="F10" s="37">
        <v>0</v>
      </c>
      <c r="G10" s="37">
        <v>0</v>
      </c>
      <c r="H10" s="38">
        <v>1020</v>
      </c>
      <c r="I10" s="37">
        <v>0</v>
      </c>
      <c r="J10" s="37">
        <v>36803</v>
      </c>
      <c r="K10" s="37">
        <v>55766</v>
      </c>
      <c r="L10" s="37">
        <v>2985.297</v>
      </c>
      <c r="M10" s="38">
        <v>755</v>
      </c>
      <c r="N10" s="37">
        <f>4867+7877</f>
        <v>12744</v>
      </c>
      <c r="O10" s="37">
        <v>50896</v>
      </c>
      <c r="P10" s="37">
        <v>24018</v>
      </c>
      <c r="Q10" s="37">
        <v>12916</v>
      </c>
      <c r="R10" s="33">
        <v>261071.19100000005</v>
      </c>
    </row>
    <row r="11" spans="1:18">
      <c r="A11" s="34" t="s">
        <v>43</v>
      </c>
      <c r="B11" s="37">
        <v>8309.4959999999992</v>
      </c>
      <c r="C11" s="37">
        <v>3806.136</v>
      </c>
      <c r="D11" s="37">
        <v>30611.537</v>
      </c>
      <c r="E11" s="37">
        <v>5717.9059999999999</v>
      </c>
      <c r="F11" s="37">
        <v>0</v>
      </c>
      <c r="G11" s="37">
        <v>0</v>
      </c>
      <c r="H11" s="39">
        <v>2396.4769999999999</v>
      </c>
      <c r="I11" s="37">
        <v>126.97499999999999</v>
      </c>
      <c r="J11" s="37">
        <v>70472.115000000005</v>
      </c>
      <c r="K11" s="37">
        <v>412941.81199999998</v>
      </c>
      <c r="L11" s="37">
        <v>731.82900000000006</v>
      </c>
      <c r="M11" s="39">
        <v>2202.1329999999998</v>
      </c>
      <c r="N11" s="37">
        <v>10891.159</v>
      </c>
      <c r="O11" s="37">
        <v>28598.595000000001</v>
      </c>
      <c r="P11" s="37">
        <v>13512.09</v>
      </c>
      <c r="Q11" s="37">
        <v>76478.785000000003</v>
      </c>
      <c r="R11" s="33">
        <v>551685.82300000009</v>
      </c>
    </row>
    <row r="12" spans="1:18">
      <c r="A12" s="34" t="s">
        <v>58</v>
      </c>
      <c r="B12" s="37">
        <v>28469.867999999999</v>
      </c>
      <c r="C12" s="37">
        <v>4191.3900000000003</v>
      </c>
      <c r="D12" s="37">
        <v>128537.553</v>
      </c>
      <c r="E12" s="37">
        <v>11029.13</v>
      </c>
      <c r="F12" s="37">
        <v>0</v>
      </c>
      <c r="G12" s="37">
        <v>0</v>
      </c>
      <c r="H12" s="38">
        <v>2453.89</v>
      </c>
      <c r="I12" s="37">
        <v>6105.39</v>
      </c>
      <c r="J12" s="37">
        <v>50502.750999999997</v>
      </c>
      <c r="K12" s="37">
        <v>0</v>
      </c>
      <c r="L12" s="37">
        <v>3114.373</v>
      </c>
      <c r="M12" s="40">
        <v>2370.9259999999999</v>
      </c>
      <c r="N12" s="37">
        <v>22653.838</v>
      </c>
      <c r="O12" s="37">
        <v>17716.434000000001</v>
      </c>
      <c r="P12" s="37">
        <v>47170.203999999998</v>
      </c>
      <c r="Q12" s="37">
        <v>3271.415</v>
      </c>
      <c r="R12" s="33">
        <v>280234</v>
      </c>
    </row>
    <row r="13" spans="1:18">
      <c r="A13" s="34" t="s">
        <v>67</v>
      </c>
      <c r="B13" s="37">
        <v>0.34300000000000003</v>
      </c>
      <c r="C13" s="37">
        <v>569.56500000000005</v>
      </c>
      <c r="D13" s="37">
        <v>3218.6970000000001</v>
      </c>
      <c r="E13" s="37">
        <v>0.316</v>
      </c>
      <c r="F13" s="37">
        <v>0</v>
      </c>
      <c r="G13" s="37">
        <v>6.9240000000000004</v>
      </c>
      <c r="H13" s="41">
        <v>0</v>
      </c>
      <c r="I13" s="37">
        <v>0</v>
      </c>
      <c r="J13" s="37">
        <v>2431.569</v>
      </c>
      <c r="K13" s="37">
        <v>0</v>
      </c>
      <c r="L13" s="37">
        <v>2.9000000000000001E-2</v>
      </c>
      <c r="M13" s="41">
        <v>0</v>
      </c>
      <c r="N13" s="37">
        <v>1.2729999999999999</v>
      </c>
      <c r="O13" s="37">
        <v>122.038</v>
      </c>
      <c r="P13" s="37">
        <v>5173.6819999999998</v>
      </c>
      <c r="Q13" s="37">
        <v>4264.8010000000004</v>
      </c>
      <c r="R13" s="33">
        <v>6500</v>
      </c>
    </row>
    <row r="14" spans="1:18">
      <c r="A14" s="34" t="s">
        <v>63</v>
      </c>
      <c r="B14" s="37">
        <v>0</v>
      </c>
      <c r="C14" s="37">
        <v>355.1</v>
      </c>
      <c r="D14" s="37">
        <v>330.3</v>
      </c>
      <c r="E14" s="37">
        <v>131.4</v>
      </c>
      <c r="F14" s="37">
        <v>0</v>
      </c>
      <c r="G14" s="37">
        <v>0</v>
      </c>
      <c r="H14" s="38">
        <v>84.5</v>
      </c>
      <c r="I14" s="37">
        <v>0</v>
      </c>
      <c r="J14" s="37">
        <v>959.6</v>
      </c>
      <c r="K14" s="37">
        <v>0</v>
      </c>
      <c r="L14" s="37">
        <v>0</v>
      </c>
      <c r="M14" s="38">
        <v>48</v>
      </c>
      <c r="N14" s="37">
        <v>86.6</v>
      </c>
      <c r="O14" s="37">
        <v>1144</v>
      </c>
      <c r="P14" s="37">
        <v>12847.5</v>
      </c>
      <c r="Q14" s="37">
        <v>3215</v>
      </c>
      <c r="R14" s="33">
        <v>3183.0950000000003</v>
      </c>
    </row>
    <row r="15" spans="1:18">
      <c r="A15" s="34" t="s">
        <v>50</v>
      </c>
      <c r="B15" s="37">
        <v>4669</v>
      </c>
      <c r="C15" s="37">
        <v>1799</v>
      </c>
      <c r="D15" s="37">
        <v>7255</v>
      </c>
      <c r="E15" s="37">
        <v>90</v>
      </c>
      <c r="F15" s="37">
        <v>0</v>
      </c>
      <c r="G15" s="37">
        <v>0</v>
      </c>
      <c r="H15" s="41">
        <v>221</v>
      </c>
      <c r="I15" s="37">
        <v>12</v>
      </c>
      <c r="J15" s="37">
        <v>222</v>
      </c>
      <c r="K15" s="37">
        <v>15733</v>
      </c>
      <c r="L15" s="37">
        <v>13.757999999999999</v>
      </c>
      <c r="M15" s="41">
        <v>162</v>
      </c>
      <c r="N15" s="37">
        <v>629</v>
      </c>
      <c r="O15" s="37">
        <v>607</v>
      </c>
      <c r="P15" s="37">
        <v>18613</v>
      </c>
      <c r="Q15" s="37">
        <v>4265</v>
      </c>
      <c r="R15" s="33">
        <v>29749.879000000001</v>
      </c>
    </row>
    <row r="16" spans="1:18">
      <c r="A16" s="34" t="s">
        <v>72</v>
      </c>
      <c r="B16" s="37">
        <v>27469.762999999999</v>
      </c>
      <c r="C16" s="37">
        <v>1512.1379999999999</v>
      </c>
      <c r="D16" s="37">
        <v>57493.375999999997</v>
      </c>
      <c r="E16" s="37">
        <v>1290.999</v>
      </c>
      <c r="F16" s="37">
        <v>0</v>
      </c>
      <c r="G16" s="37">
        <v>0</v>
      </c>
      <c r="H16" s="38">
        <v>2005.12</v>
      </c>
      <c r="I16" s="37">
        <v>0</v>
      </c>
      <c r="J16" s="37">
        <v>72.347999999999999</v>
      </c>
      <c r="K16" s="37">
        <v>3514.77</v>
      </c>
      <c r="L16" s="37">
        <v>2361.9740000000002</v>
      </c>
      <c r="M16" s="40">
        <v>2172.2130000000002</v>
      </c>
      <c r="N16" s="37">
        <v>3709.364</v>
      </c>
      <c r="O16" s="37">
        <v>10548.511</v>
      </c>
      <c r="P16" s="37">
        <v>26754.589</v>
      </c>
      <c r="Q16" s="37">
        <v>18784.664000000001</v>
      </c>
      <c r="R16" s="33">
        <v>112551.371</v>
      </c>
    </row>
    <row r="17" spans="1:18">
      <c r="A17" s="34" t="s">
        <v>104</v>
      </c>
      <c r="B17" s="37">
        <v>1805.2829999999999</v>
      </c>
      <c r="C17" s="37">
        <v>3965.5830000000001</v>
      </c>
      <c r="D17" s="37">
        <v>9917.7350000000006</v>
      </c>
      <c r="E17" s="37">
        <v>716.07100000000003</v>
      </c>
      <c r="F17" s="37">
        <v>0</v>
      </c>
      <c r="G17" s="37">
        <v>0</v>
      </c>
      <c r="H17" s="39">
        <v>716.44399999999996</v>
      </c>
      <c r="I17" s="37">
        <v>0.23899999999999999</v>
      </c>
      <c r="J17" s="37">
        <v>41219.148000000001</v>
      </c>
      <c r="K17" s="37">
        <v>0</v>
      </c>
      <c r="L17" s="37">
        <v>176.22</v>
      </c>
      <c r="M17" s="39">
        <v>335.80399999999997</v>
      </c>
      <c r="N17" s="37">
        <v>1455.1320000000001</v>
      </c>
      <c r="O17" s="37">
        <v>6030.4290000000001</v>
      </c>
      <c r="P17" s="37">
        <v>28076.135999999999</v>
      </c>
      <c r="Q17" s="37">
        <v>19129.330999999998</v>
      </c>
      <c r="R17" s="33">
        <v>65587.791999999987</v>
      </c>
    </row>
    <row r="18" spans="1:18">
      <c r="A18" s="34" t="s">
        <v>79</v>
      </c>
      <c r="B18" s="37">
        <v>130562.95</v>
      </c>
      <c r="C18" s="37">
        <v>5333.2209999999995</v>
      </c>
      <c r="D18" s="37">
        <v>12634.331</v>
      </c>
      <c r="E18" s="37">
        <v>1800.172</v>
      </c>
      <c r="F18" s="37">
        <v>0</v>
      </c>
      <c r="G18" s="37">
        <v>0</v>
      </c>
      <c r="H18" s="40">
        <v>437.911</v>
      </c>
      <c r="I18" s="37">
        <v>0</v>
      </c>
      <c r="J18" s="37">
        <v>2387.4079999999999</v>
      </c>
      <c r="K18" s="37">
        <v>0</v>
      </c>
      <c r="L18" s="37">
        <v>6988.3190000000004</v>
      </c>
      <c r="M18" s="40">
        <v>85.022999999999996</v>
      </c>
      <c r="N18" s="37">
        <v>300.488</v>
      </c>
      <c r="O18" s="37">
        <v>12798.791999999999</v>
      </c>
      <c r="P18" s="37">
        <v>13815.804</v>
      </c>
      <c r="Q18" s="37">
        <v>8121.3010000000004</v>
      </c>
      <c r="R18" s="33">
        <v>154096.49999999997</v>
      </c>
    </row>
    <row r="19" spans="1:18">
      <c r="A19" s="34" t="s">
        <v>83</v>
      </c>
      <c r="B19" s="37">
        <v>12006.364</v>
      </c>
      <c r="C19" s="37">
        <v>2557.605</v>
      </c>
      <c r="D19" s="37">
        <v>15611.618</v>
      </c>
      <c r="E19" s="37">
        <v>1121.866</v>
      </c>
      <c r="F19" s="37">
        <v>0</v>
      </c>
      <c r="G19" s="37">
        <v>0</v>
      </c>
      <c r="H19" s="39">
        <v>259.26100000000002</v>
      </c>
      <c r="I19" s="37">
        <v>230.387</v>
      </c>
      <c r="J19" s="37">
        <v>13628.259</v>
      </c>
      <c r="K19" s="37">
        <v>0</v>
      </c>
      <c r="L19" s="37">
        <v>1032.3610000000001</v>
      </c>
      <c r="M19" s="39">
        <v>326.86799999999999</v>
      </c>
      <c r="N19" s="37">
        <v>1005.897</v>
      </c>
      <c r="O19" s="37">
        <v>12616.584000000001</v>
      </c>
      <c r="P19" s="37">
        <v>5667.5680000000002</v>
      </c>
      <c r="Q19" s="37">
        <v>8324.5360000000001</v>
      </c>
      <c r="R19" s="33">
        <v>58085</v>
      </c>
    </row>
    <row r="20" spans="1:18">
      <c r="A20" s="34" t="s">
        <v>94</v>
      </c>
      <c r="B20" s="37">
        <v>4622.2700000000004</v>
      </c>
      <c r="C20" s="37">
        <v>142.327</v>
      </c>
      <c r="D20" s="37">
        <v>478.01400000000001</v>
      </c>
      <c r="E20" s="37">
        <v>18.472999999999999</v>
      </c>
      <c r="F20" s="37">
        <v>0</v>
      </c>
      <c r="G20" s="37">
        <v>0</v>
      </c>
      <c r="H20" s="38">
        <v>10.3</v>
      </c>
      <c r="I20" s="37">
        <v>0</v>
      </c>
      <c r="J20" s="37">
        <v>4892.9930000000004</v>
      </c>
      <c r="K20" s="37">
        <v>5776.4390000000003</v>
      </c>
      <c r="L20" s="37">
        <v>1.0999999999999999E-2</v>
      </c>
      <c r="M20" s="38">
        <v>0</v>
      </c>
      <c r="N20" s="37">
        <v>254.96100000000001</v>
      </c>
      <c r="O20" s="37">
        <v>6.0209999999999999</v>
      </c>
      <c r="P20" s="37">
        <v>8930.2389999999996</v>
      </c>
      <c r="Q20" s="37">
        <v>9432.402</v>
      </c>
      <c r="R20" s="33">
        <v>15284.254000000001</v>
      </c>
    </row>
    <row r="21" spans="1:18">
      <c r="A21" s="34" t="s">
        <v>97</v>
      </c>
      <c r="B21" s="37">
        <v>3011</v>
      </c>
      <c r="C21" s="37">
        <v>1070</v>
      </c>
      <c r="D21" s="37">
        <v>1857</v>
      </c>
      <c r="E21" s="37">
        <v>459</v>
      </c>
      <c r="F21" s="37">
        <v>0</v>
      </c>
      <c r="G21" s="37">
        <v>0</v>
      </c>
      <c r="H21" s="41">
        <v>17</v>
      </c>
      <c r="I21" s="37">
        <v>0</v>
      </c>
      <c r="J21" s="37">
        <v>3879</v>
      </c>
      <c r="K21" s="37">
        <v>14843</v>
      </c>
      <c r="L21" s="37">
        <v>121.32400000000001</v>
      </c>
      <c r="M21" s="41">
        <v>16</v>
      </c>
      <c r="N21" s="37">
        <v>585</v>
      </c>
      <c r="O21" s="37">
        <v>6</v>
      </c>
      <c r="P21" s="37">
        <v>12428</v>
      </c>
      <c r="Q21" s="37">
        <v>8746</v>
      </c>
      <c r="R21" s="33">
        <v>23717</v>
      </c>
    </row>
    <row r="22" spans="1:18">
      <c r="A22" s="34" t="s">
        <v>39</v>
      </c>
      <c r="B22" s="37">
        <v>5791</v>
      </c>
      <c r="C22" s="37">
        <v>11821.361000000001</v>
      </c>
      <c r="D22" s="37">
        <v>4194</v>
      </c>
      <c r="E22" s="37">
        <v>265</v>
      </c>
      <c r="F22" s="37">
        <v>0</v>
      </c>
      <c r="G22" s="37">
        <v>3474</v>
      </c>
      <c r="H22" s="40">
        <v>520.90599999999995</v>
      </c>
      <c r="I22" s="37">
        <v>0</v>
      </c>
      <c r="J22" s="37">
        <v>13301.103999999999</v>
      </c>
      <c r="K22" s="37">
        <v>22793</v>
      </c>
      <c r="L22" s="37">
        <v>506.61999999999995</v>
      </c>
      <c r="M22" s="40">
        <v>662.26900000000001</v>
      </c>
      <c r="N22" s="37">
        <v>90.224999999999994</v>
      </c>
      <c r="O22" s="37">
        <v>5838.6679999999997</v>
      </c>
      <c r="P22" s="37">
        <v>22548</v>
      </c>
      <c r="Q22" s="37">
        <v>2612</v>
      </c>
      <c r="R22" s="33">
        <v>67423.673999999999</v>
      </c>
    </row>
    <row r="23" spans="1:18">
      <c r="A23" s="34" t="s">
        <v>91</v>
      </c>
      <c r="B23" s="37">
        <v>335</v>
      </c>
      <c r="C23" s="37">
        <v>10195</v>
      </c>
      <c r="D23" s="37">
        <v>376</v>
      </c>
      <c r="E23" s="37">
        <v>307</v>
      </c>
      <c r="F23" s="37">
        <v>0</v>
      </c>
      <c r="G23" s="37">
        <v>303</v>
      </c>
      <c r="H23" s="41">
        <v>1569</v>
      </c>
      <c r="I23" s="37">
        <v>0</v>
      </c>
      <c r="J23" s="37">
        <v>62250</v>
      </c>
      <c r="K23" s="37">
        <v>68549</v>
      </c>
      <c r="L23" s="37">
        <v>45.314</v>
      </c>
      <c r="M23" s="41">
        <v>1656</v>
      </c>
      <c r="N23" s="37">
        <v>407</v>
      </c>
      <c r="O23" s="37">
        <v>16623</v>
      </c>
      <c r="P23" s="37">
        <v>12202</v>
      </c>
      <c r="Q23" s="37">
        <v>29425</v>
      </c>
      <c r="R23" s="33">
        <v>158287.08799999996</v>
      </c>
    </row>
    <row r="24" spans="1:18">
      <c r="A24" s="34" t="s">
        <v>76</v>
      </c>
      <c r="B24" s="37">
        <v>44.127000000000002</v>
      </c>
      <c r="C24" s="37">
        <v>15.775</v>
      </c>
      <c r="D24" s="37">
        <v>2180.08</v>
      </c>
      <c r="E24" s="37">
        <v>435.86200000000002</v>
      </c>
      <c r="F24" s="37">
        <v>0</v>
      </c>
      <c r="G24" s="37">
        <v>0</v>
      </c>
      <c r="H24" s="39">
        <v>171.18899999999999</v>
      </c>
      <c r="I24" s="37">
        <v>0</v>
      </c>
      <c r="J24" s="37">
        <v>139508.76999999999</v>
      </c>
      <c r="K24" s="37">
        <v>0</v>
      </c>
      <c r="L24" s="37">
        <v>3.794</v>
      </c>
      <c r="M24" s="39">
        <v>171.18899999999999</v>
      </c>
      <c r="N24" s="37">
        <v>2.3170000000000002</v>
      </c>
      <c r="O24" s="37">
        <v>3875.8809999999999</v>
      </c>
      <c r="P24" s="37">
        <v>8339.7240000000002</v>
      </c>
      <c r="Q24" s="37">
        <v>18488.901999999998</v>
      </c>
      <c r="R24" s="33">
        <v>146845.18699999998</v>
      </c>
    </row>
    <row r="25" spans="1:18">
      <c r="A25" s="34" t="s">
        <v>100</v>
      </c>
      <c r="B25" s="37">
        <v>16831.403999999999</v>
      </c>
      <c r="C25" s="37">
        <v>23770.175999999999</v>
      </c>
      <c r="D25" s="37">
        <v>131489.78</v>
      </c>
      <c r="E25" s="37">
        <v>1571.8610000000001</v>
      </c>
      <c r="F25" s="37">
        <v>0</v>
      </c>
      <c r="G25" s="37">
        <v>0</v>
      </c>
      <c r="H25" s="40">
        <v>4744.7740000000003</v>
      </c>
      <c r="I25" s="37">
        <v>0</v>
      </c>
      <c r="J25" s="37">
        <v>7942.2860000000001</v>
      </c>
      <c r="K25" s="37">
        <v>65063.849000000002</v>
      </c>
      <c r="L25" s="37">
        <v>1447.24</v>
      </c>
      <c r="M25" s="40">
        <v>3479.585</v>
      </c>
      <c r="N25" s="37">
        <v>12735.51</v>
      </c>
      <c r="O25" s="37">
        <v>56906.35</v>
      </c>
      <c r="P25" s="37">
        <v>21332.415000000001</v>
      </c>
      <c r="Q25" s="37">
        <v>2224.7640000000001</v>
      </c>
      <c r="R25" s="33">
        <v>317375.62899999996</v>
      </c>
    </row>
    <row r="26" spans="1:18">
      <c r="A26" s="34" t="s">
        <v>70</v>
      </c>
      <c r="B26" s="37">
        <v>1554.7</v>
      </c>
      <c r="C26" s="37">
        <v>0</v>
      </c>
      <c r="D26" s="37">
        <v>0</v>
      </c>
      <c r="E26" s="37">
        <v>0</v>
      </c>
      <c r="F26" s="37">
        <v>0</v>
      </c>
      <c r="G26" s="37">
        <v>0</v>
      </c>
      <c r="H26" s="41">
        <v>0</v>
      </c>
      <c r="I26" s="37">
        <v>0</v>
      </c>
      <c r="J26" s="37">
        <v>2113</v>
      </c>
      <c r="K26" s="37">
        <v>0</v>
      </c>
      <c r="L26" s="37">
        <v>0</v>
      </c>
      <c r="M26" s="41">
        <v>0</v>
      </c>
      <c r="N26" s="37">
        <v>0</v>
      </c>
      <c r="O26" s="37">
        <v>143</v>
      </c>
      <c r="P26" s="37">
        <v>780</v>
      </c>
      <c r="Q26" s="37">
        <v>976</v>
      </c>
      <c r="R26" s="33">
        <v>3743</v>
      </c>
    </row>
    <row r="27" spans="1:18">
      <c r="A27" s="34" t="s">
        <v>87</v>
      </c>
      <c r="B27" s="37">
        <v>25019.574000000001</v>
      </c>
      <c r="C27" s="37">
        <v>1E-3</v>
      </c>
      <c r="D27" s="37">
        <v>596.24800000000005</v>
      </c>
      <c r="E27" s="37">
        <v>52.191000000000003</v>
      </c>
      <c r="F27" s="37">
        <v>0</v>
      </c>
      <c r="G27" s="37">
        <v>0</v>
      </c>
      <c r="H27" s="40">
        <v>4.7050000000000001</v>
      </c>
      <c r="I27" s="37">
        <v>0</v>
      </c>
      <c r="J27" s="37">
        <v>11393.163</v>
      </c>
      <c r="K27" s="37">
        <v>0</v>
      </c>
      <c r="L27" s="37">
        <v>3.7999999999999999E-2</v>
      </c>
      <c r="M27" s="38">
        <v>0</v>
      </c>
      <c r="N27" s="37">
        <v>13.04</v>
      </c>
      <c r="O27" s="37">
        <v>150.41800000000001</v>
      </c>
      <c r="P27" s="37">
        <v>6400.0069999999996</v>
      </c>
      <c r="Q27" s="37">
        <v>6283.5129999999999</v>
      </c>
      <c r="R27" s="33">
        <v>35241.186000000009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5D1F-140A-4F4D-828D-0693550C192B}">
  <dimension ref="A1:F105"/>
  <sheetViews>
    <sheetView workbookViewId="0">
      <pane ySplit="1" topLeftCell="A2" activePane="bottomLeft" state="frozen"/>
      <selection pane="bottomLeft" activeCell="E3" sqref="E3"/>
    </sheetView>
  </sheetViews>
  <sheetFormatPr defaultRowHeight="14.4"/>
  <cols>
    <col min="1" max="1" width="8.88671875" style="19"/>
    <col min="2" max="2" width="19.6640625" bestFit="1" customWidth="1"/>
    <col min="3" max="3" width="40.33203125" bestFit="1" customWidth="1"/>
    <col min="4" max="4" width="24.21875" bestFit="1" customWidth="1"/>
    <col min="5" max="5" width="14.88671875" style="6" bestFit="1" customWidth="1"/>
    <col min="6" max="6" width="12.33203125" bestFit="1" customWidth="1"/>
  </cols>
  <sheetData>
    <row r="1" spans="1:6">
      <c r="A1" s="21" t="s">
        <v>128</v>
      </c>
      <c r="B1" s="23" t="s">
        <v>144</v>
      </c>
      <c r="C1" s="22" t="s">
        <v>143</v>
      </c>
      <c r="D1" s="23" t="s">
        <v>142</v>
      </c>
      <c r="E1" s="24" t="s">
        <v>160</v>
      </c>
      <c r="F1" s="23" t="s">
        <v>158</v>
      </c>
    </row>
    <row r="2" spans="1:6">
      <c r="A2" t="s">
        <v>104</v>
      </c>
      <c r="B2" t="s">
        <v>146</v>
      </c>
      <c r="C2">
        <v>7457.2256699999998</v>
      </c>
      <c r="D2">
        <v>8166.8459999999995</v>
      </c>
      <c r="E2" s="6">
        <f>9917.73504373616</f>
        <v>9917.7350437361602</v>
      </c>
      <c r="F2">
        <f>EUROSTAT!D17</f>
        <v>9917.7350000000006</v>
      </c>
    </row>
    <row r="3" spans="1:6">
      <c r="A3" t="s">
        <v>104</v>
      </c>
      <c r="B3" t="s">
        <v>147</v>
      </c>
      <c r="C3">
        <v>1439.14751</v>
      </c>
      <c r="D3">
        <v>1422.4195</v>
      </c>
      <c r="E3" s="6">
        <v>1805.2829999999999</v>
      </c>
      <c r="F3">
        <f>EUROSTAT!B17</f>
        <v>1805.2829999999999</v>
      </c>
    </row>
    <row r="4" spans="1:6">
      <c r="A4" t="s">
        <v>104</v>
      </c>
      <c r="B4" s="2" t="s">
        <v>145</v>
      </c>
      <c r="C4">
        <v>16322.87802</v>
      </c>
      <c r="D4">
        <v>32521.481250000001</v>
      </c>
      <c r="E4" s="6">
        <f>37637.9103477187</f>
        <v>37637.910347718702</v>
      </c>
      <c r="F4">
        <f>EUROSTAT!J17</f>
        <v>41219.148000000001</v>
      </c>
    </row>
    <row r="5" spans="1:6">
      <c r="A5" t="s">
        <v>0</v>
      </c>
      <c r="B5" t="s">
        <v>149</v>
      </c>
      <c r="C5">
        <v>1492.6863999999998</v>
      </c>
      <c r="D5">
        <v>2619.9430000000002</v>
      </c>
      <c r="E5" s="6">
        <v>4504</v>
      </c>
      <c r="F5">
        <f>EUROSTAT!C2</f>
        <v>3484.3</v>
      </c>
    </row>
    <row r="6" spans="1:6">
      <c r="A6" t="s">
        <v>0</v>
      </c>
      <c r="B6" t="s">
        <v>146</v>
      </c>
      <c r="C6">
        <v>17181.8749399999</v>
      </c>
      <c r="D6">
        <v>22303.256000000001</v>
      </c>
      <c r="E6" s="6">
        <v>23985</v>
      </c>
      <c r="F6">
        <f>EUROSTAT!D2</f>
        <v>23984.5</v>
      </c>
    </row>
    <row r="7" spans="1:6">
      <c r="A7" t="s">
        <v>0</v>
      </c>
      <c r="B7" t="s">
        <v>145</v>
      </c>
      <c r="C7">
        <v>1013.8725399999901</v>
      </c>
      <c r="D7">
        <v>1496.7919999999999</v>
      </c>
      <c r="E7" s="6">
        <v>1329</v>
      </c>
      <c r="F7">
        <f>EUROSTAT!J2</f>
        <v>1328.8</v>
      </c>
    </row>
    <row r="8" spans="1:6">
      <c r="A8" t="s">
        <v>0</v>
      </c>
      <c r="B8" t="s">
        <v>150</v>
      </c>
      <c r="C8">
        <v>27243.844219999999</v>
      </c>
      <c r="D8">
        <v>27251.672999999999</v>
      </c>
      <c r="E8" s="25">
        <v>28597</v>
      </c>
      <c r="F8">
        <f>EUROSTAT!K2</f>
        <v>28597</v>
      </c>
    </row>
    <row r="9" spans="1:6">
      <c r="A9" t="s">
        <v>0</v>
      </c>
      <c r="B9" t="s">
        <v>151</v>
      </c>
      <c r="C9">
        <v>3295.42688</v>
      </c>
      <c r="D9">
        <v>3321.049</v>
      </c>
      <c r="E9" s="6">
        <v>3658.7829999999999</v>
      </c>
      <c r="F9" s="6">
        <v>3658.7829999999999</v>
      </c>
    </row>
    <row r="10" spans="1:6">
      <c r="A10" t="s">
        <v>3</v>
      </c>
      <c r="B10" s="2" t="s">
        <v>147</v>
      </c>
      <c r="C10">
        <v>0</v>
      </c>
      <c r="D10">
        <v>593.41800000000001</v>
      </c>
      <c r="E10" s="6">
        <v>1859</v>
      </c>
    </row>
    <row r="11" spans="1:6">
      <c r="A11" t="s">
        <v>3</v>
      </c>
      <c r="B11" t="s">
        <v>148</v>
      </c>
      <c r="C11">
        <v>16279.224</v>
      </c>
      <c r="D11">
        <v>19603.829000000002</v>
      </c>
      <c r="E11" s="6">
        <v>16800</v>
      </c>
    </row>
    <row r="12" spans="1:6">
      <c r="A12" t="s">
        <v>3</v>
      </c>
      <c r="B12" t="s">
        <v>150</v>
      </c>
      <c r="C12">
        <v>14512.379000000001</v>
      </c>
      <c r="D12">
        <v>16121.790999999999</v>
      </c>
      <c r="E12" s="26">
        <v>16125</v>
      </c>
      <c r="F12">
        <f>EUROSTAT!K3</f>
        <v>16125.281000000001</v>
      </c>
    </row>
    <row r="13" spans="1:6">
      <c r="A13" t="s">
        <v>110</v>
      </c>
      <c r="B13" s="2" t="s">
        <v>145</v>
      </c>
      <c r="C13">
        <v>13095.37069</v>
      </c>
      <c r="D13">
        <v>11824.891</v>
      </c>
      <c r="E13" s="6">
        <v>37428</v>
      </c>
    </row>
    <row r="14" spans="1:6">
      <c r="A14" t="s">
        <v>110</v>
      </c>
      <c r="B14" t="s">
        <v>150</v>
      </c>
      <c r="C14">
        <v>24803.487499999999</v>
      </c>
      <c r="D14">
        <v>24806.688999999998</v>
      </c>
      <c r="E14" s="6">
        <v>24414</v>
      </c>
    </row>
    <row r="15" spans="1:6">
      <c r="A15" t="s">
        <v>5</v>
      </c>
      <c r="B15" t="s">
        <v>146</v>
      </c>
      <c r="C15">
        <v>1729.0356999999999</v>
      </c>
      <c r="D15">
        <v>3357.0279999999998</v>
      </c>
      <c r="E15" s="6">
        <v>3750</v>
      </c>
      <c r="F15">
        <f>EUROSTAT!D4</f>
        <v>3750.4650000000001</v>
      </c>
    </row>
    <row r="16" spans="1:6">
      <c r="A16" t="s">
        <v>5</v>
      </c>
      <c r="B16" t="s">
        <v>147</v>
      </c>
      <c r="C16">
        <v>1243.4261000000001</v>
      </c>
      <c r="D16">
        <v>3487.625</v>
      </c>
      <c r="E16" s="6">
        <v>3516</v>
      </c>
    </row>
    <row r="17" spans="1:6">
      <c r="A17" t="s">
        <v>5</v>
      </c>
      <c r="B17" s="2" t="s">
        <v>145</v>
      </c>
      <c r="C17">
        <v>986.80029999999999</v>
      </c>
      <c r="D17">
        <v>3118.44</v>
      </c>
      <c r="E17" s="6">
        <v>2679</v>
      </c>
      <c r="F17">
        <f>EUROSTAT!J4</f>
        <v>2679.4180000000001</v>
      </c>
    </row>
    <row r="18" spans="1:6">
      <c r="A18" t="s">
        <v>5</v>
      </c>
      <c r="B18" t="s">
        <v>148</v>
      </c>
      <c r="C18">
        <v>21876.550510000001</v>
      </c>
      <c r="D18">
        <v>33727.959000000003</v>
      </c>
      <c r="E18" s="6">
        <v>37709.1</v>
      </c>
    </row>
    <row r="19" spans="1:6">
      <c r="A19" t="s">
        <v>5</v>
      </c>
      <c r="B19" t="s">
        <v>150</v>
      </c>
      <c r="C19">
        <v>28183.700100000002</v>
      </c>
      <c r="D19">
        <v>28228.525000000001</v>
      </c>
      <c r="E19" s="6">
        <v>29921</v>
      </c>
      <c r="F19">
        <f>EUROSTAT!K4</f>
        <v>29921.311000000002</v>
      </c>
    </row>
    <row r="20" spans="1:6">
      <c r="A20" t="s">
        <v>14</v>
      </c>
      <c r="B20" s="2" t="s">
        <v>146</v>
      </c>
      <c r="C20">
        <v>29024.31539</v>
      </c>
      <c r="D20">
        <v>42958.22</v>
      </c>
      <c r="E20" s="6">
        <v>82500</v>
      </c>
      <c r="F20">
        <f>EUROSTAT!D6</f>
        <v>83425</v>
      </c>
    </row>
    <row r="21" spans="1:6">
      <c r="A21" t="s">
        <v>14</v>
      </c>
      <c r="B21" t="s">
        <v>147</v>
      </c>
      <c r="C21">
        <v>73274.329169999997</v>
      </c>
      <c r="D21">
        <v>71545.262499999997</v>
      </c>
      <c r="E21" s="6">
        <v>82600</v>
      </c>
    </row>
    <row r="22" spans="1:6">
      <c r="A22" t="s">
        <v>14</v>
      </c>
      <c r="B22" s="2" t="s">
        <v>145</v>
      </c>
      <c r="C22">
        <v>9687.7099899999994</v>
      </c>
      <c r="D22">
        <v>25004.67</v>
      </c>
      <c r="E22" s="6">
        <v>21179.935000000001</v>
      </c>
      <c r="F22">
        <f>EUROSTAT!J6</f>
        <v>23863</v>
      </c>
    </row>
    <row r="23" spans="1:6">
      <c r="A23" t="s">
        <v>14</v>
      </c>
      <c r="B23" t="s">
        <v>148</v>
      </c>
      <c r="C23">
        <v>129230.488489999</v>
      </c>
      <c r="D23">
        <v>128361.76</v>
      </c>
      <c r="E23" s="6">
        <f>145600</f>
        <v>145600</v>
      </c>
    </row>
    <row r="24" spans="1:6">
      <c r="A24" t="s">
        <v>14</v>
      </c>
      <c r="B24" t="s">
        <v>150</v>
      </c>
      <c r="C24">
        <v>71795.184789999999</v>
      </c>
      <c r="D24">
        <v>71841.657000000007</v>
      </c>
      <c r="E24" s="6">
        <v>76000</v>
      </c>
      <c r="F24">
        <f>EUROSTAT!K6</f>
        <v>76005</v>
      </c>
    </row>
    <row r="25" spans="1:6">
      <c r="A25" t="s">
        <v>14</v>
      </c>
      <c r="B25" t="s">
        <v>152</v>
      </c>
      <c r="C25">
        <v>6423.2917400000006</v>
      </c>
      <c r="D25">
        <v>2796.99</v>
      </c>
      <c r="E25" s="6">
        <v>5200</v>
      </c>
      <c r="F25">
        <f>EUROSTAT!E6</f>
        <v>5186</v>
      </c>
    </row>
    <row r="26" spans="1:6">
      <c r="A26" t="s">
        <v>125</v>
      </c>
      <c r="B26" t="s">
        <v>149</v>
      </c>
      <c r="C26">
        <v>3471.2939799999999</v>
      </c>
      <c r="D26">
        <v>3844.3980000000001</v>
      </c>
      <c r="E26" s="20">
        <v>4416.5370000000003</v>
      </c>
      <c r="F26">
        <f>EUROSTAT!C5</f>
        <v>4416.6369999999997</v>
      </c>
    </row>
    <row r="27" spans="1:6">
      <c r="A27" t="s">
        <v>125</v>
      </c>
      <c r="B27" s="2" t="s">
        <v>146</v>
      </c>
      <c r="C27">
        <v>273.44310999999999</v>
      </c>
      <c r="D27">
        <v>2843.8960000000002</v>
      </c>
      <c r="E27" s="6">
        <v>2071.9180000000001</v>
      </c>
      <c r="F27">
        <f>EUROSTAT!D5</f>
        <v>2071.9180000000001</v>
      </c>
    </row>
    <row r="28" spans="1:6">
      <c r="A28" t="s">
        <v>125</v>
      </c>
      <c r="B28" t="s">
        <v>147</v>
      </c>
      <c r="C28">
        <v>5562.2132699999993</v>
      </c>
      <c r="D28">
        <v>6426.2120000000004</v>
      </c>
      <c r="E28" s="6">
        <v>6567.3450000000003</v>
      </c>
      <c r="F28">
        <f>EUROSTAT!B5</f>
        <v>6567.3450000000003</v>
      </c>
    </row>
    <row r="29" spans="1:6">
      <c r="A29" t="s">
        <v>125</v>
      </c>
      <c r="B29" s="2" t="s">
        <v>152</v>
      </c>
      <c r="C29">
        <v>10.94191</v>
      </c>
      <c r="D29">
        <v>205.333</v>
      </c>
      <c r="E29" s="6">
        <v>263.74599999999998</v>
      </c>
      <c r="F29">
        <f>EUROSTAT!E5</f>
        <v>263.74599999999998</v>
      </c>
    </row>
    <row r="30" spans="1:6">
      <c r="A30" t="s">
        <v>125</v>
      </c>
      <c r="B30" t="s">
        <v>151</v>
      </c>
      <c r="C30">
        <v>4194.5308099999993</v>
      </c>
      <c r="D30">
        <v>4436.5339999999997</v>
      </c>
      <c r="E30" s="6">
        <v>4614.5845311771318</v>
      </c>
      <c r="F30" s="6">
        <v>4614.5845311771318</v>
      </c>
    </row>
    <row r="31" spans="1:6">
      <c r="A31" t="s">
        <v>21</v>
      </c>
      <c r="B31" t="s">
        <v>152</v>
      </c>
      <c r="C31">
        <v>9592.4315000000006</v>
      </c>
      <c r="D31">
        <f>31.224+8257.337</f>
        <v>8288.5609999999997</v>
      </c>
      <c r="E31" s="6">
        <v>9387</v>
      </c>
      <c r="F31">
        <f>EUROSTAT!E7+EUROSTAT!F7</f>
        <v>9463</v>
      </c>
    </row>
    <row r="32" spans="1:6">
      <c r="A32" t="s">
        <v>31</v>
      </c>
      <c r="B32" s="2" t="s">
        <v>146</v>
      </c>
      <c r="C32">
        <v>26795.465299999902</v>
      </c>
      <c r="D32">
        <v>50961.999000000003</v>
      </c>
      <c r="E32" s="6">
        <f>6683.147947 + 29016+30044.470106</f>
        <v>65743.618052999998</v>
      </c>
      <c r="F32">
        <f>EUROSTAT!D10</f>
        <v>58004</v>
      </c>
    </row>
    <row r="33" spans="1:6">
      <c r="A33" t="s">
        <v>31</v>
      </c>
      <c r="B33" t="s">
        <v>147</v>
      </c>
      <c r="C33">
        <v>35004.169299999994</v>
      </c>
      <c r="D33">
        <v>32342.302</v>
      </c>
      <c r="E33" s="6">
        <v>11700</v>
      </c>
      <c r="F33">
        <f>EUROSTAT!B10</f>
        <v>37341</v>
      </c>
    </row>
    <row r="34" spans="1:6">
      <c r="A34" t="s">
        <v>31</v>
      </c>
      <c r="B34" s="2" t="s">
        <v>145</v>
      </c>
      <c r="C34">
        <v>8507.3086000000003</v>
      </c>
      <c r="D34">
        <v>39497.035000000003</v>
      </c>
      <c r="E34" s="6">
        <v>34130</v>
      </c>
      <c r="F34">
        <f>EUROSTAT!J10</f>
        <v>36803</v>
      </c>
    </row>
    <row r="35" spans="1:6">
      <c r="A35" t="s">
        <v>31</v>
      </c>
      <c r="B35" t="s">
        <v>150</v>
      </c>
      <c r="C35">
        <v>53312.689299999998</v>
      </c>
      <c r="D35">
        <v>53273.309000000001</v>
      </c>
      <c r="E35" s="6">
        <v>53197.617429999998</v>
      </c>
      <c r="F35">
        <f>EUROSTAT!K10</f>
        <v>55766</v>
      </c>
    </row>
    <row r="36" spans="1:6">
      <c r="A36" t="s">
        <v>39</v>
      </c>
      <c r="B36" s="2" t="s">
        <v>149</v>
      </c>
      <c r="C36">
        <v>1627.93505</v>
      </c>
      <c r="D36">
        <v>6405.4359999999997</v>
      </c>
      <c r="E36" s="27" t="s">
        <v>157</v>
      </c>
      <c r="F36">
        <f>EUROSTAT!C22</f>
        <v>11821.361000000001</v>
      </c>
    </row>
    <row r="37" spans="1:6">
      <c r="A37" t="s">
        <v>39</v>
      </c>
      <c r="B37" t="s">
        <v>146</v>
      </c>
      <c r="C37">
        <v>2088.8045099999999</v>
      </c>
      <c r="D37">
        <v>4999.451</v>
      </c>
      <c r="E37" s="6">
        <v>4194</v>
      </c>
      <c r="F37">
        <f>EUROSTAT!D22</f>
        <v>4194</v>
      </c>
    </row>
    <row r="38" spans="1:6">
      <c r="A38" t="s">
        <v>39</v>
      </c>
      <c r="B38" t="s">
        <v>147</v>
      </c>
      <c r="C38">
        <v>5099.77675</v>
      </c>
      <c r="D38">
        <v>5971.0309999999999</v>
      </c>
      <c r="E38" s="6">
        <v>5791</v>
      </c>
      <c r="F38">
        <f>EUROSTAT!B22</f>
        <v>5791</v>
      </c>
    </row>
    <row r="39" spans="1:6">
      <c r="A39" t="s">
        <v>39</v>
      </c>
      <c r="B39" t="s">
        <v>150</v>
      </c>
      <c r="C39">
        <v>21887.999549999899</v>
      </c>
      <c r="D39">
        <v>21884.428</v>
      </c>
      <c r="E39" s="6">
        <v>21881</v>
      </c>
      <c r="F39">
        <f>EUROSTAT!K22</f>
        <v>22793</v>
      </c>
    </row>
    <row r="40" spans="1:6">
      <c r="A40" t="s">
        <v>39</v>
      </c>
      <c r="B40" t="s">
        <v>152</v>
      </c>
      <c r="C40">
        <v>3397.1646700000001</v>
      </c>
      <c r="D40">
        <v>4292.6930000000002</v>
      </c>
      <c r="E40" s="6">
        <v>3739</v>
      </c>
      <c r="F40">
        <f>EUROSTAT!E22+EUROSTAT!G22</f>
        <v>3739</v>
      </c>
    </row>
    <row r="41" spans="1:6">
      <c r="A41" t="s">
        <v>43</v>
      </c>
      <c r="B41" s="2" t="s">
        <v>149</v>
      </c>
      <c r="C41">
        <v>329.44726000000003</v>
      </c>
      <c r="D41">
        <v>3488.4589999999998</v>
      </c>
      <c r="E41" s="6">
        <v>6132</v>
      </c>
      <c r="F41">
        <f>EUROSTAT!C11</f>
        <v>3806.136</v>
      </c>
    </row>
    <row r="42" spans="1:6">
      <c r="A42" t="s">
        <v>43</v>
      </c>
      <c r="B42" t="s">
        <v>146</v>
      </c>
      <c r="C42">
        <v>20270.423190000001</v>
      </c>
      <c r="D42">
        <v>29915.34</v>
      </c>
      <c r="E42" s="6">
        <v>30588</v>
      </c>
      <c r="F42">
        <f>EUROSTAT!D11</f>
        <v>30611.537</v>
      </c>
    </row>
    <row r="43" spans="1:6">
      <c r="A43" t="s">
        <v>43</v>
      </c>
      <c r="B43" t="s">
        <v>147</v>
      </c>
      <c r="C43">
        <v>5651.1946799999996</v>
      </c>
      <c r="D43">
        <v>5799.7380000000003</v>
      </c>
      <c r="E43" s="27" t="s">
        <v>155</v>
      </c>
      <c r="F43">
        <f>EUROSTAT!B11</f>
        <v>8309.4959999999992</v>
      </c>
    </row>
    <row r="44" spans="1:6">
      <c r="A44" t="s">
        <v>43</v>
      </c>
      <c r="B44" s="2" t="s">
        <v>145</v>
      </c>
      <c r="C44">
        <v>10004.733</v>
      </c>
      <c r="D44">
        <v>66973.142999999996</v>
      </c>
      <c r="E44" s="6">
        <v>65923.990000000005</v>
      </c>
      <c r="F44">
        <f>EUROSTAT!J11</f>
        <v>70472.115000000005</v>
      </c>
    </row>
    <row r="45" spans="1:6">
      <c r="A45" t="s">
        <v>43</v>
      </c>
      <c r="B45" t="s">
        <v>150</v>
      </c>
      <c r="C45">
        <v>392536.86300000001</v>
      </c>
      <c r="D45">
        <v>391634.70299999998</v>
      </c>
      <c r="E45" s="6">
        <v>412942</v>
      </c>
      <c r="F45">
        <f>EUROSTAT!K11</f>
        <v>412941.81199999998</v>
      </c>
    </row>
    <row r="46" spans="1:6">
      <c r="A46" t="s">
        <v>43</v>
      </c>
      <c r="B46" s="2" t="s">
        <v>152</v>
      </c>
      <c r="C46">
        <v>262.66399999999999</v>
      </c>
      <c r="D46">
        <v>1898.2539999999999</v>
      </c>
      <c r="E46" s="6">
        <v>6001</v>
      </c>
      <c r="F46">
        <f>EUROSTAT!E11</f>
        <v>5717.9059999999999</v>
      </c>
    </row>
    <row r="47" spans="1:6">
      <c r="A47" t="s">
        <v>100</v>
      </c>
      <c r="B47" t="s">
        <v>149</v>
      </c>
      <c r="C47">
        <v>11844.056789999999</v>
      </c>
      <c r="D47">
        <v>16018.4125</v>
      </c>
      <c r="E47" s="6">
        <v>35600</v>
      </c>
      <c r="F47">
        <f>EUROSTAT!C25</f>
        <v>23770.175999999999</v>
      </c>
    </row>
    <row r="48" spans="1:6">
      <c r="A48" t="s">
        <v>100</v>
      </c>
      <c r="B48" t="s">
        <v>146</v>
      </c>
      <c r="C48">
        <v>91207.96127</v>
      </c>
      <c r="D48">
        <v>116680.69</v>
      </c>
      <c r="E48" s="6">
        <v>127761</v>
      </c>
      <c r="F48">
        <f>EUROSTAT!D25</f>
        <v>131489.78</v>
      </c>
    </row>
    <row r="49" spans="1:6">
      <c r="A49" t="s">
        <v>100</v>
      </c>
      <c r="B49" t="s">
        <v>147</v>
      </c>
      <c r="C49">
        <v>11004.849305</v>
      </c>
      <c r="D49">
        <v>15937.0195</v>
      </c>
      <c r="E49" s="6">
        <v>16800</v>
      </c>
      <c r="F49">
        <f>EUROSTAT!B25</f>
        <v>16831.403999999999</v>
      </c>
    </row>
    <row r="50" spans="1:6">
      <c r="A50" t="s">
        <v>100</v>
      </c>
      <c r="B50" t="s">
        <v>145</v>
      </c>
      <c r="C50">
        <v>3555.4043550000001</v>
      </c>
      <c r="D50">
        <v>3189.5590000000002</v>
      </c>
      <c r="E50" s="6">
        <v>6277</v>
      </c>
      <c r="F50">
        <f>EUROSTAT!J25</f>
        <v>7942.2860000000001</v>
      </c>
    </row>
    <row r="51" spans="1:6">
      <c r="A51" t="s">
        <v>100</v>
      </c>
      <c r="B51" t="s">
        <v>150</v>
      </c>
      <c r="C51">
        <v>45439.791744999995</v>
      </c>
      <c r="D51">
        <v>60356.877999999997</v>
      </c>
      <c r="E51" s="6">
        <v>59098</v>
      </c>
      <c r="F51">
        <f>EUROSTAT!K25</f>
        <v>65063.849000000002</v>
      </c>
    </row>
    <row r="52" spans="1:6">
      <c r="A52" t="s">
        <v>100</v>
      </c>
      <c r="B52" s="2" t="s">
        <v>152</v>
      </c>
      <c r="C52">
        <v>226.062895</v>
      </c>
      <c r="D52">
        <v>4.6085000000000003</v>
      </c>
      <c r="E52" s="6">
        <v>1571.8610000000001</v>
      </c>
      <c r="F52">
        <f>EUROSTAT!E25</f>
        <v>1571.8610000000001</v>
      </c>
    </row>
    <row r="53" spans="1:6">
      <c r="A53" t="s">
        <v>100</v>
      </c>
      <c r="B53" t="s">
        <v>151</v>
      </c>
      <c r="C53">
        <v>15183.880625</v>
      </c>
      <c r="D53">
        <v>15435.505499999999</v>
      </c>
      <c r="E53" s="6">
        <v>26672.240000000002</v>
      </c>
    </row>
    <row r="54" spans="1:6">
      <c r="A54" t="s">
        <v>100</v>
      </c>
      <c r="B54" t="s">
        <v>153</v>
      </c>
      <c r="C54">
        <v>7732.48044999999</v>
      </c>
      <c r="D54">
        <v>28812.6875</v>
      </c>
      <c r="E54" s="6">
        <v>30206.38</v>
      </c>
    </row>
    <row r="55" spans="1:6">
      <c r="A55" t="s">
        <v>49</v>
      </c>
      <c r="B55" t="s">
        <v>146</v>
      </c>
      <c r="C55">
        <v>15146.233</v>
      </c>
      <c r="D55">
        <v>15235.054</v>
      </c>
      <c r="E55" s="6">
        <v>14080.1</v>
      </c>
      <c r="F55">
        <f>EUROSTAT!D9</f>
        <v>14080.102000000001</v>
      </c>
    </row>
    <row r="56" spans="1:6">
      <c r="A56" t="s">
        <v>49</v>
      </c>
      <c r="B56" t="s">
        <v>145</v>
      </c>
      <c r="C56">
        <v>5012.6970000000001</v>
      </c>
      <c r="E56" s="6">
        <v>5759</v>
      </c>
      <c r="F56">
        <f>EUROSTAT!J9</f>
        <v>5759.9009999999998</v>
      </c>
    </row>
    <row r="57" spans="1:6">
      <c r="A57" t="s">
        <v>49</v>
      </c>
      <c r="B57" t="s">
        <v>148</v>
      </c>
      <c r="C57">
        <v>15188.995999999999</v>
      </c>
      <c r="D57">
        <v>15212.838</v>
      </c>
      <c r="E57" s="6">
        <v>17185.154999999999</v>
      </c>
      <c r="F57">
        <f>EUROSTAT!B9</f>
        <v>17185.154999999999</v>
      </c>
    </row>
    <row r="58" spans="1:6">
      <c r="A58" t="s">
        <v>50</v>
      </c>
      <c r="B58" t="s">
        <v>146</v>
      </c>
      <c r="C58">
        <v>4497.0675849999998</v>
      </c>
      <c r="D58">
        <v>6242.1030000000001</v>
      </c>
      <c r="E58" s="6">
        <v>7219.232</v>
      </c>
      <c r="F58">
        <f>EUROSTAT!D15</f>
        <v>7255</v>
      </c>
    </row>
    <row r="59" spans="1:6">
      <c r="A59" t="s">
        <v>50</v>
      </c>
      <c r="B59" t="s">
        <v>148</v>
      </c>
      <c r="C59">
        <v>3850.4900124999899</v>
      </c>
      <c r="D59">
        <v>4775.4022000000004</v>
      </c>
      <c r="E59" s="6">
        <v>4675</v>
      </c>
      <c r="F59">
        <f>EUROSTAT!B15</f>
        <v>4669</v>
      </c>
    </row>
    <row r="60" spans="1:6">
      <c r="A60" t="s">
        <v>50</v>
      </c>
      <c r="B60" t="s">
        <v>150</v>
      </c>
      <c r="C60">
        <v>14868.476007499999</v>
      </c>
      <c r="D60">
        <v>14804.717500000001</v>
      </c>
      <c r="E60" s="6">
        <v>15733.484</v>
      </c>
      <c r="F60">
        <f>EUROSTAT!K15</f>
        <v>15733</v>
      </c>
    </row>
    <row r="61" spans="1:6">
      <c r="A61" t="s">
        <v>50</v>
      </c>
      <c r="B61" s="2" t="s">
        <v>152</v>
      </c>
      <c r="C61">
        <v>3.8672649999999997</v>
      </c>
      <c r="D61">
        <v>3.8574999999999999</v>
      </c>
      <c r="E61" s="6">
        <v>73.153999999999996</v>
      </c>
      <c r="F61">
        <f>EUROSTAT!E15</f>
        <v>90</v>
      </c>
    </row>
    <row r="62" spans="1:6">
      <c r="A62" t="s">
        <v>53</v>
      </c>
      <c r="B62" t="s">
        <v>146</v>
      </c>
      <c r="C62">
        <v>12047.55133</v>
      </c>
      <c r="D62">
        <v>9433.2544999999991</v>
      </c>
      <c r="E62" s="6">
        <v>14870</v>
      </c>
      <c r="F62">
        <f>EUROSTAT!D8</f>
        <v>16013.964</v>
      </c>
    </row>
    <row r="63" spans="1:6">
      <c r="A63" t="s">
        <v>53</v>
      </c>
      <c r="B63" t="s">
        <v>147</v>
      </c>
      <c r="C63">
        <v>1894.77485</v>
      </c>
      <c r="D63">
        <v>2132.0839999999998</v>
      </c>
      <c r="E63" s="6">
        <v>2090.7159999999999</v>
      </c>
      <c r="F63">
        <f>EUROSTAT!B8</f>
        <v>2151.674</v>
      </c>
    </row>
    <row r="64" spans="1:6">
      <c r="A64" t="s">
        <v>53</v>
      </c>
      <c r="B64" t="s">
        <v>145</v>
      </c>
      <c r="C64">
        <v>813.40812500000004</v>
      </c>
      <c r="D64">
        <v>733.20950000000005</v>
      </c>
      <c r="E64" s="6">
        <v>924</v>
      </c>
      <c r="F64">
        <f>EUROSTAT!J8</f>
        <v>931.65899999999999</v>
      </c>
    </row>
    <row r="65" spans="1:6">
      <c r="A65" t="s">
        <v>53</v>
      </c>
      <c r="B65" t="s">
        <v>152</v>
      </c>
      <c r="C65">
        <v>4240.2483250000005</v>
      </c>
      <c r="D65">
        <v>2223.2235000000001</v>
      </c>
      <c r="E65" s="6">
        <v>2300</v>
      </c>
      <c r="F65">
        <f>EUROSTAT!E8+EUROSTAT!G8</f>
        <v>2230.1379999999999</v>
      </c>
    </row>
    <row r="66" spans="1:6">
      <c r="A66" t="s">
        <v>53</v>
      </c>
      <c r="B66" t="s">
        <v>154</v>
      </c>
      <c r="C66">
        <v>120.67122000000001</v>
      </c>
      <c r="E66" s="6">
        <v>564</v>
      </c>
    </row>
    <row r="67" spans="1:6">
      <c r="A67" t="s">
        <v>58</v>
      </c>
      <c r="B67" t="s">
        <v>146</v>
      </c>
      <c r="C67">
        <v>73504.645000000004</v>
      </c>
      <c r="D67">
        <v>74485.103000000003</v>
      </c>
      <c r="E67" s="6">
        <v>128537.5</v>
      </c>
      <c r="F67">
        <f>EUROSTAT!D12</f>
        <v>128537.553</v>
      </c>
    </row>
    <row r="68" spans="1:6">
      <c r="A68" t="s">
        <v>58</v>
      </c>
      <c r="B68" t="s">
        <v>147</v>
      </c>
      <c r="C68">
        <v>25848.683000000001</v>
      </c>
      <c r="D68">
        <v>25836.084999999999</v>
      </c>
      <c r="E68" s="6">
        <v>28469.9</v>
      </c>
      <c r="F68">
        <f>EUROSTAT!B12</f>
        <v>28469.867999999999</v>
      </c>
    </row>
    <row r="69" spans="1:6">
      <c r="A69" t="s">
        <v>58</v>
      </c>
      <c r="B69" s="2" t="s">
        <v>145</v>
      </c>
      <c r="C69">
        <v>15843.858</v>
      </c>
      <c r="D69">
        <v>46418.32</v>
      </c>
      <c r="E69" s="6">
        <v>48786.400000000001</v>
      </c>
      <c r="F69">
        <f>EUROSTAT!J12</f>
        <v>50502.750999999997</v>
      </c>
    </row>
    <row r="70" spans="1:6">
      <c r="A70" t="s">
        <v>58</v>
      </c>
      <c r="B70" s="2" t="s">
        <v>152</v>
      </c>
      <c r="C70">
        <v>36286.053</v>
      </c>
      <c r="D70">
        <v>974.654</v>
      </c>
      <c r="E70" s="6">
        <v>9394</v>
      </c>
      <c r="F70">
        <f>EUROSTAT!E12</f>
        <v>11029.13</v>
      </c>
    </row>
    <row r="71" spans="1:6">
      <c r="A71" t="s">
        <v>58</v>
      </c>
      <c r="B71" t="s">
        <v>154</v>
      </c>
      <c r="C71">
        <v>877.04499999999996</v>
      </c>
    </row>
    <row r="72" spans="1:6">
      <c r="A72" t="s">
        <v>58</v>
      </c>
      <c r="B72" t="s">
        <v>153</v>
      </c>
      <c r="C72">
        <v>309.72800000000001</v>
      </c>
      <c r="D72">
        <v>17311.901999999998</v>
      </c>
      <c r="E72" s="6">
        <v>17716.400000000001</v>
      </c>
      <c r="F72">
        <f>EUROSTAT!O12</f>
        <v>17716.434000000001</v>
      </c>
    </row>
    <row r="73" spans="1:6">
      <c r="A73" t="s">
        <v>63</v>
      </c>
      <c r="B73" t="s">
        <v>146</v>
      </c>
      <c r="C73">
        <v>63.981999999999999</v>
      </c>
      <c r="D73">
        <v>261.197</v>
      </c>
      <c r="E73" s="6">
        <v>330.3</v>
      </c>
      <c r="F73">
        <f>EUROSTAT!D14</f>
        <v>330.3</v>
      </c>
    </row>
    <row r="74" spans="1:6">
      <c r="A74" t="s">
        <v>63</v>
      </c>
      <c r="B74" t="s">
        <v>145</v>
      </c>
      <c r="C74">
        <v>524.505</v>
      </c>
      <c r="D74">
        <v>1151.615</v>
      </c>
      <c r="E74" s="6">
        <v>959.6</v>
      </c>
      <c r="F74">
        <f>EUROSTAT!J14</f>
        <v>959.6</v>
      </c>
    </row>
    <row r="75" spans="1:6">
      <c r="A75" t="s">
        <v>67</v>
      </c>
      <c r="B75" t="s">
        <v>146</v>
      </c>
      <c r="C75">
        <v>1898.2449999999999</v>
      </c>
      <c r="D75">
        <v>2647.0160000000001</v>
      </c>
      <c r="E75" s="6">
        <v>3218.6970000000001</v>
      </c>
      <c r="F75">
        <f>EUROSTAT!D13</f>
        <v>3218.6970000000001</v>
      </c>
    </row>
    <row r="76" spans="1:6">
      <c r="A76" t="s">
        <v>67</v>
      </c>
      <c r="B76" s="2" t="s">
        <v>145</v>
      </c>
      <c r="C76">
        <v>183.387</v>
      </c>
      <c r="D76">
        <v>2363.6179999999999</v>
      </c>
      <c r="E76" s="6">
        <v>2431.569</v>
      </c>
      <c r="F76">
        <f>EUROSTAT!J13</f>
        <v>2431.569</v>
      </c>
    </row>
    <row r="77" spans="1:6">
      <c r="A77" t="s">
        <v>70</v>
      </c>
      <c r="B77" t="s">
        <v>145</v>
      </c>
      <c r="C77">
        <v>992.13556999999992</v>
      </c>
      <c r="D77">
        <v>1290.7809999999999</v>
      </c>
      <c r="E77" s="6">
        <v>2092</v>
      </c>
      <c r="F77">
        <f>EUROSTAT!J26</f>
        <v>2113</v>
      </c>
    </row>
    <row r="78" spans="1:6">
      <c r="A78" t="s">
        <v>70</v>
      </c>
      <c r="B78" t="s">
        <v>148</v>
      </c>
      <c r="C78">
        <v>1440.7186399999998</v>
      </c>
      <c r="D78">
        <v>1443.8330000000001</v>
      </c>
      <c r="E78" s="6">
        <v>1577.7</v>
      </c>
      <c r="F78">
        <f>EUROSTAT!B26</f>
        <v>1554.7</v>
      </c>
    </row>
    <row r="79" spans="1:6">
      <c r="A79" t="s">
        <v>72</v>
      </c>
      <c r="B79" t="s">
        <v>146</v>
      </c>
      <c r="C79">
        <v>38298.322260000001</v>
      </c>
      <c r="D79">
        <v>36995.14</v>
      </c>
      <c r="E79" s="6">
        <v>56258</v>
      </c>
      <c r="F79">
        <f>EUROSTAT!D16</f>
        <v>57493.375999999997</v>
      </c>
    </row>
    <row r="80" spans="1:6">
      <c r="A80" t="s">
        <v>72</v>
      </c>
      <c r="B80" t="s">
        <v>147</v>
      </c>
      <c r="C80">
        <v>27130.254519999999</v>
      </c>
      <c r="D80">
        <v>27191.89</v>
      </c>
      <c r="E80" s="6">
        <v>29214</v>
      </c>
      <c r="F80">
        <f>EUROSTAT!B16</f>
        <v>27469.762999999999</v>
      </c>
    </row>
    <row r="81" spans="1:6">
      <c r="A81" t="s">
        <v>72</v>
      </c>
      <c r="B81" t="s">
        <v>150</v>
      </c>
      <c r="C81">
        <v>3328.0357200000003</v>
      </c>
      <c r="D81">
        <v>3328.7629999999999</v>
      </c>
      <c r="E81" s="6">
        <v>3395</v>
      </c>
      <c r="F81">
        <f>EUROSTAT!K16</f>
        <v>3514.77</v>
      </c>
    </row>
    <row r="82" spans="1:6">
      <c r="A82" t="s">
        <v>72</v>
      </c>
      <c r="B82" t="s">
        <v>152</v>
      </c>
      <c r="C82">
        <v>932.93875000000003</v>
      </c>
      <c r="F82">
        <f>EUROSTAT!E16</f>
        <v>1290.999</v>
      </c>
    </row>
    <row r="83" spans="1:6">
      <c r="A83" t="s">
        <v>79</v>
      </c>
      <c r="B83" s="2" t="s">
        <v>149</v>
      </c>
      <c r="C83">
        <v>1378.5019299999999</v>
      </c>
      <c r="D83">
        <v>1800.6769999999999</v>
      </c>
      <c r="E83" s="6">
        <v>6511</v>
      </c>
      <c r="F83">
        <f>EUROSTAT!C18</f>
        <v>5333.2209999999995</v>
      </c>
    </row>
    <row r="84" spans="1:6">
      <c r="A84" t="s">
        <v>79</v>
      </c>
      <c r="B84" t="s">
        <v>146</v>
      </c>
      <c r="C84">
        <v>7245.6467400000001</v>
      </c>
      <c r="D84">
        <v>8683.3529999999992</v>
      </c>
      <c r="E84" s="6">
        <v>12709</v>
      </c>
      <c r="F84">
        <f>EUROSTAT!D18</f>
        <v>12634.331</v>
      </c>
    </row>
    <row r="85" spans="1:6">
      <c r="A85" t="s">
        <v>79</v>
      </c>
      <c r="B85" t="s">
        <v>147</v>
      </c>
      <c r="C85">
        <v>64890.861349999999</v>
      </c>
      <c r="D85">
        <v>79678.395999999993</v>
      </c>
      <c r="E85" s="6">
        <v>81257</v>
      </c>
    </row>
    <row r="86" spans="1:6">
      <c r="A86" t="s">
        <v>79</v>
      </c>
      <c r="B86" t="s">
        <v>145</v>
      </c>
      <c r="C86">
        <v>557.71951000000001</v>
      </c>
      <c r="D86">
        <v>1573.1279999999999</v>
      </c>
      <c r="E86" s="6">
        <v>2387</v>
      </c>
      <c r="F86">
        <f>EUROSTAT!J18</f>
        <v>2387.4079999999999</v>
      </c>
    </row>
    <row r="87" spans="1:6">
      <c r="A87" t="s">
        <v>79</v>
      </c>
      <c r="B87" t="s">
        <v>148</v>
      </c>
      <c r="C87">
        <v>45574.123139999894</v>
      </c>
      <c r="D87">
        <v>44690.985000000001</v>
      </c>
      <c r="E87" s="6">
        <v>49331</v>
      </c>
    </row>
    <row r="88" spans="1:6">
      <c r="A88" t="s">
        <v>83</v>
      </c>
      <c r="B88" t="s">
        <v>146</v>
      </c>
      <c r="C88">
        <v>10187.981800000001</v>
      </c>
      <c r="D88">
        <v>14530.63</v>
      </c>
      <c r="E88" s="6">
        <v>15615</v>
      </c>
      <c r="F88">
        <f>EUROSTAT!D19</f>
        <v>15611.618</v>
      </c>
    </row>
    <row r="89" spans="1:6">
      <c r="A89" t="s">
        <v>83</v>
      </c>
      <c r="B89" t="s">
        <v>147</v>
      </c>
      <c r="C89">
        <v>11165.453800000001</v>
      </c>
      <c r="D89">
        <v>11164.713</v>
      </c>
      <c r="E89" s="6">
        <v>12006</v>
      </c>
      <c r="F89">
        <f>EUROSTAT!B19</f>
        <v>12006.364</v>
      </c>
    </row>
    <row r="90" spans="1:6">
      <c r="A90" t="s">
        <v>83</v>
      </c>
      <c r="B90" t="s">
        <v>145</v>
      </c>
      <c r="C90">
        <v>10449.469299999901</v>
      </c>
      <c r="D90">
        <v>11922.272999999999</v>
      </c>
      <c r="E90" s="6">
        <v>13629</v>
      </c>
      <c r="F90">
        <f>EUROSTAT!J19</f>
        <v>13628.259</v>
      </c>
    </row>
    <row r="91" spans="1:6">
      <c r="A91" t="s">
        <v>91</v>
      </c>
      <c r="B91" t="s">
        <v>149</v>
      </c>
      <c r="C91">
        <v>615.05949999999996</v>
      </c>
      <c r="F91">
        <f>EUROSTAT!C23</f>
        <v>10195</v>
      </c>
    </row>
    <row r="92" spans="1:6">
      <c r="A92" t="s">
        <v>91</v>
      </c>
      <c r="B92" t="s">
        <v>146</v>
      </c>
      <c r="C92">
        <v>408.28629999999998</v>
      </c>
      <c r="F92">
        <f>EUROSTAT!D23</f>
        <v>376</v>
      </c>
    </row>
    <row r="93" spans="1:6">
      <c r="A93" t="s">
        <v>91</v>
      </c>
      <c r="B93" t="s">
        <v>147</v>
      </c>
      <c r="C93">
        <v>378.46090000000004</v>
      </c>
      <c r="F93">
        <f>EUROSTAT!B23</f>
        <v>335</v>
      </c>
    </row>
    <row r="94" spans="1:6">
      <c r="A94" t="s">
        <v>91</v>
      </c>
      <c r="B94" s="2" t="s">
        <v>145</v>
      </c>
      <c r="C94">
        <v>15933.702300000001</v>
      </c>
      <c r="D94">
        <v>62112.758999999998</v>
      </c>
      <c r="E94" s="6">
        <v>62150</v>
      </c>
      <c r="F94">
        <f>EUROSTAT!J23</f>
        <v>62250</v>
      </c>
    </row>
    <row r="95" spans="1:6">
      <c r="A95" t="s">
        <v>91</v>
      </c>
      <c r="B95" t="s">
        <v>150</v>
      </c>
      <c r="C95">
        <v>65875.454400000002</v>
      </c>
      <c r="D95">
        <v>65787.61</v>
      </c>
      <c r="E95" s="6">
        <v>68549</v>
      </c>
      <c r="F95">
        <f>EUROSTAT!K23</f>
        <v>68549</v>
      </c>
    </row>
    <row r="96" spans="1:6">
      <c r="A96" t="s">
        <v>91</v>
      </c>
      <c r="B96" t="s">
        <v>152</v>
      </c>
      <c r="C96">
        <v>188.7183</v>
      </c>
      <c r="F96">
        <f>EUROSTAT!E23</f>
        <v>307</v>
      </c>
    </row>
    <row r="97" spans="1:6">
      <c r="A97" t="s">
        <v>94</v>
      </c>
      <c r="B97" t="s">
        <v>146</v>
      </c>
      <c r="C97">
        <v>5.9998500000000003</v>
      </c>
      <c r="D97">
        <v>281.06299999999999</v>
      </c>
      <c r="E97" s="6">
        <v>478.01400000000001</v>
      </c>
      <c r="F97">
        <f>EUROSTAT!D20</f>
        <v>478.01400000000001</v>
      </c>
    </row>
    <row r="98" spans="1:6">
      <c r="A98" t="s">
        <v>94</v>
      </c>
      <c r="B98" s="2" t="s">
        <v>145</v>
      </c>
      <c r="C98">
        <v>163.6294</v>
      </c>
      <c r="D98">
        <v>4566.5389999999998</v>
      </c>
      <c r="E98" s="6">
        <v>5081.6660000000002</v>
      </c>
      <c r="F98">
        <f>EUROSTAT!J20</f>
        <v>4892.9930000000004</v>
      </c>
    </row>
    <row r="99" spans="1:6">
      <c r="A99" t="s">
        <v>94</v>
      </c>
      <c r="B99" s="2" t="s">
        <v>148</v>
      </c>
      <c r="C99">
        <v>3257.5970000000002</v>
      </c>
      <c r="D99">
        <v>4149.9960000000001</v>
      </c>
      <c r="E99" s="6">
        <v>4622.2700000000004</v>
      </c>
    </row>
    <row r="100" spans="1:6">
      <c r="A100" t="s">
        <v>94</v>
      </c>
      <c r="B100" t="s">
        <v>150</v>
      </c>
      <c r="C100">
        <v>4999.6917899999999</v>
      </c>
      <c r="D100">
        <v>5488.0889999999999</v>
      </c>
      <c r="E100" s="6">
        <v>5776.4390000000003</v>
      </c>
      <c r="F100">
        <f>EUROSTAT!K20</f>
        <v>5776.4390000000003</v>
      </c>
    </row>
    <row r="101" spans="1:6">
      <c r="A101" t="s">
        <v>97</v>
      </c>
      <c r="B101" s="2" t="s">
        <v>146</v>
      </c>
      <c r="C101">
        <v>228.89991000000001</v>
      </c>
      <c r="D101">
        <v>1407.646</v>
      </c>
      <c r="E101" s="6">
        <v>1857</v>
      </c>
      <c r="F101">
        <f>EUROSTAT!D21</f>
        <v>1857</v>
      </c>
    </row>
    <row r="102" spans="1:6">
      <c r="A102" t="s">
        <v>97</v>
      </c>
      <c r="B102" t="s">
        <v>147</v>
      </c>
      <c r="C102">
        <v>782.93614000000002</v>
      </c>
      <c r="D102">
        <v>807.45600000000002</v>
      </c>
      <c r="E102" s="6">
        <v>1479.5</v>
      </c>
    </row>
    <row r="103" spans="1:6">
      <c r="A103" t="s">
        <v>97</v>
      </c>
      <c r="B103" s="2" t="s">
        <v>145</v>
      </c>
      <c r="C103">
        <v>427.01634000000001</v>
      </c>
      <c r="D103">
        <v>3606.0439999999999</v>
      </c>
      <c r="E103" s="6">
        <v>3879</v>
      </c>
      <c r="F103">
        <f>EUROSTAT!J21</f>
        <v>3879</v>
      </c>
    </row>
    <row r="104" spans="1:6">
      <c r="A104" t="s">
        <v>97</v>
      </c>
      <c r="B104" t="s">
        <v>148</v>
      </c>
      <c r="C104">
        <v>1167.7658300000001</v>
      </c>
      <c r="D104">
        <v>1333.0840000000001</v>
      </c>
      <c r="E104" s="6">
        <v>1533.3</v>
      </c>
    </row>
    <row r="105" spans="1:6">
      <c r="A105" t="s">
        <v>97</v>
      </c>
      <c r="B105" t="s">
        <v>150</v>
      </c>
      <c r="C105">
        <v>14775.913689999999</v>
      </c>
      <c r="D105">
        <v>14659.258</v>
      </c>
      <c r="E105" s="6">
        <v>14843</v>
      </c>
      <c r="F105">
        <f>EUROSTAT!K21</f>
        <v>14843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AFF96-6C49-4993-8B4C-B412CAE02581}">
  <dimension ref="A1:I84"/>
  <sheetViews>
    <sheetView workbookViewId="0">
      <selection activeCell="E10" sqref="E10"/>
    </sheetView>
  </sheetViews>
  <sheetFormatPr defaultRowHeight="14.4"/>
  <cols>
    <col min="1" max="1" width="8.88671875" style="42"/>
    <col min="2" max="2" width="16.21875" style="43" bestFit="1" customWidth="1"/>
    <col min="3" max="3" width="13.33203125" style="43" bestFit="1" customWidth="1"/>
    <col min="4" max="4" width="29.6640625" style="43" bestFit="1" customWidth="1"/>
    <col min="5" max="5" width="30.109375" style="44" bestFit="1" customWidth="1"/>
    <col min="6" max="6" width="32.88671875" style="43" bestFit="1" customWidth="1"/>
    <col min="7" max="7" width="46.44140625" style="43" bestFit="1" customWidth="1"/>
    <col min="8" max="8" width="25" style="43" bestFit="1" customWidth="1"/>
    <col min="9" max="9" width="38.5546875" style="43" bestFit="1" customWidth="1"/>
    <col min="10" max="16384" width="8.88671875" style="43"/>
  </cols>
  <sheetData>
    <row r="1" spans="1:9" s="45" customFormat="1" ht="27.6">
      <c r="A1" s="46" t="s">
        <v>128</v>
      </c>
      <c r="B1" s="46" t="s">
        <v>166</v>
      </c>
      <c r="C1" s="46" t="s">
        <v>170</v>
      </c>
      <c r="D1" s="46" t="s">
        <v>169</v>
      </c>
      <c r="E1" s="47" t="s">
        <v>176</v>
      </c>
      <c r="F1" s="46" t="s">
        <v>167</v>
      </c>
      <c r="G1" s="46" t="s">
        <v>177</v>
      </c>
      <c r="H1" s="46" t="s">
        <v>168</v>
      </c>
      <c r="I1" s="46" t="s">
        <v>178</v>
      </c>
    </row>
    <row r="2" spans="1:9">
      <c r="A2" s="48" t="s">
        <v>104</v>
      </c>
      <c r="B2" s="49" t="s">
        <v>25</v>
      </c>
      <c r="C2" s="50">
        <v>9917.7350000000006</v>
      </c>
      <c r="D2" s="50">
        <v>9917.7350000000006</v>
      </c>
      <c r="E2" s="51">
        <f>ABS(C2-D2)/D2</f>
        <v>0</v>
      </c>
      <c r="F2" s="50">
        <v>7457.2259999999997</v>
      </c>
      <c r="G2" s="52">
        <f>ABS(C2-F2)/F2</f>
        <v>0.32994963542743655</v>
      </c>
      <c r="H2" s="50">
        <v>8166.8459999999995</v>
      </c>
      <c r="I2" s="52">
        <f>ABS(C2-H2)/H2</f>
        <v>0.21438986360217899</v>
      </c>
    </row>
    <row r="3" spans="1:9">
      <c r="A3" s="48" t="s">
        <v>104</v>
      </c>
      <c r="B3" s="49" t="s">
        <v>161</v>
      </c>
      <c r="C3" s="50">
        <v>1805.2829999999999</v>
      </c>
      <c r="D3" s="50">
        <v>1805.2829999999999</v>
      </c>
      <c r="E3" s="51">
        <f t="shared" ref="E3:E66" si="0">ABS(C3-D3)/D3</f>
        <v>0</v>
      </c>
      <c r="F3" s="50">
        <v>1439.1479999999999</v>
      </c>
      <c r="G3" s="52">
        <f t="shared" ref="G3:G66" si="1">ABS(C3-F3)/F3</f>
        <v>0.25441094314135865</v>
      </c>
      <c r="H3" s="50">
        <v>1422.42</v>
      </c>
      <c r="I3" s="52">
        <f t="shared" ref="I3:I66" si="2">ABS(C3-H3)/H3</f>
        <v>0.26916311637912838</v>
      </c>
    </row>
    <row r="4" spans="1:9">
      <c r="A4" s="48" t="s">
        <v>104</v>
      </c>
      <c r="B4" s="49" t="s">
        <v>12</v>
      </c>
      <c r="C4" s="50">
        <v>41219.15</v>
      </c>
      <c r="D4" s="50">
        <v>37637.910000000003</v>
      </c>
      <c r="E4" s="51">
        <f t="shared" si="0"/>
        <v>9.5149810390640646E-2</v>
      </c>
      <c r="F4" s="50">
        <v>16322.88</v>
      </c>
      <c r="G4" s="52">
        <f t="shared" si="1"/>
        <v>1.5252375806230276</v>
      </c>
      <c r="H4" s="50">
        <v>32521.48</v>
      </c>
      <c r="I4" s="52">
        <f t="shared" si="2"/>
        <v>0.26744385556868883</v>
      </c>
    </row>
    <row r="5" spans="1:9">
      <c r="A5" s="48" t="s">
        <v>0</v>
      </c>
      <c r="B5" s="49" t="s">
        <v>30</v>
      </c>
      <c r="C5" s="50">
        <v>3484.3</v>
      </c>
      <c r="D5" s="50">
        <v>3484</v>
      </c>
      <c r="E5" s="51">
        <f t="shared" si="0"/>
        <v>8.6107921928869666E-5</v>
      </c>
      <c r="F5" s="50">
        <v>1492.6859999999999</v>
      </c>
      <c r="G5" s="52">
        <f t="shared" si="1"/>
        <v>1.3342484621681991</v>
      </c>
      <c r="H5" s="50">
        <v>2619.9430000000002</v>
      </c>
      <c r="I5" s="52">
        <f t="shared" si="2"/>
        <v>0.3299144294360602</v>
      </c>
    </row>
    <row r="6" spans="1:9">
      <c r="A6" s="48" t="s">
        <v>0</v>
      </c>
      <c r="B6" s="49" t="s">
        <v>25</v>
      </c>
      <c r="C6" s="50">
        <v>23984.5</v>
      </c>
      <c r="D6" s="50">
        <v>23985</v>
      </c>
      <c r="E6" s="51">
        <f t="shared" si="0"/>
        <v>2.0846362309776944E-5</v>
      </c>
      <c r="F6" s="50">
        <v>17181.87</v>
      </c>
      <c r="G6" s="52">
        <f t="shared" si="1"/>
        <v>0.39591907050862341</v>
      </c>
      <c r="H6" s="50">
        <v>22303.26</v>
      </c>
      <c r="I6" s="52">
        <f t="shared" si="2"/>
        <v>7.5380908441187597E-2</v>
      </c>
    </row>
    <row r="7" spans="1:9">
      <c r="A7" s="48" t="s">
        <v>0</v>
      </c>
      <c r="B7" s="49" t="s">
        <v>12</v>
      </c>
      <c r="C7" s="50">
        <v>1328.8</v>
      </c>
      <c r="D7" s="50">
        <v>1329</v>
      </c>
      <c r="E7" s="51">
        <f t="shared" si="0"/>
        <v>1.5048908954104248E-4</v>
      </c>
      <c r="F7" s="50">
        <v>1013.873</v>
      </c>
      <c r="G7" s="52">
        <f t="shared" si="1"/>
        <v>0.31061779927071725</v>
      </c>
      <c r="H7" s="50">
        <v>1496.7919999999999</v>
      </c>
      <c r="I7" s="52">
        <f t="shared" si="2"/>
        <v>0.11223469927685341</v>
      </c>
    </row>
    <row r="8" spans="1:9">
      <c r="A8" s="48" t="s">
        <v>0</v>
      </c>
      <c r="B8" s="49" t="s">
        <v>7</v>
      </c>
      <c r="C8" s="50">
        <v>28597</v>
      </c>
      <c r="D8" s="50">
        <v>28597</v>
      </c>
      <c r="E8" s="51">
        <f t="shared" si="0"/>
        <v>0</v>
      </c>
      <c r="F8" s="50">
        <v>27243.84</v>
      </c>
      <c r="G8" s="52">
        <f t="shared" si="1"/>
        <v>4.966847551593314E-2</v>
      </c>
      <c r="H8" s="50">
        <v>27251.67</v>
      </c>
      <c r="I8" s="52">
        <f t="shared" si="2"/>
        <v>4.9366882836905109E-2</v>
      </c>
    </row>
    <row r="9" spans="1:9">
      <c r="A9" s="48" t="s">
        <v>0</v>
      </c>
      <c r="B9" s="49" t="s">
        <v>1</v>
      </c>
      <c r="C9" s="50">
        <v>3658.7829999999999</v>
      </c>
      <c r="D9" s="50">
        <v>3658.7829999999999</v>
      </c>
      <c r="E9" s="51">
        <f t="shared" si="0"/>
        <v>0</v>
      </c>
      <c r="F9" s="50">
        <v>3295.4270000000001</v>
      </c>
      <c r="G9" s="52">
        <f t="shared" si="1"/>
        <v>0.11026067335128338</v>
      </c>
      <c r="H9" s="50">
        <v>3321.049</v>
      </c>
      <c r="I9" s="52">
        <f t="shared" si="2"/>
        <v>0.10169497649688394</v>
      </c>
    </row>
    <row r="10" spans="1:9">
      <c r="A10" s="48" t="s">
        <v>3</v>
      </c>
      <c r="B10" s="49" t="s">
        <v>34</v>
      </c>
      <c r="C10" s="50">
        <v>18659.47</v>
      </c>
      <c r="D10" s="50">
        <v>18659</v>
      </c>
      <c r="E10" s="51">
        <f t="shared" si="0"/>
        <v>2.5188916876636697E-5</v>
      </c>
      <c r="F10" s="50">
        <v>16279.22</v>
      </c>
      <c r="G10" s="52">
        <f t="shared" si="1"/>
        <v>0.14621400779644245</v>
      </c>
      <c r="H10" s="50">
        <v>20197.25</v>
      </c>
      <c r="I10" s="52">
        <f t="shared" si="2"/>
        <v>7.6138088106053978E-2</v>
      </c>
    </row>
    <row r="11" spans="1:9">
      <c r="A11" s="48" t="s">
        <v>3</v>
      </c>
      <c r="B11" s="49" t="s">
        <v>7</v>
      </c>
      <c r="C11" s="50">
        <v>16125.28</v>
      </c>
      <c r="D11" s="50">
        <v>16125</v>
      </c>
      <c r="E11" s="51">
        <f t="shared" si="0"/>
        <v>1.7364341085311926E-5</v>
      </c>
      <c r="F11" s="50">
        <v>14512.38</v>
      </c>
      <c r="G11" s="52">
        <f t="shared" si="1"/>
        <v>0.11113959254098925</v>
      </c>
      <c r="H11" s="50">
        <v>16121.79</v>
      </c>
      <c r="I11" s="52">
        <f t="shared" si="2"/>
        <v>2.1647720259349498E-4</v>
      </c>
    </row>
    <row r="12" spans="1:9">
      <c r="A12" s="48" t="s">
        <v>5</v>
      </c>
      <c r="B12" s="49" t="s">
        <v>25</v>
      </c>
      <c r="C12" s="50">
        <v>3750.4650000000001</v>
      </c>
      <c r="D12" s="50">
        <v>3750</v>
      </c>
      <c r="E12" s="51">
        <f t="shared" si="0"/>
        <v>1.2400000000003879E-4</v>
      </c>
      <c r="F12" s="50">
        <v>1729.0360000000001</v>
      </c>
      <c r="G12" s="52">
        <f t="shared" si="1"/>
        <v>1.1691075258120711</v>
      </c>
      <c r="H12" s="50">
        <v>3357.0279999999998</v>
      </c>
      <c r="I12" s="52">
        <f t="shared" si="2"/>
        <v>0.11719800966807556</v>
      </c>
    </row>
    <row r="13" spans="1:9">
      <c r="A13" s="48" t="s">
        <v>5</v>
      </c>
      <c r="B13" s="49" t="s">
        <v>12</v>
      </c>
      <c r="C13" s="50">
        <v>2679.4180000000001</v>
      </c>
      <c r="D13" s="50">
        <v>2679</v>
      </c>
      <c r="E13" s="51">
        <f t="shared" si="0"/>
        <v>1.5602836879437105E-4</v>
      </c>
      <c r="F13" s="50">
        <v>986.80029999999999</v>
      </c>
      <c r="G13" s="52">
        <f t="shared" si="1"/>
        <v>1.7152585989282738</v>
      </c>
      <c r="H13" s="50">
        <v>3118.44</v>
      </c>
      <c r="I13" s="52">
        <f t="shared" si="2"/>
        <v>0.14078257077256576</v>
      </c>
    </row>
    <row r="14" spans="1:9">
      <c r="A14" s="48" t="s">
        <v>5</v>
      </c>
      <c r="B14" s="49" t="s">
        <v>34</v>
      </c>
      <c r="C14" s="50">
        <v>41201.480000000003</v>
      </c>
      <c r="D14" s="50">
        <v>41225.1</v>
      </c>
      <c r="E14" s="51">
        <f t="shared" si="0"/>
        <v>5.7295191521658756E-4</v>
      </c>
      <c r="F14" s="50">
        <v>23119.98</v>
      </c>
      <c r="G14" s="52">
        <f t="shared" si="1"/>
        <v>0.78207247584124229</v>
      </c>
      <c r="H14" s="50">
        <v>37215.58</v>
      </c>
      <c r="I14" s="52">
        <f t="shared" si="2"/>
        <v>0.1071029928863127</v>
      </c>
    </row>
    <row r="15" spans="1:9">
      <c r="A15" s="48" t="s">
        <v>5</v>
      </c>
      <c r="B15" s="49" t="s">
        <v>7</v>
      </c>
      <c r="C15" s="50">
        <v>29921.31</v>
      </c>
      <c r="D15" s="50">
        <v>29921</v>
      </c>
      <c r="E15" s="51">
        <f t="shared" si="0"/>
        <v>1.0360616289606286E-5</v>
      </c>
      <c r="F15" s="50">
        <v>28183.7</v>
      </c>
      <c r="G15" s="52">
        <f t="shared" si="1"/>
        <v>6.1653012202088457E-2</v>
      </c>
      <c r="H15" s="50">
        <v>28228.53</v>
      </c>
      <c r="I15" s="52">
        <f t="shared" si="2"/>
        <v>5.9966990842243738E-2</v>
      </c>
    </row>
    <row r="16" spans="1:9">
      <c r="A16" s="48" t="s">
        <v>14</v>
      </c>
      <c r="B16" s="49" t="s">
        <v>25</v>
      </c>
      <c r="C16" s="50">
        <v>83425</v>
      </c>
      <c r="D16" s="50">
        <v>82500</v>
      </c>
      <c r="E16" s="51">
        <f t="shared" si="0"/>
        <v>1.1212121212121211E-2</v>
      </c>
      <c r="F16" s="50">
        <v>29024.32</v>
      </c>
      <c r="G16" s="52">
        <f t="shared" si="1"/>
        <v>1.8743136790112569</v>
      </c>
      <c r="H16" s="50">
        <v>42958.22</v>
      </c>
      <c r="I16" s="52">
        <f t="shared" si="2"/>
        <v>0.94200318355835033</v>
      </c>
    </row>
    <row r="17" spans="1:9">
      <c r="A17" s="48" t="s">
        <v>14</v>
      </c>
      <c r="B17" s="49" t="s">
        <v>12</v>
      </c>
      <c r="C17" s="50">
        <v>23863</v>
      </c>
      <c r="D17" s="50">
        <v>21179.94</v>
      </c>
      <c r="E17" s="51">
        <f t="shared" si="0"/>
        <v>0.12667930126336532</v>
      </c>
      <c r="F17" s="50">
        <v>9687.7099999999991</v>
      </c>
      <c r="G17" s="52">
        <f t="shared" si="1"/>
        <v>1.4632240230147271</v>
      </c>
      <c r="H17" s="50">
        <v>25004.67</v>
      </c>
      <c r="I17" s="52">
        <f t="shared" si="2"/>
        <v>4.5658271034970603E-2</v>
      </c>
    </row>
    <row r="18" spans="1:9">
      <c r="A18" s="48" t="s">
        <v>14</v>
      </c>
      <c r="B18" s="49" t="s">
        <v>34</v>
      </c>
      <c r="C18" s="50">
        <v>228156</v>
      </c>
      <c r="D18" s="50">
        <v>228200</v>
      </c>
      <c r="E18" s="51">
        <f t="shared" si="0"/>
        <v>1.9281332164767747E-4</v>
      </c>
      <c r="F18" s="50">
        <v>202504.8</v>
      </c>
      <c r="G18" s="52">
        <f t="shared" si="1"/>
        <v>0.12666959005416176</v>
      </c>
      <c r="H18" s="50">
        <v>199907</v>
      </c>
      <c r="I18" s="52">
        <f t="shared" si="2"/>
        <v>0.14131070947990815</v>
      </c>
    </row>
    <row r="19" spans="1:9">
      <c r="A19" s="48" t="s">
        <v>14</v>
      </c>
      <c r="B19" s="49" t="s">
        <v>7</v>
      </c>
      <c r="C19" s="50">
        <v>76005</v>
      </c>
      <c r="D19" s="50">
        <v>76000</v>
      </c>
      <c r="E19" s="51">
        <f t="shared" si="0"/>
        <v>6.5789473684210525E-5</v>
      </c>
      <c r="F19" s="50">
        <v>71795.179999999993</v>
      </c>
      <c r="G19" s="52">
        <f t="shared" si="1"/>
        <v>5.8636526853195543E-2</v>
      </c>
      <c r="H19" s="50">
        <v>71841.66</v>
      </c>
      <c r="I19" s="52">
        <f t="shared" si="2"/>
        <v>5.7951611919880422E-2</v>
      </c>
    </row>
    <row r="20" spans="1:9">
      <c r="A20" s="48" t="s">
        <v>125</v>
      </c>
      <c r="B20" s="49" t="s">
        <v>30</v>
      </c>
      <c r="C20" s="50">
        <v>4416.6369999999997</v>
      </c>
      <c r="D20" s="50">
        <v>4416.5370000000003</v>
      </c>
      <c r="E20" s="51">
        <f t="shared" si="0"/>
        <v>2.2642174173895587E-5</v>
      </c>
      <c r="F20" s="50">
        <v>3471.2939999999999</v>
      </c>
      <c r="G20" s="52">
        <f t="shared" si="1"/>
        <v>0.27233158585818429</v>
      </c>
      <c r="H20" s="50">
        <v>3844.3980000000001</v>
      </c>
      <c r="I20" s="52">
        <f t="shared" si="2"/>
        <v>0.14885009304447655</v>
      </c>
    </row>
    <row r="21" spans="1:9">
      <c r="A21" s="48" t="s">
        <v>125</v>
      </c>
      <c r="B21" s="49" t="s">
        <v>25</v>
      </c>
      <c r="C21" s="50">
        <v>2071.9180000000001</v>
      </c>
      <c r="D21" s="50">
        <v>2071.9180000000001</v>
      </c>
      <c r="E21" s="51">
        <f t="shared" si="0"/>
        <v>0</v>
      </c>
      <c r="F21" s="50">
        <v>273.44310000000002</v>
      </c>
      <c r="G21" s="52">
        <f t="shared" si="1"/>
        <v>6.5771449343574586</v>
      </c>
      <c r="H21" s="50">
        <v>2843.8960000000002</v>
      </c>
      <c r="I21" s="52">
        <f t="shared" si="2"/>
        <v>0.27145085474293013</v>
      </c>
    </row>
    <row r="22" spans="1:9">
      <c r="A22" s="48" t="s">
        <v>125</v>
      </c>
      <c r="B22" s="49" t="s">
        <v>161</v>
      </c>
      <c r="C22" s="50">
        <v>6567.3450000000003</v>
      </c>
      <c r="D22" s="50">
        <v>6567.3450000000003</v>
      </c>
      <c r="E22" s="51">
        <f t="shared" si="0"/>
        <v>0</v>
      </c>
      <c r="F22" s="50">
        <v>5562.2129999999997</v>
      </c>
      <c r="G22" s="52">
        <f t="shared" si="1"/>
        <v>0.18070721132038642</v>
      </c>
      <c r="H22" s="50">
        <v>6426.2120000000004</v>
      </c>
      <c r="I22" s="52">
        <f t="shared" si="2"/>
        <v>2.1962082794654114E-2</v>
      </c>
    </row>
    <row r="23" spans="1:9">
      <c r="A23" s="48" t="s">
        <v>125</v>
      </c>
      <c r="B23" s="49" t="s">
        <v>1</v>
      </c>
      <c r="C23" s="50">
        <v>4614.585</v>
      </c>
      <c r="D23" s="50">
        <v>4614.585</v>
      </c>
      <c r="E23" s="51">
        <f t="shared" si="0"/>
        <v>0</v>
      </c>
      <c r="F23" s="50">
        <v>4194.5309999999999</v>
      </c>
      <c r="G23" s="52">
        <f t="shared" si="1"/>
        <v>0.100143257970915</v>
      </c>
      <c r="H23" s="50">
        <v>4436.5339999999997</v>
      </c>
      <c r="I23" s="52">
        <f t="shared" si="2"/>
        <v>4.0132905551946721E-2</v>
      </c>
    </row>
    <row r="24" spans="1:9">
      <c r="A24" s="48" t="s">
        <v>31</v>
      </c>
      <c r="B24" s="49" t="s">
        <v>25</v>
      </c>
      <c r="C24" s="50">
        <v>58004</v>
      </c>
      <c r="D24" s="50">
        <v>65743.62</v>
      </c>
      <c r="E24" s="51">
        <f t="shared" si="0"/>
        <v>0.11772427499428835</v>
      </c>
      <c r="F24" s="50">
        <v>26795.47</v>
      </c>
      <c r="G24" s="52">
        <f t="shared" si="1"/>
        <v>1.1646942561559845</v>
      </c>
      <c r="H24" s="50">
        <v>50962</v>
      </c>
      <c r="I24" s="52">
        <f t="shared" si="2"/>
        <v>0.13818139005533533</v>
      </c>
    </row>
    <row r="25" spans="1:9">
      <c r="A25" s="48" t="s">
        <v>31</v>
      </c>
      <c r="B25" s="49" t="s">
        <v>161</v>
      </c>
      <c r="C25" s="50">
        <v>37341</v>
      </c>
      <c r="D25" s="50">
        <v>37274</v>
      </c>
      <c r="E25" s="51">
        <f t="shared" si="0"/>
        <v>1.7974995975747171E-3</v>
      </c>
      <c r="F25" s="50">
        <v>35004.17</v>
      </c>
      <c r="G25" s="52">
        <f t="shared" si="1"/>
        <v>6.6758617616129792E-2</v>
      </c>
      <c r="H25" s="50">
        <v>32342.3</v>
      </c>
      <c r="I25" s="52">
        <f t="shared" si="2"/>
        <v>0.15455610763612981</v>
      </c>
    </row>
    <row r="26" spans="1:9">
      <c r="A26" s="48" t="s">
        <v>31</v>
      </c>
      <c r="B26" s="49" t="s">
        <v>12</v>
      </c>
      <c r="C26" s="50">
        <v>36803</v>
      </c>
      <c r="D26" s="50">
        <v>34130</v>
      </c>
      <c r="E26" s="51">
        <f t="shared" si="0"/>
        <v>7.8318195136243773E-2</v>
      </c>
      <c r="F26" s="50">
        <v>8507.3089999999993</v>
      </c>
      <c r="G26" s="52">
        <f t="shared" si="1"/>
        <v>3.3260448162867955</v>
      </c>
      <c r="H26" s="50">
        <v>39497.040000000001</v>
      </c>
      <c r="I26" s="52">
        <f t="shared" si="2"/>
        <v>6.8208655635966661E-2</v>
      </c>
    </row>
    <row r="27" spans="1:9">
      <c r="A27" s="48" t="s">
        <v>31</v>
      </c>
      <c r="B27" s="49" t="s">
        <v>7</v>
      </c>
      <c r="C27" s="50">
        <v>55766</v>
      </c>
      <c r="D27" s="50">
        <v>53197.62</v>
      </c>
      <c r="E27" s="51">
        <f t="shared" si="0"/>
        <v>4.8279979442689303E-2</v>
      </c>
      <c r="F27" s="50">
        <v>53312.69</v>
      </c>
      <c r="G27" s="52">
        <f t="shared" si="1"/>
        <v>4.6017374099862479E-2</v>
      </c>
      <c r="H27" s="50">
        <v>53273.31</v>
      </c>
      <c r="I27" s="52">
        <f t="shared" si="2"/>
        <v>4.6790597392953479E-2</v>
      </c>
    </row>
    <row r="28" spans="1:9">
      <c r="A28" s="48" t="s">
        <v>39</v>
      </c>
      <c r="B28" s="49" t="s">
        <v>30</v>
      </c>
      <c r="C28" s="50">
        <v>11821.36</v>
      </c>
      <c r="D28" s="50" t="s">
        <v>171</v>
      </c>
      <c r="E28" s="51">
        <v>0</v>
      </c>
      <c r="F28" s="50">
        <v>1627.9349999999999</v>
      </c>
      <c r="G28" s="52">
        <f t="shared" si="1"/>
        <v>6.2615675687297108</v>
      </c>
      <c r="H28" s="50">
        <v>6405.4359999999997</v>
      </c>
      <c r="I28" s="52">
        <f t="shared" si="2"/>
        <v>0.8455199614827158</v>
      </c>
    </row>
    <row r="29" spans="1:9">
      <c r="A29" s="48" t="s">
        <v>39</v>
      </c>
      <c r="B29" s="49" t="s">
        <v>25</v>
      </c>
      <c r="C29" s="50">
        <v>4194</v>
      </c>
      <c r="D29" s="50">
        <v>4194</v>
      </c>
      <c r="E29" s="51">
        <f t="shared" si="0"/>
        <v>0</v>
      </c>
      <c r="F29" s="50">
        <v>2088.8049999999998</v>
      </c>
      <c r="G29" s="52">
        <f t="shared" si="1"/>
        <v>1.0078465917115289</v>
      </c>
      <c r="H29" s="50">
        <v>4999.451</v>
      </c>
      <c r="I29" s="52">
        <f t="shared" si="2"/>
        <v>0.16110788964628317</v>
      </c>
    </row>
    <row r="30" spans="1:9">
      <c r="A30" s="48" t="s">
        <v>39</v>
      </c>
      <c r="B30" s="49" t="s">
        <v>161</v>
      </c>
      <c r="C30" s="50">
        <v>5791</v>
      </c>
      <c r="D30" s="50">
        <v>5791</v>
      </c>
      <c r="E30" s="51">
        <f t="shared" si="0"/>
        <v>0</v>
      </c>
      <c r="F30" s="50">
        <v>5099.777</v>
      </c>
      <c r="G30" s="52">
        <f t="shared" si="1"/>
        <v>0.13553984811492736</v>
      </c>
      <c r="H30" s="50">
        <v>5971.0309999999999</v>
      </c>
      <c r="I30" s="52">
        <f t="shared" si="2"/>
        <v>3.0150739461912015E-2</v>
      </c>
    </row>
    <row r="31" spans="1:9">
      <c r="A31" s="48" t="s">
        <v>39</v>
      </c>
      <c r="B31" s="49" t="s">
        <v>7</v>
      </c>
      <c r="C31" s="50">
        <v>22793</v>
      </c>
      <c r="D31" s="50">
        <v>21881</v>
      </c>
      <c r="E31" s="51">
        <f t="shared" si="0"/>
        <v>4.1679996343859972E-2</v>
      </c>
      <c r="F31" s="50">
        <v>21888</v>
      </c>
      <c r="G31" s="52">
        <f t="shared" si="1"/>
        <v>4.1346856725146201E-2</v>
      </c>
      <c r="H31" s="50">
        <v>21884.43</v>
      </c>
      <c r="I31" s="52">
        <f t="shared" si="2"/>
        <v>4.1516731301660573E-2</v>
      </c>
    </row>
    <row r="32" spans="1:9">
      <c r="A32" s="48" t="s">
        <v>43</v>
      </c>
      <c r="B32" s="49" t="s">
        <v>30</v>
      </c>
      <c r="C32" s="50">
        <v>3806.136</v>
      </c>
      <c r="D32" s="50">
        <v>3488.4589999999998</v>
      </c>
      <c r="E32" s="51">
        <f t="shared" si="0"/>
        <v>9.1065137930530407E-2</v>
      </c>
      <c r="F32" s="50">
        <v>329.44729999999998</v>
      </c>
      <c r="G32" s="52">
        <f t="shared" si="1"/>
        <v>10.55309513843337</v>
      </c>
      <c r="H32" s="50">
        <v>3488.4589999999998</v>
      </c>
      <c r="I32" s="52">
        <f t="shared" si="2"/>
        <v>9.1065137930530407E-2</v>
      </c>
    </row>
    <row r="33" spans="1:9">
      <c r="A33" s="48" t="s">
        <v>43</v>
      </c>
      <c r="B33" s="49" t="s">
        <v>25</v>
      </c>
      <c r="C33" s="50">
        <v>30611.54</v>
      </c>
      <c r="D33" s="50">
        <v>30588</v>
      </c>
      <c r="E33" s="51">
        <f t="shared" si="0"/>
        <v>7.6958284294497423E-4</v>
      </c>
      <c r="F33" s="50">
        <v>20270.419999999998</v>
      </c>
      <c r="G33" s="52">
        <f t="shared" si="1"/>
        <v>0.51015815163178679</v>
      </c>
      <c r="H33" s="50">
        <v>29915.34</v>
      </c>
      <c r="I33" s="52">
        <f t="shared" si="2"/>
        <v>2.3272341213571388E-2</v>
      </c>
    </row>
    <row r="34" spans="1:9">
      <c r="A34" s="48" t="s">
        <v>43</v>
      </c>
      <c r="B34" s="49" t="s">
        <v>161</v>
      </c>
      <c r="C34" s="50">
        <v>8309.4959999999992</v>
      </c>
      <c r="D34" s="50" t="s">
        <v>172</v>
      </c>
      <c r="E34" s="51">
        <v>0</v>
      </c>
      <c r="F34" s="50">
        <v>5651.1949999999997</v>
      </c>
      <c r="G34" s="52">
        <f t="shared" si="1"/>
        <v>0.47039626132172035</v>
      </c>
      <c r="H34" s="50">
        <v>5799.7380000000003</v>
      </c>
      <c r="I34" s="52">
        <f t="shared" si="2"/>
        <v>0.43273644430144925</v>
      </c>
    </row>
    <row r="35" spans="1:9">
      <c r="A35" s="48" t="s">
        <v>43</v>
      </c>
      <c r="B35" s="49" t="s">
        <v>12</v>
      </c>
      <c r="C35" s="50">
        <v>70472.12</v>
      </c>
      <c r="D35" s="50">
        <v>65923.990000000005</v>
      </c>
      <c r="E35" s="51">
        <f t="shared" si="0"/>
        <v>6.8990514682136045E-2</v>
      </c>
      <c r="F35" s="50">
        <v>10004.73</v>
      </c>
      <c r="G35" s="52">
        <f t="shared" si="1"/>
        <v>6.0438802446442832</v>
      </c>
      <c r="H35" s="50">
        <v>66973.14</v>
      </c>
      <c r="I35" s="52">
        <f t="shared" si="2"/>
        <v>5.224452668637003E-2</v>
      </c>
    </row>
    <row r="36" spans="1:9">
      <c r="A36" s="48" t="s">
        <v>43</v>
      </c>
      <c r="B36" s="49" t="s">
        <v>7</v>
      </c>
      <c r="C36" s="50">
        <v>412941.8</v>
      </c>
      <c r="D36" s="50">
        <v>412942</v>
      </c>
      <c r="E36" s="51">
        <f t="shared" si="0"/>
        <v>4.8432951845935147E-7</v>
      </c>
      <c r="F36" s="50">
        <v>392536.9</v>
      </c>
      <c r="G36" s="52">
        <f t="shared" si="1"/>
        <v>5.1982119388011581E-2</v>
      </c>
      <c r="H36" s="50">
        <v>391634.7</v>
      </c>
      <c r="I36" s="52">
        <f t="shared" si="2"/>
        <v>5.4405546801649537E-2</v>
      </c>
    </row>
    <row r="37" spans="1:9">
      <c r="A37" s="48" t="s">
        <v>100</v>
      </c>
      <c r="B37" s="49" t="s">
        <v>30</v>
      </c>
      <c r="C37" s="50">
        <v>23770.18</v>
      </c>
      <c r="D37" s="50">
        <v>35600</v>
      </c>
      <c r="E37" s="51">
        <f t="shared" si="0"/>
        <v>0.33229831460674158</v>
      </c>
      <c r="F37" s="50">
        <v>11844.06</v>
      </c>
      <c r="G37" s="52">
        <f t="shared" si="1"/>
        <v>1.0069283674685878</v>
      </c>
      <c r="H37" s="50">
        <v>16018.41</v>
      </c>
      <c r="I37" s="52">
        <f t="shared" si="2"/>
        <v>0.48392880441941494</v>
      </c>
    </row>
    <row r="38" spans="1:9">
      <c r="A38" s="48" t="s">
        <v>100</v>
      </c>
      <c r="B38" s="49" t="s">
        <v>25</v>
      </c>
      <c r="C38" s="50">
        <v>131489.79999999999</v>
      </c>
      <c r="D38" s="50">
        <v>127761</v>
      </c>
      <c r="E38" s="51">
        <f t="shared" si="0"/>
        <v>2.9185745258725186E-2</v>
      </c>
      <c r="F38" s="50">
        <v>91207.96</v>
      </c>
      <c r="G38" s="52">
        <f t="shared" si="1"/>
        <v>0.4416482947321701</v>
      </c>
      <c r="H38" s="50">
        <v>116680.7</v>
      </c>
      <c r="I38" s="52">
        <f t="shared" si="2"/>
        <v>0.12691987620917591</v>
      </c>
    </row>
    <row r="39" spans="1:9">
      <c r="A39" s="48" t="s">
        <v>100</v>
      </c>
      <c r="B39" s="49" t="s">
        <v>161</v>
      </c>
      <c r="C39" s="50">
        <v>16831.400000000001</v>
      </c>
      <c r="D39" s="50">
        <v>16800</v>
      </c>
      <c r="E39" s="51">
        <f t="shared" si="0"/>
        <v>1.8690476190477057E-3</v>
      </c>
      <c r="F39" s="50">
        <v>11004.85</v>
      </c>
      <c r="G39" s="52">
        <f t="shared" si="1"/>
        <v>0.52945292302939162</v>
      </c>
      <c r="H39" s="50">
        <v>15937.02</v>
      </c>
      <c r="I39" s="52">
        <f t="shared" si="2"/>
        <v>5.6119650976154949E-2</v>
      </c>
    </row>
    <row r="40" spans="1:9">
      <c r="A40" s="48" t="s">
        <v>100</v>
      </c>
      <c r="B40" s="49" t="s">
        <v>12</v>
      </c>
      <c r="C40" s="50">
        <v>7942.2860000000001</v>
      </c>
      <c r="D40" s="50">
        <v>6277</v>
      </c>
      <c r="E40" s="51">
        <f t="shared" si="0"/>
        <v>0.26529966544527639</v>
      </c>
      <c r="F40" s="50">
        <v>3555.404</v>
      </c>
      <c r="G40" s="52">
        <f t="shared" si="1"/>
        <v>1.2338631559170208</v>
      </c>
      <c r="H40" s="50">
        <v>3189.5590000000002</v>
      </c>
      <c r="I40" s="52">
        <f t="shared" si="2"/>
        <v>1.4900890687395967</v>
      </c>
    </row>
    <row r="41" spans="1:9">
      <c r="A41" s="48" t="s">
        <v>100</v>
      </c>
      <c r="B41" s="49" t="s">
        <v>7</v>
      </c>
      <c r="C41" s="50">
        <v>65063.85</v>
      </c>
      <c r="D41" s="50">
        <v>59098</v>
      </c>
      <c r="E41" s="51">
        <f t="shared" si="0"/>
        <v>0.10094842465058036</v>
      </c>
      <c r="F41" s="50">
        <v>45439.79</v>
      </c>
      <c r="G41" s="52">
        <f t="shared" si="1"/>
        <v>0.43186951348146629</v>
      </c>
      <c r="H41" s="50">
        <v>60356.88</v>
      </c>
      <c r="I41" s="52">
        <f t="shared" si="2"/>
        <v>7.7985641404923534E-2</v>
      </c>
    </row>
    <row r="42" spans="1:9">
      <c r="A42" s="48" t="s">
        <v>100</v>
      </c>
      <c r="B42" s="49" t="s">
        <v>36</v>
      </c>
      <c r="C42" s="50">
        <v>56906.35</v>
      </c>
      <c r="D42" s="50">
        <v>56878.62</v>
      </c>
      <c r="E42" s="51">
        <f t="shared" si="0"/>
        <v>4.8752940911709751E-4</v>
      </c>
      <c r="F42" s="50">
        <v>22916.36</v>
      </c>
      <c r="G42" s="52">
        <f t="shared" si="1"/>
        <v>1.483219411808856</v>
      </c>
      <c r="H42" s="50">
        <v>44248.19</v>
      </c>
      <c r="I42" s="52">
        <f t="shared" si="2"/>
        <v>0.28607181446291918</v>
      </c>
    </row>
    <row r="43" spans="1:9">
      <c r="A43" s="48" t="s">
        <v>49</v>
      </c>
      <c r="B43" s="49" t="s">
        <v>25</v>
      </c>
      <c r="C43" s="50">
        <v>14080.1</v>
      </c>
      <c r="D43" s="50">
        <v>14080.1</v>
      </c>
      <c r="E43" s="51">
        <f t="shared" si="0"/>
        <v>0</v>
      </c>
      <c r="F43" s="50">
        <v>15146.23</v>
      </c>
      <c r="G43" s="52">
        <f t="shared" si="1"/>
        <v>7.0389133137420942E-2</v>
      </c>
      <c r="H43" s="50">
        <v>15235.05</v>
      </c>
      <c r="I43" s="52">
        <f t="shared" si="2"/>
        <v>7.5808743653614452E-2</v>
      </c>
    </row>
    <row r="44" spans="1:9">
      <c r="A44" s="48" t="s">
        <v>49</v>
      </c>
      <c r="B44" s="49" t="s">
        <v>12</v>
      </c>
      <c r="C44" s="50">
        <v>5759.9009999999998</v>
      </c>
      <c r="D44" s="50">
        <v>5759</v>
      </c>
      <c r="E44" s="51">
        <f t="shared" si="0"/>
        <v>1.5645077270356659E-4</v>
      </c>
      <c r="F44" s="50">
        <v>5012.6970000000001</v>
      </c>
      <c r="G44" s="52">
        <f t="shared" si="1"/>
        <v>0.14906227126834112</v>
      </c>
      <c r="H44" s="49" t="s">
        <v>173</v>
      </c>
      <c r="I44" s="49" t="s">
        <v>173</v>
      </c>
    </row>
    <row r="45" spans="1:9">
      <c r="A45" s="48" t="s">
        <v>49</v>
      </c>
      <c r="B45" s="49" t="s">
        <v>162</v>
      </c>
      <c r="C45" s="50">
        <v>17185.16</v>
      </c>
      <c r="D45" s="50">
        <v>17185.16</v>
      </c>
      <c r="E45" s="51">
        <f t="shared" si="0"/>
        <v>0</v>
      </c>
      <c r="F45" s="50">
        <v>15189</v>
      </c>
      <c r="G45" s="52">
        <f t="shared" si="1"/>
        <v>0.13142142339851207</v>
      </c>
      <c r="H45" s="50">
        <v>15212.84</v>
      </c>
      <c r="I45" s="52">
        <f t="shared" si="2"/>
        <v>0.12964837597713508</v>
      </c>
    </row>
    <row r="46" spans="1:9">
      <c r="A46" s="48" t="s">
        <v>50</v>
      </c>
      <c r="B46" s="49" t="s">
        <v>25</v>
      </c>
      <c r="C46" s="50">
        <v>7255</v>
      </c>
      <c r="D46" s="50">
        <v>7219.232</v>
      </c>
      <c r="E46" s="51">
        <f t="shared" si="0"/>
        <v>4.9545436412072683E-3</v>
      </c>
      <c r="F46" s="50">
        <v>4497.0680000000002</v>
      </c>
      <c r="G46" s="52">
        <f t="shared" si="1"/>
        <v>0.61327335944219652</v>
      </c>
      <c r="H46" s="50">
        <v>6242.1030000000001</v>
      </c>
      <c r="I46" s="52">
        <f t="shared" si="2"/>
        <v>0.16226854955773717</v>
      </c>
    </row>
    <row r="47" spans="1:9">
      <c r="A47" s="48" t="s">
        <v>50</v>
      </c>
      <c r="B47" s="49" t="s">
        <v>162</v>
      </c>
      <c r="C47" s="50">
        <v>4669</v>
      </c>
      <c r="D47" s="50">
        <v>4675</v>
      </c>
      <c r="E47" s="51">
        <f t="shared" si="0"/>
        <v>1.2834224598930481E-3</v>
      </c>
      <c r="F47" s="50">
        <v>3850.49</v>
      </c>
      <c r="G47" s="52">
        <f t="shared" si="1"/>
        <v>0.21257294526151224</v>
      </c>
      <c r="H47" s="50">
        <v>4775.402</v>
      </c>
      <c r="I47" s="52">
        <f t="shared" si="2"/>
        <v>2.2281265535341328E-2</v>
      </c>
    </row>
    <row r="48" spans="1:9">
      <c r="A48" s="48" t="s">
        <v>50</v>
      </c>
      <c r="B48" s="49" t="s">
        <v>7</v>
      </c>
      <c r="C48" s="50">
        <v>15733</v>
      </c>
      <c r="D48" s="50">
        <v>15733.48</v>
      </c>
      <c r="E48" s="51">
        <f t="shared" si="0"/>
        <v>3.0508190177860425E-5</v>
      </c>
      <c r="F48" s="50">
        <v>14868.48</v>
      </c>
      <c r="G48" s="52">
        <f t="shared" si="1"/>
        <v>5.8144477444903614E-2</v>
      </c>
      <c r="H48" s="50">
        <v>14804.72</v>
      </c>
      <c r="I48" s="52">
        <f t="shared" si="2"/>
        <v>6.2701624887198187E-2</v>
      </c>
    </row>
    <row r="49" spans="1:9">
      <c r="A49" s="48" t="s">
        <v>53</v>
      </c>
      <c r="B49" s="49" t="s">
        <v>25</v>
      </c>
      <c r="C49" s="50">
        <v>16013.96</v>
      </c>
      <c r="D49" s="50">
        <v>14870</v>
      </c>
      <c r="E49" s="51">
        <f t="shared" si="0"/>
        <v>7.693073301950229E-2</v>
      </c>
      <c r="F49" s="50">
        <v>12047.55</v>
      </c>
      <c r="G49" s="52">
        <f t="shared" si="1"/>
        <v>0.32922959439886118</v>
      </c>
      <c r="H49" s="50">
        <v>9433.2549999999992</v>
      </c>
      <c r="I49" s="52">
        <f t="shared" si="2"/>
        <v>0.69760702959900911</v>
      </c>
    </row>
    <row r="50" spans="1:9">
      <c r="A50" s="48" t="s">
        <v>53</v>
      </c>
      <c r="B50" s="49" t="s">
        <v>161</v>
      </c>
      <c r="C50" s="50">
        <v>2151.674</v>
      </c>
      <c r="D50" s="50">
        <v>2090.7159999999999</v>
      </c>
      <c r="E50" s="51">
        <f t="shared" si="0"/>
        <v>2.9156518628068128E-2</v>
      </c>
      <c r="F50" s="50">
        <v>1894.7750000000001</v>
      </c>
      <c r="G50" s="52">
        <f t="shared" si="1"/>
        <v>0.13558285284532456</v>
      </c>
      <c r="H50" s="50">
        <v>2132.0839999999998</v>
      </c>
      <c r="I50" s="52">
        <f t="shared" si="2"/>
        <v>9.1881933357223014E-3</v>
      </c>
    </row>
    <row r="51" spans="1:9">
      <c r="A51" s="48" t="s">
        <v>53</v>
      </c>
      <c r="B51" s="49" t="s">
        <v>12</v>
      </c>
      <c r="C51" s="50">
        <v>931.65899999999999</v>
      </c>
      <c r="D51" s="50">
        <v>924</v>
      </c>
      <c r="E51" s="51">
        <f t="shared" si="0"/>
        <v>8.2889610389610298E-3</v>
      </c>
      <c r="F51" s="50">
        <v>813.40809999999999</v>
      </c>
      <c r="G51" s="52">
        <f t="shared" si="1"/>
        <v>0.14537708685222092</v>
      </c>
      <c r="H51" s="50">
        <v>733.20950000000005</v>
      </c>
      <c r="I51" s="52">
        <f t="shared" si="2"/>
        <v>0.2706586589508182</v>
      </c>
    </row>
    <row r="52" spans="1:9">
      <c r="A52" s="48" t="s">
        <v>58</v>
      </c>
      <c r="B52" s="49" t="s">
        <v>25</v>
      </c>
      <c r="C52" s="50">
        <v>128537.60000000001</v>
      </c>
      <c r="D52" s="50">
        <v>128537.5</v>
      </c>
      <c r="E52" s="51">
        <f t="shared" si="0"/>
        <v>7.7798307891331924E-7</v>
      </c>
      <c r="F52" s="50">
        <v>73504.649999999994</v>
      </c>
      <c r="G52" s="52">
        <f t="shared" si="1"/>
        <v>0.7487002522969638</v>
      </c>
      <c r="H52" s="50">
        <v>74485.100000000006</v>
      </c>
      <c r="I52" s="52">
        <f t="shared" si="2"/>
        <v>0.72568204916151013</v>
      </c>
    </row>
    <row r="53" spans="1:9">
      <c r="A53" s="48" t="s">
        <v>58</v>
      </c>
      <c r="B53" s="49" t="s">
        <v>161</v>
      </c>
      <c r="C53" s="50">
        <v>28469.87</v>
      </c>
      <c r="D53" s="50">
        <v>28469.9</v>
      </c>
      <c r="E53" s="51">
        <f t="shared" si="0"/>
        <v>1.0537444811001734E-6</v>
      </c>
      <c r="F53" s="50">
        <v>25848.68</v>
      </c>
      <c r="G53" s="52">
        <f t="shared" si="1"/>
        <v>0.10140517813675587</v>
      </c>
      <c r="H53" s="50">
        <v>25836.09</v>
      </c>
      <c r="I53" s="52">
        <f t="shared" si="2"/>
        <v>0.10194189600670994</v>
      </c>
    </row>
    <row r="54" spans="1:9">
      <c r="A54" s="48" t="s">
        <v>58</v>
      </c>
      <c r="B54" s="49" t="s">
        <v>12</v>
      </c>
      <c r="C54" s="50">
        <v>50502.75</v>
      </c>
      <c r="D54" s="50">
        <v>48786.400000000001</v>
      </c>
      <c r="E54" s="51">
        <f t="shared" si="0"/>
        <v>3.5180911073577854E-2</v>
      </c>
      <c r="F54" s="50">
        <v>15843.86</v>
      </c>
      <c r="G54" s="52">
        <f t="shared" si="1"/>
        <v>2.1875281654849261</v>
      </c>
      <c r="H54" s="50">
        <v>46418.32</v>
      </c>
      <c r="I54" s="52">
        <f t="shared" si="2"/>
        <v>8.7991767043701721E-2</v>
      </c>
    </row>
    <row r="55" spans="1:9">
      <c r="A55" s="48" t="s">
        <v>58</v>
      </c>
      <c r="B55" s="49" t="s">
        <v>174</v>
      </c>
      <c r="C55" s="50">
        <v>17716.43</v>
      </c>
      <c r="D55" s="50">
        <v>17716.400000000001</v>
      </c>
      <c r="E55" s="51">
        <f t="shared" si="0"/>
        <v>1.6933462779591704E-6</v>
      </c>
      <c r="F55" s="50">
        <v>309.72800000000001</v>
      </c>
      <c r="G55" s="52">
        <f t="shared" si="1"/>
        <v>56.199962547783862</v>
      </c>
      <c r="H55" s="50">
        <v>17311.900000000001</v>
      </c>
      <c r="I55" s="52">
        <f t="shared" si="2"/>
        <v>2.3367163627331419E-2</v>
      </c>
    </row>
    <row r="56" spans="1:9">
      <c r="A56" s="48" t="s">
        <v>63</v>
      </c>
      <c r="B56" s="49" t="s">
        <v>25</v>
      </c>
      <c r="C56" s="50">
        <v>330.3</v>
      </c>
      <c r="D56" s="50">
        <v>330.3</v>
      </c>
      <c r="E56" s="51">
        <f t="shared" si="0"/>
        <v>0</v>
      </c>
      <c r="F56" s="50">
        <v>63.981999999999999</v>
      </c>
      <c r="G56" s="52">
        <f t="shared" si="1"/>
        <v>4.162389422024944</v>
      </c>
      <c r="H56" s="50">
        <v>261.197</v>
      </c>
      <c r="I56" s="52">
        <f t="shared" si="2"/>
        <v>0.26456276297200965</v>
      </c>
    </row>
    <row r="57" spans="1:9">
      <c r="A57" s="48" t="s">
        <v>63</v>
      </c>
      <c r="B57" s="49" t="s">
        <v>12</v>
      </c>
      <c r="C57" s="50">
        <v>959.6</v>
      </c>
      <c r="D57" s="50">
        <v>959.6</v>
      </c>
      <c r="E57" s="51">
        <f t="shared" si="0"/>
        <v>0</v>
      </c>
      <c r="F57" s="50">
        <v>524.505</v>
      </c>
      <c r="G57" s="52">
        <f t="shared" si="1"/>
        <v>0.82953451349367502</v>
      </c>
      <c r="H57" s="50">
        <v>1151.615</v>
      </c>
      <c r="I57" s="52">
        <f t="shared" si="2"/>
        <v>0.16673541070583484</v>
      </c>
    </row>
    <row r="58" spans="1:9">
      <c r="A58" s="48" t="s">
        <v>67</v>
      </c>
      <c r="B58" s="49" t="s">
        <v>25</v>
      </c>
      <c r="C58" s="50">
        <v>3218.6970000000001</v>
      </c>
      <c r="D58" s="50">
        <v>3218.6970000000001</v>
      </c>
      <c r="E58" s="51">
        <f t="shared" si="0"/>
        <v>0</v>
      </c>
      <c r="F58" s="50">
        <v>1898.2449999999999</v>
      </c>
      <c r="G58" s="52">
        <f t="shared" si="1"/>
        <v>0.69561726752869113</v>
      </c>
      <c r="H58" s="50">
        <v>2647.0160000000001</v>
      </c>
      <c r="I58" s="52">
        <f t="shared" si="2"/>
        <v>0.21597187172272478</v>
      </c>
    </row>
    <row r="59" spans="1:9">
      <c r="A59" s="48" t="s">
        <v>67</v>
      </c>
      <c r="B59" s="49" t="s">
        <v>12</v>
      </c>
      <c r="C59" s="50">
        <v>2431.569</v>
      </c>
      <c r="D59" s="50">
        <v>2431.569</v>
      </c>
      <c r="E59" s="51">
        <f t="shared" si="0"/>
        <v>0</v>
      </c>
      <c r="F59" s="50">
        <v>183.387</v>
      </c>
      <c r="G59" s="52">
        <f t="shared" si="1"/>
        <v>12.259222300381159</v>
      </c>
      <c r="H59" s="50">
        <v>2363.6179999999999</v>
      </c>
      <c r="I59" s="52">
        <f t="shared" si="2"/>
        <v>2.8748723355466081E-2</v>
      </c>
    </row>
    <row r="60" spans="1:9">
      <c r="A60" s="48" t="s">
        <v>70</v>
      </c>
      <c r="B60" s="49" t="s">
        <v>12</v>
      </c>
      <c r="C60" s="50">
        <v>2113</v>
      </c>
      <c r="D60" s="50">
        <v>2092</v>
      </c>
      <c r="E60" s="51">
        <f t="shared" si="0"/>
        <v>1.0038240917782026E-2</v>
      </c>
      <c r="F60" s="50">
        <v>992.13559999999995</v>
      </c>
      <c r="G60" s="52">
        <f t="shared" si="1"/>
        <v>1.1297491996053766</v>
      </c>
      <c r="H60" s="50">
        <v>1290.7809999999999</v>
      </c>
      <c r="I60" s="52">
        <f t="shared" si="2"/>
        <v>0.63699341716371727</v>
      </c>
    </row>
    <row r="61" spans="1:9">
      <c r="A61" s="48" t="s">
        <v>70</v>
      </c>
      <c r="B61" s="49" t="s">
        <v>162</v>
      </c>
      <c r="C61" s="50">
        <v>1554.7</v>
      </c>
      <c r="D61" s="50">
        <v>1577.7</v>
      </c>
      <c r="E61" s="51">
        <f t="shared" si="0"/>
        <v>1.4578183431577612E-2</v>
      </c>
      <c r="F61" s="50">
        <v>1440.7190000000001</v>
      </c>
      <c r="G61" s="52">
        <f t="shared" si="1"/>
        <v>7.9113970177390594E-2</v>
      </c>
      <c r="H61" s="50">
        <v>1443.8330000000001</v>
      </c>
      <c r="I61" s="52">
        <f t="shared" si="2"/>
        <v>7.6786581273596013E-2</v>
      </c>
    </row>
    <row r="62" spans="1:9">
      <c r="A62" s="48" t="s">
        <v>72</v>
      </c>
      <c r="B62" s="49" t="s">
        <v>25</v>
      </c>
      <c r="C62" s="50">
        <v>57493.38</v>
      </c>
      <c r="D62" s="50">
        <v>56258</v>
      </c>
      <c r="E62" s="51">
        <f t="shared" si="0"/>
        <v>2.1959188026591726E-2</v>
      </c>
      <c r="F62" s="50">
        <v>38298.32</v>
      </c>
      <c r="G62" s="52">
        <f t="shared" si="1"/>
        <v>0.50119848599103034</v>
      </c>
      <c r="H62" s="50">
        <v>36995.14</v>
      </c>
      <c r="I62" s="52">
        <f t="shared" si="2"/>
        <v>0.55407926554677178</v>
      </c>
    </row>
    <row r="63" spans="1:9">
      <c r="A63" s="48" t="s">
        <v>72</v>
      </c>
      <c r="B63" s="49" t="s">
        <v>161</v>
      </c>
      <c r="C63" s="50">
        <v>27469.759999999998</v>
      </c>
      <c r="D63" s="50">
        <v>29214</v>
      </c>
      <c r="E63" s="51">
        <f t="shared" si="0"/>
        <v>5.9705620592866486E-2</v>
      </c>
      <c r="F63" s="50">
        <v>27130.25</v>
      </c>
      <c r="G63" s="52">
        <f t="shared" si="1"/>
        <v>1.2514075616700857E-2</v>
      </c>
      <c r="H63" s="50">
        <v>27191.89</v>
      </c>
      <c r="I63" s="52">
        <f t="shared" si="2"/>
        <v>1.0218855695576843E-2</v>
      </c>
    </row>
    <row r="64" spans="1:9">
      <c r="A64" s="48" t="s">
        <v>72</v>
      </c>
      <c r="B64" s="49" t="s">
        <v>7</v>
      </c>
      <c r="C64" s="50">
        <v>3514.77</v>
      </c>
      <c r="D64" s="50">
        <v>3395</v>
      </c>
      <c r="E64" s="51">
        <f t="shared" si="0"/>
        <v>3.5278350515463915E-2</v>
      </c>
      <c r="F64" s="50">
        <v>3328.0360000000001</v>
      </c>
      <c r="G64" s="52">
        <f t="shared" si="1"/>
        <v>5.6109369009229443E-2</v>
      </c>
      <c r="H64" s="50">
        <v>3328.7629999999999</v>
      </c>
      <c r="I64" s="52">
        <f t="shared" si="2"/>
        <v>5.5878715306556838E-2</v>
      </c>
    </row>
    <row r="65" spans="1:9">
      <c r="A65" s="48" t="s">
        <v>79</v>
      </c>
      <c r="B65" s="49" t="s">
        <v>30</v>
      </c>
      <c r="C65" s="50">
        <v>5333.2209999999995</v>
      </c>
      <c r="D65" s="50">
        <v>6511</v>
      </c>
      <c r="E65" s="51">
        <f t="shared" si="0"/>
        <v>0.18089064659806489</v>
      </c>
      <c r="F65" s="50">
        <v>1378.502</v>
      </c>
      <c r="G65" s="52">
        <f t="shared" si="1"/>
        <v>2.8688525660463311</v>
      </c>
      <c r="H65" s="50">
        <v>1800.6769999999999</v>
      </c>
      <c r="I65" s="52">
        <f t="shared" si="2"/>
        <v>1.9617865947085458</v>
      </c>
    </row>
    <row r="66" spans="1:9">
      <c r="A66" s="48" t="s">
        <v>79</v>
      </c>
      <c r="B66" s="49" t="s">
        <v>25</v>
      </c>
      <c r="C66" s="50">
        <v>12634.33</v>
      </c>
      <c r="D66" s="50">
        <v>12709</v>
      </c>
      <c r="E66" s="51">
        <f t="shared" si="0"/>
        <v>5.8753639153355944E-3</v>
      </c>
      <c r="F66" s="50">
        <v>7245.6469999999999</v>
      </c>
      <c r="G66" s="52">
        <f t="shared" si="1"/>
        <v>0.74371315632682633</v>
      </c>
      <c r="H66" s="50">
        <v>8683.3529999999992</v>
      </c>
      <c r="I66" s="52">
        <f t="shared" si="2"/>
        <v>0.45500591764494674</v>
      </c>
    </row>
    <row r="67" spans="1:9">
      <c r="A67" s="48" t="s">
        <v>79</v>
      </c>
      <c r="B67" s="49" t="s">
        <v>12</v>
      </c>
      <c r="C67" s="50">
        <v>2387.4079999999999</v>
      </c>
      <c r="D67" s="50">
        <v>2387</v>
      </c>
      <c r="E67" s="51">
        <f t="shared" ref="E67:E84" si="3">ABS(C67-D67)/D67</f>
        <v>1.7092584834516204E-4</v>
      </c>
      <c r="F67" s="50">
        <v>557.71950000000004</v>
      </c>
      <c r="G67" s="52">
        <f t="shared" ref="G67:G84" si="4">ABS(C67-F67)/F67</f>
        <v>3.2806607981252216</v>
      </c>
      <c r="H67" s="50">
        <v>1573.1279999999999</v>
      </c>
      <c r="I67" s="52">
        <f t="shared" ref="I67:I84" si="5">ABS(C67-H67)/H67</f>
        <v>0.51761840104556023</v>
      </c>
    </row>
    <row r="68" spans="1:9">
      <c r="A68" s="48" t="s">
        <v>79</v>
      </c>
      <c r="B68" s="49" t="s">
        <v>34</v>
      </c>
      <c r="C68" s="50">
        <v>130563</v>
      </c>
      <c r="D68" s="50">
        <v>130588</v>
      </c>
      <c r="E68" s="51">
        <f t="shared" si="3"/>
        <v>1.9144178638159709E-4</v>
      </c>
      <c r="F68" s="50">
        <v>110465</v>
      </c>
      <c r="G68" s="52">
        <f t="shared" si="4"/>
        <v>0.18193998098945369</v>
      </c>
      <c r="H68" s="50">
        <v>124369.4</v>
      </c>
      <c r="I68" s="52">
        <f t="shared" si="5"/>
        <v>4.9800031197384617E-2</v>
      </c>
    </row>
    <row r="69" spans="1:9">
      <c r="A69" s="48" t="s">
        <v>83</v>
      </c>
      <c r="B69" s="49" t="s">
        <v>25</v>
      </c>
      <c r="C69" s="50">
        <v>15611.62</v>
      </c>
      <c r="D69" s="50">
        <v>15615</v>
      </c>
      <c r="E69" s="51">
        <f t="shared" si="3"/>
        <v>2.1645853346136405E-4</v>
      </c>
      <c r="F69" s="50">
        <v>10187.98</v>
      </c>
      <c r="G69" s="52">
        <f t="shared" si="4"/>
        <v>0.53235675766933199</v>
      </c>
      <c r="H69" s="50">
        <v>14530.63</v>
      </c>
      <c r="I69" s="52">
        <f t="shared" si="5"/>
        <v>7.4393883816462308E-2</v>
      </c>
    </row>
    <row r="70" spans="1:9">
      <c r="A70" s="48" t="s">
        <v>83</v>
      </c>
      <c r="B70" s="49" t="s">
        <v>161</v>
      </c>
      <c r="C70" s="50">
        <v>12006.36</v>
      </c>
      <c r="D70" s="50">
        <v>12006</v>
      </c>
      <c r="E70" s="51">
        <f t="shared" si="3"/>
        <v>2.9985007496300355E-5</v>
      </c>
      <c r="F70" s="50">
        <v>11165.45</v>
      </c>
      <c r="G70" s="52">
        <f t="shared" si="4"/>
        <v>7.531357894218324E-2</v>
      </c>
      <c r="H70" s="50">
        <v>11164.71</v>
      </c>
      <c r="I70" s="52">
        <f t="shared" si="5"/>
        <v>7.5384851017178373E-2</v>
      </c>
    </row>
    <row r="71" spans="1:9">
      <c r="A71" s="48" t="s">
        <v>83</v>
      </c>
      <c r="B71" s="49" t="s">
        <v>12</v>
      </c>
      <c r="C71" s="50">
        <v>13628.26</v>
      </c>
      <c r="D71" s="50">
        <v>13629</v>
      </c>
      <c r="E71" s="51">
        <f t="shared" si="3"/>
        <v>5.4295986499360317E-5</v>
      </c>
      <c r="F71" s="50">
        <v>10449.469999999999</v>
      </c>
      <c r="G71" s="52">
        <f t="shared" si="4"/>
        <v>0.30420585924453597</v>
      </c>
      <c r="H71" s="50">
        <v>11922.27</v>
      </c>
      <c r="I71" s="52">
        <f t="shared" si="5"/>
        <v>0.14309271640383917</v>
      </c>
    </row>
    <row r="72" spans="1:9">
      <c r="A72" s="48" t="s">
        <v>91</v>
      </c>
      <c r="B72" s="49" t="s">
        <v>30</v>
      </c>
      <c r="C72" s="50">
        <v>10195</v>
      </c>
      <c r="D72" s="49" t="s">
        <v>173</v>
      </c>
      <c r="E72" s="49" t="s">
        <v>173</v>
      </c>
      <c r="F72" s="50">
        <v>615.05949999999996</v>
      </c>
      <c r="G72" s="52">
        <f t="shared" si="4"/>
        <v>15.57563211364104</v>
      </c>
      <c r="H72" s="49" t="s">
        <v>175</v>
      </c>
      <c r="I72" s="49" t="s">
        <v>175</v>
      </c>
    </row>
    <row r="73" spans="1:9">
      <c r="A73" s="48" t="s">
        <v>91</v>
      </c>
      <c r="B73" s="49" t="s">
        <v>25</v>
      </c>
      <c r="C73" s="50">
        <v>376</v>
      </c>
      <c r="D73" s="49" t="s">
        <v>173</v>
      </c>
      <c r="E73" s="49" t="s">
        <v>173</v>
      </c>
      <c r="F73" s="50">
        <v>408.28629999999998</v>
      </c>
      <c r="G73" s="52">
        <f t="shared" si="4"/>
        <v>7.9077598244173222E-2</v>
      </c>
      <c r="H73" s="49" t="s">
        <v>173</v>
      </c>
      <c r="I73" s="49" t="s">
        <v>173</v>
      </c>
    </row>
    <row r="74" spans="1:9">
      <c r="A74" s="48" t="s">
        <v>91</v>
      </c>
      <c r="B74" s="49" t="s">
        <v>161</v>
      </c>
      <c r="C74" s="50">
        <v>335</v>
      </c>
      <c r="D74" s="49" t="s">
        <v>173</v>
      </c>
      <c r="E74" s="49" t="s">
        <v>173</v>
      </c>
      <c r="F74" s="50">
        <v>378.46089999999998</v>
      </c>
      <c r="G74" s="52">
        <f t="shared" si="4"/>
        <v>0.11483590510935207</v>
      </c>
      <c r="H74" s="49" t="s">
        <v>173</v>
      </c>
      <c r="I74" s="49" t="s">
        <v>173</v>
      </c>
    </row>
    <row r="75" spans="1:9">
      <c r="A75" s="48" t="s">
        <v>91</v>
      </c>
      <c r="B75" s="49" t="s">
        <v>12</v>
      </c>
      <c r="C75" s="50">
        <v>62250</v>
      </c>
      <c r="D75" s="50">
        <v>62150</v>
      </c>
      <c r="E75" s="51">
        <f t="shared" si="3"/>
        <v>1.6090104585679806E-3</v>
      </c>
      <c r="F75" s="50">
        <v>15933.7</v>
      </c>
      <c r="G75" s="52">
        <f t="shared" si="4"/>
        <v>2.9068138599320936</v>
      </c>
      <c r="H75" s="50">
        <v>62112.76</v>
      </c>
      <c r="I75" s="52">
        <f t="shared" si="5"/>
        <v>2.2095298936965278E-3</v>
      </c>
    </row>
    <row r="76" spans="1:9">
      <c r="A76" s="48" t="s">
        <v>91</v>
      </c>
      <c r="B76" s="49" t="s">
        <v>7</v>
      </c>
      <c r="C76" s="50">
        <v>68549</v>
      </c>
      <c r="D76" s="50">
        <v>68549</v>
      </c>
      <c r="E76" s="51">
        <f t="shared" si="3"/>
        <v>0</v>
      </c>
      <c r="F76" s="50">
        <v>65875.45</v>
      </c>
      <c r="G76" s="52">
        <f t="shared" si="4"/>
        <v>4.0584922000532868E-2</v>
      </c>
      <c r="H76" s="50">
        <v>65787.61</v>
      </c>
      <c r="I76" s="52">
        <f t="shared" si="5"/>
        <v>4.1974317048453343E-2</v>
      </c>
    </row>
    <row r="77" spans="1:9">
      <c r="A77" s="48" t="s">
        <v>94</v>
      </c>
      <c r="B77" s="49" t="s">
        <v>25</v>
      </c>
      <c r="C77" s="50">
        <v>478.01400000000001</v>
      </c>
      <c r="D77" s="50">
        <v>478.01400000000001</v>
      </c>
      <c r="E77" s="51">
        <f t="shared" si="3"/>
        <v>0</v>
      </c>
      <c r="F77" s="50">
        <v>5.9998500000000003</v>
      </c>
      <c r="G77" s="52">
        <f t="shared" si="4"/>
        <v>78.670991774794373</v>
      </c>
      <c r="H77" s="50">
        <v>281.06299999999999</v>
      </c>
      <c r="I77" s="52">
        <f t="shared" si="5"/>
        <v>0.70073613389168987</v>
      </c>
    </row>
    <row r="78" spans="1:9">
      <c r="A78" s="48" t="s">
        <v>94</v>
      </c>
      <c r="B78" s="49" t="s">
        <v>12</v>
      </c>
      <c r="C78" s="50">
        <v>4892.9930000000004</v>
      </c>
      <c r="D78" s="50">
        <v>5081.6660000000002</v>
      </c>
      <c r="E78" s="51">
        <f t="shared" si="3"/>
        <v>3.7128178042397861E-2</v>
      </c>
      <c r="F78" s="50">
        <v>163.6294</v>
      </c>
      <c r="G78" s="52">
        <f t="shared" si="4"/>
        <v>28.902896423258905</v>
      </c>
      <c r="H78" s="50">
        <v>4566.5389999999998</v>
      </c>
      <c r="I78" s="52">
        <f t="shared" si="5"/>
        <v>7.1488275913115087E-2</v>
      </c>
    </row>
    <row r="79" spans="1:9">
      <c r="A79" s="48" t="s">
        <v>94</v>
      </c>
      <c r="B79" s="49" t="s">
        <v>162</v>
      </c>
      <c r="C79" s="50">
        <v>4622.2700000000004</v>
      </c>
      <c r="D79" s="50">
        <v>4622.2700000000004</v>
      </c>
      <c r="E79" s="51">
        <f t="shared" si="3"/>
        <v>0</v>
      </c>
      <c r="F79" s="50">
        <v>3257.5970000000002</v>
      </c>
      <c r="G79" s="52">
        <f t="shared" si="4"/>
        <v>0.41892014266958133</v>
      </c>
      <c r="H79" s="50">
        <v>4149.9960000000001</v>
      </c>
      <c r="I79" s="52">
        <f t="shared" si="5"/>
        <v>0.1138010735432035</v>
      </c>
    </row>
    <row r="80" spans="1:9">
      <c r="A80" s="48" t="s">
        <v>94</v>
      </c>
      <c r="B80" s="49" t="s">
        <v>7</v>
      </c>
      <c r="C80" s="50">
        <v>5776.4390000000003</v>
      </c>
      <c r="D80" s="50">
        <v>5776.4390000000003</v>
      </c>
      <c r="E80" s="51">
        <f t="shared" si="3"/>
        <v>0</v>
      </c>
      <c r="F80" s="50">
        <v>4999.692</v>
      </c>
      <c r="G80" s="52">
        <f t="shared" si="4"/>
        <v>0.155358970112559</v>
      </c>
      <c r="H80" s="50">
        <v>5488.0889999999999</v>
      </c>
      <c r="I80" s="52">
        <f t="shared" si="5"/>
        <v>5.2541057552091514E-2</v>
      </c>
    </row>
    <row r="81" spans="1:9">
      <c r="A81" s="48" t="s">
        <v>97</v>
      </c>
      <c r="B81" s="49" t="s">
        <v>25</v>
      </c>
      <c r="C81" s="50">
        <v>1857</v>
      </c>
      <c r="D81" s="50">
        <v>1857</v>
      </c>
      <c r="E81" s="51">
        <f t="shared" si="3"/>
        <v>0</v>
      </c>
      <c r="F81" s="50">
        <v>228.8999</v>
      </c>
      <c r="G81" s="52">
        <f t="shared" si="4"/>
        <v>7.1127165193169599</v>
      </c>
      <c r="H81" s="50">
        <v>1407.646</v>
      </c>
      <c r="I81" s="52">
        <f t="shared" si="5"/>
        <v>0.31922372528320336</v>
      </c>
    </row>
    <row r="82" spans="1:9">
      <c r="A82" s="48" t="s">
        <v>97</v>
      </c>
      <c r="B82" s="49" t="s">
        <v>12</v>
      </c>
      <c r="C82" s="50">
        <v>3879</v>
      </c>
      <c r="D82" s="50">
        <v>3879</v>
      </c>
      <c r="E82" s="51">
        <f t="shared" si="3"/>
        <v>0</v>
      </c>
      <c r="F82" s="50">
        <v>427.0163</v>
      </c>
      <c r="G82" s="52">
        <f t="shared" si="4"/>
        <v>8.0839623686496278</v>
      </c>
      <c r="H82" s="50">
        <v>3606.0439999999999</v>
      </c>
      <c r="I82" s="52">
        <f t="shared" si="5"/>
        <v>7.5694029246454048E-2</v>
      </c>
    </row>
    <row r="83" spans="1:9">
      <c r="A83" s="48" t="s">
        <v>97</v>
      </c>
      <c r="B83" s="49" t="s">
        <v>34</v>
      </c>
      <c r="C83" s="50">
        <v>3011</v>
      </c>
      <c r="D83" s="50">
        <v>3012.8</v>
      </c>
      <c r="E83" s="51">
        <f t="shared" si="3"/>
        <v>5.9745087626134551E-4</v>
      </c>
      <c r="F83" s="50">
        <v>1950.702</v>
      </c>
      <c r="G83" s="52">
        <f t="shared" si="4"/>
        <v>0.5435468872231638</v>
      </c>
      <c r="H83" s="50">
        <v>2140.54</v>
      </c>
      <c r="I83" s="52">
        <f t="shared" si="5"/>
        <v>0.40665439561979688</v>
      </c>
    </row>
    <row r="84" spans="1:9">
      <c r="A84" s="48" t="s">
        <v>97</v>
      </c>
      <c r="B84" s="49" t="s">
        <v>7</v>
      </c>
      <c r="C84" s="50">
        <v>14843</v>
      </c>
      <c r="D84" s="50">
        <v>14843</v>
      </c>
      <c r="E84" s="51">
        <f t="shared" si="3"/>
        <v>0</v>
      </c>
      <c r="F84" s="50">
        <v>14775.91</v>
      </c>
      <c r="G84" s="52">
        <f t="shared" si="4"/>
        <v>4.540498690097608E-3</v>
      </c>
      <c r="H84" s="50">
        <v>14659.26</v>
      </c>
      <c r="I84" s="52">
        <f t="shared" si="5"/>
        <v>1.2534056971497865E-2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National Statistics</vt:lpstr>
      <vt:lpstr>National Statistics Table</vt:lpstr>
      <vt:lpstr>EUROSTAT</vt:lpstr>
      <vt:lpstr>Sources Comparission</vt:lpstr>
      <vt:lpstr>Percentage difference</vt:lpstr>
      <vt:lpstr>'Percentage difference'!_Hlk84702980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Lovindu Wijesinghe</dc:creator>
  <cp:lastModifiedBy>Lovindu Wijesinghe</cp:lastModifiedBy>
  <dcterms:created xsi:type="dcterms:W3CDTF">2015-06-05T18:17:20Z</dcterms:created>
  <dcterms:modified xsi:type="dcterms:W3CDTF">2021-10-26T15:53:50Z</dcterms:modified>
</cp:coreProperties>
</file>