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80" tabRatio="500"/>
  </bookViews>
  <sheets>
    <sheet name="BOM" sheetId="1" r:id="rId1"/>
    <sheet name="Electrical Component Prices" sheetId="2" r:id="rId2"/>
    <sheet name="Mechanical Component Prices" sheetId="3" r:id="rId3"/>
  </sheets>
  <definedNames>
    <definedName name="_xlnm.Print_Area" localSheetId="0">BOM!$A$1:$J$35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E30" i="1"/>
  <c r="F30" i="1"/>
  <c r="G30" i="1"/>
  <c r="I30" i="1"/>
  <c r="E31" i="1"/>
  <c r="F31" i="1"/>
  <c r="G31" i="1"/>
  <c r="I31" i="1"/>
  <c r="D31" i="1"/>
  <c r="D21" i="1"/>
  <c r="E27" i="1"/>
  <c r="F27" i="1"/>
  <c r="G27" i="1"/>
  <c r="I27" i="1"/>
  <c r="E28" i="1"/>
  <c r="F28" i="1"/>
  <c r="G28" i="1"/>
  <c r="I28" i="1"/>
  <c r="E29" i="1"/>
  <c r="F29" i="1"/>
  <c r="G29" i="1"/>
  <c r="I29" i="1"/>
  <c r="D28" i="1"/>
  <c r="D29" i="1"/>
  <c r="D30" i="1"/>
  <c r="D27" i="1"/>
  <c r="H8" i="3"/>
  <c r="G8" i="3"/>
  <c r="J5" i="3"/>
  <c r="K5" i="3"/>
  <c r="H7" i="3"/>
  <c r="I7" i="3"/>
  <c r="J7" i="3"/>
  <c r="K7" i="3"/>
  <c r="G7" i="3"/>
  <c r="H5" i="3"/>
  <c r="G5" i="3"/>
  <c r="I5" i="3"/>
  <c r="F19" i="1"/>
  <c r="D13" i="1"/>
  <c r="F13" i="1"/>
  <c r="D14" i="1"/>
  <c r="J26" i="1"/>
  <c r="J27" i="1"/>
  <c r="J28" i="1"/>
  <c r="J29" i="1"/>
  <c r="J30" i="1"/>
  <c r="J31" i="1"/>
  <c r="J32" i="1"/>
  <c r="J33" i="1"/>
  <c r="J38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J37" i="1"/>
  <c r="J35" i="1"/>
  <c r="J34" i="1"/>
  <c r="E33" i="1"/>
  <c r="F33" i="1"/>
  <c r="G33" i="1"/>
  <c r="D33" i="1"/>
  <c r="D32" i="1"/>
  <c r="E32" i="1"/>
  <c r="F32" i="1"/>
  <c r="G32" i="1"/>
  <c r="D22" i="1"/>
  <c r="E21" i="1"/>
  <c r="F10" i="1"/>
  <c r="F11" i="1"/>
  <c r="D8" i="1"/>
  <c r="E8" i="1"/>
  <c r="F8" i="1"/>
  <c r="G8" i="1"/>
  <c r="D9" i="1"/>
  <c r="E9" i="1"/>
  <c r="F9" i="1"/>
  <c r="G9" i="1"/>
  <c r="D10" i="1"/>
  <c r="E10" i="1"/>
  <c r="G10" i="1"/>
  <c r="D11" i="1"/>
  <c r="E11" i="1"/>
  <c r="G11" i="1"/>
  <c r="D12" i="1"/>
  <c r="E12" i="1"/>
  <c r="F12" i="1"/>
  <c r="G12" i="1"/>
  <c r="E13" i="1"/>
  <c r="G13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G19" i="1"/>
  <c r="D20" i="1"/>
  <c r="E20" i="1"/>
  <c r="F20" i="1"/>
  <c r="G20" i="1"/>
  <c r="F21" i="1"/>
  <c r="G21" i="1"/>
  <c r="E22" i="1"/>
  <c r="F22" i="1"/>
  <c r="G22" i="1"/>
  <c r="D23" i="1"/>
  <c r="E23" i="1"/>
  <c r="F23" i="1"/>
  <c r="G23" i="1"/>
  <c r="E7" i="1"/>
  <c r="F7" i="1"/>
  <c r="G7" i="1"/>
  <c r="D7" i="1"/>
  <c r="E6" i="1"/>
  <c r="F6" i="1"/>
  <c r="G6" i="1"/>
  <c r="D6" i="1"/>
</calcChain>
</file>

<file path=xl/sharedStrings.xml><?xml version="1.0" encoding="utf-8"?>
<sst xmlns="http://schemas.openxmlformats.org/spreadsheetml/2006/main" count="161" uniqueCount="114">
  <si>
    <t xml:space="preserve">Number of Devices: </t>
  </si>
  <si>
    <t>Item #</t>
  </si>
  <si>
    <t>Designator</t>
  </si>
  <si>
    <t>Name</t>
  </si>
  <si>
    <t>Description</t>
  </si>
  <si>
    <t>Manufacturer</t>
  </si>
  <si>
    <t>Distributor</t>
  </si>
  <si>
    <t>Quantity</t>
  </si>
  <si>
    <t>Price</t>
  </si>
  <si>
    <t>Total</t>
  </si>
  <si>
    <t>To Order</t>
  </si>
  <si>
    <t xml:space="preserve">Description </t>
  </si>
  <si>
    <t>Mfg. Part #</t>
  </si>
  <si>
    <t>Prices</t>
  </si>
  <si>
    <t>Qty = 1</t>
  </si>
  <si>
    <t>Qty = 10</t>
  </si>
  <si>
    <t>Qty = 100</t>
  </si>
  <si>
    <t>Qty = 500</t>
  </si>
  <si>
    <t>Qty = 1000</t>
  </si>
  <si>
    <t># Needed</t>
  </si>
  <si>
    <t>Mechanical Parts</t>
  </si>
  <si>
    <t>Electrical Component Prices</t>
  </si>
  <si>
    <t>Mechanical Component Prices</t>
  </si>
  <si>
    <t>TOP</t>
  </si>
  <si>
    <t>Case Top</t>
  </si>
  <si>
    <t>Price per Unit</t>
  </si>
  <si>
    <t>Electrical</t>
  </si>
  <si>
    <t>Mechanical</t>
  </si>
  <si>
    <t>Atmel</t>
  </si>
  <si>
    <t>Digikey</t>
  </si>
  <si>
    <t>IC MCU 8BIT 32KB FLASH 28DIP</t>
  </si>
  <si>
    <t>ATMEGA328-PU</t>
  </si>
  <si>
    <t>CRYSTAL 16MHZ 20PF THRU</t>
  </si>
  <si>
    <t>ECS Inc</t>
  </si>
  <si>
    <t>ECS-160-20-4X</t>
  </si>
  <si>
    <t>CAP CER 0.1UF 50V 20% RADIAL</t>
  </si>
  <si>
    <t>Kemet</t>
  </si>
  <si>
    <t>C315C104M5U5TA</t>
  </si>
  <si>
    <t>CAP CER 22PF 200V 10% RADIAL</t>
  </si>
  <si>
    <t>AVX Corporation</t>
  </si>
  <si>
    <t>SR152A220KAR</t>
  </si>
  <si>
    <t>CAP ALUM 10UF 50V 20% RADIAL</t>
  </si>
  <si>
    <t>Panasonic Electronic Components</t>
  </si>
  <si>
    <t>EEU-FC1H100L</t>
  </si>
  <si>
    <t>RES 68 OHM 1/4W 1% AXIAL</t>
  </si>
  <si>
    <t>Stackpole Electronics Inc</t>
  </si>
  <si>
    <t>RNMF14FTC68R0</t>
  </si>
  <si>
    <t>DIODE ZENER 3.6V 400MW ALF2</t>
  </si>
  <si>
    <t>NXP Semiconductors</t>
  </si>
  <si>
    <t>BZX79-C3V6,133</t>
  </si>
  <si>
    <t>SWITCH TACTILE SPST-NO 0.05A 24V</t>
  </si>
  <si>
    <t>TE Connectivity</t>
  </si>
  <si>
    <t>RES 1.5K OHM 1/4W 5% CARBON FILM</t>
  </si>
  <si>
    <t>CF14JT1K50</t>
  </si>
  <si>
    <t>CONN USB RECEPTACLE 5POS RT ANG</t>
  </si>
  <si>
    <t>Molex Inc</t>
  </si>
  <si>
    <t>DIODE GEN PURP 100V 200MA DO35</t>
  </si>
  <si>
    <t>Fairchild Semiconductor</t>
  </si>
  <si>
    <t>1N4148TA</t>
  </si>
  <si>
    <t>SWITCH PUSH SPST-NO 0.01A 12V</t>
  </si>
  <si>
    <t>Cherry</t>
  </si>
  <si>
    <t>MX1A-E1NW</t>
  </si>
  <si>
    <t>1825027-5</t>
  </si>
  <si>
    <t>C1, C3</t>
  </si>
  <si>
    <t>C2, C5</t>
  </si>
  <si>
    <t>C3</t>
  </si>
  <si>
    <t>CN1</t>
  </si>
  <si>
    <t>D1, D2</t>
  </si>
  <si>
    <t>D3-D18</t>
  </si>
  <si>
    <t>R7, R8</t>
  </si>
  <si>
    <t>R6</t>
  </si>
  <si>
    <t>S1</t>
  </si>
  <si>
    <t>U1</t>
  </si>
  <si>
    <t>Y1</t>
  </si>
  <si>
    <t>SW1-SW16</t>
  </si>
  <si>
    <t>LED 3MM 468NM BLUE TRANSPARENT</t>
  </si>
  <si>
    <t>Rohm Semiconductor</t>
  </si>
  <si>
    <t>SLR343BC7T3F</t>
  </si>
  <si>
    <t>LED1-3, SW1-SW16</t>
  </si>
  <si>
    <t>CF14JT1K00</t>
  </si>
  <si>
    <t>RES 1K OHM 1/4W 5% CARBON FILM</t>
  </si>
  <si>
    <t>R9, R10, R11</t>
  </si>
  <si>
    <t>RES 100 OHM 1/4W 5% CARBON FILM</t>
  </si>
  <si>
    <t>CF14JT100R</t>
  </si>
  <si>
    <t>R1, R2, R3, R4, R5</t>
  </si>
  <si>
    <t>Bill Of Materials -EmojiPad</t>
  </si>
  <si>
    <t>BOTTOM</t>
  </si>
  <si>
    <t>Case Bottom</t>
  </si>
  <si>
    <t>SCREW1-SCREW8</t>
  </si>
  <si>
    <t>Screws for PCB and Case</t>
  </si>
  <si>
    <t>NUT1-NUT4</t>
  </si>
  <si>
    <t>Acorn Nut</t>
  </si>
  <si>
    <t>M3 Size, 10 mm Long, 0.5 mm Pitch, Low Profile Socket Head</t>
  </si>
  <si>
    <t>McMaster-Carr</t>
  </si>
  <si>
    <t>90666A105</t>
  </si>
  <si>
    <t>Aluminum UnThreaded Spacer 4.5 mm OD, 2mm Length</t>
  </si>
  <si>
    <t>94669A210</t>
  </si>
  <si>
    <t>Regular M3 Nut</t>
  </si>
  <si>
    <t>Zinc Plated, M3x0.5 Thread Size, 5.5mm Wide, 1.8mm High</t>
  </si>
  <si>
    <t>90695A033</t>
  </si>
  <si>
    <t>SPACER1-SPACER4</t>
  </si>
  <si>
    <t xml:space="preserve">Spacer for PCB </t>
  </si>
  <si>
    <t>Acorn Nut M3 Size, .5mm Pitch, 5.5mm Width, 6mm Height</t>
  </si>
  <si>
    <t>94000A330</t>
  </si>
  <si>
    <t>NUT5- NUT8</t>
  </si>
  <si>
    <t>STAND1-STAND5</t>
  </si>
  <si>
    <t>Standoffs</t>
  </si>
  <si>
    <t>98952A218</t>
  </si>
  <si>
    <t>Male-Female Hex Threaded Standoff 4.5mm Hex, 16mm Length</t>
  </si>
  <si>
    <t>PCB</t>
  </si>
  <si>
    <t>Seed Studio</t>
  </si>
  <si>
    <t>PCBA1</t>
  </si>
  <si>
    <t>N/A</t>
  </si>
  <si>
    <t>28-PDIP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</si>
</sst>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9"/>
      <color rgb="FF336633"/>
      <name val="Arial"/>
    </font>
    <font>
      <sz val="14"/>
      <color rgb="FF336633"/>
      <name val="Arial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2"/>
      <color rgb="FF333333"/>
      <name val="Arial"/>
    </font>
    <font>
      <sz val="11"/>
      <color theme="1"/>
      <name val="Arial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44" fontId="0" fillId="0" borderId="0" xfId="1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2" borderId="0" xfId="0" applyFont="1" applyFill="1" applyBorder="1" applyAlignment="1">
      <alignment vertical="top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5" fillId="3" borderId="1" xfId="0" applyFont="1" applyFill="1" applyBorder="1"/>
  </cellXfs>
  <cellStyles count="6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9" workbookViewId="0">
      <selection activeCell="F30" sqref="F30"/>
    </sheetView>
  </sheetViews>
  <sheetFormatPr baseColWidth="10" defaultColWidth="11.1640625" defaultRowHeight="15" x14ac:dyDescent="0"/>
  <cols>
    <col min="1" max="1" width="6.6640625" customWidth="1"/>
    <col min="2" max="2" width="16.5" bestFit="1" customWidth="1"/>
    <col min="3" max="3" width="21" bestFit="1" customWidth="1"/>
    <col min="4" max="4" width="50.83203125" bestFit="1" customWidth="1"/>
    <col min="5" max="5" width="34.5" bestFit="1" customWidth="1"/>
    <col min="6" max="6" width="17.83203125" bestFit="1" customWidth="1"/>
    <col min="7" max="7" width="13.6640625" bestFit="1" customWidth="1"/>
    <col min="8" max="8" width="8.6640625" bestFit="1" customWidth="1"/>
    <col min="9" max="9" width="8.1640625" bestFit="1" customWidth="1"/>
    <col min="10" max="10" width="9.1640625" bestFit="1" customWidth="1"/>
  </cols>
  <sheetData>
    <row r="1" spans="1:12" ht="25">
      <c r="A1" s="12" t="s">
        <v>85</v>
      </c>
    </row>
    <row r="3" spans="1:12">
      <c r="A3" s="1" t="s">
        <v>0</v>
      </c>
      <c r="C3">
        <v>3</v>
      </c>
    </row>
    <row r="5" spans="1:12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12</v>
      </c>
      <c r="G5" s="3" t="s">
        <v>6</v>
      </c>
      <c r="H5" s="3" t="s">
        <v>7</v>
      </c>
      <c r="I5" s="3" t="s">
        <v>8</v>
      </c>
      <c r="J5" s="3" t="s">
        <v>9</v>
      </c>
      <c r="K5" s="3"/>
      <c r="L5" s="3" t="s">
        <v>10</v>
      </c>
    </row>
    <row r="6" spans="1:12">
      <c r="A6">
        <v>1</v>
      </c>
      <c r="B6" t="s">
        <v>72</v>
      </c>
      <c r="D6" t="str">
        <f>'Electrical Component Prices'!B4</f>
        <v>IC MCU 8BIT 32KB FLASH 28DIP</v>
      </c>
      <c r="E6" t="str">
        <f>'Electrical Component Prices'!C4</f>
        <v>Atmel</v>
      </c>
      <c r="F6" t="str">
        <f>'Electrical Component Prices'!D4</f>
        <v>ATMEGA328-PU</v>
      </c>
      <c r="G6" t="str">
        <f>'Electrical Component Prices'!E4</f>
        <v>Digikey</v>
      </c>
      <c r="H6">
        <f>C3*'Electrical Component Prices'!F4</f>
        <v>3</v>
      </c>
      <c r="I6" s="7">
        <f>IF(H6&lt;10, 'Electrical Component Prices'!G4, IF(H6&lt;100, 'Electrical Component Prices'!H4, IF(H6&lt;500, 'Electrical Component Prices'!I4, IF(H6&lt;1000, 'Electrical Component Prices'!J4, 'Electrical Component Prices'!K4))))</f>
        <v>3.41</v>
      </c>
      <c r="J6" s="7">
        <f>H6*I6</f>
        <v>10.23</v>
      </c>
    </row>
    <row r="7" spans="1:12">
      <c r="A7">
        <v>2</v>
      </c>
      <c r="B7" t="s">
        <v>73</v>
      </c>
      <c r="D7" t="str">
        <f>'Electrical Component Prices'!B5</f>
        <v>CRYSTAL 16MHZ 20PF THRU</v>
      </c>
      <c r="E7" t="str">
        <f>'Electrical Component Prices'!C5</f>
        <v>ECS Inc</v>
      </c>
      <c r="F7" t="str">
        <f>'Electrical Component Prices'!D5</f>
        <v>ECS-160-20-4X</v>
      </c>
      <c r="G7" t="str">
        <f>'Electrical Component Prices'!E5</f>
        <v>Digikey</v>
      </c>
      <c r="H7">
        <f>C3*'Electrical Component Prices'!F5</f>
        <v>3</v>
      </c>
      <c r="I7" s="7">
        <f>IF(H7&lt;10, 'Electrical Component Prices'!G5, IF(H7&lt;100, 'Electrical Component Prices'!H5, IF(H7&lt;500, 'Electrical Component Prices'!I5, IF(H7&lt;1000, 'Electrical Component Prices'!J5, 'Electrical Component Prices'!K5))))</f>
        <v>0.81</v>
      </c>
      <c r="J7" s="7">
        <f t="shared" ref="J7:J23" si="0">H7*I7</f>
        <v>2.4300000000000002</v>
      </c>
    </row>
    <row r="8" spans="1:12">
      <c r="A8">
        <v>3</v>
      </c>
      <c r="B8" t="s">
        <v>63</v>
      </c>
      <c r="D8" t="str">
        <f>'Electrical Component Prices'!B6</f>
        <v>CAP CER 0.1UF 50V 20% RADIAL</v>
      </c>
      <c r="E8" t="str">
        <f>'Electrical Component Prices'!C6</f>
        <v>Kemet</v>
      </c>
      <c r="F8" t="str">
        <f>'Electrical Component Prices'!D6</f>
        <v>C315C104M5U5TA</v>
      </c>
      <c r="G8" t="str">
        <f>'Electrical Component Prices'!E6</f>
        <v>Digikey</v>
      </c>
      <c r="H8">
        <f>C3*'Electrical Component Prices'!F6</f>
        <v>6</v>
      </c>
      <c r="I8" s="7">
        <f>IF(H8&lt;10, 'Electrical Component Prices'!G6, IF(H8&lt;100, 'Electrical Component Prices'!H6, IF(H8&lt;500, 'Electrical Component Prices'!I6, IF(H8&lt;1000, 'Electrical Component Prices'!J6, 'Electrical Component Prices'!K6))))</f>
        <v>0.3</v>
      </c>
      <c r="J8" s="7">
        <f t="shared" si="0"/>
        <v>1.7999999999999998</v>
      </c>
    </row>
    <row r="9" spans="1:12">
      <c r="A9">
        <v>4</v>
      </c>
      <c r="B9" t="s">
        <v>64</v>
      </c>
      <c r="D9" t="str">
        <f>'Electrical Component Prices'!B7</f>
        <v>CAP CER 22PF 200V 10% RADIAL</v>
      </c>
      <c r="E9" t="str">
        <f>'Electrical Component Prices'!C7</f>
        <v>AVX Corporation</v>
      </c>
      <c r="F9" t="str">
        <f>'Electrical Component Prices'!D7</f>
        <v>SR152A220KAR</v>
      </c>
      <c r="G9" t="str">
        <f>'Electrical Component Prices'!E7</f>
        <v>Digikey</v>
      </c>
      <c r="H9">
        <f>C3*'Electrical Component Prices'!F7</f>
        <v>6</v>
      </c>
      <c r="I9" s="7">
        <f>IF(H9&lt;10, 'Electrical Component Prices'!G7, IF(H9&lt;100, 'Electrical Component Prices'!H7, IF(H9&lt;500, 'Electrical Component Prices'!I7, IF(H9&lt;1000, 'Electrical Component Prices'!J7, 'Electrical Component Prices'!K7))))</f>
        <v>0.31</v>
      </c>
      <c r="J9" s="7">
        <f t="shared" si="0"/>
        <v>1.8599999999999999</v>
      </c>
    </row>
    <row r="10" spans="1:12">
      <c r="A10">
        <v>5</v>
      </c>
      <c r="B10" t="s">
        <v>65</v>
      </c>
      <c r="D10" t="str">
        <f>'Electrical Component Prices'!B8</f>
        <v>CAP ALUM 10UF 50V 20% RADIAL</v>
      </c>
      <c r="E10" t="str">
        <f>'Electrical Component Prices'!C8</f>
        <v>Panasonic Electronic Components</v>
      </c>
      <c r="F10" t="str">
        <f>'Electrical Component Prices'!D8</f>
        <v>EEU-FC1H100L</v>
      </c>
      <c r="G10" t="str">
        <f>'Electrical Component Prices'!E8</f>
        <v>Digikey</v>
      </c>
      <c r="H10">
        <f>C3*'Electrical Component Prices'!F8</f>
        <v>3</v>
      </c>
      <c r="I10" s="7">
        <f>IF(H10&lt;10, 'Electrical Component Prices'!G8, IF(H10&lt;100, 'Electrical Component Prices'!H8, IF(H10&lt;500, 'Electrical Component Prices'!I8, IF(H10&lt;1000, 'Electrical Component Prices'!J8, 'Electrical Component Prices'!K8))))</f>
        <v>0.33</v>
      </c>
      <c r="J10" s="7">
        <f t="shared" si="0"/>
        <v>0.99</v>
      </c>
    </row>
    <row r="11" spans="1:12">
      <c r="A11">
        <v>6</v>
      </c>
      <c r="B11" t="s">
        <v>69</v>
      </c>
      <c r="D11" t="str">
        <f>'Electrical Component Prices'!B9</f>
        <v>RES 68 OHM 1/4W 1% AXIAL</v>
      </c>
      <c r="E11" t="str">
        <f>'Electrical Component Prices'!C9</f>
        <v>Stackpole Electronics Inc</v>
      </c>
      <c r="F11" t="str">
        <f>'Electrical Component Prices'!D9</f>
        <v>RNMF14FTC68R0</v>
      </c>
      <c r="G11" t="str">
        <f>'Electrical Component Prices'!E9</f>
        <v>Digikey</v>
      </c>
      <c r="H11">
        <f>C3*'Electrical Component Prices'!F9</f>
        <v>6</v>
      </c>
      <c r="I11" s="7">
        <f>IF(H11&lt;10, 'Electrical Component Prices'!G9, IF(H11&lt;100, 'Electrical Component Prices'!H9, IF(H11&lt;500, 'Electrical Component Prices'!I9, IF(H11&lt;1000, 'Electrical Component Prices'!J9, 'Electrical Component Prices'!K9))))</f>
        <v>0.14000000000000001</v>
      </c>
      <c r="J11" s="7">
        <f t="shared" si="0"/>
        <v>0.84000000000000008</v>
      </c>
    </row>
    <row r="12" spans="1:12">
      <c r="A12">
        <v>7</v>
      </c>
      <c r="B12" t="s">
        <v>67</v>
      </c>
      <c r="D12" t="str">
        <f>'Electrical Component Prices'!B10</f>
        <v>DIODE ZENER 3.6V 400MW ALF2</v>
      </c>
      <c r="E12" t="str">
        <f>'Electrical Component Prices'!C10</f>
        <v>NXP Semiconductors</v>
      </c>
      <c r="F12" t="str">
        <f>'Electrical Component Prices'!D10</f>
        <v>BZX79-C3V6,133</v>
      </c>
      <c r="G12" t="str">
        <f>'Electrical Component Prices'!E10</f>
        <v>Digikey</v>
      </c>
      <c r="H12">
        <f>C3*'Electrical Component Prices'!F10</f>
        <v>6</v>
      </c>
      <c r="I12" s="7">
        <f>IF(H12&lt;10, 'Electrical Component Prices'!G10, IF(H12&lt;100, 'Electrical Component Prices'!H10, IF(H12&lt;500, 'Electrical Component Prices'!I10, IF(H12&lt;1000, 'Electrical Component Prices'!J10, 'Electrical Component Prices'!K10))))</f>
        <v>0.14000000000000001</v>
      </c>
      <c r="J12" s="7">
        <f t="shared" si="0"/>
        <v>0.84000000000000008</v>
      </c>
    </row>
    <row r="13" spans="1:12">
      <c r="A13">
        <v>8</v>
      </c>
      <c r="B13" t="s">
        <v>71</v>
      </c>
      <c r="D13" t="str">
        <f>'Electrical Component Prices'!B11</f>
        <v>SWITCH TACTILE SPST-NO 0.05A 24V</v>
      </c>
      <c r="E13" t="str">
        <f>'Electrical Component Prices'!C11</f>
        <v>TE Connectivity</v>
      </c>
      <c r="F13" t="str">
        <f>'Electrical Component Prices'!D11</f>
        <v>1825027-5</v>
      </c>
      <c r="G13" t="str">
        <f>'Electrical Component Prices'!E11</f>
        <v>Digikey</v>
      </c>
      <c r="H13">
        <f>C3*'Electrical Component Prices'!F11</f>
        <v>3</v>
      </c>
      <c r="I13" s="7">
        <f>IF(H13&lt;10, 'Electrical Component Prices'!G11, IF(H13&lt;100, 'Electrical Component Prices'!H11, IF(H13&lt;500, 'Electrical Component Prices'!I11, IF(H13&lt;1000, 'Electrical Component Prices'!J11, 'Electrical Component Prices'!K11))))</f>
        <v>0.16</v>
      </c>
      <c r="J13" s="7">
        <f t="shared" si="0"/>
        <v>0.48</v>
      </c>
    </row>
    <row r="14" spans="1:12">
      <c r="A14">
        <v>9</v>
      </c>
      <c r="B14" t="s">
        <v>70</v>
      </c>
      <c r="D14" t="str">
        <f>'Electrical Component Prices'!B12</f>
        <v>RES 1.5K OHM 1/4W 5% CARBON FILM</v>
      </c>
      <c r="E14" t="str">
        <f>'Electrical Component Prices'!C12</f>
        <v>Stackpole Electronics Inc</v>
      </c>
      <c r="F14" t="str">
        <f>'Electrical Component Prices'!D12</f>
        <v>CF14JT1K50</v>
      </c>
      <c r="G14" t="str">
        <f>'Electrical Component Prices'!E12</f>
        <v>Digikey</v>
      </c>
      <c r="H14">
        <f>C3*'Electrical Component Prices'!F12</f>
        <v>3</v>
      </c>
      <c r="I14" s="7">
        <f>IF(H14&lt;10, 'Electrical Component Prices'!G12, IF(H14&lt;100, 'Electrical Component Prices'!H12, IF(H14&lt;500, 'Electrical Component Prices'!I12, IF(H14&lt;1000, 'Electrical Component Prices'!J12, 'Electrical Component Prices'!K12))))</f>
        <v>0.1</v>
      </c>
      <c r="J14" s="7">
        <f t="shared" si="0"/>
        <v>0.30000000000000004</v>
      </c>
    </row>
    <row r="15" spans="1:12">
      <c r="A15">
        <v>10</v>
      </c>
      <c r="B15" t="s">
        <v>66</v>
      </c>
      <c r="D15" t="str">
        <f>'Electrical Component Prices'!B13</f>
        <v>CONN USB RECEPTACLE 5POS RT ANG</v>
      </c>
      <c r="E15" t="str">
        <f>'Electrical Component Prices'!C13</f>
        <v>Molex Inc</v>
      </c>
      <c r="F15">
        <f>'Electrical Component Prices'!D13</f>
        <v>548190519</v>
      </c>
      <c r="G15" t="str">
        <f>'Electrical Component Prices'!E13</f>
        <v>Digikey</v>
      </c>
      <c r="H15">
        <f>C3*'Electrical Component Prices'!F13</f>
        <v>3</v>
      </c>
      <c r="I15" s="7">
        <f>IF(H15&lt;10, 'Electrical Component Prices'!G13, IF(H15&lt;100, 'Electrical Component Prices'!H13, IF(H15&lt;500, 'Electrical Component Prices'!I13, IF(H15&lt;1000, 'Electrical Component Prices'!J13, 'Electrical Component Prices'!K13))))</f>
        <v>1.64</v>
      </c>
      <c r="J15" s="7">
        <f t="shared" si="0"/>
        <v>4.92</v>
      </c>
    </row>
    <row r="16" spans="1:12">
      <c r="A16">
        <v>11</v>
      </c>
      <c r="B16" t="s">
        <v>68</v>
      </c>
      <c r="D16" t="str">
        <f>'Electrical Component Prices'!B14</f>
        <v>DIODE GEN PURP 100V 200MA DO35</v>
      </c>
      <c r="E16" t="str">
        <f>'Electrical Component Prices'!C14</f>
        <v>Fairchild Semiconductor</v>
      </c>
      <c r="F16" t="str">
        <f>'Electrical Component Prices'!D14</f>
        <v>1N4148TA</v>
      </c>
      <c r="G16" t="str">
        <f>'Electrical Component Prices'!E14</f>
        <v>Digikey</v>
      </c>
      <c r="H16">
        <f>C3*'Electrical Component Prices'!F14</f>
        <v>48</v>
      </c>
      <c r="I16" s="7">
        <f>IF(H16&lt;10, 'Electrical Component Prices'!G14, IF(H16&lt;100, 'Electrical Component Prices'!H14, IF(H16&lt;500, 'Electrical Component Prices'!I14, IF(H16&lt;1000, 'Electrical Component Prices'!J14, 'Electrical Component Prices'!K14))))</f>
        <v>5.8000000000000003E-2</v>
      </c>
      <c r="J16" s="7">
        <f t="shared" si="0"/>
        <v>2.7840000000000003</v>
      </c>
    </row>
    <row r="17" spans="1:10">
      <c r="A17">
        <v>12</v>
      </c>
      <c r="B17" t="s">
        <v>74</v>
      </c>
      <c r="D17" t="str">
        <f>'Electrical Component Prices'!B15</f>
        <v>SWITCH PUSH SPST-NO 0.01A 12V</v>
      </c>
      <c r="E17" t="str">
        <f>'Electrical Component Prices'!C15</f>
        <v>Cherry</v>
      </c>
      <c r="F17" t="str">
        <f>'Electrical Component Prices'!D15</f>
        <v>MX1A-E1NW</v>
      </c>
      <c r="G17" t="str">
        <f>'Electrical Component Prices'!E15</f>
        <v>Digikey</v>
      </c>
      <c r="H17">
        <f>C3*'Electrical Component Prices'!F15</f>
        <v>48</v>
      </c>
      <c r="I17" s="7">
        <f>IF(H17&lt;10, 'Electrical Component Prices'!G15, IF(H17&lt;100, 'Electrical Component Prices'!H15, IF(H17&lt;500, 'Electrical Component Prices'!I15, IF(H17&lt;1000, 'Electrical Component Prices'!J15, 'Electrical Component Prices'!K15))))</f>
        <v>1.05</v>
      </c>
      <c r="J17" s="7">
        <f t="shared" si="0"/>
        <v>50.400000000000006</v>
      </c>
    </row>
    <row r="18" spans="1:10">
      <c r="A18">
        <v>13</v>
      </c>
      <c r="B18" t="s">
        <v>78</v>
      </c>
      <c r="D18" t="str">
        <f>'Electrical Component Prices'!B16</f>
        <v>LED 3MM 468NM BLUE TRANSPARENT</v>
      </c>
      <c r="E18" t="str">
        <f>'Electrical Component Prices'!C16</f>
        <v>Rohm Semiconductor</v>
      </c>
      <c r="F18" t="str">
        <f>'Electrical Component Prices'!D16</f>
        <v>SLR343BC7T3F</v>
      </c>
      <c r="G18" t="str">
        <f>'Electrical Component Prices'!E16</f>
        <v>Digikey</v>
      </c>
      <c r="H18">
        <f>C3*'Electrical Component Prices'!F16</f>
        <v>57</v>
      </c>
      <c r="I18" s="7">
        <f>IF(H18&lt;10, 'Electrical Component Prices'!G16, IF(H18&lt;100, 'Electrical Component Prices'!H16, IF(H18&lt;500, 'Electrical Component Prices'!I16, IF(H18&lt;1000, 'Electrical Component Prices'!J16, 'Electrical Component Prices'!K16))))</f>
        <v>0.56000000000000005</v>
      </c>
      <c r="J18" s="7">
        <f t="shared" si="0"/>
        <v>31.92</v>
      </c>
    </row>
    <row r="19" spans="1:10">
      <c r="A19">
        <v>14</v>
      </c>
      <c r="B19" t="s">
        <v>81</v>
      </c>
      <c r="D19" t="str">
        <f>'Electrical Component Prices'!B17</f>
        <v>RES 1K OHM 1/4W 5% CARBON FILM</v>
      </c>
      <c r="E19" t="str">
        <f>'Electrical Component Prices'!C17</f>
        <v>Stackpole Electronics Inc</v>
      </c>
      <c r="F19" t="str">
        <f>'Electrical Component Prices'!D17</f>
        <v>CF14JT1K00</v>
      </c>
      <c r="G19" t="str">
        <f>'Electrical Component Prices'!E17</f>
        <v>Digikey</v>
      </c>
      <c r="H19">
        <f>C3*'Electrical Component Prices'!F17</f>
        <v>9</v>
      </c>
      <c r="I19" s="7">
        <f>IF(H19&lt;10, 'Electrical Component Prices'!G17, IF(H19&lt;100, 'Electrical Component Prices'!H17, IF(H19&lt;500, 'Electrical Component Prices'!I17, IF(H19&lt;1000, 'Electrical Component Prices'!J17, 'Electrical Component Prices'!K17))))</f>
        <v>0.1</v>
      </c>
      <c r="J19" s="7">
        <f t="shared" si="0"/>
        <v>0.9</v>
      </c>
    </row>
    <row r="20" spans="1:10">
      <c r="A20">
        <v>15</v>
      </c>
      <c r="B20" t="s">
        <v>84</v>
      </c>
      <c r="D20" t="str">
        <f>'Electrical Component Prices'!B18</f>
        <v>RES 100 OHM 1/4W 5% CARBON FILM</v>
      </c>
      <c r="E20" t="str">
        <f>'Electrical Component Prices'!C18</f>
        <v>Stackpole Electronics Inc</v>
      </c>
      <c r="F20" t="str">
        <f>'Electrical Component Prices'!D18</f>
        <v>CF14JT100R</v>
      </c>
      <c r="G20" t="str">
        <f>'Electrical Component Prices'!E18</f>
        <v>Digikey</v>
      </c>
      <c r="H20">
        <f>C3*'Electrical Component Prices'!F18</f>
        <v>15</v>
      </c>
      <c r="I20" s="7">
        <f>IF(H20&lt;10, 'Electrical Component Prices'!G18, IF(H20&lt;100, 'Electrical Component Prices'!H18, IF(H20&lt;500, 'Electrical Component Prices'!I18, IF(H20&lt;1000, 'Electrical Component Prices'!J18, 'Electrical Component Prices'!K18))))</f>
        <v>5.2999999999999999E-2</v>
      </c>
      <c r="J20" s="7">
        <f t="shared" si="0"/>
        <v>0.79499999999999993</v>
      </c>
    </row>
    <row r="21" spans="1:10">
      <c r="A21">
        <v>16</v>
      </c>
      <c r="B21" t="s">
        <v>109</v>
      </c>
      <c r="D21" t="str">
        <f>'Electrical Component Prices'!B19</f>
        <v>PCB</v>
      </c>
      <c r="E21" t="str">
        <f>'Electrical Component Prices'!C19</f>
        <v>Seed Studio</v>
      </c>
      <c r="F21" t="str">
        <f>'Electrical Component Prices'!D19</f>
        <v>PCBA1</v>
      </c>
      <c r="G21" t="str">
        <f>'Electrical Component Prices'!E19</f>
        <v>N/A</v>
      </c>
      <c r="H21">
        <f>C3*'Electrical Component Prices'!F19</f>
        <v>3</v>
      </c>
      <c r="I21" s="7">
        <f>IF(H21&lt;10, 'Electrical Component Prices'!G19, IF(H21&lt;100, 'Electrical Component Prices'!H19, IF(H21&lt;500, 'Electrical Component Prices'!I19, IF(H21&lt;1000, 'Electrical Component Prices'!J19, 'Electrical Component Prices'!K19))))</f>
        <v>2.2000000000000002</v>
      </c>
      <c r="J21" s="7">
        <f t="shared" si="0"/>
        <v>6.6000000000000005</v>
      </c>
    </row>
    <row r="22" spans="1:10">
      <c r="A22">
        <v>17</v>
      </c>
      <c r="D22" t="str">
        <f>'Electrical Component Prices'!B20</f>
        <v>28-PDIP SOCKET</v>
      </c>
      <c r="E22" t="str">
        <f>'Electrical Component Prices'!C20</f>
        <v>N/A</v>
      </c>
      <c r="F22" t="str">
        <f>'Electrical Component Prices'!D20</f>
        <v>N/A</v>
      </c>
      <c r="G22" t="str">
        <f>'Electrical Component Prices'!E20</f>
        <v>N/A</v>
      </c>
      <c r="H22">
        <f>C3*'Electrical Component Prices'!F20</f>
        <v>3</v>
      </c>
      <c r="I22" s="7">
        <f>IF(H22&lt;10, 'Electrical Component Prices'!G20, IF(H22&lt;100, 'Electrical Component Prices'!H20, IF(H22&lt;500, 'Electrical Component Prices'!I20, IF(H22&lt;1000, 'Electrical Component Prices'!J20, 'Electrical Component Prices'!K20))))</f>
        <v>0.2</v>
      </c>
      <c r="J22" s="7">
        <f t="shared" si="0"/>
        <v>0.60000000000000009</v>
      </c>
    </row>
    <row r="23" spans="1:10">
      <c r="A23">
        <v>18</v>
      </c>
      <c r="D23">
        <f>'Electrical Component Prices'!B21</f>
        <v>0</v>
      </c>
      <c r="E23">
        <f>'Electrical Component Prices'!C21</f>
        <v>0</v>
      </c>
      <c r="F23">
        <f>'Electrical Component Prices'!D21</f>
        <v>0</v>
      </c>
      <c r="G23">
        <f>'Electrical Component Prices'!E21</f>
        <v>0</v>
      </c>
      <c r="H23">
        <f>C3*'Electrical Component Prices'!F21</f>
        <v>0</v>
      </c>
      <c r="I23" s="7">
        <f>IF(H23&lt;10, 'Electrical Component Prices'!G21, IF(H23&lt;100, 'Electrical Component Prices'!H21, IF(H23&lt;500, 'Electrical Component Prices'!I21, IF(H23&lt;1000, 'Electrical Component Prices'!J21, 'Electrical Component Prices'!K21))))</f>
        <v>0</v>
      </c>
      <c r="J23" s="7">
        <f t="shared" si="0"/>
        <v>0</v>
      </c>
    </row>
    <row r="24" spans="1:10">
      <c r="A24" s="1" t="s">
        <v>20</v>
      </c>
      <c r="I24" s="7"/>
      <c r="J24" s="7"/>
    </row>
    <row r="25" spans="1:10">
      <c r="A25">
        <v>19</v>
      </c>
      <c r="B25" t="s">
        <v>23</v>
      </c>
      <c r="C25" t="s">
        <v>24</v>
      </c>
      <c r="I25" s="7"/>
      <c r="J25" s="7"/>
    </row>
    <row r="26" spans="1:10">
      <c r="A26">
        <v>20</v>
      </c>
      <c r="B26" t="s">
        <v>86</v>
      </c>
      <c r="C26" t="s">
        <v>87</v>
      </c>
      <c r="I26" s="7"/>
      <c r="J26" s="7">
        <f t="shared" ref="J26:J33" si="1">H26*I26</f>
        <v>0</v>
      </c>
    </row>
    <row r="27" spans="1:10">
      <c r="A27">
        <v>21</v>
      </c>
      <c r="B27" t="s">
        <v>88</v>
      </c>
      <c r="C27" t="s">
        <v>89</v>
      </c>
      <c r="D27" t="str">
        <f>'Mechanical Component Prices'!B5</f>
        <v>M3 Size, 10 mm Long, 0.5 mm Pitch, Low Profile Socket Head</v>
      </c>
      <c r="E27" t="str">
        <f>'Mechanical Component Prices'!C5</f>
        <v>McMaster-Carr</v>
      </c>
      <c r="F27" t="str">
        <f>'Mechanical Component Prices'!D5</f>
        <v>90666A105</v>
      </c>
      <c r="G27" t="str">
        <f>'Mechanical Component Prices'!E5</f>
        <v>McMaster-Carr</v>
      </c>
      <c r="H27">
        <f>'Mechanical Component Prices'!F5*C3</f>
        <v>24</v>
      </c>
      <c r="I27">
        <f>'Mechanical Component Prices'!G5</f>
        <v>9.1899999999999996E-2</v>
      </c>
      <c r="J27" s="7">
        <f t="shared" si="1"/>
        <v>2.2056</v>
      </c>
    </row>
    <row r="28" spans="1:10">
      <c r="A28">
        <v>22</v>
      </c>
      <c r="B28" t="s">
        <v>100</v>
      </c>
      <c r="C28" t="s">
        <v>101</v>
      </c>
      <c r="D28" t="str">
        <f>'Mechanical Component Prices'!B6</f>
        <v>Aluminum UnThreaded Spacer 4.5 mm OD, 2mm Length</v>
      </c>
      <c r="E28" t="str">
        <f>'Mechanical Component Prices'!C6</f>
        <v>McMaster-Carr</v>
      </c>
      <c r="F28" t="str">
        <f>'Mechanical Component Prices'!D6</f>
        <v>94669A210</v>
      </c>
      <c r="G28" t="str">
        <f>'Mechanical Component Prices'!E6</f>
        <v>McMaster-Carr</v>
      </c>
      <c r="H28">
        <f>'Mechanical Component Prices'!F6*C3</f>
        <v>12</v>
      </c>
      <c r="I28">
        <f>'Mechanical Component Prices'!G6</f>
        <v>0.35</v>
      </c>
      <c r="J28" s="7">
        <f t="shared" si="1"/>
        <v>4.1999999999999993</v>
      </c>
    </row>
    <row r="29" spans="1:10">
      <c r="A29">
        <v>23</v>
      </c>
      <c r="B29" t="s">
        <v>90</v>
      </c>
      <c r="C29" t="s">
        <v>97</v>
      </c>
      <c r="D29" t="str">
        <f>'Mechanical Component Prices'!B7</f>
        <v>Zinc Plated, M3x0.5 Thread Size, 5.5mm Wide, 1.8mm High</v>
      </c>
      <c r="E29" t="str">
        <f>'Mechanical Component Prices'!C7</f>
        <v>McMaster-Carr</v>
      </c>
      <c r="F29" t="str">
        <f>'Mechanical Component Prices'!D7</f>
        <v>90695A033</v>
      </c>
      <c r="G29" t="str">
        <f>'Mechanical Component Prices'!E7</f>
        <v>McMaster-Carr</v>
      </c>
      <c r="H29">
        <f>'Mechanical Component Prices'!F7*C3</f>
        <v>12</v>
      </c>
      <c r="I29">
        <f>'Mechanical Component Prices'!G7</f>
        <v>3.1E-2</v>
      </c>
      <c r="J29" s="7">
        <f t="shared" si="1"/>
        <v>0.372</v>
      </c>
    </row>
    <row r="30" spans="1:10">
      <c r="A30">
        <v>24</v>
      </c>
      <c r="B30" t="s">
        <v>104</v>
      </c>
      <c r="C30" t="s">
        <v>91</v>
      </c>
      <c r="D30" t="str">
        <f>'Mechanical Component Prices'!B8</f>
        <v>Acorn Nut M3 Size, .5mm Pitch, 5.5mm Width, 6mm Height</v>
      </c>
      <c r="E30" t="str">
        <f>'Mechanical Component Prices'!C8</f>
        <v>McMaster-Carr</v>
      </c>
      <c r="F30" t="str">
        <f>'Mechanical Component Prices'!D8</f>
        <v>94000A330</v>
      </c>
      <c r="G30" t="str">
        <f>'Mechanical Component Prices'!E8</f>
        <v>McMaster-Carr</v>
      </c>
      <c r="H30">
        <f>'Mechanical Component Prices'!F8*C3</f>
        <v>12</v>
      </c>
      <c r="I30">
        <f>'Mechanical Component Prices'!G8</f>
        <v>0.30399999999999999</v>
      </c>
      <c r="J30" s="7">
        <f t="shared" si="1"/>
        <v>3.6479999999999997</v>
      </c>
    </row>
    <row r="31" spans="1:10">
      <c r="A31">
        <v>25</v>
      </c>
      <c r="B31" t="s">
        <v>105</v>
      </c>
      <c r="C31" t="s">
        <v>106</v>
      </c>
      <c r="D31" t="str">
        <f>'Mechanical Component Prices'!B9</f>
        <v>Male-Female Hex Threaded Standoff 4.5mm Hex, 16mm Length</v>
      </c>
      <c r="E31" t="str">
        <f>'Mechanical Component Prices'!C9</f>
        <v>McMaster-Carr</v>
      </c>
      <c r="F31" t="str">
        <f>'Mechanical Component Prices'!D9</f>
        <v>98952A218</v>
      </c>
      <c r="G31" t="str">
        <f>'Mechanical Component Prices'!E9</f>
        <v>McMaster-Carr</v>
      </c>
      <c r="H31">
        <f>'Mechanical Component Prices'!F9*C3</f>
        <v>12</v>
      </c>
      <c r="I31">
        <f>'Mechanical Component Prices'!G9</f>
        <v>1.45</v>
      </c>
      <c r="J31" s="7">
        <f t="shared" si="1"/>
        <v>17.399999999999999</v>
      </c>
    </row>
    <row r="32" spans="1:10">
      <c r="A32">
        <v>26</v>
      </c>
      <c r="D32" t="e">
        <f>'Mechanical Component Prices'!#REF!</f>
        <v>#REF!</v>
      </c>
      <c r="E32" t="e">
        <f>'Mechanical Component Prices'!#REF!</f>
        <v>#REF!</v>
      </c>
      <c r="F32" t="e">
        <f>'Mechanical Component Prices'!#REF!</f>
        <v>#REF!</v>
      </c>
      <c r="G32" t="e">
        <f>'Mechanical Component Prices'!#REF!</f>
        <v>#REF!</v>
      </c>
      <c r="I32" s="7"/>
      <c r="J32" s="7">
        <f t="shared" si="1"/>
        <v>0</v>
      </c>
    </row>
    <row r="33" spans="1:10">
      <c r="A33">
        <v>27</v>
      </c>
      <c r="D33" t="e">
        <f>'Mechanical Component Prices'!#REF!</f>
        <v>#REF!</v>
      </c>
      <c r="E33" t="e">
        <f>'Mechanical Component Prices'!#REF!</f>
        <v>#REF!</v>
      </c>
      <c r="F33" t="e">
        <f>'Mechanical Component Prices'!#REF!</f>
        <v>#REF!</v>
      </c>
      <c r="G33" t="e">
        <f>'Mechanical Component Prices'!#REF!</f>
        <v>#REF!</v>
      </c>
      <c r="I33" s="7"/>
      <c r="J33" s="7">
        <f t="shared" si="1"/>
        <v>0</v>
      </c>
    </row>
    <row r="34" spans="1:10">
      <c r="H34" t="s">
        <v>25</v>
      </c>
      <c r="J34" s="7">
        <f>SUM(J6:J33)/C3</f>
        <v>48.838200000000001</v>
      </c>
    </row>
    <row r="35" spans="1:10">
      <c r="H35" t="s">
        <v>9</v>
      </c>
      <c r="J35" s="7">
        <f>SUM(J6:J33)</f>
        <v>146.5146</v>
      </c>
    </row>
    <row r="37" spans="1:10">
      <c r="H37" t="s">
        <v>26</v>
      </c>
      <c r="J37">
        <f>SUM(J6:J23)+J33</f>
        <v>118.68899999999999</v>
      </c>
    </row>
    <row r="38" spans="1:10">
      <c r="H38" t="s">
        <v>27</v>
      </c>
      <c r="J38">
        <f>SUM(J25:J31)</f>
        <v>27.825599999999998</v>
      </c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3" sqref="B43"/>
    </sheetView>
  </sheetViews>
  <sheetFormatPr baseColWidth="10" defaultColWidth="11.1640625" defaultRowHeight="15" x14ac:dyDescent="0"/>
  <cols>
    <col min="2" max="2" width="39.1640625" bestFit="1" customWidth="1"/>
    <col min="3" max="3" width="28.83203125" bestFit="1" customWidth="1"/>
    <col min="4" max="4" width="18.5" bestFit="1" customWidth="1"/>
  </cols>
  <sheetData>
    <row r="1" spans="1:11" ht="25">
      <c r="A1" s="2" t="s">
        <v>21</v>
      </c>
    </row>
    <row r="2" spans="1:11">
      <c r="A2" s="1"/>
      <c r="B2" s="1"/>
      <c r="C2" s="1"/>
      <c r="D2" s="1"/>
      <c r="E2" s="1"/>
      <c r="F2" s="1"/>
      <c r="G2" s="1" t="s">
        <v>13</v>
      </c>
      <c r="H2" s="1"/>
      <c r="I2" s="1"/>
      <c r="J2" s="1"/>
      <c r="K2" s="1"/>
    </row>
    <row r="3" spans="1:11">
      <c r="A3" s="1" t="s">
        <v>1</v>
      </c>
      <c r="B3" s="1" t="s">
        <v>11</v>
      </c>
      <c r="C3" s="1" t="s">
        <v>5</v>
      </c>
      <c r="D3" s="1" t="s">
        <v>12</v>
      </c>
      <c r="E3" s="1" t="s">
        <v>6</v>
      </c>
      <c r="F3" s="1" t="s">
        <v>19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1:11">
      <c r="A4">
        <v>1</v>
      </c>
      <c r="B4" s="4" t="s">
        <v>30</v>
      </c>
      <c r="C4" t="s">
        <v>28</v>
      </c>
      <c r="D4" s="4" t="s">
        <v>31</v>
      </c>
      <c r="E4" t="s">
        <v>29</v>
      </c>
      <c r="F4">
        <v>1</v>
      </c>
      <c r="G4">
        <v>3.41</v>
      </c>
      <c r="H4">
        <v>3.0449999999999999</v>
      </c>
      <c r="I4">
        <v>2.4969999999999999</v>
      </c>
      <c r="J4">
        <v>2.0219800000000001</v>
      </c>
      <c r="K4">
        <v>1.7052799999999999</v>
      </c>
    </row>
    <row r="5" spans="1:11">
      <c r="A5">
        <v>2</v>
      </c>
      <c r="B5" s="4" t="s">
        <v>32</v>
      </c>
      <c r="C5" t="s">
        <v>33</v>
      </c>
      <c r="D5" t="s">
        <v>34</v>
      </c>
      <c r="E5" t="s">
        <v>29</v>
      </c>
      <c r="F5">
        <v>1</v>
      </c>
      <c r="G5">
        <v>0.81</v>
      </c>
      <c r="H5">
        <v>0.69</v>
      </c>
      <c r="I5">
        <v>0.46</v>
      </c>
      <c r="J5">
        <v>0.38179999999999997</v>
      </c>
      <c r="K5">
        <v>0.32200000000000001</v>
      </c>
    </row>
    <row r="6" spans="1:11">
      <c r="A6">
        <v>3</v>
      </c>
      <c r="B6" t="s">
        <v>35</v>
      </c>
      <c r="C6" t="s">
        <v>36</v>
      </c>
      <c r="D6" s="4" t="s">
        <v>37</v>
      </c>
      <c r="E6" t="s">
        <v>29</v>
      </c>
      <c r="F6">
        <v>2</v>
      </c>
      <c r="G6">
        <v>0.3</v>
      </c>
      <c r="H6">
        <v>0.20699999999999999</v>
      </c>
      <c r="I6">
        <v>0.1173</v>
      </c>
      <c r="J6">
        <v>8.2799999999999999E-2</v>
      </c>
      <c r="K6">
        <v>7.2450000000000001E-2</v>
      </c>
    </row>
    <row r="7" spans="1:11">
      <c r="A7">
        <v>4</v>
      </c>
      <c r="B7" s="4" t="s">
        <v>38</v>
      </c>
      <c r="C7" t="s">
        <v>39</v>
      </c>
      <c r="D7" s="4" t="s">
        <v>40</v>
      </c>
      <c r="E7" t="s">
        <v>29</v>
      </c>
      <c r="F7">
        <v>2</v>
      </c>
      <c r="G7">
        <v>0.31</v>
      </c>
      <c r="H7">
        <v>0.215</v>
      </c>
      <c r="I7">
        <v>0.129</v>
      </c>
      <c r="J7">
        <v>9.6759999999999999E-2</v>
      </c>
      <c r="K7">
        <v>8.1699999999999995E-2</v>
      </c>
    </row>
    <row r="8" spans="1:11">
      <c r="A8">
        <v>5</v>
      </c>
      <c r="B8" s="4" t="s">
        <v>41</v>
      </c>
      <c r="C8" t="s">
        <v>42</v>
      </c>
      <c r="D8" s="4" t="s">
        <v>43</v>
      </c>
      <c r="E8" t="s">
        <v>29</v>
      </c>
      <c r="F8">
        <v>1</v>
      </c>
      <c r="G8">
        <v>0.33</v>
      </c>
      <c r="H8">
        <v>0.33</v>
      </c>
      <c r="I8">
        <v>0.1275</v>
      </c>
      <c r="J8">
        <v>0.09</v>
      </c>
      <c r="K8">
        <v>7.8750000000000001E-2</v>
      </c>
    </row>
    <row r="9" spans="1:11">
      <c r="A9">
        <v>6</v>
      </c>
      <c r="B9" s="4" t="s">
        <v>44</v>
      </c>
      <c r="C9" t="s">
        <v>45</v>
      </c>
      <c r="D9" s="4" t="s">
        <v>46</v>
      </c>
      <c r="E9" t="s">
        <v>29</v>
      </c>
      <c r="F9">
        <v>2</v>
      </c>
      <c r="G9">
        <v>0.14000000000000001</v>
      </c>
      <c r="H9">
        <v>9.5000000000000001E-2</v>
      </c>
      <c r="I9">
        <v>3.9399999999999998E-2</v>
      </c>
      <c r="J9">
        <v>2.1600000000000001E-2</v>
      </c>
      <c r="K9">
        <v>1.44E-2</v>
      </c>
    </row>
    <row r="10" spans="1:11">
      <c r="A10">
        <v>7</v>
      </c>
      <c r="B10" s="4" t="s">
        <v>47</v>
      </c>
      <c r="C10" t="s">
        <v>48</v>
      </c>
      <c r="D10" s="4" t="s">
        <v>49</v>
      </c>
      <c r="E10" t="s">
        <v>29</v>
      </c>
      <c r="F10">
        <v>2</v>
      </c>
      <c r="G10">
        <v>0.14000000000000001</v>
      </c>
      <c r="H10">
        <v>0.126</v>
      </c>
      <c r="I10">
        <v>8.2500000000000004E-2</v>
      </c>
      <c r="J10">
        <v>4.0320000000000002E-2</v>
      </c>
      <c r="K10">
        <v>2.75E-2</v>
      </c>
    </row>
    <row r="11" spans="1:11">
      <c r="A11">
        <v>8</v>
      </c>
      <c r="B11" s="4" t="s">
        <v>50</v>
      </c>
      <c r="C11" t="s">
        <v>51</v>
      </c>
      <c r="D11" s="4" t="s">
        <v>62</v>
      </c>
      <c r="E11" t="s">
        <v>29</v>
      </c>
      <c r="F11">
        <v>1</v>
      </c>
      <c r="G11">
        <v>0.16</v>
      </c>
      <c r="H11">
        <v>0.156</v>
      </c>
      <c r="I11">
        <v>0.13719999999999999</v>
      </c>
      <c r="J11">
        <v>0.12374</v>
      </c>
      <c r="K11">
        <v>9.4149999999999998E-2</v>
      </c>
    </row>
    <row r="12" spans="1:11">
      <c r="A12">
        <v>9</v>
      </c>
      <c r="B12" s="4" t="s">
        <v>52</v>
      </c>
      <c r="C12" t="s">
        <v>45</v>
      </c>
      <c r="D12" s="4" t="s">
        <v>53</v>
      </c>
      <c r="E12" t="s">
        <v>29</v>
      </c>
      <c r="F12">
        <v>1</v>
      </c>
      <c r="G12">
        <v>0.1</v>
      </c>
      <c r="H12">
        <v>5.2999999999999999E-2</v>
      </c>
      <c r="I12">
        <v>2.1899999999999999E-2</v>
      </c>
      <c r="J12">
        <v>1.2E-2</v>
      </c>
      <c r="K12">
        <v>8.0000000000000002E-3</v>
      </c>
    </row>
    <row r="13" spans="1:11">
      <c r="A13">
        <v>10</v>
      </c>
      <c r="B13" s="4" t="s">
        <v>54</v>
      </c>
      <c r="C13" t="s">
        <v>55</v>
      </c>
      <c r="D13" s="8">
        <v>548190519</v>
      </c>
      <c r="E13" t="s">
        <v>29</v>
      </c>
      <c r="F13">
        <v>1</v>
      </c>
      <c r="G13">
        <v>1.64</v>
      </c>
      <c r="H13">
        <v>1.4850000000000001</v>
      </c>
      <c r="I13">
        <v>1.2726</v>
      </c>
      <c r="J13">
        <v>1.0605</v>
      </c>
      <c r="K13">
        <v>0.90900000000000003</v>
      </c>
    </row>
    <row r="14" spans="1:11">
      <c r="A14">
        <v>11</v>
      </c>
      <c r="B14" s="4" t="s">
        <v>56</v>
      </c>
      <c r="C14" t="s">
        <v>57</v>
      </c>
      <c r="D14" s="4" t="s">
        <v>58</v>
      </c>
      <c r="E14" t="s">
        <v>29</v>
      </c>
      <c r="F14">
        <v>16</v>
      </c>
      <c r="G14">
        <v>0.1</v>
      </c>
      <c r="H14">
        <v>5.8000000000000003E-2</v>
      </c>
      <c r="I14">
        <v>3.7999999999999999E-2</v>
      </c>
      <c r="J14">
        <v>1.8579999999999999E-2</v>
      </c>
      <c r="K14">
        <v>1.2670000000000001E-2</v>
      </c>
    </row>
    <row r="15" spans="1:11">
      <c r="A15">
        <v>12</v>
      </c>
      <c r="B15" s="4" t="s">
        <v>59</v>
      </c>
      <c r="C15" t="s">
        <v>60</v>
      </c>
      <c r="D15" s="4" t="s">
        <v>61</v>
      </c>
      <c r="E15" t="s">
        <v>29</v>
      </c>
      <c r="F15">
        <v>16</v>
      </c>
      <c r="G15">
        <v>1.1299999999999999</v>
      </c>
      <c r="H15">
        <v>1.05</v>
      </c>
      <c r="I15">
        <v>0.92500000000000004</v>
      </c>
      <c r="J15">
        <v>0.85</v>
      </c>
      <c r="K15">
        <v>0.8</v>
      </c>
    </row>
    <row r="16" spans="1:11">
      <c r="A16">
        <v>13</v>
      </c>
      <c r="B16" s="10" t="s">
        <v>75</v>
      </c>
      <c r="C16" t="s">
        <v>76</v>
      </c>
      <c r="D16" s="9" t="s">
        <v>77</v>
      </c>
      <c r="E16" t="s">
        <v>29</v>
      </c>
      <c r="F16">
        <v>19</v>
      </c>
      <c r="G16">
        <v>0.72</v>
      </c>
      <c r="H16">
        <v>0.56000000000000005</v>
      </c>
      <c r="I16">
        <v>0.4</v>
      </c>
      <c r="J16">
        <v>0.30399999999999999</v>
      </c>
      <c r="K16">
        <v>0.24</v>
      </c>
    </row>
    <row r="17" spans="1:11">
      <c r="A17">
        <v>14</v>
      </c>
      <c r="B17" s="11" t="s">
        <v>80</v>
      </c>
      <c r="C17" t="s">
        <v>45</v>
      </c>
      <c r="D17" s="9" t="s">
        <v>79</v>
      </c>
      <c r="E17" t="s">
        <v>29</v>
      </c>
      <c r="F17">
        <v>3</v>
      </c>
      <c r="G17">
        <v>0.1</v>
      </c>
      <c r="H17">
        <v>5.2999999999999999E-2</v>
      </c>
      <c r="I17">
        <v>2.1899999999999999E-2</v>
      </c>
      <c r="J17">
        <v>1.2E-2</v>
      </c>
      <c r="K17">
        <v>8.0000000000000002E-3</v>
      </c>
    </row>
    <row r="18" spans="1:11">
      <c r="A18">
        <v>15</v>
      </c>
      <c r="B18" s="11" t="s">
        <v>82</v>
      </c>
      <c r="C18" t="s">
        <v>45</v>
      </c>
      <c r="D18" s="11" t="s">
        <v>83</v>
      </c>
      <c r="E18" t="s">
        <v>29</v>
      </c>
      <c r="F18">
        <v>5</v>
      </c>
      <c r="G18">
        <v>0.1</v>
      </c>
      <c r="H18">
        <v>5.2999999999999999E-2</v>
      </c>
      <c r="I18">
        <v>2.1899999999999999E-2</v>
      </c>
      <c r="J18">
        <v>1.2E-2</v>
      </c>
      <c r="K18">
        <v>8.0000000000000002E-3</v>
      </c>
    </row>
    <row r="19" spans="1:11">
      <c r="A19">
        <v>16</v>
      </c>
      <c r="B19" s="4" t="s">
        <v>109</v>
      </c>
      <c r="C19" t="s">
        <v>110</v>
      </c>
      <c r="D19" s="4" t="s">
        <v>111</v>
      </c>
      <c r="E19" t="s">
        <v>112</v>
      </c>
      <c r="F19">
        <v>1</v>
      </c>
      <c r="G19">
        <v>2.2000000000000002</v>
      </c>
      <c r="H19">
        <v>2.2000000000000002</v>
      </c>
      <c r="I19">
        <v>2.2000000000000002</v>
      </c>
      <c r="J19">
        <v>2.2000000000000002</v>
      </c>
      <c r="K19">
        <v>2.2000000000000002</v>
      </c>
    </row>
    <row r="20" spans="1:11">
      <c r="A20">
        <v>17</v>
      </c>
      <c r="B20" s="4" t="s">
        <v>113</v>
      </c>
      <c r="C20" t="s">
        <v>112</v>
      </c>
      <c r="D20" s="4" t="s">
        <v>112</v>
      </c>
      <c r="E20" t="s">
        <v>112</v>
      </c>
      <c r="F20">
        <v>1</v>
      </c>
      <c r="G20">
        <v>0.2</v>
      </c>
      <c r="H20">
        <v>0.2</v>
      </c>
      <c r="I20">
        <v>0.2</v>
      </c>
      <c r="J20">
        <v>0.2</v>
      </c>
      <c r="K20">
        <v>0.2</v>
      </c>
    </row>
    <row r="21" spans="1:11">
      <c r="A21">
        <v>18</v>
      </c>
      <c r="B21" s="4"/>
      <c r="D2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0" sqref="K10"/>
    </sheetView>
  </sheetViews>
  <sheetFormatPr baseColWidth="10" defaultColWidth="11.1640625" defaultRowHeight="15" x14ac:dyDescent="0"/>
  <cols>
    <col min="2" max="2" width="53" bestFit="1" customWidth="1"/>
    <col min="3" max="3" width="13.6640625" bestFit="1" customWidth="1"/>
    <col min="4" max="4" width="11.5" bestFit="1" customWidth="1"/>
    <col min="5" max="5" width="13.6640625" bestFit="1" customWidth="1"/>
    <col min="6" max="6" width="9.1640625" bestFit="1" customWidth="1"/>
  </cols>
  <sheetData>
    <row r="1" spans="1:11" ht="25">
      <c r="A1" s="2" t="s">
        <v>22</v>
      </c>
    </row>
    <row r="3" spans="1:11">
      <c r="A3" s="1"/>
      <c r="B3" s="1"/>
      <c r="C3" s="1"/>
      <c r="D3" s="1"/>
      <c r="E3" s="1"/>
      <c r="F3" s="1"/>
      <c r="G3" s="1" t="s">
        <v>13</v>
      </c>
      <c r="H3" s="1"/>
      <c r="I3" s="1"/>
      <c r="J3" s="1"/>
      <c r="K3" s="1"/>
    </row>
    <row r="4" spans="1:11">
      <c r="A4" s="1" t="s">
        <v>1</v>
      </c>
      <c r="B4" s="1" t="s">
        <v>11</v>
      </c>
      <c r="C4" s="1" t="s">
        <v>5</v>
      </c>
      <c r="D4" s="1" t="s">
        <v>12</v>
      </c>
      <c r="E4" s="1" t="s">
        <v>6</v>
      </c>
      <c r="F4" s="1" t="s">
        <v>19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</row>
    <row r="5" spans="1:11">
      <c r="A5">
        <v>1</v>
      </c>
      <c r="B5" s="13" t="s">
        <v>92</v>
      </c>
      <c r="C5" t="s">
        <v>93</v>
      </c>
      <c r="D5" s="14" t="s">
        <v>94</v>
      </c>
      <c r="E5" t="s">
        <v>93</v>
      </c>
      <c r="F5">
        <v>8</v>
      </c>
      <c r="G5">
        <f>9.19/100</f>
        <v>9.1899999999999996E-2</v>
      </c>
      <c r="H5">
        <f>9.19/100</f>
        <v>9.1899999999999996E-2</v>
      </c>
      <c r="I5">
        <f>9.19/100</f>
        <v>9.1899999999999996E-2</v>
      </c>
      <c r="J5">
        <f t="shared" ref="J5:K5" si="0">9.19/100</f>
        <v>9.1899999999999996E-2</v>
      </c>
      <c r="K5">
        <f t="shared" si="0"/>
        <v>9.1899999999999996E-2</v>
      </c>
    </row>
    <row r="6" spans="1:11">
      <c r="A6">
        <v>2</v>
      </c>
      <c r="B6" t="s">
        <v>95</v>
      </c>
      <c r="C6" t="s">
        <v>93</v>
      </c>
      <c r="D6" s="14" t="s">
        <v>96</v>
      </c>
      <c r="E6" t="s">
        <v>93</v>
      </c>
      <c r="F6">
        <v>4</v>
      </c>
      <c r="G6">
        <v>0.35</v>
      </c>
      <c r="H6">
        <v>0.3</v>
      </c>
      <c r="I6">
        <v>0.3</v>
      </c>
      <c r="J6">
        <v>0.3</v>
      </c>
      <c r="K6">
        <v>0.3</v>
      </c>
    </row>
    <row r="7" spans="1:11">
      <c r="A7">
        <v>3</v>
      </c>
      <c r="B7" s="13" t="s">
        <v>98</v>
      </c>
      <c r="C7" t="s">
        <v>93</v>
      </c>
      <c r="D7" s="14" t="s">
        <v>99</v>
      </c>
      <c r="E7" t="s">
        <v>93</v>
      </c>
      <c r="F7">
        <v>4</v>
      </c>
      <c r="G7">
        <f>3.1/100</f>
        <v>3.1E-2</v>
      </c>
      <c r="H7">
        <f t="shared" ref="H7:K7" si="1">3.1/100</f>
        <v>3.1E-2</v>
      </c>
      <c r="I7">
        <f t="shared" si="1"/>
        <v>3.1E-2</v>
      </c>
      <c r="J7">
        <f t="shared" si="1"/>
        <v>3.1E-2</v>
      </c>
      <c r="K7">
        <f t="shared" si="1"/>
        <v>3.1E-2</v>
      </c>
    </row>
    <row r="8" spans="1:11">
      <c r="A8">
        <v>4</v>
      </c>
      <c r="B8" t="s">
        <v>102</v>
      </c>
      <c r="C8" t="s">
        <v>93</v>
      </c>
      <c r="D8" s="14" t="s">
        <v>103</v>
      </c>
      <c r="E8" t="s">
        <v>93</v>
      </c>
      <c r="F8">
        <v>4</v>
      </c>
      <c r="G8">
        <f>3.04/10</f>
        <v>0.30399999999999999</v>
      </c>
      <c r="H8">
        <f>3.04/10</f>
        <v>0.30399999999999999</v>
      </c>
      <c r="I8" s="15">
        <v>0.30399999999999999</v>
      </c>
      <c r="J8" s="15">
        <v>0.30399999999999999</v>
      </c>
      <c r="K8" s="15">
        <v>0.30399999999999999</v>
      </c>
    </row>
    <row r="9" spans="1:11">
      <c r="A9">
        <v>5</v>
      </c>
      <c r="B9" t="s">
        <v>108</v>
      </c>
      <c r="C9" t="s">
        <v>93</v>
      </c>
      <c r="D9" s="14" t="s">
        <v>107</v>
      </c>
      <c r="E9" t="s">
        <v>93</v>
      </c>
      <c r="F9">
        <v>4</v>
      </c>
      <c r="G9">
        <v>1.45</v>
      </c>
      <c r="H9">
        <v>1.23</v>
      </c>
      <c r="I9">
        <v>1.23</v>
      </c>
      <c r="J9" s="15">
        <v>1.23</v>
      </c>
      <c r="K9" s="16">
        <v>1.23</v>
      </c>
    </row>
    <row r="10" spans="1:11">
      <c r="A10">
        <v>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9</v>
      </c>
      <c r="G13">
        <v>0</v>
      </c>
      <c r="H13">
        <v>0</v>
      </c>
      <c r="I13">
        <v>0</v>
      </c>
      <c r="J13">
        <v>0</v>
      </c>
      <c r="K13">
        <v>0</v>
      </c>
    </row>
    <row r="20" spans="2:2" ht="22">
      <c r="B20" s="5"/>
    </row>
    <row r="21" spans="2:2" ht="17">
      <c r="B2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Electrical Component Prices</vt:lpstr>
      <vt:lpstr>Mechanical Component Prices</vt:lpstr>
    </vt:vector>
  </TitlesOfParts>
  <Company>Resolution Skis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Lowder</dc:creator>
  <cp:lastModifiedBy>Duncan Lowder</cp:lastModifiedBy>
  <cp:lastPrinted>2015-01-23T05:19:17Z</cp:lastPrinted>
  <dcterms:created xsi:type="dcterms:W3CDTF">2014-12-24T21:37:45Z</dcterms:created>
  <dcterms:modified xsi:type="dcterms:W3CDTF">2015-04-30T01:12:16Z</dcterms:modified>
</cp:coreProperties>
</file>