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 calculations" sheetId="1" r:id="rId4"/>
    <sheet state="visible" name="archived" sheetId="2" r:id="rId5"/>
  </sheets>
  <definedNames/>
  <calcPr/>
</workbook>
</file>

<file path=xl/sharedStrings.xml><?xml version="1.0" encoding="utf-8"?>
<sst xmlns="http://schemas.openxmlformats.org/spreadsheetml/2006/main" count="41" uniqueCount="32">
  <si>
    <t>Cell count</t>
  </si>
  <si>
    <t>Number of cells counted</t>
  </si>
  <si>
    <t>Number of squares counted from cell counter</t>
  </si>
  <si>
    <t>Cells/sq</t>
  </si>
  <si>
    <t>Cells/mL</t>
  </si>
  <si>
    <t>wild-type</t>
  </si>
  <si>
    <t xml:space="preserve">mutant </t>
  </si>
  <si>
    <t>Number of imaging wells (mL)</t>
  </si>
  <si>
    <t>Volumes needed</t>
  </si>
  <si>
    <t>wild-type:mutant ratio</t>
  </si>
  <si>
    <t xml:space="preserve">100:0 or 0:100 </t>
  </si>
  <si>
    <t>90:10</t>
  </si>
  <si>
    <t>50:50</t>
  </si>
  <si>
    <t>10:90</t>
  </si>
  <si>
    <t>99:1</t>
  </si>
  <si>
    <t>µL wild-type cells</t>
  </si>
  <si>
    <t>µL mutant cells</t>
  </si>
  <si>
    <t>µL media for mixed</t>
  </si>
  <si>
    <t>n/a</t>
  </si>
  <si>
    <t>µL media for pure wild-type</t>
  </si>
  <si>
    <t>µL media for pure mutant</t>
  </si>
  <si>
    <t>Cells</t>
  </si>
  <si>
    <t>Squares</t>
  </si>
  <si>
    <t>WT</t>
  </si>
  <si>
    <t>Scrib -</t>
  </si>
  <si>
    <t>Scrib +</t>
  </si>
  <si>
    <t>n˚ wells</t>
  </si>
  <si>
    <t>Pure</t>
  </si>
  <si>
    <t>µL WT</t>
  </si>
  <si>
    <t>µL Scrib -</t>
  </si>
  <si>
    <t>µL Scrib +</t>
  </si>
  <si>
    <t>FGM to vol (µL)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</si>
</sst>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Arial"/>
    </font>
    <font>
      <b/>
      <i/>
      <u/>
      <sz val="10.0"/>
      <color theme="1"/>
      <name val="Courier New"/>
    </font>
    <font>
      <color theme="1"/>
      <name val="Courier New"/>
    </font>
    <font>
      <b/>
      <sz val="10.0"/>
      <color theme="1"/>
      <name val="Courier New"/>
    </font>
    <font>
      <sz val="10.0"/>
      <color theme="1"/>
      <name val="Courier New"/>
    </font>
    <font>
      <b/>
      <u/>
      <sz val="10.0"/>
      <color theme="1"/>
      <name val="Courier New"/>
    </font>
    <font>
      <u/>
      <sz val="10.0"/>
      <color theme="1"/>
      <name val="Courier New"/>
    </font>
    <font>
      <sz val="11.0"/>
      <color rgb="FF000000"/>
      <name val="Inconsolata"/>
    </font>
    <font>
      <b/>
      <sz val="10.0"/>
      <name val="Courier New"/>
    </font>
    <font>
      <name val="Courier New"/>
    </font>
    <font>
      <sz val="12.0"/>
      <color theme="1"/>
      <name val="Courier New"/>
    </font>
    <font>
      <sz val="10.0"/>
      <color theme="1"/>
      <name val="Calibri"/>
    </font>
    <font>
      <b/>
      <sz val="10.0"/>
      <color theme="1"/>
      <name val="Calibri"/>
    </font>
    <font>
      <sz val="12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11" xfId="0" applyFont="1" applyNumberForma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3" numFmtId="49" xfId="0" applyAlignment="1" applyFont="1" applyNumberFormat="1">
      <alignment readingOrder="0"/>
    </xf>
    <xf borderId="0" fillId="2" fontId="7" numFmtId="0" xfId="0" applyAlignment="1" applyFill="1" applyFont="1">
      <alignment readingOrder="0"/>
    </xf>
    <xf borderId="0" fillId="0" fontId="3" numFmtId="49" xfId="0" applyFont="1" applyNumberFormat="1"/>
    <xf borderId="0" fillId="0" fontId="8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2" xfId="0" applyFont="1" applyNumberFormat="1"/>
    <xf borderId="0" fillId="0" fontId="9" numFmtId="0" xfId="0" applyAlignment="1" applyFont="1">
      <alignment horizontal="right" readingOrder="0"/>
    </xf>
    <xf borderId="0" fillId="0" fontId="10" numFmtId="0" xfId="0" applyFont="1"/>
    <xf borderId="0" fillId="0" fontId="4" numFmtId="49" xfId="0" applyFont="1" applyNumberFormat="1"/>
    <xf borderId="0" fillId="0" fontId="4" numFmtId="2" xfId="0" applyAlignment="1" applyFont="1" applyNumberFormat="1">
      <alignment readingOrder="0"/>
    </xf>
    <xf borderId="0" fillId="0" fontId="9" numFmtId="0" xfId="0" applyFont="1"/>
    <xf borderId="0" fillId="0" fontId="11" numFmtId="0" xfId="0" applyFont="1"/>
    <xf borderId="0" fillId="0" fontId="12" numFmtId="0" xfId="0" applyFont="1"/>
    <xf borderId="0" fillId="0" fontId="11" numFmtId="0" xfId="0" applyAlignment="1" applyFont="1">
      <alignment readingOrder="0"/>
    </xf>
    <xf borderId="0" fillId="0" fontId="11" numFmtId="11" xfId="0" applyFont="1" applyNumberFormat="1"/>
    <xf borderId="0" fillId="0" fontId="11" numFmtId="49" xfId="0" applyFont="1" applyNumberFormat="1"/>
    <xf borderId="0" fillId="0" fontId="12" numFmtId="49" xfId="0" applyFont="1" applyNumberFormat="1"/>
    <xf borderId="0" fillId="0" fontId="11" numFmtId="2" xfId="0" applyFont="1" applyNumberFormat="1"/>
    <xf borderId="0" fillId="0" fontId="13" numFmtId="0" xfId="0" applyFont="1"/>
    <xf borderId="0" fillId="0" fontId="11" numFmtId="2" xfId="0" applyAlignment="1" applyFont="1" applyNumberFormat="1">
      <alignment readingOrder="0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11"/>
    <col customWidth="1" min="2" max="2" width="16.0"/>
    <col customWidth="1" min="3" max="3" width="23.11"/>
    <col customWidth="1" min="4" max="5" width="12.78"/>
    <col customWidth="1" min="6" max="26" width="10.78"/>
  </cols>
  <sheetData>
    <row r="1" ht="15.75" customHeight="1">
      <c r="A1" s="1" t="s">
        <v>0</v>
      </c>
      <c r="F1" s="2"/>
    </row>
    <row r="2" ht="15.75" customHeight="1">
      <c r="B2" s="3" t="s">
        <v>1</v>
      </c>
      <c r="C2" s="3" t="s">
        <v>2</v>
      </c>
      <c r="D2" s="4" t="s">
        <v>3</v>
      </c>
      <c r="E2" s="4" t="s">
        <v>4</v>
      </c>
      <c r="F2" s="2"/>
    </row>
    <row r="3" ht="15.75" customHeight="1">
      <c r="A3" s="5" t="s">
        <v>5</v>
      </c>
      <c r="B3" s="5">
        <v>597.0</v>
      </c>
      <c r="C3" s="6">
        <v>4.0</v>
      </c>
      <c r="D3" s="6">
        <f t="shared" ref="D3:D4" si="1">B3/C3</f>
        <v>149.25</v>
      </c>
      <c r="E3" s="7">
        <f t="shared" ref="E3:E4" si="2">D3*10^4</f>
        <v>1492500</v>
      </c>
      <c r="F3" s="2"/>
    </row>
    <row r="4" ht="15.75" customHeight="1">
      <c r="A4" s="5" t="s">
        <v>6</v>
      </c>
      <c r="B4" s="5">
        <v>822.0</v>
      </c>
      <c r="C4" s="6">
        <v>4.0</v>
      </c>
      <c r="D4" s="6">
        <f t="shared" si="1"/>
        <v>205.5</v>
      </c>
      <c r="E4" s="7">
        <f t="shared" si="2"/>
        <v>2055000</v>
      </c>
      <c r="F4" s="2"/>
    </row>
    <row r="5" ht="15.75" customHeight="1">
      <c r="A5" s="6"/>
      <c r="B5" s="6"/>
      <c r="C5" s="6"/>
      <c r="D5" s="6"/>
      <c r="E5" s="6"/>
      <c r="F5" s="2"/>
    </row>
    <row r="6" ht="15.75" customHeight="1">
      <c r="A6" s="8" t="s">
        <v>7</v>
      </c>
      <c r="B6" s="5"/>
      <c r="C6" s="5"/>
      <c r="D6" s="6"/>
      <c r="E6" s="6"/>
      <c r="F6" s="2"/>
    </row>
    <row r="7" ht="15.75" customHeight="1">
      <c r="A7" s="5">
        <v>5.0</v>
      </c>
      <c r="B7" s="9"/>
      <c r="C7" s="9"/>
      <c r="D7" s="9"/>
      <c r="E7" s="9"/>
      <c r="F7" s="5"/>
    </row>
    <row r="8" ht="15.75" customHeight="1">
      <c r="A8" s="5"/>
      <c r="B8" s="9"/>
      <c r="C8" s="9"/>
      <c r="D8" s="9"/>
      <c r="E8" s="9"/>
      <c r="F8" s="5"/>
    </row>
    <row r="9" ht="15.75" customHeight="1">
      <c r="A9" s="10" t="s">
        <v>8</v>
      </c>
      <c r="B9" s="9"/>
      <c r="C9" s="9"/>
      <c r="D9" s="9"/>
      <c r="E9" s="9"/>
      <c r="F9" s="5"/>
    </row>
    <row r="10" ht="15.75" customHeight="1">
      <c r="A10" s="11" t="s">
        <v>9</v>
      </c>
      <c r="B10" s="10" t="s">
        <v>10</v>
      </c>
      <c r="C10" s="12" t="s">
        <v>11</v>
      </c>
      <c r="D10" s="12" t="s">
        <v>12</v>
      </c>
      <c r="E10" s="12" t="s">
        <v>13</v>
      </c>
      <c r="F10" s="13" t="s">
        <v>14</v>
      </c>
    </row>
    <row r="11" ht="15.75" customHeight="1">
      <c r="A11" s="14" t="s">
        <v>15</v>
      </c>
      <c r="B11" s="15">
        <f>(6/D3*1000)*A7</f>
        <v>201.0050251</v>
      </c>
      <c r="C11" s="15">
        <f>B11*0.9</f>
        <v>180.9045226</v>
      </c>
      <c r="D11" s="15">
        <f t="shared" ref="D11:D12" si="3">B11*0.5</f>
        <v>100.5025126</v>
      </c>
      <c r="E11" s="15">
        <f>B11*0.1</f>
        <v>20.10050251</v>
      </c>
      <c r="F11" s="6">
        <f>B11*0.99</f>
        <v>198.9949749</v>
      </c>
    </row>
    <row r="12" ht="15.75" customHeight="1">
      <c r="A12" s="14" t="s">
        <v>16</v>
      </c>
      <c r="B12" s="15">
        <f>(6/D4*1000)*A7</f>
        <v>145.9854015</v>
      </c>
      <c r="C12" s="15">
        <f>B12*0.1</f>
        <v>14.59854015</v>
      </c>
      <c r="D12" s="15">
        <f t="shared" si="3"/>
        <v>72.99270073</v>
      </c>
      <c r="E12" s="15">
        <f>B12*0.9</f>
        <v>131.3868613</v>
      </c>
      <c r="F12" s="6">
        <f>B12*0.01</f>
        <v>1.459854015</v>
      </c>
    </row>
    <row r="13" ht="15.75" customHeight="1">
      <c r="A13" s="14" t="s">
        <v>17</v>
      </c>
      <c r="B13" s="16" t="s">
        <v>18</v>
      </c>
      <c r="C13" s="15">
        <f>(1000*A7)-(C11+C12)</f>
        <v>4804.496937</v>
      </c>
      <c r="D13" s="15">
        <f>(1000*A7)-(D11+D12)</f>
        <v>4826.504787</v>
      </c>
      <c r="E13" s="15">
        <f>(1000*A7)-(E11+E12)</f>
        <v>4848.512636</v>
      </c>
      <c r="F13" s="6">
        <f>(1000*A7)-(F11+F12)</f>
        <v>4799.545171</v>
      </c>
    </row>
    <row r="14" ht="15.75" customHeight="1">
      <c r="A14" s="14" t="s">
        <v>19</v>
      </c>
      <c r="B14" s="15">
        <f>(1000*A7)-B11</f>
        <v>4798.994975</v>
      </c>
      <c r="D14" s="12"/>
      <c r="E14" s="12"/>
      <c r="F14" s="17"/>
    </row>
    <row r="15" ht="15.75" customHeight="1">
      <c r="A15" s="14" t="s">
        <v>20</v>
      </c>
      <c r="B15" s="15">
        <f>(1000*A7)-B12</f>
        <v>4854.014599</v>
      </c>
      <c r="F15" s="15"/>
    </row>
    <row r="16" ht="15.75" customHeight="1">
      <c r="C16" s="15"/>
      <c r="D16" s="15"/>
      <c r="E16" s="15"/>
      <c r="F16" s="17"/>
    </row>
    <row r="17" ht="15.75" customHeight="1">
      <c r="A17" s="6"/>
      <c r="C17" s="15"/>
      <c r="D17" s="15"/>
      <c r="E17" s="15"/>
      <c r="F17" s="2"/>
    </row>
    <row r="18" ht="15.75" customHeight="1">
      <c r="A18" s="2"/>
      <c r="B18" s="17"/>
      <c r="C18" s="2"/>
      <c r="D18" s="2"/>
      <c r="E18" s="2"/>
      <c r="F18" s="2"/>
    </row>
    <row r="19" ht="15.75" customHeight="1">
      <c r="A19" s="18"/>
      <c r="B19" s="12"/>
      <c r="C19" s="12"/>
      <c r="D19" s="12"/>
      <c r="E19" s="12"/>
      <c r="F19" s="2"/>
    </row>
    <row r="20" ht="15.75" customHeight="1">
      <c r="A20" s="18"/>
      <c r="B20" s="15"/>
      <c r="C20" s="15"/>
      <c r="D20" s="15"/>
      <c r="E20" s="15"/>
      <c r="F20" s="2"/>
    </row>
    <row r="21" ht="15.75" customHeight="1">
      <c r="A21" s="18"/>
      <c r="B21" s="15"/>
      <c r="C21" s="15"/>
      <c r="D21" s="15"/>
      <c r="E21" s="15"/>
      <c r="F21" s="2"/>
    </row>
    <row r="22" ht="15.75" customHeight="1">
      <c r="A22" s="18"/>
      <c r="B22" s="15"/>
      <c r="C22" s="15"/>
      <c r="D22" s="15"/>
      <c r="E22" s="15"/>
      <c r="F22" s="2"/>
    </row>
    <row r="23" ht="15.75" customHeight="1">
      <c r="A23" s="6"/>
      <c r="B23" s="15"/>
      <c r="C23" s="15"/>
      <c r="D23" s="15"/>
      <c r="E23" s="15"/>
      <c r="F23" s="2"/>
    </row>
    <row r="24" ht="15.75" customHeight="1">
      <c r="A24" s="18"/>
      <c r="B24" s="15"/>
      <c r="C24" s="15"/>
      <c r="D24" s="15"/>
      <c r="E24" s="15"/>
      <c r="F24" s="2"/>
    </row>
    <row r="25" ht="15.75" customHeight="1">
      <c r="A25" s="6"/>
      <c r="B25" s="15"/>
      <c r="C25" s="15"/>
      <c r="D25" s="15"/>
      <c r="E25" s="15"/>
      <c r="F25" s="2"/>
    </row>
    <row r="26" ht="15.75" customHeight="1">
      <c r="A26" s="6"/>
      <c r="B26" s="15"/>
      <c r="C26" s="19"/>
      <c r="D26" s="15"/>
      <c r="E26" s="15"/>
      <c r="F26" s="2"/>
    </row>
    <row r="27" ht="15.75" customHeight="1">
      <c r="A27" s="2"/>
      <c r="B27" s="2"/>
      <c r="C27" s="2"/>
      <c r="D27" s="20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5" width="12.78"/>
    <col customWidth="1" min="6" max="26" width="10.78"/>
  </cols>
  <sheetData>
    <row r="1" ht="15.75" customHeight="1">
      <c r="A1" s="21"/>
      <c r="B1" s="22" t="s">
        <v>21</v>
      </c>
      <c r="C1" s="22" t="s">
        <v>22</v>
      </c>
      <c r="D1" s="22" t="s">
        <v>3</v>
      </c>
      <c r="E1" s="22" t="s">
        <v>4</v>
      </c>
    </row>
    <row r="2" ht="15.75" customHeight="1">
      <c r="A2" s="21" t="s">
        <v>23</v>
      </c>
      <c r="B2" s="23">
        <v>597.0</v>
      </c>
      <c r="C2" s="21">
        <v>4.0</v>
      </c>
      <c r="D2" s="21">
        <f t="shared" ref="D2:D4" si="1">B2/C2</f>
        <v>149.25</v>
      </c>
      <c r="E2" s="24">
        <f t="shared" ref="E2:E4" si="2">D2*10^4</f>
        <v>1492500</v>
      </c>
    </row>
    <row r="3" ht="15.75" customHeight="1">
      <c r="A3" s="21" t="s">
        <v>24</v>
      </c>
      <c r="B3" s="23">
        <v>822.0</v>
      </c>
      <c r="C3" s="21">
        <v>4.0</v>
      </c>
      <c r="D3" s="21">
        <f t="shared" si="1"/>
        <v>205.5</v>
      </c>
      <c r="E3" s="24">
        <f t="shared" si="2"/>
        <v>2055000</v>
      </c>
    </row>
    <row r="4" ht="15.75" customHeight="1">
      <c r="A4" s="21" t="s">
        <v>25</v>
      </c>
      <c r="B4" s="23">
        <v>822.0</v>
      </c>
      <c r="C4" s="21">
        <v>4.0</v>
      </c>
      <c r="D4" s="21">
        <f t="shared" si="1"/>
        <v>205.5</v>
      </c>
      <c r="E4" s="24">
        <f t="shared" si="2"/>
        <v>2055000</v>
      </c>
    </row>
    <row r="5" ht="15.75" customHeight="1">
      <c r="A5" s="21"/>
      <c r="B5" s="21"/>
      <c r="C5" s="21"/>
      <c r="D5" s="21"/>
      <c r="E5" s="21"/>
    </row>
    <row r="6" ht="15.75" customHeight="1">
      <c r="A6" s="21" t="s">
        <v>26</v>
      </c>
      <c r="B6" s="23"/>
      <c r="C6" s="23">
        <v>5.0</v>
      </c>
      <c r="D6" s="21"/>
      <c r="E6" s="21"/>
    </row>
    <row r="7" ht="15.75" customHeight="1">
      <c r="A7" s="21"/>
      <c r="B7" s="21"/>
      <c r="C7" s="21"/>
      <c r="D7" s="21"/>
      <c r="E7" s="21"/>
    </row>
    <row r="8" ht="15.75" customHeight="1">
      <c r="A8" s="25"/>
      <c r="B8" s="26" t="s">
        <v>27</v>
      </c>
      <c r="C8" s="26" t="s">
        <v>11</v>
      </c>
      <c r="D8" s="26" t="s">
        <v>12</v>
      </c>
      <c r="E8" s="26" t="s">
        <v>13</v>
      </c>
    </row>
    <row r="9" ht="15.75" customHeight="1">
      <c r="A9" s="25" t="s">
        <v>28</v>
      </c>
      <c r="B9" s="27">
        <f>(6/D2*1000)*C6</f>
        <v>201.0050251</v>
      </c>
      <c r="C9" s="27">
        <f>B9*0.9</f>
        <v>180.9045226</v>
      </c>
      <c r="D9" s="27">
        <f t="shared" ref="D9:D11" si="3">B9*0.5</f>
        <v>100.5025126</v>
      </c>
      <c r="E9" s="27">
        <f>B9*0.1</f>
        <v>20.10050251</v>
      </c>
      <c r="F9" s="28"/>
    </row>
    <row r="10" ht="15.75" customHeight="1">
      <c r="A10" s="25" t="s">
        <v>29</v>
      </c>
      <c r="B10" s="27">
        <f>(6/D3*1000)*C6</f>
        <v>145.9854015</v>
      </c>
      <c r="C10" s="27">
        <f t="shared" ref="C10:C11" si="4">B10*0.1</f>
        <v>14.59854015</v>
      </c>
      <c r="D10" s="27">
        <f t="shared" si="3"/>
        <v>72.99270073</v>
      </c>
      <c r="E10" s="27">
        <f t="shared" ref="E10:E11" si="5">B10*0.9</f>
        <v>131.3868613</v>
      </c>
      <c r="F10" s="28"/>
    </row>
    <row r="11" ht="15.75" customHeight="1">
      <c r="A11" s="25" t="s">
        <v>30</v>
      </c>
      <c r="B11" s="27">
        <f>(6/D4*1000)*C6</f>
        <v>145.9854015</v>
      </c>
      <c r="C11" s="27">
        <f t="shared" si="4"/>
        <v>14.59854015</v>
      </c>
      <c r="D11" s="27">
        <f t="shared" si="3"/>
        <v>72.99270073</v>
      </c>
      <c r="E11" s="27">
        <f t="shared" si="5"/>
        <v>131.3868613</v>
      </c>
      <c r="F11" s="28"/>
    </row>
    <row r="12" ht="15.75" customHeight="1">
      <c r="A12" s="21"/>
      <c r="B12" s="27"/>
      <c r="C12" s="27"/>
      <c r="D12" s="27"/>
      <c r="E12" s="27"/>
      <c r="F12" s="28"/>
    </row>
    <row r="13" ht="15.75" customHeight="1">
      <c r="B13" s="26" t="s">
        <v>27</v>
      </c>
      <c r="C13" s="26" t="s">
        <v>11</v>
      </c>
      <c r="D13" s="26" t="s">
        <v>12</v>
      </c>
      <c r="E13" s="26" t="s">
        <v>13</v>
      </c>
      <c r="F13" s="28"/>
    </row>
    <row r="14" ht="15.75" customHeight="1">
      <c r="A14" s="25" t="s">
        <v>31</v>
      </c>
      <c r="B14" s="27">
        <f>(1000*C6)-B9</f>
        <v>4798.994975</v>
      </c>
      <c r="C14" s="27">
        <f>(1000*C6)-(C9+C11)</f>
        <v>4804.496937</v>
      </c>
      <c r="D14" s="27">
        <f>(1000*C6)-(D9+D11)</f>
        <v>4826.504787</v>
      </c>
      <c r="E14" s="27">
        <f>(1000*C6)-(E9+E11)</f>
        <v>4848.512636</v>
      </c>
      <c r="F14" s="27">
        <f>(1000*C6)-(E9+E10)</f>
        <v>4848.512636</v>
      </c>
    </row>
    <row r="15" ht="15.75" customHeight="1">
      <c r="A15" s="21"/>
      <c r="B15" s="27">
        <f>(1000*C6)-B10</f>
        <v>4854.014599</v>
      </c>
      <c r="C15" s="27"/>
      <c r="D15" s="27"/>
      <c r="E15" s="27"/>
      <c r="F15" s="28"/>
    </row>
    <row r="16" ht="15.75" customHeight="1">
      <c r="A16" s="21"/>
      <c r="B16" s="27">
        <f>(1000*C6)-B11</f>
        <v>4854.014599</v>
      </c>
      <c r="C16" s="27"/>
      <c r="D16" s="27"/>
      <c r="E16" s="27"/>
    </row>
    <row r="17" ht="15.75" customHeight="1">
      <c r="B17" s="28"/>
    </row>
    <row r="18" ht="15.75" customHeight="1">
      <c r="A18" s="25"/>
      <c r="B18" s="26"/>
      <c r="C18" s="26"/>
      <c r="D18" s="26"/>
      <c r="E18" s="26"/>
    </row>
    <row r="19" ht="15.75" customHeight="1">
      <c r="A19" s="25"/>
      <c r="B19" s="27"/>
      <c r="C19" s="27"/>
      <c r="D19" s="27"/>
      <c r="E19" s="27"/>
    </row>
    <row r="20" ht="15.75" customHeight="1">
      <c r="A20" s="25"/>
      <c r="B20" s="27"/>
      <c r="C20" s="27"/>
      <c r="D20" s="27"/>
      <c r="E20" s="27"/>
    </row>
    <row r="21" ht="15.75" customHeight="1">
      <c r="A21" s="25"/>
      <c r="B21" s="27">
        <f>B14+B9</f>
        <v>5000</v>
      </c>
      <c r="C21" s="27">
        <f t="shared" ref="C21:E21" si="6">C14+C9+C11</f>
        <v>5000</v>
      </c>
      <c r="D21" s="27">
        <f t="shared" si="6"/>
        <v>5000</v>
      </c>
      <c r="E21" s="27">
        <f t="shared" si="6"/>
        <v>5000</v>
      </c>
    </row>
    <row r="22" ht="15.75" customHeight="1">
      <c r="A22" s="21"/>
      <c r="B22" s="27"/>
      <c r="C22" s="27"/>
      <c r="D22" s="27"/>
      <c r="E22" s="27"/>
    </row>
    <row r="23" ht="15.75" customHeight="1">
      <c r="A23" s="25"/>
      <c r="B23" s="27"/>
      <c r="C23" s="27"/>
      <c r="D23" s="27"/>
      <c r="E23" s="27"/>
    </row>
    <row r="24" ht="15.75" customHeight="1">
      <c r="A24" s="21"/>
      <c r="B24" s="27"/>
      <c r="C24" s="27"/>
      <c r="D24" s="27"/>
      <c r="E24" s="27"/>
    </row>
    <row r="25" ht="15.75" customHeight="1">
      <c r="A25" s="21"/>
      <c r="B25" s="27"/>
      <c r="C25" s="29">
        <f>180*1.1</f>
        <v>198</v>
      </c>
      <c r="D25" s="27">
        <f>5000-200</f>
        <v>4800</v>
      </c>
      <c r="E25" s="27"/>
    </row>
    <row r="26" ht="15.75" customHeight="1">
      <c r="D26" s="30">
        <f>1/2.5</f>
        <v>0.4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