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ffl\Documents\GitHub\protocols\workbooks\"/>
    </mc:Choice>
  </mc:AlternateContent>
  <xr:revisionPtr revIDLastSave="0" documentId="13_ncr:1_{55FEF597-FB33-4181-8472-EE3816CE8490}" xr6:coauthVersionLast="40" xr6:coauthVersionMax="40" xr10:uidLastSave="{00000000-0000-0000-0000-000000000000}"/>
  <bookViews>
    <workbookView xWindow="0" yWindow="0" windowWidth="23040" windowHeight="8988" activeTab="1" xr2:uid="{BD1AF59D-349A-40BE-BA05-1D11AF55F871}"/>
  </bookViews>
  <sheets>
    <sheet name="OD to cfu per ml" sheetId="1" r:id="rId1"/>
    <sheet name="CFUs to knowledge" sheetId="2" r:id="rId2"/>
  </sheets>
  <externalReferences>
    <externalReference r:id="rId3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3" i="2" l="1"/>
  <c r="P23" i="2"/>
  <c r="O24" i="2"/>
  <c r="G24" i="2"/>
  <c r="J24" i="2"/>
  <c r="C24" i="2"/>
  <c r="K24" i="2"/>
  <c r="L24" i="2"/>
  <c r="P24" i="2"/>
  <c r="G18" i="2"/>
  <c r="J18" i="2"/>
  <c r="C18" i="2"/>
  <c r="K18" i="2"/>
  <c r="L18" i="2"/>
  <c r="M18" i="2"/>
  <c r="O18" i="2"/>
  <c r="G13" i="2"/>
  <c r="J13" i="2"/>
  <c r="C13" i="2"/>
  <c r="K13" i="2"/>
  <c r="L13" i="2"/>
  <c r="N13" i="2"/>
  <c r="P13" i="2"/>
  <c r="G23" i="2"/>
  <c r="J23" i="2"/>
  <c r="C23" i="2"/>
  <c r="K23" i="2"/>
  <c r="L23" i="2"/>
  <c r="G17" i="2"/>
  <c r="J17" i="2"/>
  <c r="C17" i="2"/>
  <c r="K17" i="2"/>
  <c r="L17" i="2"/>
  <c r="M17" i="2"/>
  <c r="O17" i="2"/>
  <c r="G12" i="2"/>
  <c r="J12" i="2"/>
  <c r="C12" i="2"/>
  <c r="K12" i="2"/>
  <c r="L12" i="2"/>
  <c r="N12" i="2"/>
  <c r="P12" i="2"/>
  <c r="C20" i="1"/>
  <c r="G44" i="1"/>
  <c r="B44" i="1"/>
  <c r="H40" i="1"/>
  <c r="K40" i="1"/>
  <c r="D40" i="1"/>
  <c r="L40" i="1"/>
  <c r="M40" i="1"/>
  <c r="B40" i="1"/>
  <c r="H39" i="1"/>
  <c r="K39" i="1"/>
  <c r="D39" i="1"/>
  <c r="L39" i="1"/>
  <c r="M39" i="1"/>
  <c r="B39" i="1"/>
  <c r="H38" i="1"/>
  <c r="K38" i="1"/>
  <c r="D38" i="1"/>
  <c r="L38" i="1"/>
  <c r="M38" i="1"/>
  <c r="B38" i="1"/>
  <c r="H37" i="1"/>
  <c r="K37" i="1"/>
  <c r="D37" i="1"/>
  <c r="L37" i="1"/>
  <c r="M37" i="1"/>
  <c r="B37" i="1"/>
  <c r="H36" i="1"/>
  <c r="K36" i="1"/>
  <c r="D36" i="1"/>
  <c r="L36" i="1"/>
  <c r="M36" i="1"/>
  <c r="B36" i="1"/>
  <c r="B25" i="1"/>
  <c r="B24" i="1"/>
  <c r="D6" i="1"/>
  <c r="B6" i="1"/>
  <c r="F24" i="1"/>
  <c r="F25" i="1"/>
  <c r="F27" i="1"/>
  <c r="I27" i="1"/>
  <c r="L27" i="1"/>
  <c r="O27" i="1"/>
  <c r="O28" i="1"/>
  <c r="L28" i="1"/>
  <c r="I28" i="1"/>
  <c r="F28" i="1"/>
  <c r="D16" i="1"/>
  <c r="G16" i="1"/>
  <c r="E16" i="1"/>
  <c r="D10" i="1"/>
  <c r="E10" i="1"/>
  <c r="F10" i="1"/>
  <c r="G10" i="1"/>
  <c r="H10" i="1"/>
</calcChain>
</file>

<file path=xl/sharedStrings.xml><?xml version="1.0" encoding="utf-8"?>
<sst xmlns="http://schemas.openxmlformats.org/spreadsheetml/2006/main" count="126" uniqueCount="78">
  <si>
    <t>current OD</t>
  </si>
  <si>
    <t>current cells/ml</t>
  </si>
  <si>
    <t>OD</t>
  </si>
  <si>
    <t>[]</t>
  </si>
  <si>
    <t>*This is the CFU:OD ratio that I use for GMI1000. I typically use OD=0.1 for the same number of K60 cells. If you are working with new strains (or mutants with different EPS), you can measure... OD of several concentrations between OD=0 and OD=0.9; dilution plate them; calculate your own ratio (slope of a linear regression)</t>
  </si>
  <si>
    <t>cells/ml</t>
  </si>
  <si>
    <t>1. Adjust OD to a desired CFU/ml</t>
  </si>
  <si>
    <t>ml</t>
  </si>
  <si>
    <t>cells</t>
  </si>
  <si>
    <t>ul</t>
  </si>
  <si>
    <t>ul of 1:100</t>
  </si>
  <si>
    <t>1:1000</t>
  </si>
  <si>
    <t>OD 600</t>
  </si>
  <si>
    <t>vf (ml)</t>
  </si>
  <si>
    <t>vi (cells in ml)</t>
  </si>
  <si>
    <t>h2O</t>
  </si>
  <si>
    <t>vi (cells in ul)</t>
  </si>
  <si>
    <t>CF</t>
  </si>
  <si>
    <t>Ci</t>
  </si>
  <si>
    <t>cells / ul</t>
  </si>
  <si>
    <t>Vi</t>
  </si>
  <si>
    <t>1:100</t>
  </si>
  <si>
    <t>cfu/plant</t>
  </si>
  <si>
    <t>Vf</t>
  </si>
  <si>
    <t>ul cell suspension</t>
  </si>
  <si>
    <t>ul H2O</t>
  </si>
  <si>
    <t>Determining OD:cfu/ml ratio for new spec</t>
  </si>
  <si>
    <t>OD600</t>
  </si>
  <si>
    <t>Plate dilution</t>
  </si>
  <si>
    <t>cfus</t>
  </si>
  <si>
    <t>avg cfu</t>
  </si>
  <si>
    <t>vol plated</t>
  </si>
  <si>
    <t>cfu / ul (in dilution)</t>
  </si>
  <si>
    <t>* dilution factor</t>
  </si>
  <si>
    <t>cfu/ml</t>
  </si>
  <si>
    <t>For GMI1000, OD=0.200 is equivalent to 1e8 cfu/ml on new spec</t>
  </si>
  <si>
    <t>y</t>
  </si>
  <si>
    <t>x</t>
  </si>
  <si>
    <t>(Petiole inoculations on susceptible tomato work well at 1000 cfu/plant. We inoculate in a 2 ul drop, so factor that into your cells/ul value)</t>
  </si>
  <si>
    <t>Purpose: Adjusting cell density after an OD measurement</t>
  </si>
  <si>
    <t>Make sure to measure OD of a suspension between 0-0.9 for best spec accuracy (I generally dilute overnight cultures 1:10 before reading OD)</t>
  </si>
  <si>
    <t xml:space="preserve">ml </t>
  </si>
  <si>
    <t>Vol cell suspension:</t>
  </si>
  <si>
    <t>2. Adjust OD to a desired OD (e.g. soil soak inoculations) -- a C1V1=C2V2 calculation</t>
  </si>
  <si>
    <t>Set a final concentration (OD) &amp; final volume</t>
  </si>
  <si>
    <t>Set a final concentration &amp; initial volume of cells (e.g. if you have less cells than you wanted &amp; need to figure out max volume you can do)</t>
  </si>
  <si>
    <t>3. Determining how to dilute Ralstonia for tomato petiole inoculations</t>
  </si>
  <si>
    <t>1:10</t>
  </si>
  <si>
    <t>If you need to dilute cells before the final adjustment of concentration:</t>
  </si>
  <si>
    <t>XXX We need to validate this ratio for the new spec</t>
  </si>
  <si>
    <t>* OD is measured in cuvette with 1 cm pathlength</t>
  </si>
  <si>
    <r>
      <rPr>
        <b/>
        <sz val="11"/>
        <color theme="3" tint="-0.249977111117893"/>
        <rFont val="Calibri"/>
        <family val="2"/>
        <scheme val="minor"/>
      </rPr>
      <t>Color code</t>
    </r>
    <r>
      <rPr>
        <sz val="11"/>
        <color theme="3" tint="-0.249977111117893"/>
        <rFont val="Calibri"/>
        <family val="2"/>
        <scheme val="minor"/>
      </rPr>
      <t xml:space="preserve">: </t>
    </r>
    <r>
      <rPr>
        <b/>
        <sz val="11"/>
        <color theme="4"/>
        <rFont val="Calibri"/>
        <family val="2"/>
        <scheme val="minor"/>
      </rPr>
      <t>blue</t>
    </r>
    <r>
      <rPr>
        <sz val="11"/>
        <color theme="3" tint="-0.249977111117893"/>
        <rFont val="Calibri"/>
        <family val="2"/>
        <scheme val="minor"/>
      </rPr>
      <t xml:space="preserve"> indicates a value that changes for every application (measure it on spec); </t>
    </r>
    <r>
      <rPr>
        <b/>
        <sz val="11"/>
        <color theme="9"/>
        <rFont val="Calibri"/>
        <family val="2"/>
        <scheme val="minor"/>
      </rPr>
      <t>Green</t>
    </r>
    <r>
      <rPr>
        <sz val="11"/>
        <color theme="3" tint="-0.249977111117893"/>
        <rFont val="Calibri"/>
        <family val="2"/>
        <scheme val="minor"/>
      </rPr>
      <t xml:space="preserve"> indicates values you should adjust based on your application; </t>
    </r>
    <r>
      <rPr>
        <b/>
        <sz val="11"/>
        <color theme="0" tint="-0.499984740745262"/>
        <rFont val="Calibri"/>
        <family val="2"/>
        <scheme val="minor"/>
      </rPr>
      <t>grey</t>
    </r>
    <r>
      <rPr>
        <sz val="11"/>
        <color theme="3" tint="-0.249977111117893"/>
        <rFont val="Calibri"/>
        <family val="2"/>
        <scheme val="minor"/>
      </rPr>
      <t xml:space="preserve"> indicates helpful hints</t>
    </r>
  </si>
  <si>
    <r>
      <rPr>
        <b/>
        <sz val="11"/>
        <color theme="1"/>
        <rFont val="Calibri"/>
        <family val="2"/>
        <scheme val="minor"/>
      </rPr>
      <t xml:space="preserve">Written/Edited by: </t>
    </r>
    <r>
      <rPr>
        <sz val="11"/>
        <color theme="1"/>
        <rFont val="Calibri"/>
        <family val="2"/>
        <scheme val="minor"/>
      </rPr>
      <t>Tiffany Lowe-Power,</t>
    </r>
  </si>
  <si>
    <t>Purpose: Sample calculations for determining cell density based on cfus on a plate</t>
  </si>
  <si>
    <t xml:space="preserve">You should use these as a template for your personal digital lab notebook entries. </t>
  </si>
  <si>
    <t>total cells</t>
  </si>
  <si>
    <t>mass soil (g)</t>
  </si>
  <si>
    <t>cells / g soil</t>
  </si>
  <si>
    <t>cfu/ul</t>
  </si>
  <si>
    <t>Tomato colonization</t>
  </si>
  <si>
    <t>g stem</t>
  </si>
  <si>
    <t>cfu/g stem</t>
  </si>
  <si>
    <r>
      <rPr>
        <b/>
        <sz val="11"/>
        <color theme="1"/>
        <rFont val="Calibri"/>
        <family val="2"/>
        <scheme val="minor"/>
      </rPr>
      <t>Color code: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70C0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 xml:space="preserve"> is values that change per sample; </t>
    </r>
    <r>
      <rPr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are constant values that could change on an experiment. Importantly, excel might erroneouslly change these when you drag the cell corner to copy.</t>
    </r>
  </si>
  <si>
    <t>Soil Soak Inoculations -- validating inocula</t>
  </si>
  <si>
    <t>Petiole Inoculations -- validating inocula</t>
  </si>
  <si>
    <t>total cells per plant</t>
  </si>
  <si>
    <t>inoc vol (ml)</t>
  </si>
  <si>
    <t>inoc vol (ul)</t>
  </si>
  <si>
    <t>Sample</t>
  </si>
  <si>
    <t>example</t>
  </si>
  <si>
    <t>Usage Notes:</t>
  </si>
  <si>
    <t>Plate dilution factor</t>
  </si>
  <si>
    <t>Dilution factor (e.g. 10^+4 instead of 10^-4) is typed as the inverse to minimize typing &amp; avoid errors like forgetting a negative</t>
  </si>
  <si>
    <t>vol H2O (ml)</t>
  </si>
  <si>
    <t>total vol homogenate (ml)</t>
  </si>
  <si>
    <t>Make sure to verify all steps in the calculation.</t>
  </si>
  <si>
    <t xml:space="preserve">Each sample calculation is provided as a blank template and as an example </t>
  </si>
  <si>
    <t>Aim for 100 mg stem tissue when sampling.  But if you are off +/-, this equation accounts for the total vol of homogenate at plating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</si>
</sst>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"/>
    <numFmt numFmtId="166" formatCode="0.0E+00"/>
    <numFmt numFmtId="168" formatCode="0.00000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color theme="3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</font>
    <font>
      <sz val="11"/>
      <color indexed="10"/>
      <name val="Calibri"/>
      <family val="2"/>
    </font>
    <font>
      <b/>
      <sz val="11"/>
      <color rgb="FF0070C0"/>
      <name val="Calibri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4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0" xfId="0" applyFont="1" applyAlignment="1">
      <alignment horizontal="left" wrapText="1"/>
    </xf>
    <xf numFmtId="11" fontId="0" fillId="0" borderId="0" xfId="0" applyNumberFormat="1"/>
    <xf numFmtId="0" fontId="0" fillId="0" borderId="0" xfId="0" applyAlignment="1">
      <alignment horizontal="center" wrapText="1"/>
    </xf>
    <xf numFmtId="2" fontId="0" fillId="0" borderId="0" xfId="0" applyNumberFormat="1"/>
    <xf numFmtId="0" fontId="5" fillId="0" borderId="0" xfId="0" applyFont="1" applyAlignment="1">
      <alignment horizontal="center" wrapText="1"/>
    </xf>
    <xf numFmtId="0" fontId="6" fillId="0" borderId="0" xfId="0" applyFont="1"/>
    <xf numFmtId="0" fontId="0" fillId="0" borderId="0" xfId="0" quotePrefix="1"/>
    <xf numFmtId="165" fontId="2" fillId="0" borderId="0" xfId="0" applyNumberFormat="1" applyFont="1"/>
    <xf numFmtId="165" fontId="0" fillId="0" borderId="0" xfId="0" applyNumberFormat="1"/>
    <xf numFmtId="0" fontId="2" fillId="0" borderId="0" xfId="0" applyFont="1"/>
    <xf numFmtId="11" fontId="8" fillId="0" borderId="0" xfId="0" applyNumberFormat="1" applyFont="1" applyAlignment="1"/>
    <xf numFmtId="3" fontId="0" fillId="0" borderId="0" xfId="0" applyNumberFormat="1" applyFont="1"/>
    <xf numFmtId="20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9" fillId="0" borderId="2" xfId="0" applyFont="1" applyBorder="1"/>
    <xf numFmtId="166" fontId="0" fillId="0" borderId="2" xfId="0" applyNumberFormat="1" applyBorder="1"/>
    <xf numFmtId="2" fontId="0" fillId="0" borderId="2" xfId="0" applyNumberFormat="1" applyBorder="1"/>
    <xf numFmtId="0" fontId="10" fillId="0" borderId="2" xfId="0" applyFont="1" applyBorder="1"/>
    <xf numFmtId="0" fontId="0" fillId="0" borderId="2" xfId="0" applyBorder="1"/>
    <xf numFmtId="11" fontId="0" fillId="0" borderId="3" xfId="0" applyNumberFormat="1" applyBorder="1"/>
    <xf numFmtId="0" fontId="11" fillId="2" borderId="0" xfId="0" applyFont="1" applyFill="1"/>
    <xf numFmtId="0" fontId="12" fillId="0" borderId="0" xfId="0" applyFont="1"/>
    <xf numFmtId="0" fontId="13" fillId="0" borderId="0" xfId="0" applyFont="1" applyAlignment="1">
      <alignment horizontal="left"/>
    </xf>
    <xf numFmtId="11" fontId="7" fillId="3" borderId="0" xfId="0" applyNumberFormat="1" applyFont="1" applyFill="1"/>
    <xf numFmtId="0" fontId="7" fillId="3" borderId="0" xfId="0" applyFont="1" applyFill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64" fontId="2" fillId="0" borderId="7" xfId="0" applyNumberFormat="1" applyFont="1" applyBorder="1"/>
    <xf numFmtId="2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0" xfId="0" quotePrefix="1" applyBorder="1"/>
    <xf numFmtId="3" fontId="7" fillId="3" borderId="0" xfId="0" applyNumberFormat="1" applyFont="1" applyFill="1"/>
    <xf numFmtId="0" fontId="7" fillId="3" borderId="0" xfId="0" applyNumberFormat="1" applyFont="1" applyFill="1"/>
    <xf numFmtId="168" fontId="0" fillId="0" borderId="0" xfId="0" applyNumberFormat="1"/>
    <xf numFmtId="0" fontId="13" fillId="0" borderId="0" xfId="0" applyFont="1"/>
    <xf numFmtId="0" fontId="13" fillId="0" borderId="4" xfId="0" applyFont="1" applyBorder="1"/>
    <xf numFmtId="0" fontId="0" fillId="0" borderId="6" xfId="0" applyBorder="1"/>
    <xf numFmtId="20" fontId="0" fillId="0" borderId="7" xfId="0" quotePrefix="1" applyNumberFormat="1" applyBorder="1"/>
    <xf numFmtId="0" fontId="0" fillId="0" borderId="0" xfId="0" applyBorder="1"/>
    <xf numFmtId="0" fontId="0" fillId="0" borderId="0" xfId="0" quotePrefix="1" applyBorder="1"/>
    <xf numFmtId="0" fontId="2" fillId="0" borderId="7" xfId="0" applyFont="1" applyBorder="1"/>
    <xf numFmtId="0" fontId="2" fillId="0" borderId="0" xfId="0" applyFont="1" applyBorder="1"/>
    <xf numFmtId="0" fontId="2" fillId="0" borderId="9" xfId="0" applyFont="1" applyBorder="1"/>
    <xf numFmtId="0" fontId="2" fillId="0" borderId="1" xfId="0" applyFont="1" applyBorder="1"/>
    <xf numFmtId="0" fontId="0" fillId="0" borderId="10" xfId="0" applyBorder="1"/>
    <xf numFmtId="0" fontId="16" fillId="0" borderId="0" xfId="0" applyFont="1"/>
    <xf numFmtId="0" fontId="1" fillId="4" borderId="0" xfId="0" applyFont="1" applyFill="1"/>
    <xf numFmtId="0" fontId="0" fillId="0" borderId="0" xfId="0" applyBorder="1" applyAlignment="1">
      <alignment horizontal="center"/>
    </xf>
    <xf numFmtId="0" fontId="9" fillId="0" borderId="0" xfId="0" applyFont="1" applyBorder="1"/>
    <xf numFmtId="166" fontId="0" fillId="0" borderId="0" xfId="0" applyNumberFormat="1" applyBorder="1"/>
    <xf numFmtId="0" fontId="10" fillId="0" borderId="0" xfId="0" applyFont="1" applyBorder="1"/>
    <xf numFmtId="11" fontId="0" fillId="0" borderId="0" xfId="0" applyNumberFormat="1" applyBorder="1"/>
    <xf numFmtId="0" fontId="1" fillId="0" borderId="0" xfId="0" applyFont="1" applyBorder="1"/>
    <xf numFmtId="11" fontId="2" fillId="0" borderId="0" xfId="0" applyNumberFormat="1" applyFont="1" applyBorder="1"/>
    <xf numFmtId="0" fontId="17" fillId="0" borderId="0" xfId="0" applyFont="1" applyBorder="1"/>
    <xf numFmtId="0" fontId="18" fillId="0" borderId="2" xfId="0" applyFont="1" applyBorder="1"/>
    <xf numFmtId="0" fontId="1" fillId="0" borderId="2" xfId="0" applyFont="1" applyBorder="1"/>
    <xf numFmtId="11" fontId="0" fillId="0" borderId="2" xfId="0" applyNumberFormat="1" applyBorder="1"/>
    <xf numFmtId="165" fontId="18" fillId="0" borderId="2" xfId="0" applyNumberFormat="1" applyFont="1" applyBorder="1"/>
    <xf numFmtId="0" fontId="0" fillId="0" borderId="0" xfId="0" applyAlignment="1">
      <alignment wrapText="1"/>
    </xf>
    <xf numFmtId="11" fontId="2" fillId="0" borderId="2" xfId="0" applyNumberFormat="1" applyFont="1" applyBorder="1"/>
    <xf numFmtId="0" fontId="0" fillId="0" borderId="0" xfId="0" applyAlignment="1">
      <alignment horizontal="left" wrapText="1"/>
    </xf>
    <xf numFmtId="0" fontId="0" fillId="0" borderId="0" xfId="0" applyAlignment="1"/>
    <xf numFmtId="0" fontId="2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0.35013810773653292"/>
                  <c:y val="7.2196340040828227E-2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1"/>
            <c:dispEq val="0"/>
            <c:trendlineLbl>
              <c:layout>
                <c:manualLayout>
                  <c:x val="-0.44902699662542184"/>
                  <c:y val="0.13701115485564305"/>
                </c:manualLayout>
              </c:layout>
              <c:numFmt formatCode="General" sourceLinked="0"/>
            </c:trendlineLbl>
          </c:trendline>
          <c:xVal>
            <c:numRef>
              <c:f>'[1]Cell Density from OD'!$A$37:$A$41</c:f>
              <c:numCache>
                <c:formatCode>General</c:formatCode>
                <c:ptCount val="5"/>
                <c:pt idx="0">
                  <c:v>0.06</c:v>
                </c:pt>
                <c:pt idx="1">
                  <c:v>0.22900000000000001</c:v>
                </c:pt>
                <c:pt idx="2">
                  <c:v>0.51800000000000002</c:v>
                </c:pt>
                <c:pt idx="3">
                  <c:v>1.2310000000000001</c:v>
                </c:pt>
                <c:pt idx="4">
                  <c:v>1.464</c:v>
                </c:pt>
              </c:numCache>
            </c:numRef>
          </c:xVal>
          <c:yVal>
            <c:numRef>
              <c:f>'[1]Cell Density from OD'!$B$37:$B$41</c:f>
              <c:numCache>
                <c:formatCode>0.00E+00</c:formatCode>
                <c:ptCount val="5"/>
                <c:pt idx="0">
                  <c:v>33333333.333333336</c:v>
                </c:pt>
                <c:pt idx="1">
                  <c:v>166666666.66666669</c:v>
                </c:pt>
                <c:pt idx="2">
                  <c:v>700000000</c:v>
                </c:pt>
                <c:pt idx="3">
                  <c:v>1400000000</c:v>
                </c:pt>
                <c:pt idx="4">
                  <c:v>2233333333.3333335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45-4A2D-9B09-DB083D4CB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42784"/>
        <c:axId val="81045216"/>
      </c:scatterChart>
      <c:valAx>
        <c:axId val="81042784"/>
        <c:scaling>
          <c:orientation val="minMax"/>
          <c:max val="1.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81045216"/>
        <c:crosses val="autoZero"/>
        <c:crossBetween val="midCat"/>
      </c:valAx>
      <c:valAx>
        <c:axId val="81045216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81042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44</xdr:row>
      <xdr:rowOff>61912</xdr:rowOff>
    </xdr:from>
    <xdr:to>
      <xdr:col>4</xdr:col>
      <xdr:colOff>238125</xdr:colOff>
      <xdr:row>58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BB55E5-5D98-43B5-89F9-79A8690EE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ffl/Documents/Box%20Sync/Lindow%20Lab/Temp%20calculations%20(Lindowlab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entrations - Media"/>
      <sheetName val="Cell Density from OD"/>
      <sheetName val="Cloning"/>
      <sheetName val="PCRs"/>
      <sheetName val="Dilution plating"/>
      <sheetName val="Misc MM"/>
    </sheetNames>
    <sheetDataSet>
      <sheetData sheetId="0"/>
      <sheetData sheetId="1">
        <row r="37">
          <cell r="A37">
            <v>0.06</v>
          </cell>
          <cell r="B37">
            <v>33333333.333333336</v>
          </cell>
        </row>
        <row r="38">
          <cell r="A38">
            <v>0.22900000000000001</v>
          </cell>
          <cell r="B38">
            <v>166666666.66666669</v>
          </cell>
        </row>
        <row r="39">
          <cell r="A39">
            <v>0.51800000000000002</v>
          </cell>
          <cell r="B39">
            <v>700000000</v>
          </cell>
        </row>
        <row r="40">
          <cell r="A40">
            <v>1.2310000000000001</v>
          </cell>
          <cell r="B40">
            <v>1400000000</v>
          </cell>
        </row>
        <row r="41">
          <cell r="A41">
            <v>1.464</v>
          </cell>
          <cell r="B41">
            <v>2233333333.3333335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ACF14-6DFA-4E9B-A0CF-09D099383010}">
  <dimension ref="A1:R44"/>
  <sheetViews>
    <sheetView workbookViewId="0">
      <selection activeCell="A7" sqref="A7"/>
    </sheetView>
  </sheetViews>
  <sheetFormatPr defaultRowHeight="14.4" x14ac:dyDescent="0.3"/>
  <cols>
    <col min="1" max="1" width="10.5546875" bestFit="1" customWidth="1"/>
    <col min="2" max="2" width="15.109375" bestFit="1" customWidth="1"/>
    <col min="4" max="4" width="13.5546875" bestFit="1" customWidth="1"/>
    <col min="5" max="5" width="9.5546875" bestFit="1" customWidth="1"/>
    <col min="7" max="7" width="11.88671875" customWidth="1"/>
  </cols>
  <sheetData>
    <row r="1" spans="1:18" s="52" customFormat="1" ht="18" x14ac:dyDescent="0.35">
      <c r="A1" s="52" t="s">
        <v>39</v>
      </c>
    </row>
    <row r="2" spans="1:18" x14ac:dyDescent="0.3">
      <c r="A2" t="s">
        <v>52</v>
      </c>
    </row>
    <row r="3" spans="1:18" ht="30.6" customHeight="1" x14ac:dyDescent="0.3">
      <c r="A3" s="1" t="s">
        <v>51</v>
      </c>
      <c r="B3" s="1"/>
      <c r="C3" s="1"/>
      <c r="D3" s="1"/>
      <c r="E3" s="1"/>
      <c r="F3" s="1"/>
      <c r="G3" s="1"/>
    </row>
    <row r="5" spans="1:18" x14ac:dyDescent="0.3">
      <c r="A5" t="s">
        <v>0</v>
      </c>
      <c r="B5" t="s">
        <v>1</v>
      </c>
      <c r="C5" t="s">
        <v>2</v>
      </c>
      <c r="D5" t="s">
        <v>3</v>
      </c>
      <c r="G5" s="24" t="s">
        <v>40</v>
      </c>
    </row>
    <row r="6" spans="1:18" ht="14.4" customHeight="1" x14ac:dyDescent="0.3">
      <c r="A6" s="23">
        <v>0.2</v>
      </c>
      <c r="B6" s="2">
        <f>D6/C6*A6</f>
        <v>100000000</v>
      </c>
      <c r="C6">
        <v>0.2</v>
      </c>
      <c r="D6" s="2">
        <f>10^8</f>
        <v>100000000</v>
      </c>
      <c r="G6" s="25" t="s">
        <v>4</v>
      </c>
      <c r="H6" s="5"/>
      <c r="I6" s="5"/>
      <c r="J6" s="5"/>
      <c r="K6" s="5"/>
      <c r="L6" s="5"/>
      <c r="M6" s="5"/>
      <c r="N6" s="5"/>
      <c r="O6" s="5"/>
    </row>
    <row r="7" spans="1:18" x14ac:dyDescent="0.3">
      <c r="G7" s="25" t="s">
        <v>50</v>
      </c>
      <c r="H7" s="5"/>
      <c r="I7" s="5"/>
      <c r="J7" s="5"/>
      <c r="K7" s="5"/>
      <c r="L7" s="5"/>
      <c r="M7" s="5"/>
      <c r="N7" s="5"/>
      <c r="O7" s="5"/>
    </row>
    <row r="8" spans="1:18" x14ac:dyDescent="0.3">
      <c r="E8" s="4"/>
      <c r="G8" s="3"/>
      <c r="H8" s="3"/>
      <c r="I8" s="3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6" t="s">
        <v>6</v>
      </c>
      <c r="E9" s="28" t="s">
        <v>42</v>
      </c>
      <c r="F9" s="29"/>
      <c r="G9" s="30"/>
      <c r="H9" s="31"/>
      <c r="I9" s="3"/>
      <c r="J9" s="5"/>
      <c r="K9" s="5"/>
      <c r="L9" s="5"/>
      <c r="M9" s="5"/>
      <c r="N9" s="5"/>
      <c r="O9" s="5"/>
      <c r="P9" s="5"/>
      <c r="Q9" s="5"/>
      <c r="R9" s="5"/>
    </row>
    <row r="10" spans="1:18" x14ac:dyDescent="0.3">
      <c r="B10" s="26">
        <v>100000</v>
      </c>
      <c r="C10" s="27">
        <v>20</v>
      </c>
      <c r="D10" s="2">
        <f>B10*C10</f>
        <v>2000000</v>
      </c>
      <c r="E10" s="32">
        <f>D10/B6</f>
        <v>0.02</v>
      </c>
      <c r="F10" s="33">
        <f>E10*1000</f>
        <v>20</v>
      </c>
      <c r="G10" s="33">
        <f>F10*100</f>
        <v>2000</v>
      </c>
      <c r="H10" s="34">
        <f>G10*10</f>
        <v>20000</v>
      </c>
    </row>
    <row r="11" spans="1:18" x14ac:dyDescent="0.3">
      <c r="B11" t="s">
        <v>5</v>
      </c>
      <c r="C11" t="s">
        <v>7</v>
      </c>
      <c r="D11" t="s">
        <v>8</v>
      </c>
      <c r="E11" s="35" t="s">
        <v>41</v>
      </c>
      <c r="F11" s="36" t="s">
        <v>9</v>
      </c>
      <c r="G11" s="36" t="s">
        <v>10</v>
      </c>
      <c r="H11" s="37" t="s">
        <v>11</v>
      </c>
    </row>
    <row r="12" spans="1:18" x14ac:dyDescent="0.3">
      <c r="H12" s="7"/>
    </row>
    <row r="13" spans="1:18" x14ac:dyDescent="0.3">
      <c r="A13" s="6" t="s">
        <v>43</v>
      </c>
      <c r="H13" s="7"/>
    </row>
    <row r="14" spans="1:18" x14ac:dyDescent="0.3">
      <c r="A14" s="6"/>
      <c r="H14" s="7"/>
    </row>
    <row r="15" spans="1:18" x14ac:dyDescent="0.3">
      <c r="A15" s="6"/>
      <c r="B15" t="s">
        <v>44</v>
      </c>
      <c r="H15" s="7"/>
    </row>
    <row r="16" spans="1:18" x14ac:dyDescent="0.3">
      <c r="B16" s="27">
        <v>0.1</v>
      </c>
      <c r="C16" s="27">
        <v>400</v>
      </c>
      <c r="D16" s="8">
        <f>B16*C16/A6</f>
        <v>200</v>
      </c>
      <c r="E16" s="8">
        <f>C16-D16</f>
        <v>200</v>
      </c>
      <c r="G16" s="9">
        <f>D16*1000</f>
        <v>200000</v>
      </c>
      <c r="I16" s="9"/>
    </row>
    <row r="17" spans="1:17" x14ac:dyDescent="0.3">
      <c r="B17" t="s">
        <v>12</v>
      </c>
      <c r="C17" t="s">
        <v>13</v>
      </c>
      <c r="D17" t="s">
        <v>14</v>
      </c>
      <c r="E17" t="s">
        <v>15</v>
      </c>
      <c r="G17" t="s">
        <v>16</v>
      </c>
    </row>
    <row r="19" spans="1:17" x14ac:dyDescent="0.3">
      <c r="B19" t="s">
        <v>45</v>
      </c>
    </row>
    <row r="20" spans="1:17" x14ac:dyDescent="0.3">
      <c r="B20" s="27">
        <v>0.5</v>
      </c>
      <c r="C20" s="10">
        <f>D20*A6/B20</f>
        <v>2.4000000000000004</v>
      </c>
      <c r="D20" s="27">
        <v>6</v>
      </c>
    </row>
    <row r="21" spans="1:17" x14ac:dyDescent="0.3">
      <c r="B21" t="s">
        <v>12</v>
      </c>
      <c r="C21" t="s">
        <v>13</v>
      </c>
      <c r="D21" t="s">
        <v>14</v>
      </c>
    </row>
    <row r="23" spans="1:17" x14ac:dyDescent="0.3">
      <c r="A23" s="6" t="s">
        <v>46</v>
      </c>
      <c r="F23" s="41" t="s">
        <v>38</v>
      </c>
    </row>
    <row r="24" spans="1:17" x14ac:dyDescent="0.3">
      <c r="A24" t="s">
        <v>17</v>
      </c>
      <c r="B24" s="11">
        <f>B25*1000</f>
        <v>500000</v>
      </c>
      <c r="C24" t="s">
        <v>5</v>
      </c>
      <c r="E24" t="s">
        <v>18</v>
      </c>
      <c r="F24" s="2">
        <f>B6</f>
        <v>100000000</v>
      </c>
    </row>
    <row r="25" spans="1:17" x14ac:dyDescent="0.3">
      <c r="B25" s="12">
        <f>B26/2</f>
        <v>500</v>
      </c>
      <c r="C25" t="s">
        <v>19</v>
      </c>
      <c r="E25" t="s">
        <v>20</v>
      </c>
      <c r="F25" s="40">
        <f>B24*B27/F24</f>
        <v>7.5000000000000002E-4</v>
      </c>
      <c r="G25" t="s">
        <v>7</v>
      </c>
      <c r="I25" s="42" t="s">
        <v>48</v>
      </c>
      <c r="J25" s="29"/>
      <c r="K25" s="29"/>
      <c r="L25" s="29"/>
      <c r="M25" s="29"/>
      <c r="N25" s="29"/>
      <c r="O25" s="29"/>
      <c r="P25" s="29"/>
      <c r="Q25" s="43"/>
    </row>
    <row r="26" spans="1:17" x14ac:dyDescent="0.3">
      <c r="B26" s="38">
        <v>1000</v>
      </c>
      <c r="C26" t="s">
        <v>22</v>
      </c>
      <c r="F26" s="4"/>
      <c r="I26" s="44" t="s">
        <v>47</v>
      </c>
      <c r="J26" s="45"/>
      <c r="K26" s="45"/>
      <c r="L26" s="46" t="s">
        <v>21</v>
      </c>
      <c r="M26" s="45"/>
      <c r="N26" s="45"/>
      <c r="O26" s="46" t="s">
        <v>11</v>
      </c>
      <c r="P26" s="45"/>
      <c r="Q26" s="34"/>
    </row>
    <row r="27" spans="1:17" x14ac:dyDescent="0.3">
      <c r="A27" t="s">
        <v>23</v>
      </c>
      <c r="B27" s="39">
        <v>0.15</v>
      </c>
      <c r="C27" t="s">
        <v>7</v>
      </c>
      <c r="F27" s="10">
        <f>F25*1000</f>
        <v>0.75</v>
      </c>
      <c r="G27" t="s">
        <v>24</v>
      </c>
      <c r="I27" s="47">
        <f>F27*10</f>
        <v>7.5</v>
      </c>
      <c r="J27" s="45" t="s">
        <v>24</v>
      </c>
      <c r="K27" s="45"/>
      <c r="L27" s="48">
        <f>I27*10</f>
        <v>75</v>
      </c>
      <c r="M27" s="45" t="s">
        <v>24</v>
      </c>
      <c r="N27" s="45"/>
      <c r="O27" s="48">
        <f>L27*10</f>
        <v>750</v>
      </c>
      <c r="P27" s="45" t="s">
        <v>24</v>
      </c>
      <c r="Q27" s="34"/>
    </row>
    <row r="28" spans="1:17" x14ac:dyDescent="0.3">
      <c r="B28" s="2"/>
      <c r="F28" s="10">
        <f>1000*B27-F27</f>
        <v>149.25</v>
      </c>
      <c r="G28" t="s">
        <v>25</v>
      </c>
      <c r="I28" s="49">
        <f>1000-I27</f>
        <v>992.5</v>
      </c>
      <c r="J28" s="36" t="s">
        <v>25</v>
      </c>
      <c r="K28" s="36"/>
      <c r="L28" s="50">
        <f>1000-L27</f>
        <v>925</v>
      </c>
      <c r="M28" s="36" t="s">
        <v>25</v>
      </c>
      <c r="N28" s="36"/>
      <c r="O28" s="50">
        <f>1000-O27</f>
        <v>250</v>
      </c>
      <c r="P28" s="36" t="s">
        <v>25</v>
      </c>
      <c r="Q28" s="51"/>
    </row>
    <row r="29" spans="1:17" x14ac:dyDescent="0.3">
      <c r="B29" s="2"/>
      <c r="C29" s="13"/>
    </row>
    <row r="30" spans="1:17" x14ac:dyDescent="0.3">
      <c r="B30" s="2"/>
      <c r="C30" s="7"/>
    </row>
    <row r="32" spans="1:17" x14ac:dyDescent="0.3">
      <c r="Q32" s="14"/>
    </row>
    <row r="33" spans="1:13" x14ac:dyDescent="0.3">
      <c r="A33" s="53" t="s">
        <v>49</v>
      </c>
    </row>
    <row r="34" spans="1:13" x14ac:dyDescent="0.3">
      <c r="A34" s="10" t="s">
        <v>26</v>
      </c>
    </row>
    <row r="35" spans="1:13" x14ac:dyDescent="0.3">
      <c r="A35" t="s">
        <v>27</v>
      </c>
      <c r="C35" s="15" t="s">
        <v>28</v>
      </c>
      <c r="D35" s="15"/>
      <c r="E35" s="16" t="s">
        <v>29</v>
      </c>
      <c r="F35" s="16"/>
      <c r="G35" s="16"/>
      <c r="H35" t="s">
        <v>30</v>
      </c>
      <c r="I35" t="s">
        <v>31</v>
      </c>
      <c r="K35" t="s">
        <v>32</v>
      </c>
      <c r="L35" t="s">
        <v>33</v>
      </c>
      <c r="M35" t="s">
        <v>34</v>
      </c>
    </row>
    <row r="36" spans="1:13" x14ac:dyDescent="0.3">
      <c r="A36">
        <v>0.06</v>
      </c>
      <c r="B36" s="2">
        <f>M36</f>
        <v>33333333.333333336</v>
      </c>
      <c r="C36" s="17">
        <v>6</v>
      </c>
      <c r="D36" s="18">
        <f>10^(C36)</f>
        <v>1000000</v>
      </c>
      <c r="E36" s="17">
        <v>1</v>
      </c>
      <c r="F36" s="17">
        <v>0</v>
      </c>
      <c r="G36" s="17">
        <v>0</v>
      </c>
      <c r="H36" s="19">
        <f>AVERAGE(E36:G36)</f>
        <v>0.33333333333333331</v>
      </c>
      <c r="I36" s="20">
        <v>10</v>
      </c>
      <c r="J36" s="21" t="s">
        <v>9</v>
      </c>
      <c r="K36" s="21">
        <f>H36/I36</f>
        <v>3.3333333333333333E-2</v>
      </c>
      <c r="L36" s="18">
        <f>K36*D36</f>
        <v>33333.333333333336</v>
      </c>
      <c r="M36" s="22">
        <f>L36*1000</f>
        <v>33333333.333333336</v>
      </c>
    </row>
    <row r="37" spans="1:13" x14ac:dyDescent="0.3">
      <c r="A37">
        <v>0.22900000000000001</v>
      </c>
      <c r="B37" s="2">
        <f>M37</f>
        <v>166666666.66666669</v>
      </c>
      <c r="C37" s="17">
        <v>6</v>
      </c>
      <c r="D37" s="18">
        <f>10^(C37)</f>
        <v>1000000</v>
      </c>
      <c r="E37" s="17">
        <v>1</v>
      </c>
      <c r="F37" s="17">
        <v>1</v>
      </c>
      <c r="G37" s="17">
        <v>3</v>
      </c>
      <c r="H37" s="19">
        <f>AVERAGE(E37:G37)</f>
        <v>1.6666666666666667</v>
      </c>
      <c r="I37" s="20">
        <v>10</v>
      </c>
      <c r="J37" s="21" t="s">
        <v>9</v>
      </c>
      <c r="K37" s="21">
        <f>H37/I37</f>
        <v>0.16666666666666669</v>
      </c>
      <c r="L37" s="18">
        <f>K37*D37</f>
        <v>166666.66666666669</v>
      </c>
      <c r="M37" s="22">
        <f>L37*1000</f>
        <v>166666666.66666669</v>
      </c>
    </row>
    <row r="38" spans="1:13" x14ac:dyDescent="0.3">
      <c r="A38">
        <v>0.51800000000000002</v>
      </c>
      <c r="B38" s="2">
        <f>M38</f>
        <v>700000000</v>
      </c>
      <c r="C38" s="17">
        <v>6</v>
      </c>
      <c r="D38" s="18">
        <f>10^(C38)</f>
        <v>1000000</v>
      </c>
      <c r="E38" s="17">
        <v>6</v>
      </c>
      <c r="F38" s="17">
        <v>5</v>
      </c>
      <c r="G38" s="17">
        <v>10</v>
      </c>
      <c r="H38" s="19">
        <f>AVERAGE(E38:G38)</f>
        <v>7</v>
      </c>
      <c r="I38" s="20">
        <v>10</v>
      </c>
      <c r="J38" s="21" t="s">
        <v>9</v>
      </c>
      <c r="K38" s="21">
        <f>H38/I38</f>
        <v>0.7</v>
      </c>
      <c r="L38" s="18">
        <f>K38*D38</f>
        <v>700000</v>
      </c>
      <c r="M38" s="22">
        <f>L38*1000</f>
        <v>700000000</v>
      </c>
    </row>
    <row r="39" spans="1:13" x14ac:dyDescent="0.3">
      <c r="A39">
        <v>1.2310000000000001</v>
      </c>
      <c r="B39" s="2">
        <f>M39</f>
        <v>1400000000</v>
      </c>
      <c r="C39" s="17">
        <v>6</v>
      </c>
      <c r="D39" s="18">
        <f>10^(C39)</f>
        <v>1000000</v>
      </c>
      <c r="E39" s="17">
        <v>13</v>
      </c>
      <c r="F39" s="17">
        <v>14</v>
      </c>
      <c r="G39" s="17">
        <v>15</v>
      </c>
      <c r="H39" s="19">
        <f>AVERAGE(E39:G39)</f>
        <v>14</v>
      </c>
      <c r="I39" s="20">
        <v>10</v>
      </c>
      <c r="J39" s="21" t="s">
        <v>9</v>
      </c>
      <c r="K39" s="21">
        <f>H39/I39</f>
        <v>1.4</v>
      </c>
      <c r="L39" s="18">
        <f>K39*D39</f>
        <v>1400000</v>
      </c>
      <c r="M39" s="22">
        <f>L39*1000</f>
        <v>1400000000</v>
      </c>
    </row>
    <row r="40" spans="1:13" x14ac:dyDescent="0.3">
      <c r="A40">
        <v>1.464</v>
      </c>
      <c r="B40" s="2">
        <f>M40</f>
        <v>2233333333.3333335</v>
      </c>
      <c r="C40" s="17">
        <v>6</v>
      </c>
      <c r="D40" s="18">
        <f>10^(C40)</f>
        <v>1000000</v>
      </c>
      <c r="E40" s="17">
        <v>16</v>
      </c>
      <c r="F40" s="17">
        <v>25</v>
      </c>
      <c r="G40" s="17">
        <v>26</v>
      </c>
      <c r="H40" s="19">
        <f>AVERAGE(E40:G40)</f>
        <v>22.333333333333332</v>
      </c>
      <c r="I40" s="20">
        <v>10</v>
      </c>
      <c r="J40" s="21" t="s">
        <v>9</v>
      </c>
      <c r="K40" s="21">
        <f>H40/I40</f>
        <v>2.2333333333333334</v>
      </c>
      <c r="L40" s="18">
        <f>K40*D40</f>
        <v>2233333.3333333335</v>
      </c>
      <c r="M40" s="22">
        <f>L40*1000</f>
        <v>2233333333.3333335</v>
      </c>
    </row>
    <row r="42" spans="1:13" x14ac:dyDescent="0.3">
      <c r="A42" t="s">
        <v>35</v>
      </c>
    </row>
    <row r="43" spans="1:13" x14ac:dyDescent="0.3">
      <c r="A43" s="2" t="s">
        <v>36</v>
      </c>
      <c r="B43" t="s">
        <v>37</v>
      </c>
      <c r="F43" s="2" t="s">
        <v>36</v>
      </c>
      <c r="G43" t="s">
        <v>37</v>
      </c>
    </row>
    <row r="44" spans="1:13" x14ac:dyDescent="0.3">
      <c r="A44" s="2">
        <v>100000000</v>
      </c>
      <c r="B44">
        <f>(A44+100000000)/1000000000</f>
        <v>0.2</v>
      </c>
      <c r="F44" s="2">
        <v>100000000</v>
      </c>
      <c r="G44">
        <f>(F44+30000000)/1000000000</f>
        <v>0.13</v>
      </c>
    </row>
  </sheetData>
  <mergeCells count="3">
    <mergeCell ref="A3:G3"/>
    <mergeCell ref="C35:D35"/>
    <mergeCell ref="E35:G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37B3B-8FA2-4792-B293-538D38493A56}">
  <dimension ref="A1:Y24"/>
  <sheetViews>
    <sheetView tabSelected="1" workbookViewId="0">
      <selection activeCell="T18" sqref="T18"/>
    </sheetView>
  </sheetViews>
  <sheetFormatPr defaultRowHeight="14.4" x14ac:dyDescent="0.3"/>
  <cols>
    <col min="4" max="6" width="4.21875" customWidth="1"/>
    <col min="7" max="7" width="6.77734375" bestFit="1" customWidth="1"/>
    <col min="8" max="8" width="7.21875" customWidth="1"/>
    <col min="9" max="9" width="2.44140625" bestFit="1" customWidth="1"/>
    <col min="10" max="10" width="16.33203125" bestFit="1" customWidth="1"/>
    <col min="11" max="11" width="14.109375" bestFit="1" customWidth="1"/>
    <col min="13" max="13" width="10.88671875" bestFit="1" customWidth="1"/>
    <col min="14" max="14" width="10.33203125" bestFit="1" customWidth="1"/>
    <col min="15" max="15" width="11.33203125" customWidth="1"/>
    <col min="16" max="16" width="10.33203125" bestFit="1" customWidth="1"/>
  </cols>
  <sheetData>
    <row r="1" spans="1:25" ht="18" x14ac:dyDescent="0.35">
      <c r="A1" s="52" t="s">
        <v>53</v>
      </c>
    </row>
    <row r="2" spans="1:25" x14ac:dyDescent="0.3">
      <c r="A2" t="s">
        <v>62</v>
      </c>
    </row>
    <row r="4" spans="1:25" x14ac:dyDescent="0.3">
      <c r="A4" s="10" t="s">
        <v>70</v>
      </c>
    </row>
    <row r="5" spans="1:25" ht="14.4" customHeight="1" x14ac:dyDescent="0.3">
      <c r="A5" s="69" t="s">
        <v>72</v>
      </c>
      <c r="B5" s="66"/>
      <c r="C5" s="66"/>
      <c r="D5" s="66"/>
      <c r="E5" s="66"/>
      <c r="F5" s="66"/>
      <c r="G5" s="66"/>
      <c r="H5" s="66"/>
    </row>
    <row r="6" spans="1:25" ht="14.4" customHeight="1" x14ac:dyDescent="0.3">
      <c r="A6" s="69" t="s">
        <v>75</v>
      </c>
      <c r="B6" s="66"/>
      <c r="C6" s="66"/>
      <c r="D6" s="66"/>
      <c r="E6" s="66"/>
      <c r="F6" s="66"/>
      <c r="G6" s="66"/>
      <c r="H6" s="66"/>
    </row>
    <row r="7" spans="1:25" ht="14.4" customHeight="1" x14ac:dyDescent="0.3">
      <c r="A7" s="69" t="s">
        <v>76</v>
      </c>
      <c r="B7" s="66"/>
      <c r="C7" s="66"/>
      <c r="D7" s="66"/>
      <c r="E7" s="66"/>
      <c r="F7" s="66"/>
      <c r="G7" s="66"/>
      <c r="H7" s="66"/>
    </row>
    <row r="8" spans="1:25" ht="14.4" customHeight="1" x14ac:dyDescent="0.3">
      <c r="A8" t="s">
        <v>54</v>
      </c>
      <c r="B8" s="66"/>
      <c r="C8" s="66"/>
      <c r="D8" s="66"/>
      <c r="E8" s="66"/>
      <c r="F8" s="66"/>
      <c r="G8" s="66"/>
      <c r="H8" s="66"/>
    </row>
    <row r="9" spans="1:25" x14ac:dyDescent="0.3">
      <c r="A9" s="66"/>
      <c r="B9" s="66"/>
      <c r="C9" s="66"/>
      <c r="D9" s="66"/>
      <c r="E9" s="66"/>
      <c r="F9" s="66"/>
      <c r="G9" s="66"/>
      <c r="H9" s="66"/>
    </row>
    <row r="10" spans="1:25" x14ac:dyDescent="0.3">
      <c r="A10" s="10" t="s">
        <v>63</v>
      </c>
    </row>
    <row r="11" spans="1:25" ht="14.4" customHeight="1" x14ac:dyDescent="0.3">
      <c r="B11" s="15" t="s">
        <v>71</v>
      </c>
      <c r="C11" s="15"/>
      <c r="D11" s="16" t="s">
        <v>29</v>
      </c>
      <c r="E11" s="16"/>
      <c r="F11" s="16"/>
      <c r="G11" t="s">
        <v>30</v>
      </c>
      <c r="H11" t="s">
        <v>31</v>
      </c>
      <c r="J11" t="s">
        <v>32</v>
      </c>
      <c r="K11" t="s">
        <v>33</v>
      </c>
      <c r="L11" t="s">
        <v>34</v>
      </c>
      <c r="M11" t="s">
        <v>66</v>
      </c>
      <c r="N11" t="s">
        <v>55</v>
      </c>
      <c r="O11" t="s">
        <v>56</v>
      </c>
      <c r="P11" t="s">
        <v>57</v>
      </c>
    </row>
    <row r="12" spans="1:25" x14ac:dyDescent="0.3">
      <c r="B12" s="17"/>
      <c r="C12" s="18">
        <f>10^(B12)</f>
        <v>1</v>
      </c>
      <c r="D12" s="17"/>
      <c r="E12" s="17"/>
      <c r="F12" s="17"/>
      <c r="G12" s="19" t="e">
        <f>AVERAGE(D12:F12)</f>
        <v>#DIV/0!</v>
      </c>
      <c r="H12" s="20">
        <v>10</v>
      </c>
      <c r="I12" s="21" t="s">
        <v>9</v>
      </c>
      <c r="J12" s="21" t="e">
        <f>G12/H12</f>
        <v>#DIV/0!</v>
      </c>
      <c r="K12" s="18" t="e">
        <f>J12*C12</f>
        <v>#DIV/0!</v>
      </c>
      <c r="L12" s="22" t="e">
        <f>K12*1000</f>
        <v>#DIV/0!</v>
      </c>
      <c r="M12" s="63">
        <v>50</v>
      </c>
      <c r="N12" s="64" t="e">
        <f>L12*M12</f>
        <v>#DIV/0!</v>
      </c>
      <c r="O12" s="63">
        <v>80</v>
      </c>
      <c r="P12" s="67" t="e">
        <f>N12/O12</f>
        <v>#DIV/0!</v>
      </c>
    </row>
    <row r="13" spans="1:25" x14ac:dyDescent="0.3">
      <c r="A13" t="s">
        <v>69</v>
      </c>
      <c r="B13" s="17">
        <v>5</v>
      </c>
      <c r="C13" s="18">
        <f>10^(B13)</f>
        <v>100000</v>
      </c>
      <c r="D13" s="17">
        <v>18</v>
      </c>
      <c r="E13" s="17">
        <v>26</v>
      </c>
      <c r="F13" s="17">
        <v>22</v>
      </c>
      <c r="G13" s="19">
        <f>AVERAGE(D13:F13)</f>
        <v>22</v>
      </c>
      <c r="H13" s="20">
        <v>10</v>
      </c>
      <c r="I13" s="21" t="s">
        <v>9</v>
      </c>
      <c r="J13" s="21">
        <f>G13/H13</f>
        <v>2.2000000000000002</v>
      </c>
      <c r="K13" s="18">
        <f>J13*C13</f>
        <v>220000.00000000003</v>
      </c>
      <c r="L13" s="22">
        <f>K13*1000</f>
        <v>220000000.00000003</v>
      </c>
      <c r="M13" s="63">
        <v>50</v>
      </c>
      <c r="N13" s="64">
        <f>L13*M13</f>
        <v>11000000000.000002</v>
      </c>
      <c r="O13" s="63">
        <v>80</v>
      </c>
      <c r="P13" s="67">
        <f>N13/O13</f>
        <v>137500000.00000003</v>
      </c>
      <c r="R13" s="68"/>
      <c r="S13" s="68"/>
      <c r="T13" s="68"/>
      <c r="U13" s="68"/>
      <c r="V13" s="68"/>
      <c r="W13" s="68"/>
      <c r="X13" s="68"/>
      <c r="Y13" s="68"/>
    </row>
    <row r="15" spans="1:25" x14ac:dyDescent="0.3">
      <c r="A15" s="10" t="s">
        <v>64</v>
      </c>
    </row>
    <row r="16" spans="1:25" x14ac:dyDescent="0.3">
      <c r="B16" s="15" t="s">
        <v>71</v>
      </c>
      <c r="C16" s="15"/>
      <c r="D16" s="54" t="s">
        <v>29</v>
      </c>
      <c r="E16" s="54"/>
      <c r="F16" s="54"/>
      <c r="G16" t="s">
        <v>30</v>
      </c>
      <c r="H16" t="s">
        <v>31</v>
      </c>
      <c r="J16" t="s">
        <v>32</v>
      </c>
      <c r="K16" t="s">
        <v>33</v>
      </c>
      <c r="L16" t="s">
        <v>34</v>
      </c>
      <c r="M16" t="s">
        <v>58</v>
      </c>
      <c r="N16" t="s">
        <v>67</v>
      </c>
      <c r="O16" t="s">
        <v>65</v>
      </c>
    </row>
    <row r="17" spans="1:16" x14ac:dyDescent="0.3">
      <c r="B17" s="17"/>
      <c r="C17" s="18">
        <f>10^(B17)</f>
        <v>1</v>
      </c>
      <c r="D17" s="17"/>
      <c r="E17" s="17"/>
      <c r="F17" s="17"/>
      <c r="G17" s="19" t="e">
        <f>AVERAGE(D17:F17)</f>
        <v>#DIV/0!</v>
      </c>
      <c r="H17" s="20">
        <v>10</v>
      </c>
      <c r="I17" s="21" t="s">
        <v>9</v>
      </c>
      <c r="J17" s="21" t="e">
        <f>G17/H17</f>
        <v>#DIV/0!</v>
      </c>
      <c r="K17" s="18" t="e">
        <f>J17*C17</f>
        <v>#DIV/0!</v>
      </c>
      <c r="L17" s="64" t="e">
        <f>K17*1000</f>
        <v>#DIV/0!</v>
      </c>
      <c r="M17" s="64" t="e">
        <f>L17/1000</f>
        <v>#DIV/0!</v>
      </c>
      <c r="N17" s="63">
        <v>2</v>
      </c>
      <c r="O17" s="67" t="e">
        <f>M17*N17</f>
        <v>#DIV/0!</v>
      </c>
    </row>
    <row r="18" spans="1:16" x14ac:dyDescent="0.3">
      <c r="A18" t="s">
        <v>69</v>
      </c>
      <c r="B18" s="17">
        <v>3</v>
      </c>
      <c r="C18" s="18">
        <f>10^(B18)</f>
        <v>1000</v>
      </c>
      <c r="D18" s="17">
        <v>9</v>
      </c>
      <c r="E18" s="17">
        <v>9</v>
      </c>
      <c r="F18" s="17">
        <v>7</v>
      </c>
      <c r="G18" s="19">
        <f>AVERAGE(D18:F18)</f>
        <v>8.3333333333333339</v>
      </c>
      <c r="H18" s="20">
        <v>10</v>
      </c>
      <c r="I18" s="21" t="s">
        <v>9</v>
      </c>
      <c r="J18" s="21">
        <f>G18/H18</f>
        <v>0.83333333333333337</v>
      </c>
      <c r="K18" s="18">
        <f>J18*C18</f>
        <v>833.33333333333337</v>
      </c>
      <c r="L18" s="64">
        <f>K18*1000</f>
        <v>833333.33333333337</v>
      </c>
      <c r="M18" s="64">
        <f>L18/1000</f>
        <v>833.33333333333337</v>
      </c>
      <c r="N18" s="63">
        <v>2</v>
      </c>
      <c r="O18" s="67">
        <f>M18*N18</f>
        <v>1666.6666666666667</v>
      </c>
    </row>
    <row r="19" spans="1:16" x14ac:dyDescent="0.3">
      <c r="B19" s="55"/>
      <c r="C19" s="56"/>
      <c r="D19" s="55"/>
      <c r="E19" s="55"/>
      <c r="F19" s="55"/>
      <c r="G19" s="33"/>
      <c r="H19" s="57"/>
      <c r="I19" s="45"/>
      <c r="J19" s="45"/>
      <c r="K19" s="56"/>
      <c r="L19" s="58"/>
      <c r="M19" s="58"/>
      <c r="N19" s="59"/>
      <c r="O19" s="60"/>
    </row>
    <row r="20" spans="1:16" x14ac:dyDescent="0.3">
      <c r="A20" s="61" t="s">
        <v>59</v>
      </c>
      <c r="C20" s="56"/>
      <c r="D20" s="55"/>
      <c r="E20" s="55"/>
      <c r="F20" s="55"/>
      <c r="G20" s="33"/>
      <c r="H20" s="57"/>
      <c r="I20" s="45"/>
      <c r="J20" s="45"/>
      <c r="K20" s="56"/>
      <c r="L20" s="58"/>
      <c r="M20" s="58"/>
      <c r="N20" s="59"/>
      <c r="O20" s="60"/>
    </row>
    <row r="21" spans="1:16" x14ac:dyDescent="0.3">
      <c r="A21" s="70" t="s">
        <v>77</v>
      </c>
      <c r="C21" s="56"/>
      <c r="D21" s="55"/>
      <c r="E21" s="55"/>
      <c r="F21" s="55"/>
      <c r="G21" s="33"/>
      <c r="H21" s="57"/>
      <c r="I21" s="45"/>
      <c r="J21" s="45"/>
      <c r="K21" s="56"/>
      <c r="L21" s="58"/>
      <c r="M21" s="58"/>
      <c r="N21" s="59"/>
      <c r="O21" s="60"/>
    </row>
    <row r="22" spans="1:16" x14ac:dyDescent="0.3">
      <c r="A22" t="s">
        <v>68</v>
      </c>
      <c r="B22" s="15" t="s">
        <v>71</v>
      </c>
      <c r="C22" s="15"/>
      <c r="D22" t="s">
        <v>29</v>
      </c>
      <c r="G22" t="s">
        <v>30</v>
      </c>
      <c r="H22" t="s">
        <v>31</v>
      </c>
      <c r="J22" t="s">
        <v>32</v>
      </c>
      <c r="K22" t="s">
        <v>33</v>
      </c>
      <c r="L22" t="s">
        <v>34</v>
      </c>
      <c r="M22" t="s">
        <v>60</v>
      </c>
      <c r="N22" t="s">
        <v>73</v>
      </c>
      <c r="O22" t="s">
        <v>74</v>
      </c>
      <c r="P22" t="s">
        <v>61</v>
      </c>
    </row>
    <row r="23" spans="1:16" x14ac:dyDescent="0.3">
      <c r="A23" s="21"/>
      <c r="B23" s="62"/>
      <c r="C23" s="18">
        <f>10^(B23)</f>
        <v>1</v>
      </c>
      <c r="D23" s="62"/>
      <c r="E23" s="62"/>
      <c r="F23" s="62"/>
      <c r="G23" s="19" t="e">
        <f>AVERAGE(D23:F23)</f>
        <v>#DIV/0!</v>
      </c>
      <c r="H23" s="63">
        <v>10</v>
      </c>
      <c r="I23" s="21" t="s">
        <v>9</v>
      </c>
      <c r="J23" s="19" t="e">
        <f>G23/H23</f>
        <v>#DIV/0!</v>
      </c>
      <c r="K23" s="18" t="e">
        <f>J23*C23</f>
        <v>#DIV/0!</v>
      </c>
      <c r="L23" s="64" t="e">
        <f>K23*1000</f>
        <v>#DIV/0!</v>
      </c>
      <c r="M23" s="65"/>
      <c r="N23" s="63">
        <v>0.9</v>
      </c>
      <c r="O23" s="19">
        <f>M23+N23</f>
        <v>0.9</v>
      </c>
      <c r="P23" s="67" t="e">
        <f>L23/M23*O23</f>
        <v>#DIV/0!</v>
      </c>
    </row>
    <row r="24" spans="1:16" x14ac:dyDescent="0.3">
      <c r="A24" s="21" t="s">
        <v>69</v>
      </c>
      <c r="B24" s="62">
        <v>6</v>
      </c>
      <c r="C24" s="18">
        <f>10^(B24)</f>
        <v>1000000</v>
      </c>
      <c r="D24" s="62">
        <v>7</v>
      </c>
      <c r="E24" s="62">
        <v>11</v>
      </c>
      <c r="F24" s="62">
        <v>14</v>
      </c>
      <c r="G24" s="19">
        <f>AVERAGE(D24:F24)</f>
        <v>10.666666666666666</v>
      </c>
      <c r="H24" s="63">
        <v>10</v>
      </c>
      <c r="I24" s="21" t="s">
        <v>9</v>
      </c>
      <c r="J24" s="19">
        <f>G24/H24</f>
        <v>1.0666666666666667</v>
      </c>
      <c r="K24" s="18">
        <f>J24*C24</f>
        <v>1066666.6666666667</v>
      </c>
      <c r="L24" s="64">
        <f>K24*1000</f>
        <v>1066666666.6666667</v>
      </c>
      <c r="M24" s="65">
        <v>0.1</v>
      </c>
      <c r="N24" s="63">
        <v>0.9</v>
      </c>
      <c r="O24" s="19">
        <f>M24+N24</f>
        <v>1</v>
      </c>
      <c r="P24" s="67">
        <f>L24/M24*O24</f>
        <v>10666666666.666666</v>
      </c>
    </row>
  </sheetData>
  <mergeCells count="5">
    <mergeCell ref="B22:C22"/>
    <mergeCell ref="B11:C11"/>
    <mergeCell ref="D11:F11"/>
    <mergeCell ref="B16:C16"/>
    <mergeCell ref="D16:F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OD to cfu per ml</vt:lpstr>
      <vt:lpstr>CFUs to knowledge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Lowe-Power</dc:creator>
  <cp:lastModifiedBy>Tiffany Lowe-Power</cp:lastModifiedBy>
  <dcterms:created xsi:type="dcterms:W3CDTF">2019-01-21T18:45:48Z</dcterms:created>
  <dcterms:modified xsi:type="dcterms:W3CDTF">2019-01-21T19:27:41Z</dcterms:modified>
</cp:coreProperties>
</file>