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hefa\Documents\GitHub\UTP-GPS-ALARM\Area_de_Proceso-_PPQA\MSPQA\"/>
    </mc:Choice>
  </mc:AlternateContent>
  <bookViews>
    <workbookView xWindow="-15" yWindow="-15" windowWidth="15330" windowHeight="9360" tabRatio="581" activeTab="3"/>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Proceso'!$B$13:$W$123</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62913"/>
  <pivotCaches>
    <pivotCache cacheId="0" r:id="rId16"/>
  </pivotCaches>
</workbook>
</file>

<file path=xl/calcChain.xml><?xml version="1.0" encoding="utf-8"?>
<calcChain xmlns="http://schemas.openxmlformats.org/spreadsheetml/2006/main">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9" i="2"/>
  <c r="AD120" i="2"/>
  <c r="AD121" i="2"/>
  <c r="AD122" i="2"/>
  <c r="AD123" i="2"/>
  <c r="AD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9" i="2"/>
  <c r="AC120" i="2"/>
  <c r="AC121" i="2"/>
  <c r="AC122" i="2"/>
  <c r="AC123" i="2"/>
  <c r="AC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9" i="2"/>
  <c r="AB120" i="2"/>
  <c r="AB121" i="2"/>
  <c r="AB122" i="2"/>
  <c r="AB123" i="2"/>
  <c r="AB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9" i="2"/>
  <c r="AA120" i="2"/>
  <c r="AA121" i="2"/>
  <c r="AA122" i="2"/>
  <c r="AA123" i="2"/>
  <c r="AA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9" i="2"/>
  <c r="Y120" i="2"/>
  <c r="Y121" i="2"/>
  <c r="Y122" i="2"/>
  <c r="Y123" i="2"/>
  <c r="Y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9" i="2"/>
  <c r="Z120" i="2"/>
  <c r="Z121" i="2"/>
  <c r="Z122" i="2"/>
  <c r="Z123" i="2"/>
  <c r="Z16"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D120" i="2"/>
  <c r="D121" i="2" s="1"/>
  <c r="D122" i="2" s="1"/>
  <c r="D123" i="2" s="1"/>
  <c r="D32" i="2"/>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AH10" i="2" l="1"/>
  <c r="AG10" i="2"/>
  <c r="AJ10" i="2"/>
  <c r="AL8" i="2"/>
  <c r="AL10" i="2"/>
  <c r="AJ9" i="2"/>
  <c r="AL9" i="2"/>
  <c r="AL11" i="2" s="1"/>
  <c r="AI9" i="2"/>
  <c r="AK10" i="2"/>
  <c r="AH9" i="2"/>
  <c r="AK8" i="2"/>
  <c r="AH8" i="2"/>
  <c r="AH11" i="2" s="1"/>
  <c r="AG8" i="2"/>
  <c r="AG9" i="2"/>
  <c r="AK9" i="2"/>
  <c r="AI10" i="2"/>
  <c r="AJ8" i="2"/>
  <c r="AJ11" i="2" s="1"/>
  <c r="AI8" i="2"/>
  <c r="Q21" i="13"/>
  <c r="Q20" i="13"/>
  <c r="Q19" i="13"/>
  <c r="Q18" i="13"/>
  <c r="Q17" i="13"/>
  <c r="Q16" i="13"/>
  <c r="Q15" i="13"/>
  <c r="Q14" i="13"/>
  <c r="Q13" i="13"/>
  <c r="Q12" i="13"/>
  <c r="Q11" i="13"/>
  <c r="Q10" i="13"/>
  <c r="Q9" i="13"/>
  <c r="Q8" i="13"/>
  <c r="Q7" i="13"/>
  <c r="Q6" i="13"/>
  <c r="Q5" i="13"/>
  <c r="P20" i="13"/>
  <c r="L16" i="12" s="1"/>
  <c r="P21" i="13"/>
  <c r="P11" i="13"/>
  <c r="P12" i="13"/>
  <c r="P13" i="13"/>
  <c r="P14" i="13"/>
  <c r="P15" i="13"/>
  <c r="P16" i="13"/>
  <c r="P17" i="13"/>
  <c r="P18" i="13"/>
  <c r="P19" i="13"/>
  <c r="P5" i="13"/>
  <c r="P6" i="13"/>
  <c r="P7" i="13"/>
  <c r="L14" i="12" s="1"/>
  <c r="P8" i="13"/>
  <c r="P9" i="13"/>
  <c r="P10" i="13"/>
  <c r="I7" i="12"/>
  <c r="I8" i="12"/>
  <c r="L7" i="12"/>
  <c r="L8" i="12"/>
  <c r="G54" i="22" s="1"/>
  <c r="J7" i="12"/>
  <c r="E53" i="22" s="1"/>
  <c r="E57" i="22" s="1"/>
  <c r="J8" i="12"/>
  <c r="K7" i="12"/>
  <c r="K10" i="12" s="1"/>
  <c r="K8" i="12"/>
  <c r="F54" i="22" s="1"/>
  <c r="H7" i="12"/>
  <c r="H10" i="12" s="1"/>
  <c r="C56" i="22" s="1"/>
  <c r="H8" i="12"/>
  <c r="E54" i="22"/>
  <c r="J9" i="12"/>
  <c r="E55" i="22"/>
  <c r="K9" i="12"/>
  <c r="F55" i="22"/>
  <c r="L9" i="12"/>
  <c r="M8" i="12"/>
  <c r="M9" i="12"/>
  <c r="M7" i="12"/>
  <c r="H53" i="22" s="1"/>
  <c r="H57" i="22" s="1"/>
  <c r="I9" i="12"/>
  <c r="H9" i="12"/>
  <c r="J3" i="29"/>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4"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H54" i="22"/>
  <c r="C54" i="22"/>
  <c r="C55" i="22"/>
  <c r="D53" i="22"/>
  <c r="F53" i="22"/>
  <c r="G53" i="22"/>
  <c r="G57" i="22" s="1"/>
  <c r="C53" i="22"/>
  <c r="C57" i="22" s="1"/>
  <c r="J7" i="2"/>
  <c r="J8" i="2"/>
  <c r="D56" i="22"/>
  <c r="F56" i="22"/>
  <c r="G56" i="22"/>
  <c r="H56" i="22"/>
  <c r="O122" i="2"/>
  <c r="O33" i="2"/>
  <c r="J9" i="2"/>
  <c r="O16" i="2"/>
  <c r="O17" i="2"/>
  <c r="O31" i="2"/>
  <c r="O32" i="2"/>
  <c r="O34" i="2"/>
  <c r="O35" i="2"/>
  <c r="O119" i="2"/>
  <c r="O120" i="2"/>
  <c r="O121" i="2"/>
  <c r="O123" i="2"/>
  <c r="E7" i="12"/>
  <c r="E6" i="12"/>
  <c r="AG6" i="29"/>
  <c r="M10" i="12"/>
  <c r="AH6" i="28"/>
  <c r="J7" i="28"/>
  <c r="J6" i="28"/>
  <c r="I10" i="12"/>
  <c r="D54" i="22"/>
  <c r="D57" i="22"/>
  <c r="AH4" i="29"/>
  <c r="K16" i="12"/>
  <c r="J16" i="12"/>
  <c r="AF4" i="29"/>
  <c r="J6" i="29"/>
  <c r="AK11" i="2" l="1"/>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AF6" i="29"/>
  <c r="AF5" i="29"/>
  <c r="AF8" i="29" s="1"/>
  <c r="AJ5" i="28"/>
  <c r="AJ6" i="28"/>
  <c r="AJ4" i="28"/>
  <c r="AI5" i="29"/>
  <c r="AI6" i="29"/>
  <c r="AK6" i="29"/>
  <c r="AK5" i="29"/>
  <c r="AK4" i="29"/>
  <c r="AK5" i="28"/>
  <c r="AK7" i="28" s="1"/>
  <c r="AG5" i="29"/>
  <c r="AG4" i="29"/>
  <c r="AH6" i="29"/>
  <c r="AH5" i="29"/>
  <c r="AH8" i="29" s="1"/>
  <c r="L10" i="12"/>
  <c r="AJ5" i="29"/>
  <c r="AJ4" i="29"/>
  <c r="AK8" i="28"/>
  <c r="AF4" i="28"/>
  <c r="AF5" i="28"/>
  <c r="AF6" i="28"/>
  <c r="AG5" i="28"/>
  <c r="AG4" i="28"/>
  <c r="AG6" i="28"/>
  <c r="AH8" i="28"/>
  <c r="AI4" i="29"/>
  <c r="AI6" i="28"/>
  <c r="AI5" i="28"/>
  <c r="AI4" i="28"/>
  <c r="I14" i="12"/>
  <c r="K14" i="12"/>
  <c r="J15" i="12"/>
  <c r="I15" i="12"/>
  <c r="K15" i="12"/>
  <c r="I16" i="12"/>
  <c r="AF7" i="29" l="1"/>
  <c r="E9" i="12"/>
  <c r="B120" i="2"/>
  <c r="B121" i="2" s="1"/>
  <c r="B122" i="2" s="1"/>
  <c r="B123" i="2" s="1"/>
  <c r="AJ12" i="2"/>
  <c r="AI7" i="29"/>
  <c r="AI8" i="29"/>
  <c r="AH12" i="2"/>
  <c r="E10" i="12"/>
  <c r="AG7" i="29"/>
  <c r="AG8" i="29"/>
  <c r="AF8" i="28"/>
  <c r="AF7" i="28"/>
  <c r="E8" i="12"/>
  <c r="AG7" i="28"/>
  <c r="AG8" i="28"/>
  <c r="AH7" i="29"/>
  <c r="AI8" i="28"/>
  <c r="AI7" i="28"/>
  <c r="AJ8" i="29"/>
  <c r="AJ7" i="29"/>
  <c r="AI12" i="2"/>
  <c r="AG12" i="2"/>
  <c r="AK7" i="29"/>
  <c r="AK8" i="29"/>
  <c r="AJ8" i="28"/>
  <c r="AJ7" i="28"/>
  <c r="AK12" i="2"/>
  <c r="AL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<sst xmlns="http://schemas.openxmlformats.org/spreadsheetml/2006/main" count="5040" uniqueCount="705">
  <si>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</si>
  <si>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</si>
  <si>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</si>
  <si>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</si>
  <si>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</si>
  <si>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</si>
  <si>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</si>
  <si>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</si>
  <si>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</si>
  <si>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</si>
  <si>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</si>
  <si>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</si>
  <si>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</si>
  <si>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</si>
  <si>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</si>
  <si>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</si>
  <si>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</si>
  <si>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</si>
  <si>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</si>
  <si>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</si>
  <si>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</si>
  <si>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</si>
  <si>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</si>
  <si>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</si>
  <si>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</si>
  <si>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</si>
  <si>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</si>
  <si>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</si>
  <si>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</si>
  <si>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</si>
  <si>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</si>
  <si>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</si>
  <si>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</si>
  <si>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</si>
  <si>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</si>
  <si>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</si>
  <si>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</si>
  <si>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</si>
  <si>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</si>
  <si>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</si>
  <si>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</si>
  <si>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</si>
  <si>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</si>
  <si>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</si>
  <si>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</si>
  <si>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</si>
  <si>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</si>
  <si>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</si>
  <si>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</si>
  <si>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</si>
  <si>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</si>
  <si>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</si>
  <si>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</si>
  <si>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</si>
  <si>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</si>
  <si>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</si>
  <si>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</si>
  <si>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</si>
  <si>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</si>
  <si>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</si>
  <si>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</si>
  <si>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</si>
  <si>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</si>
  <si>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</si>
  <si>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</si>
  <si>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</si>
  <si>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</si>
  <si>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</si>
  <si>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</si>
  <si>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</si>
  <si>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</si>
  <si>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</si>
  <si>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</si>
  <si>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</si>
  <si>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</si>
  <si>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</si>
  <si>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</si>
  <si>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</si>
  <si>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</si>
  <si>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</si>
  <si>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</si>
  <si>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</si>
  <si>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</si>
  <si>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</si>
  <si>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</si>
  <si>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</si>
  <si>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</si>
  <si>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</si>
  <si>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</si>
  <si>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</si>
  <si>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</si>
  <si>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</si>
  <si>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</si>
  <si>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</si>
  <si>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</si>
  <si>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</si>
  <si>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</si>
  <si>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</si>
  <si>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</si>
  <si>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</si>
  <si>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</si>
  <si>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</si>
  <si>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</si>
  <si>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</si>
  <si>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</si>
  <si>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</si>
  <si>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</si>
  <si>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</si>
  <si>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</si>
  <si>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</si>
  <si>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</si>
  <si>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</si>
  <si>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</si>
  <si>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</si>
  <si>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</si>
  <si>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</si>
  <si>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</si>
  <si>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</si>
  <si>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</si>
  <si>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</si>
  <si>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</si>
  <si>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</si>
  <si>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</si>
  <si>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</si>
  <si>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</si>
  <si>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</si>
  <si>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</si>
  <si>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</si>
  <si>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</si>
  <si>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</si>
  <si>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</si>
  <si>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</si>
  <si>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</si>
  <si>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</si>
  <si>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</si>
  <si>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</si>
  <si>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</si>
  <si>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</si>
  <si>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</si>
  <si>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</si>
  <si>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</si>
  <si>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</si>
  <si>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</si>
  <si>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</si>
  <si>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</si>
  <si>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</si>
  <si>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</si>
  <si>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</si>
  <si>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</si>
  <si>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</si>
  <si>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</si>
  <si>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</si>
  <si>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</si>
  <si>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</si>
  <si>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</si>
  <si>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</si>
  <si>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</si>
  <si>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</si>
  <si>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</si>
  <si>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</si>
  <si>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</si>
  <si>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</si>
  <si>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</si>
  <si>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</si>
  <si>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</si>
  <si>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</si>
  <si>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</si>
  <si>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</si>
  <si>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</si>
  <si>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</si>
  <si>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</si>
  <si>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</si>
  <si>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</si>
  <si>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</si>
  <si>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</si>
  <si>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</si>
  <si>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</si>
  <si>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</si>
  <si>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</si>
  <si>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</si>
  <si>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</si>
  <si>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</si>
  <si>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</si>
  <si>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</si>
  <si>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</si>
  <si>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</si>
  <si>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</si>
  <si>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</si>
  <si>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</si>
  <si>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</si>
  <si>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</si>
  <si>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</si>
  <si>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</si>
  <si>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</si>
  <si>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</si>
  <si>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</si>
  <si>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</si>
  <si>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</si>
  <si>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</si>
  <si>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</si>
  <si>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</si>
  <si>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</si>
  <si>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</si>
  <si>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</si>
  <si>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</si>
  <si>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</si>
  <si>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</si>
  <si>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</si>
  <si>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</si>
  <si>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</si>
  <si>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</si>
  <si>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</si>
  <si>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</si>
  <si>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</si>
  <si>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</si>
  <si>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</si>
  <si>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</si>
  <si>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</si>
  <si>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</si>
  <si>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</si>
  <si>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</si>
  <si>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</si>
  <si>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</si>
  <si>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</si>
  <si>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</si>
  <si>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</si>
  <si>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</si>
  <si>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</si>
  <si>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</si>
  <si>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</si>
  <si>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</si>
  <si>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</si>
  <si>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</si>
  <si>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</si>
  <si>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</si>
  <si>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</si>
  <si>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</si>
  <si>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</si>
  <si>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</si>
  <si>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</si>
  <si>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</si>
  <si>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</si>
  <si>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</si>
  <si>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</si>
  <si>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</si>
  <si>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</si>
  <si>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</si>
  <si>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</si>
  <si>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</si>
  <si>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</si>
  <si>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</si>
  <si>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</si>
  <si>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</si>
  <si>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</si>
  <si>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</si>
  <si>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</si>
  <si>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</si>
  <si>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</si>
  <si>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</si>
  <si>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</si>
  <si>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</si>
  <si>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</si>
  <si>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</si>
  <si>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</si>
  <si>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</si>
  <si>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</si>
  <si>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</si>
  <si>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</si>
  <si>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</si>
  <si>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</si>
  <si>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</si>
  <si>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</si>
  <si>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</si>
  <si>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</si>
  <si>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</si>
  <si>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</si>
  <si>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</si>
  <si>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</si>
  <si>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</si>
  <si>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</si>
  <si>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</si>
  <si>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</si>
  <si>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</si>
  <si>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</si>
  <si>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</si>
  <si>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</si>
  <si>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</si>
  <si>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</si>
  <si>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</si>
  <si>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</si>
  <si>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</si>
  <si>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</si>
  <si>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</si>
  <si>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</si>
  <si>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</si>
  <si>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</si>
  <si>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</si>
  <si>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</si>
  <si>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</si>
  <si>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</si>
  <si>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</si>
  <si>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</si>
  <si>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</si>
  <si>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</si>
  <si>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</si>
  <si>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</si>
  <si>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</si>
  <si>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</si>
  <si>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</si>
  <si>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</si>
  <si>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</si>
  <si>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</si>
  <si>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</si>
  <si>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</si>
  <si>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</si>
  <si>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</si>
  <si>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</si>
  <si>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</si>
  <si>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</si>
  <si>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</si>
  <si>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</si>
  <si>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</si>
  <si>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</si>
  <si>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</si>
  <si>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</si>
  <si>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</si>
  <si>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</si>
  <si>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</si>
  <si>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</si>
  <si>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</si>
  <si>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</si>
  <si>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</si>
  <si>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</si>
  <si>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</si>
  <si>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</si>
  <si>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</si>
  <si>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</si>
  <si>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</si>
  <si>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</si>
  <si>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</si>
  <si>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</si>
  <si>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</si>
  <si>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</si>
  <si>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</si>
  <si>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</si>
  <si>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</si>
  <si>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</si>
  <si>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</si>
  <si>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</si>
  <si>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</si>
  <si>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</si>
  <si>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</si>
  <si>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</si>
  <si>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</si>
  <si>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</si>
  <si>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</si>
  <si>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</si>
  <si>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</si>
  <si>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</si>
  <si>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</si>
  <si>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</si>
  <si>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</si>
  <si>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</si>
  <si>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</si>
  <si>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</si>
  <si>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</si>
  <si>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</si>
  <si>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</si>
  <si>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</si>
  <si>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</si>
  <si>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</si>
  <si>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</si>
  <si>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</si>
  <si>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</si>
  <si>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</si>
  <si>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</si>
  <si>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</si>
  <si>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</si>
  <si>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</si>
  <si>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</si>
  <si>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</si>
  <si>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</si>
  <si>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</si>
  <si>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</si>
  <si>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</si>
  <si>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</si>
  <si>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</si>
  <si>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</si>
  <si>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</si>
  <si>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</si>
  <si>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</si>
  <si>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</si>
  <si>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</si>
  <si>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</si>
  <si>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</si>
  <si>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</si>
  <si>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</si>
  <si>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</si>
  <si>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</si>
  <si>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</si>
  <si>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</si>
  <si>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</si>
  <si>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</si>
  <si>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</si>
  <si>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</si>
  <si>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</si>
  <si>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</si>
  <si>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</si>
  <si>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</si>
  <si>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</si>
  <si>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</si>
  <si>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</si>
  <si>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</si>
  <si>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</si>
  <si>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</si>
  <si>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</si>
  <si>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</si>
  <si>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</si>
  <si>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</si>
  <si>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</si>
  <si>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</si>
  <si>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</si>
  <si>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</si>
  <si>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</si>
  <si>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</si>
  <si>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</si>
  <si>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</si>
  <si>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</si>
  <si>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</si>
  <si>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</si>
  <si>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</si>
  <si>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</si>
  <si>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</si>
  <si>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</si>
  <si>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</si>
  <si>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</si>
  <si>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</si>
  <si>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</si>
  <si>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</si>
  <si>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</si>
  <si>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</si>
  <si>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</si>
  <si>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</si>
  <si>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</si>
  <si>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</si>
  <si>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</si>
  <si>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</si>
  <si>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</si>
  <si>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</si>
  <si>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</si>
  <si>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</si>
  <si>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</si>
  <si>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</si>
  <si>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</si>
  <si>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</si>
  <si>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</si>
  <si>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</si>
  <si>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</si>
  <si>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</si>
  <si>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</si>
  <si>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</si>
  <si>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</si>
  <si>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</si>
  <si>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</si>
  <si>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</si>
  <si>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</si>
  <si>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</si>
  <si>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</si>
  <si>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</si>
  <si>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</si>
  <si>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</si>
  <si>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</si>
  <si>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1.0</t>
  </si>
  <si>
    <t>Aprobado</t>
  </si>
  <si>
    <t>Roger Apaéstegui Ortega</t>
  </si>
  <si>
    <t>Julio Leonardo Paredes</t>
  </si>
  <si>
    <t>Versión Aprobada por Jefe de Proyecto</t>
  </si>
  <si>
    <t>Version:1,0</t>
  </si>
  <si>
    <t>Fecha Efectiva:19/11/2015</t>
  </si>
  <si>
    <t>El objetivo del documento es establecer las pautas para la realización de auditoria de proceso de Gestión</t>
  </si>
  <si>
    <t>Análisis</t>
  </si>
  <si>
    <t>Diseño</t>
  </si>
  <si>
    <t>Pruebas</t>
  </si>
  <si>
    <t>Roger Apaéstegui</t>
  </si>
  <si>
    <t>Julio Leonardo</t>
  </si>
  <si>
    <t>Edwar Gaspar</t>
  </si>
  <si>
    <t>PP-PMC</t>
  </si>
  <si>
    <t>Checklist del Proceso</t>
  </si>
  <si>
    <t>Hoja CheckList del Proceso</t>
  </si>
  <si>
    <t>Requisitos</t>
  </si>
  <si>
    <t>Planificación</t>
  </si>
  <si>
    <t>Implementación</t>
  </si>
  <si>
    <t>UTP-GPS-ALARM</t>
  </si>
  <si>
    <t>Matriz de seguimiento del Proyecto</t>
  </si>
  <si>
    <t>MATRIZ DE SEGUIMIENTO DEL PROYECTO  -  UTP-GPS-ALARM</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</si>
  <si>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</si>
  <si>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</si>
  <si>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</si>
  <si>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</si>
  <si>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</si>
  <si>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</si>
  <si>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</si>
  <si>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</si>
  <si>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</si>
  <si>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</si>
  <si>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</si>
  <si>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</si>
  <si>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</si>
  <si>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</si>
  <si>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</si>
  <si>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</si>
  <si>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</si>
  <si>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</si>
  <si>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</si>
  <si>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</si>
  <si>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</si>
  <si>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</si>
  <si>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</si>
  <si>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</si>
  <si>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</si>
  <si>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</si>
  <si>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</si>
  <si>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</si>
  <si>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</si>
  <si>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</si>
  <si>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</si>
  <si>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</si>
  <si>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</si>
  <si>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</si>
  <si>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</si>
  <si>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</si>
  <si>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</si>
  <si>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</si>
  <si>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</si>
  <si>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</si>
  <si>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</si>
  <si>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</si>
  <si>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</si>
  <si>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</si>
  <si>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Elaborar Caso de Uso (Caso de Uso Módulo 1)</t>
  </si>
  <si>
    <t>Entender la Problemática Actual (Caso de Uso Módulo 2)</t>
  </si>
  <si>
    <t>Elaborar Caso de Uso (Caso de Uso Módulo 2)</t>
  </si>
  <si>
    <t>Entender la Problemática Actual (Caso de Uso Módulo 3)</t>
  </si>
  <si>
    <t>Elaborar Caso de Uso (Caso de Uso Módulo 3)</t>
  </si>
  <si>
    <t>Actualizar Matriz de Trazabilidad de Requerimientos</t>
  </si>
  <si>
    <t>Elaborar Documento de Diseño</t>
  </si>
  <si>
    <t>Construcción de Módulo Configura tu Alarma</t>
  </si>
  <si>
    <t>Construcción de Módulo Ajustes de la Configuración</t>
  </si>
  <si>
    <t>Construcción de Módulo Lista de Alarmas</t>
  </si>
  <si>
    <t>Construcción de Control de la Piratería de la Aplicación</t>
  </si>
  <si>
    <t>Construcción de Algoritmo de Ahorro de Energía</t>
  </si>
  <si>
    <t>Construcción de Muestreo de Licencia</t>
  </si>
  <si>
    <t>Elaborar Pruebas Internas de Módulo (Módulo Configura tu Alarma)</t>
  </si>
  <si>
    <t>Elaborar Informe de Prueba Interna (Módulo Configura tu Alarma)</t>
  </si>
  <si>
    <t>Elaborar Pruebas Internas de Módulo (Módulo Ajustes de la Configuración)</t>
  </si>
  <si>
    <t>Elaborar Informe de Prueba Interna (Módulo Ajustes de la Configuración)</t>
  </si>
  <si>
    <t>Elaborar Pruebas Internas de Módulo (Módulo Lista de Alarmas)</t>
  </si>
  <si>
    <t>Elaborar Informe de Prueba Interna (Módulo Lista de Alarmas)</t>
  </si>
  <si>
    <t>Elaborar Pruebas Externas de Módulo (Módulo Configura tu Alarma)</t>
  </si>
  <si>
    <t>Elaborar Informe de Prueba Externa (Módulo Configura tu Alarma)</t>
  </si>
  <si>
    <t>Elaborar Pruebas Externas de Módulo (Módulo Ajustes de la Configuración)</t>
  </si>
  <si>
    <t>Elaborar Informe de Prueba Externa (Módulo Ajustes de la Configuración)</t>
  </si>
  <si>
    <t>Elaborar Pruebas Externas de Módulo (Módulo Lista de Alarmas)</t>
  </si>
  <si>
    <t>Elaborar Informe de Prueba Externa (Módulo Lista de Alarmas)</t>
  </si>
  <si>
    <t>Elaborar Matriz de Trazabilidad de requerimientos Final</t>
  </si>
  <si>
    <t>Elaborar Guía de Instalación de APK</t>
  </si>
  <si>
    <t>Elaborar manual de usuario con los módulos Actualizados</t>
  </si>
  <si>
    <t>Creción del archivo APK de instalación</t>
  </si>
  <si>
    <t>Publicación de la Aplicación en Plataforma Google Play</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</si>
  <si>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</si>
  <si>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</si>
  <si>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</si>
  <si>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</si>
  <si>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</si>
  <si>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</si>
  <si>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</si>
  <si>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</si>
  <si>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</si>
  <si>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</si>
  <si>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</si>
  <si>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</si>
  <si>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</si>
  <si>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</si>
  <si>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</si>
  <si>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</si>
  <si>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</si>
  <si>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</si>
  <si>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</si>
  <si>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Reunión Externa con MST EIRL (1)</t>
  </si>
  <si>
    <t>Acta de Reunión Externa con Acuerdos Tomados (1)</t>
  </si>
  <si>
    <t>Reunión Externa con MST EIRL (2)</t>
  </si>
  <si>
    <t>Acta de Reunión Externa con Acuerdos Tomados (2)</t>
  </si>
  <si>
    <t>Reunión Externa con MST EIRL (3)</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</si>
  <si>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</si>
  <si>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</si>
  <si>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</si>
  <si>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</si>
  <si>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</si>
  <si>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</si>
  <si>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</si>
  <si>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</si>
  <si>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</si>
  <si>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</si>
  <si>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</si>
  <si>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</si>
  <si>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</si>
  <si>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</si>
  <si>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</si>
  <si>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</si>
  <si>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</si>
  <si>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</si>
  <si>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</si>
  <si>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</si>
  <si>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</si>
  <si>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</si>
  <si>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</si>
  <si>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</si>
  <si>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</si>
  <si>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</si>
  <si>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</si>
  <si>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</si>
  <si>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</si>
  <si>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</si>
  <si>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</si>
  <si>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</si>
  <si>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</si>
  <si>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</si>
  <si>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</si>
  <si>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</si>
  <si>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</si>
  <si>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</si>
  <si>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</si>
  <si>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</si>
  <si>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</si>
  <si>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</si>
  <si>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</si>
  <si>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</si>
  <si>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</si>
  <si>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</si>
  <si>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</si>
  <si>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</si>
  <si>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</si>
  <si>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</si>
  <si>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</si>
  <si>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</si>
  <si>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</si>
  <si>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</si>
  <si>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</si>
  <si>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</si>
  <si>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</si>
  <si>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</si>
  <si>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</si>
  <si>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Formato Previo definido en etapa  Inicial del Proyecto - Salida : Formato con datos válidos</t>
  </si>
  <si>
    <t>Entrada : Formato con datos iniciales carentes de revisión - Salida : Documento corregido y evaluado.</t>
  </si>
  <si>
    <t>Entrada : Formato Vacío - Salida : Formato con datos válidos.</t>
  </si>
  <si>
    <t>Entrada : Solo en caso de existir cambios en los requerimientos. Salida : Siempre tras la revisión y correción de errores</t>
  </si>
  <si>
    <t>Entrada : DANA, DDIS, LMREQM, MTREQM - Salida : Entregable funcional parcial del app.</t>
  </si>
  <si>
    <t>Entrada : App - Salida : Errores Encontrados como comentarios</t>
  </si>
  <si>
    <t>Entrada : Errores Encontrados como comentarios</t>
  </si>
  <si>
    <t>Entrada : App Previa sometida a pruebas - Salida : APK en mención</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</si>
  <si>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</si>
  <si>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</si>
  <si>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</si>
  <si>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</si>
  <si>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Entrada : Todos los entregables obtenidos</t>
  </si>
  <si>
    <t>Entrada : Documento con datos del relatorio original Salida : Documento revisado por Equipo del Proyecto</t>
  </si>
  <si>
    <t>Entrada : Documento con datos del relatorio original Salida : Documento revisado por Analista de Calidad y Cliente</t>
  </si>
  <si>
    <t>Plan de Proyecto</t>
  </si>
  <si>
    <t>Elaboración del Plan del Proyecto</t>
  </si>
  <si>
    <t>Revisión Interna del Plan de Proyecto</t>
  </si>
  <si>
    <t>Gestión de la Configuración</t>
  </si>
  <si>
    <t>Desarrollo del Área de Proceso PP-PMC</t>
  </si>
  <si>
    <t>Desarrollo del Área de Proceso REQM</t>
  </si>
  <si>
    <t>Desarrollo del Área de Proceso PPQA</t>
  </si>
  <si>
    <t>Desarrollo del Área de Proceso MA</t>
  </si>
  <si>
    <t>Desarrollo del Área de Proceso CM</t>
  </si>
  <si>
    <t>Software UTP-GPS-ALARM</t>
  </si>
  <si>
    <t>Requerimientos</t>
  </si>
  <si>
    <t>Casos de Uso</t>
  </si>
  <si>
    <t>Subproceso 4</t>
  </si>
  <si>
    <t>Casos de Uso Módulo 1</t>
  </si>
  <si>
    <t>Casos de Uso Módulo 2</t>
  </si>
  <si>
    <t>Casos de Uso Módulo 3</t>
  </si>
  <si>
    <t>Módulo Configura tu Alarma</t>
  </si>
  <si>
    <t>Módulo Ajustes de la Configuración</t>
  </si>
  <si>
    <t>Módulo Lista de Alarmas</t>
  </si>
  <si>
    <t>Seguridad</t>
  </si>
  <si>
    <t>Pruebas Internas</t>
  </si>
  <si>
    <t>Pruebas Externas</t>
  </si>
  <si>
    <t>Guía de Usuario</t>
  </si>
  <si>
    <t>Preparación del APK</t>
  </si>
  <si>
    <t>Primera Revisión</t>
  </si>
  <si>
    <t>Segunda Revisión</t>
  </si>
  <si>
    <t>Tercera Revisión</t>
  </si>
  <si>
    <t>Reunión Quincenal 1</t>
  </si>
  <si>
    <t>Reunión Final</t>
  </si>
  <si>
    <t>Reunión Quincenal 5</t>
  </si>
  <si>
    <t>Reunión Quincenal 4</t>
  </si>
  <si>
    <t>Reunión Quincenal 3</t>
  </si>
  <si>
    <t>Reunión Quincenal 2</t>
  </si>
  <si>
    <t>Primera Presentación del Proyecto</t>
  </si>
  <si>
    <t>Segunda Presentación del Proyecto</t>
  </si>
  <si>
    <t>Tercera Presentación del Proyecto</t>
  </si>
  <si>
    <t>Cierre de Proyecto</t>
  </si>
  <si>
    <t>Relatorio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</si>
</sst>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0.0"/>
    <numFmt numFmtId="166" formatCode="dd/mm/yyyy;@"/>
  </numFmts>
  <fonts count="53">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54">
    <xf numFmtId="0" fontId="0" fillId="0" borderId="0" xfId="0"/>
    <xf numFmtId="0" fontId="1" fillId="0" borderId="0" xfId="8" applyFont="1"/>
    <xf numFmtId="0" fontId="3" fillId="0" borderId="0" xfId="8" applyFont="1"/>
    <xf numFmtId="0" fontId="4" fillId="0" borderId="2" xfId="8" applyFont="1" applyBorder="1" applyAlignment="1">
      <alignment horizontal="centerContinuous" vertical="center" wrapText="1"/>
    </xf>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6" xfId="8" applyBorder="1"/>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3"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0" fillId="0" borderId="5" xfId="1" applyFont="1" applyBorder="1" applyAlignment="1">
      <alignment horizontal="left" wrapText="1" indent="1"/>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56" xfId="1" applyFont="1" applyFill="1" applyBorder="1" applyAlignment="1">
      <alignment horizontal="left" vertical="center"/>
    </xf>
    <xf numFmtId="0" fontId="3" fillId="5" borderId="16" xfId="1" applyFont="1" applyFill="1" applyBorder="1" applyAlignment="1">
      <alignment horizontal="left" vertical="center"/>
    </xf>
    <xf numFmtId="0" fontId="23" fillId="5" borderId="9"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23" fillId="5" borderId="5" xfId="8" applyFont="1" applyFill="1" applyBorder="1" applyAlignment="1">
      <alignment horizontal="center"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17" fillId="0" borderId="7" xfId="1" applyFont="1" applyBorder="1" applyAlignment="1">
      <alignment horizontal="center" vertical="center" wrapText="1"/>
    </xf>
    <xf numFmtId="0" fontId="17" fillId="0" borderId="5" xfId="1" applyFont="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17" fillId="0" borderId="9"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17" fillId="0" borderId="6" xfId="1" applyFont="1" applyBorder="1" applyAlignment="1">
      <alignment horizontal="center" vertical="center" wrapText="1"/>
    </xf>
    <xf numFmtId="0" fontId="17" fillId="0" borderId="2"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43"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17" fillId="0" borderId="3" xfId="1" applyFont="1" applyBorder="1" applyAlignment="1">
      <alignment horizontal="center" vertical="center" wrapText="1"/>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23" fillId="5" borderId="5" xfId="1" applyFont="1" applyFill="1" applyBorder="1" applyAlignment="1">
      <alignment horizontal="center"/>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7" fillId="0" borderId="9" xfId="1" applyFont="1" applyBorder="1" applyAlignment="1">
      <alignment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441618160"/>
        <c:axId val="264003952"/>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442849568"/>
        <c:axId val="442849952"/>
      </c:lineChart>
      <c:catAx>
        <c:axId val="4416181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4003952"/>
        <c:crosses val="autoZero"/>
        <c:auto val="0"/>
        <c:lblAlgn val="ctr"/>
        <c:lblOffset val="100"/>
        <c:tickLblSkip val="1"/>
        <c:tickMarkSkip val="1"/>
        <c:noMultiLvlLbl val="0"/>
      </c:catAx>
      <c:valAx>
        <c:axId val="264003952"/>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41618160"/>
        <c:crosses val="autoZero"/>
        <c:crossBetween val="between"/>
      </c:valAx>
      <c:catAx>
        <c:axId val="442849568"/>
        <c:scaling>
          <c:orientation val="minMax"/>
        </c:scaling>
        <c:delete val="1"/>
        <c:axPos val="b"/>
        <c:majorTickMark val="out"/>
        <c:minorTickMark val="none"/>
        <c:tickLblPos val="nextTo"/>
        <c:crossAx val="442849952"/>
        <c:crosses val="autoZero"/>
        <c:auto val="0"/>
        <c:lblAlgn val="ctr"/>
        <c:lblOffset val="100"/>
        <c:noMultiLvlLbl val="0"/>
      </c:catAx>
      <c:valAx>
        <c:axId val="442849952"/>
        <c:scaling>
          <c:orientation val="minMax"/>
        </c:scaling>
        <c:delete val="1"/>
        <c:axPos val="l"/>
        <c:numFmt formatCode="0.00%" sourceLinked="1"/>
        <c:majorTickMark val="out"/>
        <c:minorTickMark val="none"/>
        <c:tickLblPos val="nextTo"/>
        <c:crossAx val="442849568"/>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DD-4761-9920-3C72C2F9422B}"/>
                </c:ext>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DD-4761-9920-3C72C2F9422B}"/>
                </c:ext>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DD-4761-9920-3C72C2F9422B}"/>
                </c:ext>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DD-4761-9920-3C72C2F9422B}"/>
                </c:ext>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DD-4761-9920-3C72C2F9422B}"/>
                </c:ext>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DD-4761-9920-3C72C2F9422B}"/>
                </c:ext>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263487464"/>
        <c:axId val="263487072"/>
      </c:barChart>
      <c:catAx>
        <c:axId val="263487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3487072"/>
        <c:crosses val="autoZero"/>
        <c:auto val="0"/>
        <c:lblAlgn val="ctr"/>
        <c:lblOffset val="100"/>
        <c:tickLblSkip val="1"/>
        <c:tickMarkSkip val="1"/>
        <c:noMultiLvlLbl val="0"/>
      </c:catAx>
      <c:valAx>
        <c:axId val="26348707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3487464"/>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n-US"/>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263488248"/>
        <c:axId val="443333568"/>
      </c:barChart>
      <c:catAx>
        <c:axId val="263488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43333568"/>
        <c:crosses val="autoZero"/>
        <c:auto val="1"/>
        <c:lblAlgn val="ctr"/>
        <c:lblOffset val="100"/>
        <c:tickLblSkip val="1"/>
        <c:tickMarkSkip val="1"/>
        <c:noMultiLvlLbl val="0"/>
      </c:catAx>
      <c:valAx>
        <c:axId val="44333356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263488248"/>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443334352"/>
        <c:axId val="443334744"/>
      </c:barChart>
      <c:catAx>
        <c:axId val="443334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3334744"/>
        <c:crosses val="autoZero"/>
        <c:auto val="1"/>
        <c:lblAlgn val="ctr"/>
        <c:lblOffset val="100"/>
        <c:tickLblSkip val="2"/>
        <c:tickMarkSkip val="1"/>
        <c:noMultiLvlLbl val="0"/>
      </c:catAx>
      <c:valAx>
        <c:axId val="443334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3334352"/>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1667284</xdr:colOff>
      <xdr:row>0</xdr:row>
      <xdr:rowOff>123825</xdr:rowOff>
    </xdr:from>
    <xdr:to>
      <xdr:col>10</xdr:col>
      <xdr:colOff>162216</xdr:colOff>
      <xdr:row>4</xdr:row>
      <xdr:rowOff>57367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39509" y="123825"/>
          <a:ext cx="780932" cy="5812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37">
      <pivotArea field="10" type="button" dataOnly="0" labelOnly="1" outline="0" axis="axisRow" fieldPosition="0"/>
    </format>
    <format dxfId="36">
      <pivotArea field="13" type="button" dataOnly="0" labelOnly="1" outline="0" axis="axisRow" fieldPosition="1"/>
    </format>
    <format dxfId="35">
      <pivotArea fieldPosition="0">
        <references count="1">
          <reference field="10" count="1">
            <x v="0"/>
          </reference>
        </references>
      </pivotArea>
    </format>
    <format dxfId="34">
      <pivotArea dataOnly="0" labelOnly="1" fieldPosition="0">
        <references count="1">
          <reference field="10" count="1">
            <x v="0"/>
          </reference>
        </references>
      </pivotArea>
    </format>
    <format dxfId="33">
      <pivotArea fieldPosition="0">
        <references count="1">
          <reference field="10" count="1">
            <x v="0"/>
          </reference>
        </references>
      </pivotArea>
    </format>
    <format dxfId="32">
      <pivotArea dataOnly="0" labelOnly="1" fieldPosition="0">
        <references count="1">
          <reference field="10" count="1">
            <x v="0"/>
          </reference>
        </references>
      </pivotArea>
    </format>
    <format dxfId="31">
      <pivotArea fieldPosition="0">
        <references count="1">
          <reference field="10" count="1">
            <x v="2"/>
          </reference>
        </references>
      </pivotArea>
    </format>
    <format dxfId="30">
      <pivotArea dataOnly="0" labelOnly="1" fieldPosition="0">
        <references count="1">
          <reference field="10" count="1">
            <x v="2"/>
          </reference>
        </references>
      </pivotArea>
    </format>
    <format dxfId="29">
      <pivotArea fieldPosition="0">
        <references count="1">
          <reference field="10" count="1">
            <x v="2"/>
          </reference>
        </references>
      </pivotArea>
    </format>
    <format dxfId="28">
      <pivotArea dataOnly="0" labelOnly="1" fieldPosition="0">
        <references count="1">
          <reference field="10" count="1">
            <x v="2"/>
          </reference>
        </references>
      </pivotArea>
    </format>
    <format dxfId="27">
      <pivotArea field="10" type="button" dataOnly="0" labelOnly="1" outline="0" axis="axisRow" fieldPosition="0"/>
    </format>
    <format dxfId="26">
      <pivotArea field="13" type="button" dataOnly="0" labelOnly="1" outline="0" axis="axisRow" fieldPosition="1"/>
    </format>
    <format dxfId="25">
      <pivotArea field="10" type="button" dataOnly="0" labelOnly="1" outline="0" axis="axisRow" fieldPosition="0"/>
    </format>
    <format dxfId="24">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workbookViewId="0">
      <selection activeCell="E10" sqref="E10"/>
    </sheetView>
  </sheetViews>
  <sheetFormatPr baseColWidth="10" defaultColWidth="9.140625" defaultRowHeight="12"/>
  <cols>
    <col min="1" max="1" width="5.5703125" style="24" customWidth="1"/>
    <col min="2" max="2" width="5.28515625" style="24" customWidth="1"/>
    <col min="3" max="3" width="7.5703125" style="24" customWidth="1"/>
    <col min="4" max="4" width="11.42578125" style="24" customWidth="1"/>
    <col min="5" max="5" width="22.7109375" style="24" customWidth="1"/>
    <col min="6" max="6" width="34.5703125" style="24" customWidth="1"/>
    <col min="7" max="7" width="11.42578125" style="24" customWidth="1"/>
    <col min="8" max="8" width="22.7109375" style="24" customWidth="1"/>
    <col min="9" max="16384" width="9.140625" style="24"/>
  </cols>
  <sheetData>
    <row r="2" spans="2:8" ht="12.75">
      <c r="B2" s="239" t="s">
        <v>275</v>
      </c>
      <c r="C2" s="240"/>
      <c r="D2" s="240"/>
      <c r="E2" s="240"/>
      <c r="F2" s="240"/>
      <c r="G2" s="240"/>
      <c r="H2" s="241"/>
    </row>
    <row r="3" spans="2:8" ht="5.25" customHeight="1"/>
    <row r="4" spans="2:8" ht="25.5" customHeight="1">
      <c r="B4" s="25" t="s">
        <v>276</v>
      </c>
      <c r="C4" s="25" t="s">
        <v>277</v>
      </c>
      <c r="D4" s="25" t="s">
        <v>222</v>
      </c>
      <c r="E4" s="26" t="s">
        <v>278</v>
      </c>
      <c r="F4" s="26" t="s">
        <v>251</v>
      </c>
      <c r="G4" s="25" t="s">
        <v>279</v>
      </c>
      <c r="H4" s="26" t="s">
        <v>280</v>
      </c>
    </row>
    <row r="5" spans="2:8" ht="25.5" customHeight="1">
      <c r="B5" s="187">
        <v>1</v>
      </c>
      <c r="C5" s="188" t="s">
        <v>472</v>
      </c>
      <c r="D5" s="189">
        <v>42327</v>
      </c>
      <c r="E5" s="190" t="s">
        <v>475</v>
      </c>
      <c r="F5" s="190" t="s">
        <v>476</v>
      </c>
      <c r="G5" s="191" t="s">
        <v>473</v>
      </c>
      <c r="H5" s="209" t="s">
        <v>474</v>
      </c>
    </row>
    <row r="6" spans="2:8" ht="25.5" customHeight="1">
      <c r="B6" s="187"/>
      <c r="C6" s="188"/>
      <c r="D6" s="189"/>
      <c r="E6" s="190"/>
      <c r="F6" s="190"/>
      <c r="G6" s="191"/>
      <c r="H6" s="190"/>
    </row>
    <row r="7" spans="2:8">
      <c r="B7" s="187"/>
      <c r="C7" s="188"/>
      <c r="D7" s="189"/>
      <c r="E7" s="190"/>
      <c r="F7" s="190"/>
      <c r="G7" s="191"/>
      <c r="H7" s="190"/>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workbookViewId="0">
      <selection activeCell="G2" sqref="G2"/>
    </sheetView>
  </sheetViews>
  <sheetFormatPr baseColWidth="10" defaultColWidth="9.140625" defaultRowHeight="12"/>
  <cols>
    <col min="1" max="1" width="1.140625" style="13" customWidth="1"/>
    <col min="2" max="2" width="31.42578125" style="13" bestFit="1" customWidth="1"/>
    <col min="3" max="3" width="6.5703125" style="13" customWidth="1"/>
    <col min="4" max="4" width="22.28515625" style="13" customWidth="1"/>
    <col min="5" max="5" width="9.140625" style="13"/>
    <col min="6" max="6" width="55.140625" style="13" customWidth="1"/>
    <col min="7" max="7" width="28.5703125" style="13" customWidth="1"/>
    <col min="8" max="16384" width="9.140625" style="13"/>
  </cols>
  <sheetData>
    <row r="1" spans="1:6" ht="18" customHeight="1">
      <c r="A1" s="1"/>
    </row>
    <row r="2" spans="1:6" ht="53.25" customHeight="1">
      <c r="A2" s="2"/>
      <c r="B2" s="14"/>
      <c r="C2" s="15"/>
      <c r="D2" s="3"/>
      <c r="E2" s="4" t="s">
        <v>493</v>
      </c>
      <c r="F2" s="5"/>
    </row>
    <row r="3" spans="1:6" ht="15" customHeight="1">
      <c r="A3" s="2"/>
      <c r="B3" s="186" t="s">
        <v>477</v>
      </c>
      <c r="C3" s="242" t="s">
        <v>478</v>
      </c>
      <c r="D3" s="243"/>
      <c r="E3" s="243"/>
      <c r="F3" s="244"/>
    </row>
    <row r="4" spans="1:6" ht="16.5" customHeight="1">
      <c r="B4" s="252"/>
      <c r="C4" s="252"/>
      <c r="D4" s="253"/>
      <c r="E4" s="253"/>
      <c r="F4" s="253"/>
    </row>
    <row r="5" spans="1:6" ht="16.5" customHeight="1">
      <c r="B5" s="184" t="s">
        <v>467</v>
      </c>
      <c r="C5" s="171"/>
      <c r="D5" s="171"/>
      <c r="E5" s="172"/>
      <c r="F5" s="150"/>
    </row>
    <row r="6" spans="1:6" ht="16.5" customHeight="1">
      <c r="B6" s="245" t="s">
        <v>479</v>
      </c>
      <c r="C6" s="246"/>
      <c r="D6" s="246"/>
      <c r="E6" s="246"/>
      <c r="F6" s="247"/>
    </row>
    <row r="7" spans="1:6" ht="16.5" customHeight="1">
      <c r="B7" s="185"/>
      <c r="C7" s="185"/>
      <c r="D7" s="185"/>
      <c r="E7" s="185"/>
      <c r="F7" s="185"/>
    </row>
    <row r="8" spans="1:6" ht="16.5" customHeight="1" thickBot="1">
      <c r="B8" s="170" t="s">
        <v>250</v>
      </c>
      <c r="C8" s="171"/>
      <c r="D8" s="171"/>
      <c r="E8" s="172"/>
      <c r="F8" s="150"/>
    </row>
    <row r="9" spans="1:6" ht="16.5" customHeight="1" thickBot="1">
      <c r="B9" s="183" t="s">
        <v>250</v>
      </c>
      <c r="C9" s="173"/>
      <c r="D9" s="248" t="s">
        <v>251</v>
      </c>
      <c r="E9" s="249"/>
      <c r="F9" s="250"/>
    </row>
    <row r="10" spans="1:6" ht="16.5" customHeight="1">
      <c r="B10" s="172"/>
      <c r="C10" s="171"/>
      <c r="D10" s="174"/>
      <c r="E10" s="174"/>
      <c r="F10" s="150"/>
    </row>
    <row r="11" spans="1:6" ht="16.5" customHeight="1">
      <c r="B11" s="175" t="s">
        <v>464</v>
      </c>
      <c r="C11" s="171"/>
      <c r="D11" s="251" t="s">
        <v>119</v>
      </c>
      <c r="E11" s="251"/>
      <c r="F11" s="251"/>
    </row>
    <row r="12" spans="1:6" ht="16.5" customHeight="1">
      <c r="B12" s="176"/>
      <c r="C12" s="171"/>
      <c r="D12" s="172"/>
      <c r="E12" s="172"/>
      <c r="F12" s="150"/>
    </row>
    <row r="13" spans="1:6" customFormat="1" ht="18" customHeight="1">
      <c r="B13" s="177" t="s">
        <v>464</v>
      </c>
      <c r="C13" s="171"/>
      <c r="D13" s="251" t="s">
        <v>120</v>
      </c>
      <c r="E13" s="251"/>
      <c r="F13" s="251"/>
    </row>
    <row r="14" spans="1:6" customFormat="1" ht="15.75" customHeight="1">
      <c r="B14" s="178"/>
      <c r="C14" s="171"/>
      <c r="D14" s="172"/>
      <c r="E14" s="172"/>
    </row>
    <row r="15" spans="1:6" customFormat="1" ht="21" customHeight="1">
      <c r="B15" s="179" t="s">
        <v>464</v>
      </c>
      <c r="C15" s="171"/>
      <c r="D15" s="251" t="s">
        <v>465</v>
      </c>
      <c r="E15" s="251"/>
      <c r="F15" s="251"/>
    </row>
    <row r="16" spans="1:6" customFormat="1" ht="12.75">
      <c r="B16" s="178"/>
      <c r="C16" s="171"/>
      <c r="D16" s="172"/>
      <c r="E16" s="172"/>
    </row>
    <row r="17" spans="1:6" customFormat="1" ht="21" customHeight="1">
      <c r="B17" s="180" t="s">
        <v>464</v>
      </c>
      <c r="C17" s="171"/>
      <c r="D17" s="251" t="s">
        <v>466</v>
      </c>
      <c r="E17" s="251"/>
      <c r="F17" s="251"/>
    </row>
    <row r="18" spans="1:6" customFormat="1" ht="12.75">
      <c r="B18" s="181"/>
      <c r="C18" s="171"/>
      <c r="D18" s="182"/>
      <c r="E18" s="182"/>
    </row>
    <row r="19" spans="1:6" ht="12.75">
      <c r="A19" s="6"/>
    </row>
    <row r="20" spans="1:6" customFormat="1" ht="16.5" customHeight="1">
      <c r="B20" s="255" t="s">
        <v>325</v>
      </c>
      <c r="C20" s="256"/>
      <c r="D20" s="256"/>
      <c r="E20" s="256"/>
      <c r="F20" s="257"/>
    </row>
    <row r="21" spans="1:6" customFormat="1" ht="13.5" customHeight="1">
      <c r="B21" s="7" t="s">
        <v>121</v>
      </c>
      <c r="C21" s="258" t="s">
        <v>251</v>
      </c>
      <c r="D21" s="259"/>
      <c r="E21" s="259"/>
      <c r="F21" s="260"/>
    </row>
    <row r="22" spans="1:6" customFormat="1" ht="12.75" customHeight="1">
      <c r="B22" s="16" t="s">
        <v>326</v>
      </c>
      <c r="C22" s="254" t="s">
        <v>282</v>
      </c>
      <c r="D22" s="254"/>
      <c r="E22" s="254"/>
      <c r="F22" s="254"/>
    </row>
    <row r="23" spans="1:6" customFormat="1" ht="12.75" customHeight="1">
      <c r="B23" s="217" t="s">
        <v>487</v>
      </c>
      <c r="C23" s="254" t="s">
        <v>327</v>
      </c>
      <c r="D23" s="254"/>
      <c r="E23" s="254"/>
      <c r="F23" s="254"/>
    </row>
    <row r="24" spans="1:6" customFormat="1" ht="12.75" customHeight="1">
      <c r="B24" s="16" t="s">
        <v>283</v>
      </c>
      <c r="C24" s="254" t="s">
        <v>284</v>
      </c>
      <c r="D24" s="254"/>
      <c r="E24" s="254"/>
      <c r="F24" s="254"/>
    </row>
    <row r="26" spans="1:6" ht="12.75">
      <c r="A26" s="6"/>
    </row>
    <row r="28" spans="1:6" customFormat="1" ht="16.5" customHeight="1">
      <c r="B28" s="255" t="s">
        <v>488</v>
      </c>
      <c r="C28" s="256"/>
      <c r="D28" s="256"/>
      <c r="E28" s="256"/>
      <c r="F28" s="257"/>
    </row>
    <row r="29" spans="1:6" customFormat="1" ht="13.5" customHeight="1">
      <c r="B29" s="7" t="s">
        <v>121</v>
      </c>
      <c r="C29" s="258" t="s">
        <v>251</v>
      </c>
      <c r="D29" s="259"/>
      <c r="E29" s="259"/>
      <c r="F29" s="260"/>
    </row>
    <row r="30" spans="1:6" customFormat="1" ht="13.5" customHeight="1">
      <c r="B30" s="261" t="s">
        <v>6</v>
      </c>
      <c r="C30" s="261"/>
      <c r="D30" s="261"/>
      <c r="E30" s="261"/>
      <c r="F30" s="261"/>
    </row>
    <row r="31" spans="1:6" customFormat="1" ht="12.75" customHeight="1">
      <c r="B31" s="17" t="s">
        <v>288</v>
      </c>
      <c r="C31" s="254" t="s">
        <v>289</v>
      </c>
      <c r="D31" s="254"/>
      <c r="E31" s="254"/>
      <c r="F31" s="254"/>
    </row>
    <row r="32" spans="1:6" customFormat="1" ht="12.75" customHeight="1">
      <c r="B32" s="17" t="s">
        <v>468</v>
      </c>
      <c r="C32" s="254" t="s">
        <v>469</v>
      </c>
      <c r="D32" s="254"/>
      <c r="E32" s="254"/>
      <c r="F32" s="254"/>
    </row>
    <row r="33" spans="2:6" customFormat="1" ht="12.75" customHeight="1">
      <c r="B33" s="17" t="s">
        <v>384</v>
      </c>
      <c r="C33" s="254" t="s">
        <v>0</v>
      </c>
      <c r="D33" s="254"/>
      <c r="E33" s="254"/>
      <c r="F33" s="254"/>
    </row>
    <row r="34" spans="2:6" customFormat="1" ht="12.75" customHeight="1">
      <c r="B34" s="17" t="s">
        <v>385</v>
      </c>
      <c r="C34" s="254" t="s">
        <v>2</v>
      </c>
      <c r="D34" s="254"/>
      <c r="E34" s="254"/>
      <c r="F34" s="254"/>
    </row>
    <row r="35" spans="2:6" customFormat="1" ht="12.75" customHeight="1">
      <c r="B35" s="17" t="s">
        <v>386</v>
      </c>
      <c r="C35" s="254" t="s">
        <v>1</v>
      </c>
      <c r="D35" s="254"/>
      <c r="E35" s="254"/>
      <c r="F35" s="254"/>
    </row>
    <row r="36" spans="2:6" customFormat="1" ht="12.75" customHeight="1">
      <c r="B36" s="17" t="s">
        <v>387</v>
      </c>
      <c r="C36" s="254" t="s">
        <v>3</v>
      </c>
      <c r="D36" s="254"/>
      <c r="E36" s="254"/>
      <c r="F36" s="254"/>
    </row>
    <row r="37" spans="2:6" customFormat="1" ht="12.75" customHeight="1">
      <c r="B37" s="17" t="s">
        <v>100</v>
      </c>
      <c r="C37" s="254" t="s">
        <v>4</v>
      </c>
      <c r="D37" s="254"/>
      <c r="E37" s="254"/>
      <c r="F37" s="254"/>
    </row>
    <row r="38" spans="2:6" customFormat="1" ht="12.75" customHeight="1">
      <c r="B38" s="265" t="s">
        <v>5</v>
      </c>
      <c r="C38" s="266"/>
      <c r="D38" s="266"/>
      <c r="E38" s="266"/>
      <c r="F38" s="267"/>
    </row>
    <row r="39" spans="2:6" customFormat="1" ht="12.75" customHeight="1">
      <c r="B39" s="17" t="s">
        <v>221</v>
      </c>
      <c r="C39" s="262" t="s">
        <v>246</v>
      </c>
      <c r="D39" s="263"/>
      <c r="E39" s="263"/>
      <c r="F39" s="264"/>
    </row>
    <row r="40" spans="2:6" customFormat="1" ht="12.75" customHeight="1">
      <c r="B40" s="17" t="s">
        <v>287</v>
      </c>
      <c r="C40" s="254" t="s">
        <v>290</v>
      </c>
      <c r="D40" s="254"/>
      <c r="E40" s="254"/>
      <c r="F40" s="254"/>
    </row>
    <row r="41" spans="2:6" customFormat="1" ht="12.75" customHeight="1">
      <c r="B41" s="17" t="s">
        <v>224</v>
      </c>
      <c r="C41" s="254" t="s">
        <v>247</v>
      </c>
      <c r="D41" s="254"/>
      <c r="E41" s="254"/>
      <c r="F41" s="254"/>
    </row>
    <row r="42" spans="2:6" customFormat="1" ht="12.75" customHeight="1">
      <c r="B42" s="8" t="s">
        <v>222</v>
      </c>
      <c r="C42" s="254" t="s">
        <v>285</v>
      </c>
      <c r="D42" s="254"/>
      <c r="E42" s="254"/>
      <c r="F42" s="254"/>
    </row>
    <row r="43" spans="2:6" customFormat="1" ht="12.75" customHeight="1">
      <c r="B43" s="17" t="s">
        <v>245</v>
      </c>
      <c r="C43" s="254" t="s">
        <v>248</v>
      </c>
      <c r="D43" s="254"/>
      <c r="E43" s="254"/>
      <c r="F43" s="254"/>
    </row>
    <row r="44" spans="2:6" customFormat="1" ht="18" customHeight="1">
      <c r="B44" s="17" t="s">
        <v>159</v>
      </c>
      <c r="C44" s="254" t="s">
        <v>394</v>
      </c>
      <c r="D44" s="254"/>
      <c r="E44" s="254"/>
      <c r="F44" s="254"/>
    </row>
    <row r="45" spans="2:6" ht="15.75" customHeight="1">
      <c r="B45" s="17" t="s">
        <v>160</v>
      </c>
      <c r="C45" s="254" t="s">
        <v>395</v>
      </c>
      <c r="D45" s="254"/>
      <c r="E45" s="254"/>
      <c r="F45" s="254"/>
    </row>
    <row r="46" spans="2:6" customFormat="1" ht="12.75" customHeight="1">
      <c r="B46" s="17" t="s">
        <v>163</v>
      </c>
      <c r="C46" s="254" t="s">
        <v>167</v>
      </c>
      <c r="D46" s="254"/>
      <c r="E46" s="254"/>
      <c r="F46" s="254"/>
    </row>
    <row r="47" spans="2:6" customFormat="1" ht="12.75" customHeight="1">
      <c r="B47" s="17" t="s">
        <v>165</v>
      </c>
      <c r="C47" s="254" t="s">
        <v>168</v>
      </c>
      <c r="D47" s="254"/>
      <c r="E47" s="254"/>
      <c r="F47" s="254"/>
    </row>
    <row r="48" spans="2:6" customFormat="1" ht="12.75" customHeight="1">
      <c r="B48" s="17" t="s">
        <v>166</v>
      </c>
      <c r="C48" s="254" t="s">
        <v>169</v>
      </c>
      <c r="D48" s="254"/>
      <c r="E48" s="254"/>
      <c r="F48" s="254"/>
    </row>
    <row r="49" spans="1:1" ht="12.75">
      <c r="A49" s="6"/>
    </row>
  </sheetData>
  <mergeCells count="34">
    <mergeCell ref="C48:F48"/>
    <mergeCell ref="C35:F35"/>
    <mergeCell ref="C36:F36"/>
    <mergeCell ref="C37:F37"/>
    <mergeCell ref="C39:F39"/>
    <mergeCell ref="B38:F38"/>
    <mergeCell ref="C44:F44"/>
    <mergeCell ref="C45:F45"/>
    <mergeCell ref="C32:F32"/>
    <mergeCell ref="C33:F33"/>
    <mergeCell ref="C34:F34"/>
    <mergeCell ref="C46:F46"/>
    <mergeCell ref="C47:F47"/>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F3"/>
    <mergeCell ref="B6:F6"/>
    <mergeCell ref="D9:F9"/>
    <mergeCell ref="D11:F11"/>
    <mergeCell ref="D13:F13"/>
  </mergeCells>
  <phoneticPr fontId="6" type="noConversion"/>
  <pageMargins left="0.75" right="0.75" top="1" bottom="1" header="0.5" footer="0.5"/>
  <pageSetup paperSize="9" orientation="portrait" r:id="rId1"/>
  <headerFooter alignWithMargins="0"/>
  <cellWatches>
    <cellWatch r="A49"/>
  </cellWatch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68" t="s">
        <v>223</v>
      </c>
      <c r="C2" s="269"/>
      <c r="D2" s="269"/>
      <c r="E2" s="269"/>
      <c r="F2" s="269"/>
      <c r="G2" s="269"/>
      <c r="H2" s="269"/>
      <c r="I2" s="269"/>
      <c r="J2" s="269"/>
      <c r="K2" s="269"/>
      <c r="L2" s="269"/>
      <c r="M2" s="269"/>
      <c r="N2" s="270"/>
    </row>
    <row r="3" spans="1:42" ht="13.5" thickBot="1"/>
    <row r="4" spans="1:42" ht="13.5" thickBot="1">
      <c r="B4" s="271" t="s">
        <v>281</v>
      </c>
      <c r="C4" s="272"/>
      <c r="D4" s="273"/>
      <c r="E4" s="273"/>
      <c r="F4" s="49"/>
      <c r="G4" s="137"/>
      <c r="H4" s="278" t="s">
        <v>100</v>
      </c>
      <c r="I4" s="279"/>
      <c r="J4" s="279"/>
      <c r="K4" s="279"/>
      <c r="L4" s="279"/>
      <c r="M4" s="279"/>
      <c r="N4" s="280"/>
    </row>
    <row r="5" spans="1:42" ht="24.75" customHeight="1">
      <c r="B5" s="44"/>
      <c r="C5" s="44"/>
      <c r="D5" s="44"/>
      <c r="E5" s="44"/>
      <c r="F5" s="43"/>
      <c r="G5" s="108"/>
      <c r="H5" s="108"/>
      <c r="I5" s="108"/>
      <c r="J5" s="108"/>
      <c r="K5" s="108"/>
      <c r="L5" s="108"/>
      <c r="M5" s="108"/>
      <c r="N5" s="108"/>
    </row>
    <row r="6" spans="1:42" ht="13.5" thickBot="1">
      <c r="B6" s="45" t="s">
        <v>383</v>
      </c>
      <c r="C6" s="45"/>
      <c r="D6" s="46"/>
      <c r="E6" s="274">
        <f>AVERAGE(G14:G24)</f>
        <v>0.13289760348583879</v>
      </c>
      <c r="F6" s="274"/>
      <c r="G6" s="137"/>
      <c r="H6" s="140" t="s">
        <v>142</v>
      </c>
      <c r="I6" s="141" t="s">
        <v>343</v>
      </c>
      <c r="J6" s="141" t="s">
        <v>216</v>
      </c>
      <c r="K6" s="141" t="s">
        <v>460</v>
      </c>
      <c r="L6" s="141" t="s">
        <v>349</v>
      </c>
      <c r="M6" s="142" t="s">
        <v>351</v>
      </c>
    </row>
    <row r="7" spans="1:42">
      <c r="B7" s="45" t="s">
        <v>384</v>
      </c>
      <c r="C7" s="96"/>
      <c r="D7" s="97"/>
      <c r="E7" s="274">
        <f>AVERAGE(H14:H24)</f>
        <v>0.88634630053394359</v>
      </c>
      <c r="F7" s="274"/>
      <c r="G7" s="138" t="s">
        <v>379</v>
      </c>
      <c r="H7" s="159">
        <f>SUM(M14:M24)</f>
        <v>22</v>
      </c>
      <c r="I7" s="159">
        <f>SUM(R14:R24)</f>
        <v>7</v>
      </c>
      <c r="J7" s="159">
        <f>SUM(W14:W24)</f>
        <v>7</v>
      </c>
      <c r="K7" s="159">
        <f>SUM(AB14:AB24)</f>
        <v>6</v>
      </c>
      <c r="L7" s="159">
        <f>SUM(AG14:AG24)</f>
        <v>9</v>
      </c>
      <c r="M7" s="159">
        <f>SUM(AL14:AL24)</f>
        <v>3</v>
      </c>
    </row>
    <row r="8" spans="1:42" ht="22.5">
      <c r="B8" s="275" t="s">
        <v>385</v>
      </c>
      <c r="C8" s="276"/>
      <c r="D8" s="277"/>
      <c r="E8" s="274">
        <f>SUM(I14:I24)</f>
        <v>3</v>
      </c>
      <c r="F8" s="274"/>
      <c r="G8" s="139" t="s">
        <v>380</v>
      </c>
      <c r="H8" s="159">
        <f>SUM(N14:N24)</f>
        <v>6</v>
      </c>
      <c r="I8" s="159">
        <f>SUM(S14:S24)</f>
        <v>0</v>
      </c>
      <c r="J8" s="159">
        <f>SUM(X14:X24)</f>
        <v>0</v>
      </c>
      <c r="K8" s="159">
        <f>SUM(AC14:AC24)</f>
        <v>0</v>
      </c>
      <c r="L8" s="159">
        <f>SUM(AH14:AH24)</f>
        <v>1</v>
      </c>
      <c r="M8" s="159">
        <f>SUM(AM14:AM24)</f>
        <v>0</v>
      </c>
    </row>
    <row r="9" spans="1:42">
      <c r="B9" s="45" t="s">
        <v>386</v>
      </c>
      <c r="C9" s="96"/>
      <c r="D9" s="97"/>
      <c r="E9" s="274">
        <f>SUM(J14:J24)</f>
        <v>2</v>
      </c>
      <c r="F9" s="274"/>
      <c r="G9" s="139" t="s">
        <v>381</v>
      </c>
      <c r="H9" s="159">
        <f>SUM(O14:O24)</f>
        <v>3</v>
      </c>
      <c r="I9" s="159">
        <f>SUM(T14:T24)</f>
        <v>0</v>
      </c>
      <c r="J9" s="159">
        <f>SUM(Y14:Y24)</f>
        <v>0</v>
      </c>
      <c r="K9" s="159">
        <f>SUM(AD14:AD24)</f>
        <v>0</v>
      </c>
      <c r="L9" s="159">
        <f>SUM(AI14:AI24)</f>
        <v>0</v>
      </c>
      <c r="M9" s="159">
        <f>SUM(AN14:AN24)</f>
        <v>0</v>
      </c>
    </row>
    <row r="10" spans="1:42">
      <c r="B10" s="275" t="s">
        <v>387</v>
      </c>
      <c r="C10" s="276"/>
      <c r="D10" s="277"/>
      <c r="E10" s="274">
        <f>SUM(K14:K24)</f>
        <v>12</v>
      </c>
      <c r="F10" s="274"/>
      <c r="G10" s="139" t="s">
        <v>101</v>
      </c>
      <c r="H10" s="160">
        <f t="shared" ref="H10:M10" si="0" xml:space="preserve"> H7/(H7+H8)</f>
        <v>0.7857142857142857</v>
      </c>
      <c r="I10" s="160">
        <f t="shared" si="0"/>
        <v>1</v>
      </c>
      <c r="J10" s="160">
        <f t="shared" si="0"/>
        <v>1</v>
      </c>
      <c r="K10" s="160">
        <f t="shared" si="0"/>
        <v>1</v>
      </c>
      <c r="L10" s="160">
        <f t="shared" si="0"/>
        <v>0.9</v>
      </c>
      <c r="M10" s="160">
        <f t="shared" si="0"/>
        <v>1</v>
      </c>
    </row>
    <row r="11" spans="1:42" s="29" customFormat="1" ht="9.75" customHeight="1" thickBot="1">
      <c r="B11" s="27"/>
      <c r="C11" s="27"/>
      <c r="D11" s="27"/>
      <c r="E11" s="27"/>
      <c r="F11" s="28"/>
      <c r="I11" s="42"/>
      <c r="J11" s="42"/>
      <c r="K11" s="42"/>
      <c r="L11" s="42"/>
    </row>
    <row r="12" spans="1:42" ht="12.75" customHeight="1">
      <c r="A12" s="198"/>
      <c r="B12" s="198"/>
      <c r="C12" s="198"/>
      <c r="D12" s="198"/>
      <c r="E12" s="198"/>
      <c r="F12" s="198"/>
      <c r="G12" s="284" t="s">
        <v>164</v>
      </c>
      <c r="H12" s="285"/>
      <c r="I12" s="287" t="s">
        <v>328</v>
      </c>
      <c r="J12" s="288"/>
      <c r="K12" s="288"/>
      <c r="L12" s="289"/>
      <c r="M12" s="286" t="s">
        <v>142</v>
      </c>
      <c r="N12" s="282"/>
      <c r="O12" s="282"/>
      <c r="P12" s="282"/>
      <c r="Q12" s="283"/>
      <c r="R12" s="281" t="s">
        <v>343</v>
      </c>
      <c r="S12" s="282"/>
      <c r="T12" s="282"/>
      <c r="U12" s="282"/>
      <c r="V12" s="283"/>
      <c r="W12" s="281" t="s">
        <v>216</v>
      </c>
      <c r="X12" s="282"/>
      <c r="Y12" s="282"/>
      <c r="Z12" s="282"/>
      <c r="AA12" s="283"/>
      <c r="AB12" s="281" t="s">
        <v>460</v>
      </c>
      <c r="AC12" s="282"/>
      <c r="AD12" s="282"/>
      <c r="AE12" s="282"/>
      <c r="AF12" s="283"/>
      <c r="AG12" s="281" t="s">
        <v>19</v>
      </c>
      <c r="AH12" s="282"/>
      <c r="AI12" s="282"/>
      <c r="AJ12" s="282"/>
      <c r="AK12" s="283"/>
      <c r="AL12" s="281" t="s">
        <v>18</v>
      </c>
      <c r="AM12" s="282"/>
      <c r="AN12" s="282"/>
      <c r="AO12" s="282"/>
      <c r="AP12" s="283"/>
    </row>
    <row r="13" spans="1:42" ht="35.25" customHeight="1" thickBot="1">
      <c r="B13" s="36" t="s">
        <v>221</v>
      </c>
      <c r="C13" s="36" t="s">
        <v>10</v>
      </c>
      <c r="D13" s="36" t="s">
        <v>224</v>
      </c>
      <c r="E13" s="36" t="s">
        <v>222</v>
      </c>
      <c r="F13" s="36" t="s">
        <v>11</v>
      </c>
      <c r="G13" s="151" t="s">
        <v>159</v>
      </c>
      <c r="H13" s="151" t="s">
        <v>160</v>
      </c>
      <c r="I13" s="151" t="s">
        <v>163</v>
      </c>
      <c r="J13" s="151" t="s">
        <v>161</v>
      </c>
      <c r="K13" s="151" t="s">
        <v>162</v>
      </c>
      <c r="L13" s="194" t="s">
        <v>31</v>
      </c>
      <c r="M13" s="194" t="s">
        <v>379</v>
      </c>
      <c r="N13" s="194" t="s">
        <v>25</v>
      </c>
      <c r="O13" s="194" t="s">
        <v>26</v>
      </c>
      <c r="P13" s="194" t="s">
        <v>27</v>
      </c>
      <c r="Q13" s="194" t="s">
        <v>160</v>
      </c>
      <c r="R13" s="194" t="s">
        <v>379</v>
      </c>
      <c r="S13" s="194" t="s">
        <v>25</v>
      </c>
      <c r="T13" s="194" t="s">
        <v>26</v>
      </c>
      <c r="U13" s="194" t="s">
        <v>27</v>
      </c>
      <c r="V13" s="194" t="s">
        <v>160</v>
      </c>
      <c r="W13" s="194" t="s">
        <v>379</v>
      </c>
      <c r="X13" s="194" t="s">
        <v>25</v>
      </c>
      <c r="Y13" s="194" t="s">
        <v>26</v>
      </c>
      <c r="Z13" s="194" t="s">
        <v>27</v>
      </c>
      <c r="AA13" s="194" t="s">
        <v>160</v>
      </c>
      <c r="AB13" s="194" t="s">
        <v>379</v>
      </c>
      <c r="AC13" s="194" t="s">
        <v>25</v>
      </c>
      <c r="AD13" s="194" t="s">
        <v>26</v>
      </c>
      <c r="AE13" s="194" t="s">
        <v>27</v>
      </c>
      <c r="AF13" s="194" t="s">
        <v>160</v>
      </c>
      <c r="AG13" s="194" t="s">
        <v>379</v>
      </c>
      <c r="AH13" s="194" t="s">
        <v>25</v>
      </c>
      <c r="AI13" s="194" t="s">
        <v>26</v>
      </c>
      <c r="AJ13" s="194" t="s">
        <v>27</v>
      </c>
      <c r="AK13" s="194" t="s">
        <v>160</v>
      </c>
      <c r="AL13" s="194" t="s">
        <v>379</v>
      </c>
      <c r="AM13" s="194" t="s">
        <v>25</v>
      </c>
      <c r="AN13" s="194" t="s">
        <v>26</v>
      </c>
      <c r="AO13" s="194" t="s">
        <v>27</v>
      </c>
      <c r="AP13" s="194" t="s">
        <v>160</v>
      </c>
    </row>
    <row r="14" spans="1:42">
      <c r="B14" s="47">
        <v>1</v>
      </c>
      <c r="C14" s="47" t="s">
        <v>21</v>
      </c>
      <c r="D14" s="48" t="s">
        <v>28</v>
      </c>
      <c r="E14" s="143">
        <v>39696</v>
      </c>
      <c r="F14" s="48" t="s">
        <v>376</v>
      </c>
      <c r="G14" s="163">
        <v>0.15032679738562091</v>
      </c>
      <c r="H14" s="164">
        <v>0.86956521739130432</v>
      </c>
      <c r="I14" s="165">
        <f>COUNTIF(NC!$Q$5:$Q$1003,TEXT($B14,"0000")&amp;TAB_TIP_NC_ERROR)</f>
        <v>3</v>
      </c>
      <c r="J14" s="165">
        <f>COUNTIF(NC!$Q$5:$Q$1003,TEXT($B14,"0000")&amp;TAB_TIP_NC_OBSERVACION)</f>
        <v>0</v>
      </c>
      <c r="K14" s="199">
        <f>COUNTIF(NC!$Q$5:$Q$1003,TEXT($B14,"0000")&amp;TAB_TIP_NC_ACLARACION)</f>
        <v>3</v>
      </c>
      <c r="L14" s="204">
        <f>SUMIF(NC!$B$5:$B$21,Bitácora!B14,NC!$P$5:$P$21)</f>
        <v>4</v>
      </c>
      <c r="M14" s="8">
        <v>8</v>
      </c>
      <c r="N14" s="8">
        <v>2</v>
      </c>
      <c r="O14" s="8">
        <v>1</v>
      </c>
      <c r="P14" s="202">
        <v>6.535947712418301E-2</v>
      </c>
      <c r="Q14" s="202">
        <v>0.8</v>
      </c>
      <c r="R14" s="8">
        <v>3</v>
      </c>
      <c r="S14" s="8">
        <v>0</v>
      </c>
      <c r="T14" s="8">
        <v>0</v>
      </c>
      <c r="U14" s="202">
        <v>1.948051948051948E-2</v>
      </c>
      <c r="V14" s="202">
        <v>1</v>
      </c>
      <c r="W14" s="8">
        <v>3</v>
      </c>
      <c r="X14" s="8">
        <v>0</v>
      </c>
      <c r="Y14" s="8">
        <v>0</v>
      </c>
      <c r="Z14" s="202">
        <v>1.948051948051948E-2</v>
      </c>
      <c r="AA14" s="202">
        <v>1</v>
      </c>
      <c r="AB14" s="8">
        <v>2</v>
      </c>
      <c r="AC14" s="8">
        <v>0</v>
      </c>
      <c r="AD14" s="8">
        <v>0</v>
      </c>
      <c r="AE14" s="202">
        <v>1.2987012987012988E-2</v>
      </c>
      <c r="AF14" s="202">
        <v>1</v>
      </c>
      <c r="AG14" s="8">
        <v>3</v>
      </c>
      <c r="AH14" s="8">
        <v>1</v>
      </c>
      <c r="AI14" s="8">
        <v>0</v>
      </c>
      <c r="AJ14" s="202">
        <v>2.5974025974025976E-2</v>
      </c>
      <c r="AK14" s="202">
        <v>0.75</v>
      </c>
      <c r="AL14" s="8">
        <v>1</v>
      </c>
      <c r="AM14" s="8">
        <v>0</v>
      </c>
      <c r="AN14" s="8">
        <v>0</v>
      </c>
      <c r="AO14" s="202">
        <v>6.4935064935064939E-3</v>
      </c>
      <c r="AP14" s="202">
        <v>1</v>
      </c>
    </row>
    <row r="15" spans="1:42">
      <c r="B15" s="47">
        <v>2</v>
      </c>
      <c r="C15" s="47" t="s">
        <v>23</v>
      </c>
      <c r="D15" s="48" t="s">
        <v>29</v>
      </c>
      <c r="E15" s="143">
        <v>39696</v>
      </c>
      <c r="F15" s="48" t="s">
        <v>331</v>
      </c>
      <c r="G15" s="166">
        <v>0.12418300653594772</v>
      </c>
      <c r="H15" s="161">
        <v>0.89473684210526316</v>
      </c>
      <c r="I15" s="162">
        <f>COUNTIF(NC!$Q$5:$Q$1003,TEXT($B15,"0000")&amp;TAB_TIP_NC_ERROR)</f>
        <v>0</v>
      </c>
      <c r="J15" s="162">
        <f>COUNTIF(NC!$Q$5:$Q$1003,TEXT($B15,"0000")&amp;TAB_TIP_NC_OBSERVACION)</f>
        <v>1</v>
      </c>
      <c r="K15" s="200">
        <f>COUNTIF(NC!$Q$5:$Q$1003,TEXT($B15,"0000")&amp;TAB_TIP_NC_ACLARACION)</f>
        <v>8</v>
      </c>
      <c r="L15" s="204">
        <f>SUMIF(NC!$B$5:$B$21,Bitácora!B15,NC!$P$5:$P$21)</f>
        <v>5</v>
      </c>
      <c r="M15" s="8">
        <v>7</v>
      </c>
      <c r="N15" s="8">
        <v>2</v>
      </c>
      <c r="O15" s="8">
        <v>1</v>
      </c>
      <c r="P15" s="202">
        <v>5.8823529411764705E-2</v>
      </c>
      <c r="Q15" s="202">
        <v>0.77777777777777779</v>
      </c>
      <c r="R15" s="8">
        <v>2</v>
      </c>
      <c r="S15" s="8">
        <v>0</v>
      </c>
      <c r="T15" s="8">
        <v>0</v>
      </c>
      <c r="U15" s="202">
        <v>1.2987012987012988E-2</v>
      </c>
      <c r="V15" s="202">
        <v>1</v>
      </c>
      <c r="W15" s="8">
        <v>2</v>
      </c>
      <c r="X15" s="8">
        <v>0</v>
      </c>
      <c r="Y15" s="8">
        <v>0</v>
      </c>
      <c r="Z15" s="202">
        <v>1.2987012987012988E-2</v>
      </c>
      <c r="AA15" s="202">
        <v>1</v>
      </c>
      <c r="AB15" s="8">
        <v>2</v>
      </c>
      <c r="AC15" s="8">
        <v>0</v>
      </c>
      <c r="AD15" s="8">
        <v>0</v>
      </c>
      <c r="AE15" s="202">
        <v>1.2987012987012988E-2</v>
      </c>
      <c r="AF15" s="202">
        <v>1</v>
      </c>
      <c r="AG15" s="8">
        <v>3</v>
      </c>
      <c r="AH15" s="8">
        <v>0</v>
      </c>
      <c r="AI15" s="8">
        <v>0</v>
      </c>
      <c r="AJ15" s="202">
        <v>1.948051948051948E-2</v>
      </c>
      <c r="AK15" s="202">
        <v>1</v>
      </c>
      <c r="AL15" s="8">
        <v>1</v>
      </c>
      <c r="AM15" s="8">
        <v>0</v>
      </c>
      <c r="AN15" s="8">
        <v>0</v>
      </c>
      <c r="AO15" s="202">
        <v>6.4935064935064939E-3</v>
      </c>
      <c r="AP15" s="202">
        <v>1</v>
      </c>
    </row>
    <row r="16" spans="1:42">
      <c r="B16" s="47">
        <v>3</v>
      </c>
      <c r="C16" s="47" t="s">
        <v>24</v>
      </c>
      <c r="D16" s="48" t="s">
        <v>30</v>
      </c>
      <c r="E16" s="143">
        <v>39696</v>
      </c>
      <c r="F16" s="48" t="s">
        <v>376</v>
      </c>
      <c r="G16" s="166">
        <v>0.12418300653594772</v>
      </c>
      <c r="H16" s="161">
        <v>0.89473684210526316</v>
      </c>
      <c r="I16" s="162">
        <f>COUNTIF(NC!$Q$5:$Q$1003,TEXT($B16,"0000")&amp;TAB_TIP_NC_ERROR)</f>
        <v>0</v>
      </c>
      <c r="J16" s="162">
        <f>COUNTIF(NC!$Q$5:$Q$1003,TEXT($B16,"0000")&amp;TAB_TIP_NC_OBSERVACION)</f>
        <v>1</v>
      </c>
      <c r="K16" s="200">
        <f>COUNTIF(NC!$Q$5:$Q$1003,TEXT($B16,"0000")&amp;TAB_TIP_NC_ACLARACION)</f>
        <v>1</v>
      </c>
      <c r="L16" s="204">
        <f>SUMIF(NC!$B$5:$B$21,Bitácora!B16,NC!$P$5:$P$21)</f>
        <v>1</v>
      </c>
      <c r="M16" s="8">
        <v>7</v>
      </c>
      <c r="N16" s="8">
        <v>2</v>
      </c>
      <c r="O16" s="8">
        <v>1</v>
      </c>
      <c r="P16" s="202">
        <v>5.8823529411764705E-2</v>
      </c>
      <c r="Q16" s="202">
        <v>0.77777777777777779</v>
      </c>
      <c r="R16" s="8">
        <v>2</v>
      </c>
      <c r="S16" s="8">
        <v>0</v>
      </c>
      <c r="T16" s="8">
        <v>0</v>
      </c>
      <c r="U16" s="202">
        <v>1.2987012987012988E-2</v>
      </c>
      <c r="V16" s="202">
        <v>1</v>
      </c>
      <c r="W16" s="8">
        <v>2</v>
      </c>
      <c r="X16" s="8">
        <v>0</v>
      </c>
      <c r="Y16" s="8">
        <v>0</v>
      </c>
      <c r="Z16" s="202">
        <v>1.2987012987012988E-2</v>
      </c>
      <c r="AA16" s="202">
        <v>1</v>
      </c>
      <c r="AB16" s="8">
        <v>2</v>
      </c>
      <c r="AC16" s="8">
        <v>0</v>
      </c>
      <c r="AD16" s="8">
        <v>0</v>
      </c>
      <c r="AE16" s="202">
        <v>1.2987012987012988E-2</v>
      </c>
      <c r="AF16" s="202">
        <v>1</v>
      </c>
      <c r="AG16" s="8">
        <v>3</v>
      </c>
      <c r="AH16" s="8">
        <v>0</v>
      </c>
      <c r="AI16" s="8">
        <v>0</v>
      </c>
      <c r="AJ16" s="202">
        <v>1.948051948051948E-2</v>
      </c>
      <c r="AK16" s="202">
        <v>1</v>
      </c>
      <c r="AL16" s="8">
        <v>1</v>
      </c>
      <c r="AM16" s="8">
        <v>0</v>
      </c>
      <c r="AN16" s="8">
        <v>0</v>
      </c>
      <c r="AO16" s="202">
        <v>6.4935064935064939E-3</v>
      </c>
      <c r="AP16" s="202">
        <v>1</v>
      </c>
    </row>
    <row r="17" spans="2:42">
      <c r="B17" s="47"/>
      <c r="C17" s="47"/>
      <c r="D17" s="48"/>
      <c r="E17" s="143"/>
      <c r="F17" s="48"/>
      <c r="G17" s="166"/>
      <c r="H17" s="161"/>
      <c r="I17" s="162"/>
      <c r="J17" s="162"/>
      <c r="K17" s="200"/>
      <c r="L17" s="200"/>
      <c r="M17" s="8"/>
      <c r="N17" s="8"/>
      <c r="O17" s="8"/>
      <c r="P17" s="202"/>
      <c r="Q17" s="8"/>
      <c r="R17" s="8"/>
      <c r="S17" s="8"/>
      <c r="T17" s="8"/>
      <c r="U17" s="202"/>
      <c r="V17" s="202"/>
      <c r="W17" s="8"/>
      <c r="X17" s="8"/>
      <c r="Y17" s="8"/>
      <c r="Z17" s="202"/>
      <c r="AA17" s="202"/>
      <c r="AB17" s="8"/>
      <c r="AC17" s="8"/>
      <c r="AD17" s="8"/>
      <c r="AE17" s="202"/>
      <c r="AF17" s="202"/>
      <c r="AG17" s="8"/>
      <c r="AH17" s="8"/>
      <c r="AI17" s="8"/>
      <c r="AJ17" s="202"/>
      <c r="AK17" s="202"/>
      <c r="AL17" s="8"/>
      <c r="AM17" s="8"/>
      <c r="AN17" s="8"/>
      <c r="AO17" s="202"/>
      <c r="AP17" s="202"/>
    </row>
    <row r="18" spans="2:42">
      <c r="B18" s="47"/>
      <c r="C18" s="47"/>
      <c r="D18" s="48"/>
      <c r="E18" s="48"/>
      <c r="F18" s="48"/>
      <c r="G18" s="166"/>
      <c r="H18" s="161"/>
      <c r="I18" s="162"/>
      <c r="J18" s="162"/>
      <c r="K18" s="200"/>
      <c r="L18" s="200"/>
      <c r="M18" s="8"/>
      <c r="N18" s="8"/>
      <c r="O18" s="8"/>
      <c r="P18" s="202"/>
      <c r="Q18" s="8"/>
      <c r="R18" s="8"/>
      <c r="S18" s="8"/>
      <c r="T18" s="8"/>
      <c r="U18" s="202"/>
      <c r="V18" s="202"/>
      <c r="W18" s="8"/>
      <c r="X18" s="8"/>
      <c r="Y18" s="8"/>
      <c r="Z18" s="202"/>
      <c r="AA18" s="202"/>
      <c r="AB18" s="8"/>
      <c r="AC18" s="8"/>
      <c r="AD18" s="8"/>
      <c r="AE18" s="202"/>
      <c r="AF18" s="202"/>
      <c r="AG18" s="8"/>
      <c r="AH18" s="8"/>
      <c r="AI18" s="8"/>
      <c r="AJ18" s="202"/>
      <c r="AK18" s="202"/>
      <c r="AL18" s="8"/>
      <c r="AM18" s="8"/>
      <c r="AN18" s="8"/>
      <c r="AO18" s="202"/>
      <c r="AP18" s="202"/>
    </row>
    <row r="19" spans="2:42">
      <c r="B19" s="47"/>
      <c r="C19" s="47"/>
      <c r="D19" s="48"/>
      <c r="E19" s="48"/>
      <c r="F19" s="48"/>
      <c r="G19" s="166"/>
      <c r="H19" s="161"/>
      <c r="I19" s="162"/>
      <c r="J19" s="162"/>
      <c r="K19" s="200"/>
      <c r="L19" s="200"/>
      <c r="M19" s="8"/>
      <c r="N19" s="8"/>
      <c r="O19" s="8"/>
      <c r="P19" s="202"/>
      <c r="Q19" s="8"/>
      <c r="R19" s="8"/>
      <c r="S19" s="8"/>
      <c r="T19" s="8"/>
      <c r="U19" s="202"/>
      <c r="V19" s="202"/>
      <c r="W19" s="8"/>
      <c r="X19" s="8"/>
      <c r="Y19" s="8"/>
      <c r="Z19" s="202"/>
      <c r="AA19" s="202"/>
      <c r="AB19" s="8"/>
      <c r="AC19" s="8"/>
      <c r="AD19" s="8"/>
      <c r="AE19" s="202"/>
      <c r="AF19" s="202"/>
      <c r="AG19" s="8"/>
      <c r="AH19" s="8"/>
      <c r="AI19" s="8"/>
      <c r="AJ19" s="202"/>
      <c r="AK19" s="202"/>
      <c r="AL19" s="8"/>
      <c r="AM19" s="8"/>
      <c r="AN19" s="8"/>
      <c r="AO19" s="202"/>
      <c r="AP19" s="202"/>
    </row>
    <row r="20" spans="2:42">
      <c r="B20" s="47"/>
      <c r="C20" s="47"/>
      <c r="D20" s="48"/>
      <c r="E20" s="48"/>
      <c r="F20" s="48"/>
      <c r="G20" s="166"/>
      <c r="H20" s="161"/>
      <c r="I20" s="162"/>
      <c r="J20" s="162"/>
      <c r="K20" s="200"/>
      <c r="L20" s="200"/>
      <c r="M20" s="8"/>
      <c r="N20" s="8"/>
      <c r="O20" s="8"/>
      <c r="P20" s="202"/>
      <c r="Q20" s="8"/>
      <c r="R20" s="8"/>
      <c r="S20" s="8"/>
      <c r="T20" s="8"/>
      <c r="U20" s="202"/>
      <c r="V20" s="202"/>
      <c r="W20" s="8"/>
      <c r="X20" s="8"/>
      <c r="Y20" s="8"/>
      <c r="Z20" s="202"/>
      <c r="AA20" s="202"/>
      <c r="AB20" s="8"/>
      <c r="AC20" s="8"/>
      <c r="AD20" s="8"/>
      <c r="AE20" s="202"/>
      <c r="AF20" s="202"/>
      <c r="AG20" s="8"/>
      <c r="AH20" s="8"/>
      <c r="AI20" s="8"/>
      <c r="AJ20" s="202"/>
      <c r="AK20" s="202"/>
      <c r="AL20" s="8"/>
      <c r="AM20" s="8"/>
      <c r="AN20" s="8"/>
      <c r="AO20" s="202"/>
      <c r="AP20" s="202"/>
    </row>
    <row r="21" spans="2:42">
      <c r="B21" s="47"/>
      <c r="C21" s="47"/>
      <c r="D21" s="48"/>
      <c r="E21" s="48"/>
      <c r="F21" s="48"/>
      <c r="G21" s="166"/>
      <c r="H21" s="161"/>
      <c r="I21" s="162"/>
      <c r="J21" s="162"/>
      <c r="K21" s="200"/>
      <c r="L21" s="200"/>
      <c r="M21" s="8"/>
      <c r="N21" s="8"/>
      <c r="O21" s="8"/>
      <c r="P21" s="202"/>
      <c r="Q21" s="8"/>
      <c r="R21" s="8"/>
      <c r="S21" s="8"/>
      <c r="T21" s="8"/>
      <c r="U21" s="202"/>
      <c r="V21" s="202"/>
      <c r="W21" s="8"/>
      <c r="X21" s="8"/>
      <c r="Y21" s="8"/>
      <c r="Z21" s="202"/>
      <c r="AA21" s="202"/>
      <c r="AB21" s="8"/>
      <c r="AC21" s="8"/>
      <c r="AD21" s="8"/>
      <c r="AE21" s="202"/>
      <c r="AF21" s="202"/>
      <c r="AG21" s="8"/>
      <c r="AH21" s="8"/>
      <c r="AI21" s="8"/>
      <c r="AJ21" s="202"/>
      <c r="AK21" s="202"/>
      <c r="AL21" s="8"/>
      <c r="AM21" s="8"/>
      <c r="AN21" s="8"/>
      <c r="AO21" s="202"/>
      <c r="AP21" s="202"/>
    </row>
    <row r="22" spans="2:42">
      <c r="B22" s="47"/>
      <c r="C22" s="47"/>
      <c r="D22" s="48"/>
      <c r="E22" s="48"/>
      <c r="F22" s="48"/>
      <c r="G22" s="166"/>
      <c r="H22" s="161"/>
      <c r="I22" s="162"/>
      <c r="J22" s="162"/>
      <c r="K22" s="200"/>
      <c r="L22" s="200"/>
      <c r="M22" s="8"/>
      <c r="N22" s="8"/>
      <c r="O22" s="8"/>
      <c r="P22" s="202"/>
      <c r="Q22" s="8"/>
      <c r="R22" s="8"/>
      <c r="S22" s="8"/>
      <c r="T22" s="8"/>
      <c r="U22" s="202"/>
      <c r="V22" s="202"/>
      <c r="W22" s="8"/>
      <c r="X22" s="8"/>
      <c r="Y22" s="8"/>
      <c r="Z22" s="202"/>
      <c r="AA22" s="202"/>
      <c r="AB22" s="8"/>
      <c r="AC22" s="8"/>
      <c r="AD22" s="8"/>
      <c r="AE22" s="202"/>
      <c r="AF22" s="202"/>
      <c r="AG22" s="8"/>
      <c r="AH22" s="8"/>
      <c r="AI22" s="8"/>
      <c r="AJ22" s="202"/>
      <c r="AK22" s="202"/>
      <c r="AL22" s="8"/>
      <c r="AM22" s="8"/>
      <c r="AN22" s="8"/>
      <c r="AO22" s="202"/>
      <c r="AP22" s="202"/>
    </row>
    <row r="23" spans="2:42">
      <c r="B23" s="47"/>
      <c r="C23" s="47"/>
      <c r="D23" s="48"/>
      <c r="E23" s="48"/>
      <c r="F23" s="48"/>
      <c r="G23" s="166"/>
      <c r="H23" s="161"/>
      <c r="I23" s="162"/>
      <c r="J23" s="162"/>
      <c r="K23" s="200"/>
      <c r="L23" s="200"/>
      <c r="M23" s="8"/>
      <c r="N23" s="8"/>
      <c r="O23" s="8"/>
      <c r="P23" s="202"/>
      <c r="Q23" s="8"/>
      <c r="R23" s="8"/>
      <c r="S23" s="8"/>
      <c r="T23" s="8"/>
      <c r="U23" s="202"/>
      <c r="V23" s="202"/>
      <c r="W23" s="8"/>
      <c r="X23" s="8"/>
      <c r="Y23" s="8"/>
      <c r="Z23" s="202"/>
      <c r="AA23" s="202"/>
      <c r="AB23" s="8"/>
      <c r="AC23" s="8"/>
      <c r="AD23" s="8"/>
      <c r="AE23" s="202"/>
      <c r="AF23" s="202"/>
      <c r="AG23" s="8"/>
      <c r="AH23" s="8"/>
      <c r="AI23" s="8"/>
      <c r="AJ23" s="202"/>
      <c r="AK23" s="202"/>
      <c r="AL23" s="8"/>
      <c r="AM23" s="8"/>
      <c r="AN23" s="8"/>
      <c r="AO23" s="202"/>
      <c r="AP23" s="202"/>
    </row>
    <row r="24" spans="2:42" ht="13.5" thickBot="1">
      <c r="B24" s="47"/>
      <c r="C24" s="47"/>
      <c r="D24" s="48"/>
      <c r="E24" s="48"/>
      <c r="F24" s="48"/>
      <c r="G24" s="167"/>
      <c r="H24" s="168"/>
      <c r="I24" s="169"/>
      <c r="J24" s="169"/>
      <c r="K24" s="201"/>
      <c r="L24" s="48"/>
      <c r="M24" s="8"/>
      <c r="N24" s="8"/>
      <c r="O24" s="8"/>
      <c r="P24" s="202"/>
      <c r="Q24" s="8"/>
      <c r="R24" s="8"/>
      <c r="S24" s="8"/>
      <c r="T24" s="8"/>
      <c r="U24" s="202"/>
      <c r="V24" s="202"/>
      <c r="W24" s="8"/>
      <c r="X24" s="8"/>
      <c r="Y24" s="8"/>
      <c r="Z24" s="202"/>
      <c r="AA24" s="202"/>
      <c r="AB24" s="8"/>
      <c r="AC24" s="8"/>
      <c r="AD24" s="8"/>
      <c r="AE24" s="202"/>
      <c r="AF24" s="202"/>
      <c r="AG24" s="8"/>
      <c r="AH24" s="8"/>
      <c r="AI24" s="8"/>
      <c r="AJ24" s="202"/>
      <c r="AK24" s="202"/>
      <c r="AL24" s="8"/>
      <c r="AM24" s="8"/>
      <c r="AN24" s="8"/>
      <c r="AO24" s="202"/>
      <c r="AP24" s="202"/>
    </row>
    <row r="25" spans="2:42">
      <c r="L25" s="205"/>
    </row>
  </sheetData>
  <dataConsolidate/>
  <mergeCells count="18">
    <mergeCell ref="AG12:AK12"/>
    <mergeCell ref="AL12:AP12"/>
    <mergeCell ref="G12:H12"/>
    <mergeCell ref="M12:Q12"/>
    <mergeCell ref="R12:V12"/>
    <mergeCell ref="W12:AA12"/>
    <mergeCell ref="AB12:AF12"/>
    <mergeCell ref="I12:L12"/>
    <mergeCell ref="B2:N2"/>
    <mergeCell ref="B4:E4"/>
    <mergeCell ref="E10:F10"/>
    <mergeCell ref="E6:F6"/>
    <mergeCell ref="E7:F7"/>
    <mergeCell ref="E8:F8"/>
    <mergeCell ref="E9:F9"/>
    <mergeCell ref="B8:D8"/>
    <mergeCell ref="H4:N4"/>
    <mergeCell ref="B10:D10"/>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123"/>
  <sheetViews>
    <sheetView showGridLines="0" tabSelected="1" topLeftCell="A8" workbookViewId="0">
      <pane xSplit="5" ySplit="8" topLeftCell="Q120" activePane="bottomRight" state="frozen"/>
      <selection activeCell="A8" sqref="A8"/>
      <selection pane="topRight" activeCell="F8" sqref="F8"/>
      <selection pane="bottomLeft" activeCell="A16" sqref="A16"/>
      <selection pane="bottomRight" activeCell="R121" sqref="R121:R123"/>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2.7109375" style="11" bestFit="1" customWidth="1"/>
    <col min="6" max="6" width="16.28515625" customWidth="1"/>
    <col min="7" max="7" width="15.85546875" style="206" customWidth="1"/>
    <col min="8" max="8" width="4.7109375" customWidth="1"/>
    <col min="9" max="9" width="25.7109375" style="12"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21" width="43.42578125" style="350"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c r="B1" s="303" t="s">
        <v>494</v>
      </c>
      <c r="C1" s="304"/>
      <c r="D1" s="304"/>
      <c r="E1" s="304"/>
      <c r="F1" s="304"/>
      <c r="G1" s="304"/>
      <c r="H1" s="304"/>
      <c r="I1" s="304"/>
      <c r="J1" s="304"/>
      <c r="K1" s="304"/>
      <c r="L1" s="304"/>
      <c r="M1" s="304"/>
      <c r="N1" s="304"/>
      <c r="O1" s="304"/>
      <c r="P1" s="304"/>
      <c r="Q1" s="304"/>
      <c r="R1" s="304"/>
      <c r="S1" s="304"/>
      <c r="T1" s="304"/>
      <c r="U1" s="304"/>
      <c r="V1" s="304"/>
      <c r="W1" s="304"/>
    </row>
    <row r="2" spans="2:38">
      <c r="B2" s="304"/>
      <c r="C2" s="304"/>
      <c r="D2" s="304"/>
      <c r="E2" s="304"/>
      <c r="F2" s="304"/>
      <c r="G2" s="304"/>
      <c r="H2" s="304"/>
      <c r="I2" s="304"/>
      <c r="J2" s="304"/>
      <c r="K2" s="304"/>
      <c r="L2" s="304"/>
      <c r="M2" s="304"/>
      <c r="N2" s="304"/>
      <c r="O2" s="304"/>
      <c r="P2" s="304"/>
      <c r="Q2" s="304"/>
      <c r="R2" s="304"/>
      <c r="S2" s="304"/>
      <c r="T2" s="304"/>
      <c r="U2" s="304"/>
      <c r="V2" s="304"/>
      <c r="W2" s="304"/>
    </row>
    <row r="3" spans="2:38">
      <c r="B3" s="304"/>
      <c r="C3" s="304"/>
      <c r="D3" s="304"/>
      <c r="E3" s="304"/>
      <c r="F3" s="304"/>
      <c r="G3" s="304"/>
      <c r="H3" s="304"/>
      <c r="I3" s="304"/>
      <c r="J3" s="304"/>
      <c r="K3" s="304"/>
      <c r="L3" s="304"/>
      <c r="M3" s="304"/>
      <c r="N3" s="304"/>
      <c r="O3" s="304"/>
      <c r="P3" s="304"/>
      <c r="Q3" s="304"/>
      <c r="R3" s="304"/>
      <c r="S3" s="304"/>
      <c r="T3" s="304"/>
      <c r="U3" s="304"/>
      <c r="V3" s="304"/>
      <c r="W3" s="304"/>
    </row>
    <row r="4" spans="2:38">
      <c r="B4" s="304"/>
      <c r="C4" s="304"/>
      <c r="D4" s="304"/>
      <c r="E4" s="304"/>
      <c r="F4" s="304"/>
      <c r="G4" s="304"/>
      <c r="H4" s="304"/>
      <c r="I4" s="304"/>
      <c r="J4" s="304"/>
      <c r="K4" s="304"/>
      <c r="L4" s="304"/>
      <c r="M4" s="304"/>
      <c r="N4" s="304"/>
      <c r="O4" s="304"/>
      <c r="P4" s="304"/>
      <c r="Q4" s="304"/>
      <c r="R4" s="304"/>
      <c r="S4" s="304"/>
      <c r="T4" s="304"/>
      <c r="U4" s="304"/>
      <c r="V4" s="304"/>
      <c r="W4" s="304"/>
    </row>
    <row r="5" spans="2:38">
      <c r="B5" s="304"/>
      <c r="C5" s="304"/>
      <c r="D5" s="304"/>
      <c r="E5" s="304"/>
      <c r="F5" s="304"/>
      <c r="G5" s="304"/>
      <c r="H5" s="304"/>
      <c r="I5" s="304"/>
      <c r="J5" s="304"/>
      <c r="K5" s="304"/>
      <c r="L5" s="304"/>
      <c r="M5" s="304"/>
      <c r="N5" s="304"/>
      <c r="O5" s="304"/>
      <c r="P5" s="304"/>
      <c r="Q5" s="304"/>
      <c r="R5" s="304"/>
      <c r="S5" s="304"/>
      <c r="T5" s="304"/>
      <c r="U5" s="304"/>
      <c r="V5" s="304"/>
      <c r="W5" s="304"/>
    </row>
    <row r="6" spans="2:38" ht="12.75" customHeight="1">
      <c r="B6" s="310" t="s">
        <v>20</v>
      </c>
      <c r="C6" s="311"/>
      <c r="D6" s="312"/>
      <c r="E6" s="196">
        <v>1</v>
      </c>
    </row>
    <row r="7" spans="2:38" ht="12.75" customHeight="1">
      <c r="B7" s="310" t="s">
        <v>396</v>
      </c>
      <c r="C7" s="311"/>
      <c r="D7" s="312"/>
      <c r="E7" s="196" t="s">
        <v>492</v>
      </c>
      <c r="H7" s="314" t="s">
        <v>379</v>
      </c>
      <c r="I7" s="315"/>
      <c r="J7" s="195">
        <f>COUNTIF($N$15:$N$123,"Si")</f>
        <v>106</v>
      </c>
      <c r="AF7" s="108"/>
      <c r="AG7" s="136" t="s">
        <v>142</v>
      </c>
      <c r="AH7" s="136" t="s">
        <v>343</v>
      </c>
      <c r="AI7" s="136" t="s">
        <v>486</v>
      </c>
      <c r="AJ7" s="136" t="s">
        <v>460</v>
      </c>
      <c r="AK7" s="136" t="s">
        <v>19</v>
      </c>
      <c r="AL7" s="136" t="s">
        <v>18</v>
      </c>
    </row>
    <row r="8" spans="2:38" ht="12" customHeight="1">
      <c r="B8" s="310" t="s">
        <v>224</v>
      </c>
      <c r="C8" s="311"/>
      <c r="D8" s="312"/>
      <c r="E8" s="196" t="s">
        <v>470</v>
      </c>
      <c r="H8" s="314" t="s">
        <v>380</v>
      </c>
      <c r="I8" s="315"/>
      <c r="J8" s="195">
        <f>COUNTIF($N$15:$N$123,"No")</f>
        <v>0</v>
      </c>
      <c r="AF8" s="132" t="s">
        <v>379</v>
      </c>
      <c r="AG8" s="133">
        <f t="shared" ref="AG8:AL8" si="0">COUNTIF(Y15:Y123,"1")</f>
        <v>12</v>
      </c>
      <c r="AH8" s="133">
        <f t="shared" si="0"/>
        <v>46</v>
      </c>
      <c r="AI8" s="133">
        <f t="shared" si="0"/>
        <v>24</v>
      </c>
      <c r="AJ8" s="133">
        <f t="shared" si="0"/>
        <v>13</v>
      </c>
      <c r="AK8" s="133">
        <f t="shared" si="0"/>
        <v>5</v>
      </c>
      <c r="AL8" s="133">
        <f t="shared" si="0"/>
        <v>6</v>
      </c>
    </row>
    <row r="9" spans="2:38" ht="12.75" customHeight="1">
      <c r="B9" s="310" t="s">
        <v>222</v>
      </c>
      <c r="C9" s="311"/>
      <c r="D9" s="312"/>
      <c r="E9" s="197">
        <v>42327</v>
      </c>
      <c r="G9"/>
      <c r="H9" s="314" t="s">
        <v>381</v>
      </c>
      <c r="I9" s="315"/>
      <c r="J9" s="195">
        <f>COUNTIF($N$15:$N$123,"NA")</f>
        <v>0</v>
      </c>
      <c r="AF9" s="132" t="s">
        <v>380</v>
      </c>
      <c r="AG9" s="133">
        <f t="shared" ref="AG9:AL9" si="1">COUNTIF(Y15:Y123,"0")</f>
        <v>0</v>
      </c>
      <c r="AH9" s="133">
        <f t="shared" si="1"/>
        <v>0</v>
      </c>
      <c r="AI9" s="133">
        <f t="shared" si="1"/>
        <v>0</v>
      </c>
      <c r="AJ9" s="133">
        <f t="shared" si="1"/>
        <v>0</v>
      </c>
      <c r="AK9" s="133">
        <f t="shared" si="1"/>
        <v>0</v>
      </c>
      <c r="AL9" s="133">
        <f t="shared" si="1"/>
        <v>0</v>
      </c>
    </row>
    <row r="10" spans="2:38" ht="12.75" customHeight="1">
      <c r="B10" s="310" t="s">
        <v>11</v>
      </c>
      <c r="C10" s="311"/>
      <c r="D10" s="312"/>
      <c r="E10" s="196"/>
      <c r="H10" s="34" t="s">
        <v>157</v>
      </c>
      <c r="I10" s="34"/>
      <c r="J10" s="193">
        <f>((J7+J8))/(J7+J8+ COUNTIF($N$15:$N$123,"No"))</f>
        <v>1</v>
      </c>
      <c r="AF10" s="132" t="s">
        <v>381</v>
      </c>
      <c r="AG10" s="133">
        <f t="shared" ref="AG10:AL10" si="2">COUNTIF(Y15:Y123,"-1")</f>
        <v>0</v>
      </c>
      <c r="AH10" s="133">
        <f t="shared" si="2"/>
        <v>0</v>
      </c>
      <c r="AI10" s="133">
        <f t="shared" si="2"/>
        <v>0</v>
      </c>
      <c r="AJ10" s="133">
        <f t="shared" si="2"/>
        <v>0</v>
      </c>
      <c r="AK10" s="133">
        <f t="shared" si="2"/>
        <v>0</v>
      </c>
      <c r="AL10" s="133">
        <f t="shared" si="2"/>
        <v>0</v>
      </c>
    </row>
    <row r="11" spans="2:38" ht="24.75" customHeight="1">
      <c r="H11" s="34" t="s">
        <v>155</v>
      </c>
      <c r="I11" s="34"/>
      <c r="J11" s="193">
        <f>J7/(J7+J8)</f>
        <v>1</v>
      </c>
      <c r="AF11" s="132" t="s">
        <v>157</v>
      </c>
      <c r="AG11" s="134">
        <f>((AG8+AG9))/(AG8+AG9+ COUNTIF($Y$15:$Y$123,0))</f>
        <v>1</v>
      </c>
      <c r="AH11" s="134">
        <f>((AH8+AH9))/(AH8+AH9+ COUNTIF($Z$15:$Z$123,0))</f>
        <v>1</v>
      </c>
      <c r="AI11" s="134">
        <f>((AI8+AI9))/(AI8+AI9+ COUNTIF($AA$15:$AA$123,0))</f>
        <v>1</v>
      </c>
      <c r="AJ11" s="134">
        <f>((AJ8+AJ9))/(AJ8+AJ9+ COUNTIF($AB$15:$AB123,0))</f>
        <v>1</v>
      </c>
      <c r="AK11" s="134">
        <f>((AK8+AK9))/(AK8+AK9+ COUNTIF($AC$15:$AC$123,0))</f>
        <v>1</v>
      </c>
      <c r="AL11" s="134">
        <f>((AL8+AL9))/(AL8+AL9+ COUNTIF(AD15:AD123,0))</f>
        <v>1</v>
      </c>
    </row>
    <row r="12" spans="2:38" ht="14.25" customHeight="1">
      <c r="L12" s="61"/>
      <c r="M12" s="61"/>
      <c r="N12" s="62"/>
      <c r="O12" s="62"/>
      <c r="P12" s="62"/>
      <c r="Q12" s="63"/>
      <c r="R12" s="351"/>
      <c r="S12" s="351"/>
      <c r="T12" s="351"/>
      <c r="U12" s="351"/>
      <c r="AF12" s="135" t="s">
        <v>155</v>
      </c>
      <c r="AG12" s="134">
        <f t="shared" ref="AG12:AL12" si="3">AG8/(AG8+AG9)</f>
        <v>1</v>
      </c>
      <c r="AH12" s="134">
        <f t="shared" si="3"/>
        <v>1</v>
      </c>
      <c r="AI12" s="134">
        <f>AI8/(AI8+AI9)</f>
        <v>1</v>
      </c>
      <c r="AJ12" s="134">
        <f t="shared" si="3"/>
        <v>1</v>
      </c>
      <c r="AK12" s="134">
        <f t="shared" si="3"/>
        <v>1</v>
      </c>
      <c r="AL12" s="134">
        <f t="shared" si="3"/>
        <v>1</v>
      </c>
    </row>
    <row r="13" spans="2:38" s="219" customFormat="1" ht="24.95" customHeight="1">
      <c r="B13" s="296" t="s">
        <v>122</v>
      </c>
      <c r="C13" s="296" t="s">
        <v>148</v>
      </c>
      <c r="D13" s="313" t="s">
        <v>599</v>
      </c>
      <c r="E13" s="313"/>
      <c r="F13" s="294" t="s">
        <v>218</v>
      </c>
      <c r="G13" s="301" t="s">
        <v>16</v>
      </c>
      <c r="H13" s="297" t="s">
        <v>145</v>
      </c>
      <c r="I13" s="298"/>
      <c r="J13" s="297" t="s">
        <v>600</v>
      </c>
      <c r="K13" s="298"/>
      <c r="L13" s="294" t="s">
        <v>256</v>
      </c>
      <c r="M13" s="294" t="s">
        <v>329</v>
      </c>
      <c r="N13" s="297" t="s">
        <v>258</v>
      </c>
      <c r="O13" s="298"/>
      <c r="P13" s="294" t="s">
        <v>378</v>
      </c>
      <c r="Q13" s="294" t="s">
        <v>146</v>
      </c>
      <c r="R13" s="294" t="s">
        <v>137</v>
      </c>
      <c r="S13" s="294" t="s">
        <v>138</v>
      </c>
      <c r="T13" s="294" t="s">
        <v>139</v>
      </c>
      <c r="U13" s="294" t="s">
        <v>679</v>
      </c>
      <c r="V13" s="294" t="s">
        <v>147</v>
      </c>
      <c r="W13" s="294" t="s">
        <v>286</v>
      </c>
    </row>
    <row r="14" spans="2:38" s="219" customFormat="1" ht="24.95" customHeight="1" thickBot="1">
      <c r="B14" s="294"/>
      <c r="C14" s="294"/>
      <c r="D14" s="215" t="s">
        <v>122</v>
      </c>
      <c r="E14" s="215" t="s">
        <v>251</v>
      </c>
      <c r="F14" s="295"/>
      <c r="G14" s="302"/>
      <c r="H14" s="299"/>
      <c r="I14" s="300"/>
      <c r="J14" s="299"/>
      <c r="K14" s="300"/>
      <c r="L14" s="295"/>
      <c r="M14" s="295"/>
      <c r="N14" s="299"/>
      <c r="O14" s="300"/>
      <c r="P14" s="295"/>
      <c r="Q14" s="295"/>
      <c r="R14" s="295"/>
      <c r="S14" s="295"/>
      <c r="T14" s="295"/>
      <c r="U14" s="295"/>
      <c r="V14" s="295"/>
      <c r="W14" s="295"/>
      <c r="Y14" s="220" t="s">
        <v>142</v>
      </c>
      <c r="Z14" s="220" t="s">
        <v>343</v>
      </c>
      <c r="AA14" s="231" t="s">
        <v>486</v>
      </c>
      <c r="AB14" s="220" t="s">
        <v>460</v>
      </c>
      <c r="AC14" s="220" t="s">
        <v>19</v>
      </c>
      <c r="AD14" s="220" t="s">
        <v>18</v>
      </c>
    </row>
    <row r="15" spans="2:38" ht="39.950000000000003" customHeight="1" thickBot="1">
      <c r="B15" s="290" t="s">
        <v>490</v>
      </c>
      <c r="C15" s="291"/>
      <c r="D15" s="291"/>
      <c r="E15" s="291"/>
      <c r="F15" s="291"/>
      <c r="G15" s="291"/>
      <c r="H15" s="291"/>
      <c r="I15" s="291"/>
      <c r="J15" s="291"/>
      <c r="K15" s="291"/>
      <c r="L15" s="291"/>
      <c r="M15" s="291"/>
      <c r="N15" s="291"/>
      <c r="O15" s="292"/>
      <c r="P15" s="291"/>
      <c r="Q15" s="291"/>
      <c r="R15" s="291"/>
      <c r="S15" s="291"/>
      <c r="T15" s="291"/>
      <c r="U15" s="291"/>
      <c r="V15" s="291"/>
      <c r="W15" s="293"/>
      <c r="Y15" s="123"/>
      <c r="Z15" s="123"/>
      <c r="AA15" s="123"/>
      <c r="AB15" s="123"/>
      <c r="AC15" s="123"/>
      <c r="AD15" s="123"/>
    </row>
    <row r="16" spans="2:38" s="38" customFormat="1" ht="39.950000000000003" customHeight="1" outlineLevel="1">
      <c r="B16" s="71">
        <v>1</v>
      </c>
      <c r="C16" s="218" t="s">
        <v>490</v>
      </c>
      <c r="D16" s="71">
        <v>1</v>
      </c>
      <c r="E16" s="218" t="s">
        <v>495</v>
      </c>
      <c r="F16" s="71"/>
      <c r="G16" s="226" t="s">
        <v>486</v>
      </c>
      <c r="H16" s="308" t="s">
        <v>471</v>
      </c>
      <c r="I16" s="308"/>
      <c r="J16" s="321" t="s">
        <v>604</v>
      </c>
      <c r="K16" s="322"/>
      <c r="L16" s="71" t="s">
        <v>257</v>
      </c>
      <c r="M16" s="74">
        <v>1</v>
      </c>
      <c r="N16" s="81" t="s">
        <v>156</v>
      </c>
      <c r="O16" s="227" t="str">
        <f t="shared" ref="O16:O79" si="4">IF(N16="No","û",IF(N16="Si","ü",IF(N16="NA","l","")))</f>
        <v>ü</v>
      </c>
      <c r="P16" s="71"/>
      <c r="Q16" s="218" t="s">
        <v>611</v>
      </c>
      <c r="R16" s="349" t="s">
        <v>667</v>
      </c>
      <c r="S16" s="349" t="s">
        <v>668</v>
      </c>
      <c r="T16" s="349"/>
      <c r="U16" s="349"/>
      <c r="V16" s="71" t="s">
        <v>636</v>
      </c>
      <c r="W16" s="71"/>
      <c r="X16" s="52"/>
      <c r="Y16" s="123" t="str">
        <f>IF(($G16="PRO"),IF(N16="Si",1,IF(N16="No",0,IF(N16="NA",-1))),"NO ES DE PROCESO PRO")</f>
        <v>NO ES DE PROCESO PRO</v>
      </c>
      <c r="Z16" s="123" t="str">
        <f>IF(($G16="REQM"),IF(N16="Si",1,IF(N16="No",0,IF(N16="NA",-1))),"NO ES DE PROCESO REQM")</f>
        <v>NO ES DE PROCESO REQM</v>
      </c>
      <c r="AA16" s="123">
        <f>IF(($G16="PP-PMC"),IF(N16="Si",1,IF(N16="No",0,IF(N16="NA",-1))),"NO ES DE PROCESO PP-PMC")</f>
        <v>1</v>
      </c>
      <c r="AB16" s="123" t="str">
        <f>IF(($G16="PPQA"),IF(N16="Si",1,IF(N16="No",0,IF(N16="NA",-1))),"NO ES DE PROCESO PPQA")</f>
        <v>NO ES DE PROCESO PPQA</v>
      </c>
      <c r="AC16" s="123" t="str">
        <f>IF(($G16="CM"),IF(N16="Si",1,IF(N16="No",0,IF(N16="NA",-1))),"NO ES DE PROCESO CM")</f>
        <v>NO ES DE PROCESO CM</v>
      </c>
      <c r="AD16" s="123" t="str">
        <f>IF(($G16="MA"),IF(N16="Si",1,IF(N16="No",0,IF(N16="NA",-1))),"NO ES DE PROCESO MA")</f>
        <v>NO ES DE PROCESO MA</v>
      </c>
    </row>
    <row r="17" spans="2:30" s="38" customFormat="1" ht="39.950000000000003" customHeight="1" outlineLevel="1">
      <c r="B17" s="71">
        <f>B16+1</f>
        <v>2</v>
      </c>
      <c r="C17" s="218" t="s">
        <v>490</v>
      </c>
      <c r="D17" s="50">
        <v>2.1</v>
      </c>
      <c r="E17" s="10" t="s">
        <v>496</v>
      </c>
      <c r="F17" s="50"/>
      <c r="G17" s="226" t="s">
        <v>486</v>
      </c>
      <c r="H17" s="309" t="s">
        <v>471</v>
      </c>
      <c r="I17" s="309"/>
      <c r="J17" s="321" t="s">
        <v>604</v>
      </c>
      <c r="K17" s="322"/>
      <c r="L17" s="71" t="s">
        <v>257</v>
      </c>
      <c r="M17" s="66">
        <v>1</v>
      </c>
      <c r="N17" s="81" t="s">
        <v>156</v>
      </c>
      <c r="O17" s="227" t="str">
        <f t="shared" si="4"/>
        <v>ü</v>
      </c>
      <c r="P17" s="50"/>
      <c r="Q17" s="50" t="s">
        <v>611</v>
      </c>
      <c r="R17" s="349" t="s">
        <v>667</v>
      </c>
      <c r="S17" s="349" t="s">
        <v>668</v>
      </c>
      <c r="T17" s="349"/>
      <c r="U17" s="349"/>
      <c r="V17" s="71" t="s">
        <v>636</v>
      </c>
      <c r="W17" s="50"/>
      <c r="X17" s="52"/>
      <c r="Y17" s="123" t="str">
        <f t="shared" ref="Y17:Y80" si="5">IF(($G17="PRO"),IF(N17="Si",1,IF(N17="No",0,IF(N17="NA",-1))),"NO ES DE PROCESO PRO")</f>
        <v>NO ES DE PROCESO PRO</v>
      </c>
      <c r="Z17" s="123" t="str">
        <f t="shared" ref="Z17:Z80" si="6">IF(($G17="REQM"),IF(N17="Si",1,IF(N17="No",0,IF(N17="NA",-1))),"NO ES DE PROCESO REQM")</f>
        <v>NO ES DE PROCESO REQM</v>
      </c>
      <c r="AA17" s="123">
        <f t="shared" ref="AA17:AA80" si="7">IF(($G17="PP-PMC"),IF(N17="Si",1,IF(N17="No",0,IF(N17="NA",-1))),"NO ES DE PROCESO PP-PMC")</f>
        <v>1</v>
      </c>
      <c r="AB17" s="123" t="str">
        <f t="shared" ref="AB17:AB80" si="8">IF(($G17="PPQA"),IF(N17="Si",1,IF(N17="No",0,IF(N17="NA",-1))),"NO ES DE PROCESO PPQA")</f>
        <v>NO ES DE PROCESO PPQA</v>
      </c>
      <c r="AC17" s="123" t="str">
        <f t="shared" ref="AC17:AC80" si="9">IF(($G17="CM"),IF(N17="Si",1,IF(N17="No",0,IF(N17="NA",-1))),"NO ES DE PROCESO CM")</f>
        <v>NO ES DE PROCESO CM</v>
      </c>
      <c r="AD17" s="123" t="str">
        <f t="shared" ref="AD17:AD80" si="10">IF(($G17="MA"),IF(N17="Si",1,IF(N17="No",0,IF(N17="NA",-1))),"NO ES DE PROCESO MA")</f>
        <v>NO ES DE PROCESO MA</v>
      </c>
    </row>
    <row r="18" spans="2:30" s="38" customFormat="1" ht="39.950000000000003" customHeight="1" outlineLevel="1">
      <c r="B18" s="71">
        <f t="shared" ref="B18:B29" si="11">B17+1</f>
        <v>3</v>
      </c>
      <c r="C18" s="218" t="s">
        <v>490</v>
      </c>
      <c r="D18" s="50">
        <v>3</v>
      </c>
      <c r="E18" s="10" t="s">
        <v>497</v>
      </c>
      <c r="F18" s="50"/>
      <c r="G18" s="226" t="s">
        <v>486</v>
      </c>
      <c r="H18" s="309" t="s">
        <v>471</v>
      </c>
      <c r="I18" s="309"/>
      <c r="J18" s="321" t="s">
        <v>604</v>
      </c>
      <c r="K18" s="322"/>
      <c r="L18" s="71" t="s">
        <v>257</v>
      </c>
      <c r="M18" s="66">
        <v>1</v>
      </c>
      <c r="N18" s="81" t="s">
        <v>156</v>
      </c>
      <c r="O18" s="227" t="str">
        <f t="shared" si="4"/>
        <v>ü</v>
      </c>
      <c r="P18" s="50"/>
      <c r="Q18" s="50" t="s">
        <v>612</v>
      </c>
      <c r="R18" s="349" t="s">
        <v>667</v>
      </c>
      <c r="S18" s="349" t="s">
        <v>668</v>
      </c>
      <c r="T18" s="349"/>
      <c r="U18" s="349"/>
      <c r="V18" s="71" t="s">
        <v>636</v>
      </c>
      <c r="W18" s="50"/>
      <c r="X18" s="52"/>
      <c r="Y18" s="123" t="str">
        <f t="shared" si="5"/>
        <v>NO ES DE PROCESO PRO</v>
      </c>
      <c r="Z18" s="123" t="str">
        <f t="shared" si="6"/>
        <v>NO ES DE PROCESO REQM</v>
      </c>
      <c r="AA18" s="123">
        <f t="shared" si="7"/>
        <v>1</v>
      </c>
      <c r="AB18" s="123" t="str">
        <f t="shared" si="8"/>
        <v>NO ES DE PROCESO PPQA</v>
      </c>
      <c r="AC18" s="123" t="str">
        <f t="shared" si="9"/>
        <v>NO ES DE PROCESO CM</v>
      </c>
      <c r="AD18" s="123" t="str">
        <f t="shared" si="10"/>
        <v>NO ES DE PROCESO MA</v>
      </c>
    </row>
    <row r="19" spans="2:30" s="38" customFormat="1" ht="39.950000000000003" customHeight="1" outlineLevel="1">
      <c r="B19" s="71">
        <f t="shared" si="11"/>
        <v>4</v>
      </c>
      <c r="C19" s="218" t="s">
        <v>490</v>
      </c>
      <c r="D19" s="50">
        <v>4</v>
      </c>
      <c r="E19" s="10" t="s">
        <v>498</v>
      </c>
      <c r="F19" s="50"/>
      <c r="G19" s="226" t="s">
        <v>486</v>
      </c>
      <c r="H19" s="309" t="s">
        <v>471</v>
      </c>
      <c r="I19" s="309"/>
      <c r="J19" s="321" t="s">
        <v>604</v>
      </c>
      <c r="K19" s="322"/>
      <c r="L19" s="71" t="s">
        <v>257</v>
      </c>
      <c r="M19" s="66">
        <v>1</v>
      </c>
      <c r="N19" s="81" t="s">
        <v>156</v>
      </c>
      <c r="O19" s="227" t="str">
        <f t="shared" si="4"/>
        <v>ü</v>
      </c>
      <c r="P19" s="50"/>
      <c r="Q19" s="50" t="s">
        <v>611</v>
      </c>
      <c r="R19" s="349" t="s">
        <v>667</v>
      </c>
      <c r="S19" s="349" t="s">
        <v>668</v>
      </c>
      <c r="T19" s="349"/>
      <c r="U19" s="349"/>
      <c r="V19" s="71" t="s">
        <v>636</v>
      </c>
      <c r="W19" s="50"/>
      <c r="X19" s="52"/>
      <c r="Y19" s="123" t="str">
        <f t="shared" si="5"/>
        <v>NO ES DE PROCESO PRO</v>
      </c>
      <c r="Z19" s="123" t="str">
        <f t="shared" si="6"/>
        <v>NO ES DE PROCESO REQM</v>
      </c>
      <c r="AA19" s="123">
        <f t="shared" si="7"/>
        <v>1</v>
      </c>
      <c r="AB19" s="123" t="str">
        <f t="shared" si="8"/>
        <v>NO ES DE PROCESO PPQA</v>
      </c>
      <c r="AC19" s="123" t="str">
        <f t="shared" si="9"/>
        <v>NO ES DE PROCESO CM</v>
      </c>
      <c r="AD19" s="123" t="str">
        <f t="shared" si="10"/>
        <v>NO ES DE PROCESO MA</v>
      </c>
    </row>
    <row r="20" spans="2:30" s="38" customFormat="1" ht="39.950000000000003" customHeight="1" outlineLevel="1">
      <c r="B20" s="71">
        <f t="shared" si="11"/>
        <v>5</v>
      </c>
      <c r="C20" s="218" t="s">
        <v>490</v>
      </c>
      <c r="D20" s="50">
        <v>5</v>
      </c>
      <c r="E20" s="10" t="s">
        <v>499</v>
      </c>
      <c r="F20" s="50"/>
      <c r="G20" s="226" t="s">
        <v>486</v>
      </c>
      <c r="H20" s="309" t="s">
        <v>471</v>
      </c>
      <c r="I20" s="309"/>
      <c r="J20" s="321" t="s">
        <v>604</v>
      </c>
      <c r="K20" s="322"/>
      <c r="L20" s="71" t="s">
        <v>257</v>
      </c>
      <c r="M20" s="66">
        <v>1</v>
      </c>
      <c r="N20" s="81" t="s">
        <v>156</v>
      </c>
      <c r="O20" s="227" t="str">
        <f t="shared" si="4"/>
        <v>ü</v>
      </c>
      <c r="P20" s="50"/>
      <c r="Q20" s="50" t="s">
        <v>611</v>
      </c>
      <c r="R20" s="349" t="s">
        <v>667</v>
      </c>
      <c r="S20" s="349" t="s">
        <v>668</v>
      </c>
      <c r="T20" s="349"/>
      <c r="U20" s="349"/>
      <c r="V20" s="71" t="s">
        <v>636</v>
      </c>
      <c r="W20" s="50"/>
      <c r="X20" s="52"/>
      <c r="Y20" s="123" t="str">
        <f t="shared" si="5"/>
        <v>NO ES DE PROCESO PRO</v>
      </c>
      <c r="Z20" s="123" t="str">
        <f t="shared" si="6"/>
        <v>NO ES DE PROCESO REQM</v>
      </c>
      <c r="AA20" s="123">
        <f t="shared" si="7"/>
        <v>1</v>
      </c>
      <c r="AB20" s="123" t="str">
        <f t="shared" si="8"/>
        <v>NO ES DE PROCESO PPQA</v>
      </c>
      <c r="AC20" s="123" t="str">
        <f t="shared" si="9"/>
        <v>NO ES DE PROCESO CM</v>
      </c>
      <c r="AD20" s="123" t="str">
        <f t="shared" si="10"/>
        <v>NO ES DE PROCESO MA</v>
      </c>
    </row>
    <row r="21" spans="2:30" s="38" customFormat="1" ht="39.950000000000003" customHeight="1" outlineLevel="1">
      <c r="B21" s="71">
        <f t="shared" si="11"/>
        <v>6</v>
      </c>
      <c r="C21" s="218" t="s">
        <v>490</v>
      </c>
      <c r="D21" s="50">
        <v>6</v>
      </c>
      <c r="E21" s="10" t="s">
        <v>500</v>
      </c>
      <c r="F21" s="50"/>
      <c r="G21" s="226" t="s">
        <v>486</v>
      </c>
      <c r="H21" s="309" t="s">
        <v>471</v>
      </c>
      <c r="I21" s="309"/>
      <c r="J21" s="321" t="s">
        <v>604</v>
      </c>
      <c r="K21" s="322"/>
      <c r="L21" s="71" t="s">
        <v>257</v>
      </c>
      <c r="M21" s="66">
        <v>1</v>
      </c>
      <c r="N21" s="81" t="s">
        <v>156</v>
      </c>
      <c r="O21" s="227" t="str">
        <f t="shared" si="4"/>
        <v>ü</v>
      </c>
      <c r="P21" s="50"/>
      <c r="Q21" s="50" t="s">
        <v>613</v>
      </c>
      <c r="R21" s="349" t="s">
        <v>667</v>
      </c>
      <c r="S21" s="349" t="s">
        <v>668</v>
      </c>
      <c r="T21" s="349"/>
      <c r="U21" s="349"/>
      <c r="V21" s="71" t="s">
        <v>636</v>
      </c>
      <c r="W21" s="50"/>
      <c r="X21" s="52"/>
      <c r="Y21" s="123" t="str">
        <f t="shared" si="5"/>
        <v>NO ES DE PROCESO PRO</v>
      </c>
      <c r="Z21" s="123" t="str">
        <f t="shared" si="6"/>
        <v>NO ES DE PROCESO REQM</v>
      </c>
      <c r="AA21" s="123">
        <f t="shared" si="7"/>
        <v>1</v>
      </c>
      <c r="AB21" s="123" t="str">
        <f t="shared" si="8"/>
        <v>NO ES DE PROCESO PPQA</v>
      </c>
      <c r="AC21" s="123" t="str">
        <f t="shared" si="9"/>
        <v>NO ES DE PROCESO CM</v>
      </c>
      <c r="AD21" s="123" t="str">
        <f t="shared" si="10"/>
        <v>NO ES DE PROCESO MA</v>
      </c>
    </row>
    <row r="22" spans="2:30" s="38" customFormat="1" ht="39.950000000000003" customHeight="1" outlineLevel="1">
      <c r="B22" s="71">
        <f t="shared" si="11"/>
        <v>7</v>
      </c>
      <c r="C22" s="218" t="s">
        <v>490</v>
      </c>
      <c r="D22" s="50">
        <v>7</v>
      </c>
      <c r="E22" s="10" t="s">
        <v>501</v>
      </c>
      <c r="F22" s="50"/>
      <c r="G22" s="226" t="s">
        <v>486</v>
      </c>
      <c r="H22" s="309" t="s">
        <v>471</v>
      </c>
      <c r="I22" s="309"/>
      <c r="J22" s="321" t="s">
        <v>604</v>
      </c>
      <c r="K22" s="322"/>
      <c r="L22" s="71" t="s">
        <v>257</v>
      </c>
      <c r="M22" s="66">
        <v>1</v>
      </c>
      <c r="N22" s="81" t="s">
        <v>156</v>
      </c>
      <c r="O22" s="227" t="str">
        <f t="shared" si="4"/>
        <v>ü</v>
      </c>
      <c r="P22" s="50"/>
      <c r="Q22" s="50" t="s">
        <v>613</v>
      </c>
      <c r="R22" s="349" t="s">
        <v>667</v>
      </c>
      <c r="S22" s="349" t="s">
        <v>668</v>
      </c>
      <c r="T22" s="349"/>
      <c r="U22" s="349"/>
      <c r="V22" s="71" t="s">
        <v>636</v>
      </c>
      <c r="W22" s="50"/>
      <c r="X22" s="52"/>
      <c r="Y22" s="123" t="str">
        <f t="shared" si="5"/>
        <v>NO ES DE PROCESO PRO</v>
      </c>
      <c r="Z22" s="123" t="str">
        <f t="shared" si="6"/>
        <v>NO ES DE PROCESO REQM</v>
      </c>
      <c r="AA22" s="123">
        <f t="shared" si="7"/>
        <v>1</v>
      </c>
      <c r="AB22" s="123" t="str">
        <f t="shared" si="8"/>
        <v>NO ES DE PROCESO PPQA</v>
      </c>
      <c r="AC22" s="123" t="str">
        <f t="shared" si="9"/>
        <v>NO ES DE PROCESO CM</v>
      </c>
      <c r="AD22" s="123" t="str">
        <f t="shared" si="10"/>
        <v>NO ES DE PROCESO MA</v>
      </c>
    </row>
    <row r="23" spans="2:30" s="38" customFormat="1" ht="39.950000000000003" customHeight="1" outlineLevel="1">
      <c r="B23" s="71">
        <f t="shared" si="11"/>
        <v>8</v>
      </c>
      <c r="C23" s="218" t="s">
        <v>490</v>
      </c>
      <c r="D23" s="50">
        <v>8</v>
      </c>
      <c r="E23" s="10" t="s">
        <v>502</v>
      </c>
      <c r="F23" s="50"/>
      <c r="G23" s="226" t="s">
        <v>486</v>
      </c>
      <c r="H23" s="309" t="s">
        <v>471</v>
      </c>
      <c r="I23" s="309"/>
      <c r="J23" s="321" t="s">
        <v>604</v>
      </c>
      <c r="K23" s="322"/>
      <c r="L23" s="71" t="s">
        <v>257</v>
      </c>
      <c r="M23" s="66">
        <v>1</v>
      </c>
      <c r="N23" s="81" t="s">
        <v>156</v>
      </c>
      <c r="O23" s="227" t="str">
        <f t="shared" si="4"/>
        <v>ü</v>
      </c>
      <c r="P23" s="50"/>
      <c r="Q23" s="50" t="s">
        <v>611</v>
      </c>
      <c r="R23" s="349" t="s">
        <v>667</v>
      </c>
      <c r="S23" s="349" t="s">
        <v>668</v>
      </c>
      <c r="T23" s="349"/>
      <c r="U23" s="349"/>
      <c r="V23" s="71" t="s">
        <v>636</v>
      </c>
      <c r="W23" s="50"/>
      <c r="X23" s="52"/>
      <c r="Y23" s="123" t="str">
        <f t="shared" si="5"/>
        <v>NO ES DE PROCESO PRO</v>
      </c>
      <c r="Z23" s="123" t="str">
        <f t="shared" si="6"/>
        <v>NO ES DE PROCESO REQM</v>
      </c>
      <c r="AA23" s="123">
        <f t="shared" si="7"/>
        <v>1</v>
      </c>
      <c r="AB23" s="123" t="str">
        <f t="shared" si="8"/>
        <v>NO ES DE PROCESO PPQA</v>
      </c>
      <c r="AC23" s="123" t="str">
        <f t="shared" si="9"/>
        <v>NO ES DE PROCESO CM</v>
      </c>
      <c r="AD23" s="123" t="str">
        <f t="shared" si="10"/>
        <v>NO ES DE PROCESO MA</v>
      </c>
    </row>
    <row r="24" spans="2:30" s="38" customFormat="1" ht="39.950000000000003" customHeight="1" outlineLevel="1">
      <c r="B24" s="71">
        <f t="shared" si="11"/>
        <v>9</v>
      </c>
      <c r="C24" s="218" t="s">
        <v>490</v>
      </c>
      <c r="D24" s="50">
        <v>9</v>
      </c>
      <c r="E24" s="10" t="s">
        <v>503</v>
      </c>
      <c r="F24" s="50"/>
      <c r="G24" s="226" t="s">
        <v>486</v>
      </c>
      <c r="H24" s="309" t="s">
        <v>471</v>
      </c>
      <c r="I24" s="309"/>
      <c r="J24" s="321" t="s">
        <v>604</v>
      </c>
      <c r="K24" s="322"/>
      <c r="L24" s="71" t="s">
        <v>257</v>
      </c>
      <c r="M24" s="66">
        <v>1</v>
      </c>
      <c r="N24" s="81" t="s">
        <v>156</v>
      </c>
      <c r="O24" s="227" t="str">
        <f t="shared" si="4"/>
        <v>ü</v>
      </c>
      <c r="P24" s="50"/>
      <c r="Q24" s="50" t="s">
        <v>611</v>
      </c>
      <c r="R24" s="349" t="s">
        <v>667</v>
      </c>
      <c r="S24" s="349" t="s">
        <v>669</v>
      </c>
      <c r="T24" s="349"/>
      <c r="U24" s="349"/>
      <c r="V24" s="71" t="s">
        <v>636</v>
      </c>
      <c r="W24" s="50"/>
      <c r="X24" s="52"/>
      <c r="Y24" s="123" t="str">
        <f t="shared" si="5"/>
        <v>NO ES DE PROCESO PRO</v>
      </c>
      <c r="Z24" s="123" t="str">
        <f t="shared" si="6"/>
        <v>NO ES DE PROCESO REQM</v>
      </c>
      <c r="AA24" s="123">
        <f t="shared" si="7"/>
        <v>1</v>
      </c>
      <c r="AB24" s="123" t="str">
        <f t="shared" si="8"/>
        <v>NO ES DE PROCESO PPQA</v>
      </c>
      <c r="AC24" s="123" t="str">
        <f t="shared" si="9"/>
        <v>NO ES DE PROCESO CM</v>
      </c>
      <c r="AD24" s="123" t="str">
        <f t="shared" si="10"/>
        <v>NO ES DE PROCESO MA</v>
      </c>
    </row>
    <row r="25" spans="2:30" s="38" customFormat="1" ht="39.950000000000003" customHeight="1" outlineLevel="1">
      <c r="B25" s="71">
        <f t="shared" si="11"/>
        <v>10</v>
      </c>
      <c r="C25" s="218" t="s">
        <v>490</v>
      </c>
      <c r="D25" s="50">
        <v>10</v>
      </c>
      <c r="E25" s="10" t="s">
        <v>504</v>
      </c>
      <c r="F25" s="50"/>
      <c r="G25" s="226" t="s">
        <v>486</v>
      </c>
      <c r="H25" s="309" t="s">
        <v>471</v>
      </c>
      <c r="I25" s="309"/>
      <c r="J25" s="321" t="s">
        <v>604</v>
      </c>
      <c r="K25" s="322"/>
      <c r="L25" s="71" t="s">
        <v>257</v>
      </c>
      <c r="M25" s="66">
        <v>1</v>
      </c>
      <c r="N25" s="81" t="s">
        <v>156</v>
      </c>
      <c r="O25" s="227" t="str">
        <f t="shared" si="4"/>
        <v>ü</v>
      </c>
      <c r="P25" s="50"/>
      <c r="Q25" s="50" t="s">
        <v>611</v>
      </c>
      <c r="R25" s="349" t="s">
        <v>667</v>
      </c>
      <c r="S25" s="349" t="s">
        <v>669</v>
      </c>
      <c r="T25" s="349"/>
      <c r="U25" s="349"/>
      <c r="V25" s="71" t="s">
        <v>636</v>
      </c>
      <c r="W25" s="50"/>
      <c r="X25" s="52"/>
      <c r="Y25" s="123" t="str">
        <f t="shared" si="5"/>
        <v>NO ES DE PROCESO PRO</v>
      </c>
      <c r="Z25" s="123" t="str">
        <f t="shared" si="6"/>
        <v>NO ES DE PROCESO REQM</v>
      </c>
      <c r="AA25" s="123">
        <f t="shared" si="7"/>
        <v>1</v>
      </c>
      <c r="AB25" s="123" t="str">
        <f t="shared" si="8"/>
        <v>NO ES DE PROCESO PPQA</v>
      </c>
      <c r="AC25" s="123" t="str">
        <f t="shared" si="9"/>
        <v>NO ES DE PROCESO CM</v>
      </c>
      <c r="AD25" s="123" t="str">
        <f t="shared" si="10"/>
        <v>NO ES DE PROCESO MA</v>
      </c>
    </row>
    <row r="26" spans="2:30" s="38" customFormat="1" ht="39.950000000000003" customHeight="1" outlineLevel="1">
      <c r="B26" s="71">
        <f t="shared" si="11"/>
        <v>11</v>
      </c>
      <c r="C26" s="218" t="s">
        <v>490</v>
      </c>
      <c r="D26" s="50">
        <v>11</v>
      </c>
      <c r="E26" s="10" t="s">
        <v>505</v>
      </c>
      <c r="F26" s="50"/>
      <c r="G26" s="226" t="s">
        <v>486</v>
      </c>
      <c r="H26" s="309" t="s">
        <v>471</v>
      </c>
      <c r="I26" s="309"/>
      <c r="J26" s="321" t="s">
        <v>604</v>
      </c>
      <c r="K26" s="322"/>
      <c r="L26" s="71" t="s">
        <v>257</v>
      </c>
      <c r="M26" s="66">
        <v>1</v>
      </c>
      <c r="N26" s="81" t="s">
        <v>156</v>
      </c>
      <c r="O26" s="227" t="str">
        <f t="shared" si="4"/>
        <v>ü</v>
      </c>
      <c r="P26" s="50" t="s">
        <v>611</v>
      </c>
      <c r="Q26" s="50" t="s">
        <v>637</v>
      </c>
      <c r="R26" s="349" t="s">
        <v>667</v>
      </c>
      <c r="S26" s="349" t="s">
        <v>669</v>
      </c>
      <c r="T26" s="349"/>
      <c r="U26" s="349"/>
      <c r="V26" s="71" t="s">
        <v>636</v>
      </c>
      <c r="W26" s="50"/>
      <c r="X26" s="52"/>
      <c r="Y26" s="123" t="str">
        <f t="shared" si="5"/>
        <v>NO ES DE PROCESO PRO</v>
      </c>
      <c r="Z26" s="123" t="str">
        <f t="shared" si="6"/>
        <v>NO ES DE PROCESO REQM</v>
      </c>
      <c r="AA26" s="123">
        <f t="shared" si="7"/>
        <v>1</v>
      </c>
      <c r="AB26" s="123" t="str">
        <f t="shared" si="8"/>
        <v>NO ES DE PROCESO PPQA</v>
      </c>
      <c r="AC26" s="123" t="str">
        <f t="shared" si="9"/>
        <v>NO ES DE PROCESO CM</v>
      </c>
      <c r="AD26" s="123" t="str">
        <f t="shared" si="10"/>
        <v>NO ES DE PROCESO MA</v>
      </c>
    </row>
    <row r="27" spans="2:30" s="38" customFormat="1" ht="39.950000000000003" customHeight="1" outlineLevel="1">
      <c r="B27" s="71">
        <f t="shared" si="11"/>
        <v>12</v>
      </c>
      <c r="C27" s="218" t="s">
        <v>490</v>
      </c>
      <c r="D27" s="50">
        <v>12</v>
      </c>
      <c r="E27" s="10" t="s">
        <v>506</v>
      </c>
      <c r="F27" s="50"/>
      <c r="G27" s="226" t="s">
        <v>19</v>
      </c>
      <c r="H27" s="309" t="s">
        <v>605</v>
      </c>
      <c r="I27" s="309"/>
      <c r="J27" s="321" t="s">
        <v>604</v>
      </c>
      <c r="K27" s="322"/>
      <c r="L27" s="71" t="s">
        <v>257</v>
      </c>
      <c r="M27" s="66">
        <v>1</v>
      </c>
      <c r="N27" s="81" t="s">
        <v>156</v>
      </c>
      <c r="O27" s="227" t="str">
        <f t="shared" si="4"/>
        <v>ü</v>
      </c>
      <c r="P27" s="50"/>
      <c r="Q27" s="50"/>
      <c r="R27" s="349" t="s">
        <v>667</v>
      </c>
      <c r="S27" s="349" t="s">
        <v>670</v>
      </c>
      <c r="T27" s="349"/>
      <c r="U27" s="349"/>
      <c r="V27" s="71" t="s">
        <v>636</v>
      </c>
      <c r="W27" s="50"/>
      <c r="X27" s="52"/>
      <c r="Y27" s="123" t="str">
        <f t="shared" si="5"/>
        <v>NO ES DE PROCESO PRO</v>
      </c>
      <c r="Z27" s="123" t="str">
        <f t="shared" si="6"/>
        <v>NO ES DE PROCESO REQM</v>
      </c>
      <c r="AA27" s="123" t="str">
        <f t="shared" si="7"/>
        <v>NO ES DE PROCESO PP-PMC</v>
      </c>
      <c r="AB27" s="123" t="str">
        <f t="shared" si="8"/>
        <v>NO ES DE PROCESO PPQA</v>
      </c>
      <c r="AC27" s="123">
        <f t="shared" si="9"/>
        <v>1</v>
      </c>
      <c r="AD27" s="123" t="str">
        <f t="shared" si="10"/>
        <v>NO ES DE PROCESO MA</v>
      </c>
    </row>
    <row r="28" spans="2:30" s="38" customFormat="1" ht="39.950000000000003" customHeight="1" outlineLevel="1">
      <c r="B28" s="71">
        <f t="shared" si="11"/>
        <v>13</v>
      </c>
      <c r="C28" s="218" t="s">
        <v>490</v>
      </c>
      <c r="D28" s="50">
        <v>13</v>
      </c>
      <c r="E28" s="10" t="s">
        <v>507</v>
      </c>
      <c r="F28" s="50"/>
      <c r="G28" s="226" t="s">
        <v>486</v>
      </c>
      <c r="H28" s="309" t="s">
        <v>471</v>
      </c>
      <c r="I28" s="309"/>
      <c r="J28" s="321" t="s">
        <v>604</v>
      </c>
      <c r="K28" s="322"/>
      <c r="L28" s="71" t="s">
        <v>257</v>
      </c>
      <c r="M28" s="66">
        <v>1</v>
      </c>
      <c r="N28" s="81" t="s">
        <v>156</v>
      </c>
      <c r="O28" s="227" t="str">
        <f t="shared" si="4"/>
        <v>ü</v>
      </c>
      <c r="P28" s="50"/>
      <c r="Q28" s="50"/>
      <c r="R28" s="349" t="s">
        <v>667</v>
      </c>
      <c r="S28" s="349" t="s">
        <v>670</v>
      </c>
      <c r="T28" s="349"/>
      <c r="U28" s="349"/>
      <c r="V28" s="71" t="s">
        <v>636</v>
      </c>
      <c r="W28" s="50"/>
      <c r="X28" s="52"/>
      <c r="Y28" s="123" t="str">
        <f t="shared" si="5"/>
        <v>NO ES DE PROCESO PRO</v>
      </c>
      <c r="Z28" s="123" t="str">
        <f t="shared" si="6"/>
        <v>NO ES DE PROCESO REQM</v>
      </c>
      <c r="AA28" s="123">
        <f t="shared" si="7"/>
        <v>1</v>
      </c>
      <c r="AB28" s="123" t="str">
        <f t="shared" si="8"/>
        <v>NO ES DE PROCESO PPQA</v>
      </c>
      <c r="AC28" s="123" t="str">
        <f t="shared" si="9"/>
        <v>NO ES DE PROCESO CM</v>
      </c>
      <c r="AD28" s="123" t="str">
        <f t="shared" si="10"/>
        <v>NO ES DE PROCESO MA</v>
      </c>
    </row>
    <row r="29" spans="2:30" s="38" customFormat="1" ht="39.950000000000003" customHeight="1" outlineLevel="1" thickBot="1">
      <c r="B29" s="222">
        <f t="shared" si="11"/>
        <v>14</v>
      </c>
      <c r="C29" s="223" t="s">
        <v>490</v>
      </c>
      <c r="D29" s="58">
        <v>14</v>
      </c>
      <c r="E29" s="224" t="s">
        <v>508</v>
      </c>
      <c r="F29" s="58"/>
      <c r="G29" s="228" t="s">
        <v>19</v>
      </c>
      <c r="H29" s="316" t="s">
        <v>605</v>
      </c>
      <c r="I29" s="316"/>
      <c r="J29" s="323" t="s">
        <v>604</v>
      </c>
      <c r="K29" s="324"/>
      <c r="L29" s="222" t="s">
        <v>257</v>
      </c>
      <c r="M29" s="78">
        <v>1</v>
      </c>
      <c r="N29" s="103" t="s">
        <v>156</v>
      </c>
      <c r="O29" s="229" t="str">
        <f t="shared" si="4"/>
        <v>ü</v>
      </c>
      <c r="P29" s="58"/>
      <c r="Q29" s="58" t="s">
        <v>630</v>
      </c>
      <c r="R29" s="349" t="s">
        <v>667</v>
      </c>
      <c r="S29" s="349" t="s">
        <v>670</v>
      </c>
      <c r="T29" s="349"/>
      <c r="U29" s="349"/>
      <c r="V29" s="71" t="s">
        <v>636</v>
      </c>
      <c r="W29" s="58"/>
      <c r="X29" s="52"/>
      <c r="Y29" s="123" t="str">
        <f t="shared" si="5"/>
        <v>NO ES DE PROCESO PRO</v>
      </c>
      <c r="Z29" s="123" t="str">
        <f t="shared" si="6"/>
        <v>NO ES DE PROCESO REQM</v>
      </c>
      <c r="AA29" s="123" t="str">
        <f t="shared" si="7"/>
        <v>NO ES DE PROCESO PP-PMC</v>
      </c>
      <c r="AB29" s="123" t="str">
        <f t="shared" si="8"/>
        <v>NO ES DE PROCESO PPQA</v>
      </c>
      <c r="AC29" s="123">
        <f t="shared" si="9"/>
        <v>1</v>
      </c>
      <c r="AD29" s="123" t="str">
        <f t="shared" si="10"/>
        <v>NO ES DE PROCESO MA</v>
      </c>
    </row>
    <row r="30" spans="2:30" s="38" customFormat="1" ht="39.950000000000003" customHeight="1" thickBot="1">
      <c r="B30" s="305" t="s">
        <v>594</v>
      </c>
      <c r="C30" s="306"/>
      <c r="D30" s="306"/>
      <c r="E30" s="306"/>
      <c r="F30" s="306"/>
      <c r="G30" s="306"/>
      <c r="H30" s="306"/>
      <c r="I30" s="306"/>
      <c r="J30" s="306"/>
      <c r="K30" s="306"/>
      <c r="L30" s="306"/>
      <c r="M30" s="306"/>
      <c r="N30" s="306"/>
      <c r="O30" s="306"/>
      <c r="P30" s="306"/>
      <c r="Q30" s="306"/>
      <c r="R30" s="306"/>
      <c r="S30" s="306"/>
      <c r="T30" s="306"/>
      <c r="U30" s="306"/>
      <c r="V30" s="306"/>
      <c r="W30" s="307"/>
      <c r="X30" s="52"/>
      <c r="Y30" s="123"/>
      <c r="Z30" s="123"/>
      <c r="AA30" s="123"/>
      <c r="AB30" s="123"/>
      <c r="AC30" s="123"/>
      <c r="AD30" s="123"/>
    </row>
    <row r="31" spans="2:30" s="38" customFormat="1" ht="39.950000000000003" customHeight="1" outlineLevel="1">
      <c r="B31" s="71">
        <v>15</v>
      </c>
      <c r="C31" s="218" t="s">
        <v>264</v>
      </c>
      <c r="D31" s="71">
        <v>1</v>
      </c>
      <c r="E31" s="218" t="s">
        <v>509</v>
      </c>
      <c r="F31" s="71"/>
      <c r="G31" s="207" t="s">
        <v>486</v>
      </c>
      <c r="H31" s="317" t="s">
        <v>471</v>
      </c>
      <c r="I31" s="318"/>
      <c r="J31" s="325" t="s">
        <v>604</v>
      </c>
      <c r="K31" s="326"/>
      <c r="L31" s="71" t="s">
        <v>257</v>
      </c>
      <c r="M31" s="74">
        <v>1</v>
      </c>
      <c r="N31" s="81" t="s">
        <v>156</v>
      </c>
      <c r="O31" s="67" t="str">
        <f t="shared" si="4"/>
        <v>ü</v>
      </c>
      <c r="P31" s="71"/>
      <c r="Q31" s="71" t="s">
        <v>650</v>
      </c>
      <c r="R31" s="349" t="s">
        <v>671</v>
      </c>
      <c r="S31" s="349"/>
      <c r="T31" s="349"/>
      <c r="U31" s="349"/>
      <c r="V31" s="71" t="s">
        <v>612</v>
      </c>
      <c r="W31" s="71"/>
      <c r="X31" s="52"/>
      <c r="Y31" s="123" t="str">
        <f t="shared" si="5"/>
        <v>NO ES DE PROCESO PRO</v>
      </c>
      <c r="Z31" s="123" t="str">
        <f t="shared" si="6"/>
        <v>NO ES DE PROCESO REQM</v>
      </c>
      <c r="AA31" s="123">
        <f t="shared" si="7"/>
        <v>1</v>
      </c>
      <c r="AB31" s="123" t="str">
        <f t="shared" si="8"/>
        <v>NO ES DE PROCESO PPQA</v>
      </c>
      <c r="AC31" s="123" t="str">
        <f t="shared" si="9"/>
        <v>NO ES DE PROCESO CM</v>
      </c>
      <c r="AD31" s="123" t="str">
        <f t="shared" si="10"/>
        <v>NO ES DE PROCESO MA</v>
      </c>
    </row>
    <row r="32" spans="2:30" s="38" customFormat="1" ht="39.950000000000003" customHeight="1" outlineLevel="1">
      <c r="B32" s="71">
        <f>B31+1</f>
        <v>16</v>
      </c>
      <c r="C32" s="218" t="s">
        <v>264</v>
      </c>
      <c r="D32" s="50">
        <f>D31+1</f>
        <v>2</v>
      </c>
      <c r="E32" s="10" t="s">
        <v>510</v>
      </c>
      <c r="F32" s="50"/>
      <c r="G32" s="207" t="s">
        <v>486</v>
      </c>
      <c r="H32" s="319" t="s">
        <v>471</v>
      </c>
      <c r="I32" s="320"/>
      <c r="J32" s="309" t="s">
        <v>604</v>
      </c>
      <c r="K32" s="309"/>
      <c r="L32" s="221" t="s">
        <v>257</v>
      </c>
      <c r="M32" s="74">
        <v>1</v>
      </c>
      <c r="N32" s="81" t="s">
        <v>156</v>
      </c>
      <c r="O32" s="68" t="str">
        <f t="shared" si="4"/>
        <v>ü</v>
      </c>
      <c r="P32" s="50"/>
      <c r="Q32" s="50" t="s">
        <v>613</v>
      </c>
      <c r="R32" s="349" t="s">
        <v>671</v>
      </c>
      <c r="S32" s="349"/>
      <c r="T32" s="349"/>
      <c r="U32" s="349"/>
      <c r="V32" s="71" t="s">
        <v>612</v>
      </c>
      <c r="W32" s="50"/>
      <c r="X32" s="52"/>
      <c r="Y32" s="123" t="str">
        <f t="shared" si="5"/>
        <v>NO ES DE PROCESO PRO</v>
      </c>
      <c r="Z32" s="123" t="str">
        <f t="shared" si="6"/>
        <v>NO ES DE PROCESO REQM</v>
      </c>
      <c r="AA32" s="123">
        <f t="shared" si="7"/>
        <v>1</v>
      </c>
      <c r="AB32" s="123" t="str">
        <f t="shared" si="8"/>
        <v>NO ES DE PROCESO PPQA</v>
      </c>
      <c r="AC32" s="123" t="str">
        <f t="shared" si="9"/>
        <v>NO ES DE PROCESO CM</v>
      </c>
      <c r="AD32" s="123" t="str">
        <f t="shared" si="10"/>
        <v>NO ES DE PROCESO MA</v>
      </c>
    </row>
    <row r="33" spans="2:30" s="38" customFormat="1" ht="39.950000000000003" customHeight="1" outlineLevel="1">
      <c r="B33" s="71">
        <f t="shared" ref="B33:B117" si="12">B32+1</f>
        <v>17</v>
      </c>
      <c r="C33" s="218" t="s">
        <v>264</v>
      </c>
      <c r="D33" s="50">
        <f t="shared" ref="D33:D84" si="13">D32+1</f>
        <v>3</v>
      </c>
      <c r="E33" s="10" t="s">
        <v>511</v>
      </c>
      <c r="F33" s="50"/>
      <c r="G33" s="207" t="s">
        <v>486</v>
      </c>
      <c r="H33" s="319" t="s">
        <v>471</v>
      </c>
      <c r="I33" s="320"/>
      <c r="J33" s="309" t="s">
        <v>604</v>
      </c>
      <c r="K33" s="309"/>
      <c r="L33" s="221" t="s">
        <v>257</v>
      </c>
      <c r="M33" s="74">
        <v>1</v>
      </c>
      <c r="N33" s="81" t="s">
        <v>156</v>
      </c>
      <c r="O33" s="68" t="str">
        <f t="shared" si="4"/>
        <v>ü</v>
      </c>
      <c r="P33" s="50"/>
      <c r="Q33" s="50" t="s">
        <v>631</v>
      </c>
      <c r="R33" s="349" t="s">
        <v>671</v>
      </c>
      <c r="S33" s="349"/>
      <c r="T33" s="349"/>
      <c r="U33" s="349"/>
      <c r="V33" s="71" t="s">
        <v>612</v>
      </c>
      <c r="W33" s="50"/>
      <c r="X33" s="52"/>
      <c r="Y33" s="123" t="str">
        <f t="shared" si="5"/>
        <v>NO ES DE PROCESO PRO</v>
      </c>
      <c r="Z33" s="123" t="str">
        <f t="shared" si="6"/>
        <v>NO ES DE PROCESO REQM</v>
      </c>
      <c r="AA33" s="123">
        <f t="shared" si="7"/>
        <v>1</v>
      </c>
      <c r="AB33" s="123" t="str">
        <f t="shared" si="8"/>
        <v>NO ES DE PROCESO PPQA</v>
      </c>
      <c r="AC33" s="123" t="str">
        <f t="shared" si="9"/>
        <v>NO ES DE PROCESO CM</v>
      </c>
      <c r="AD33" s="123" t="str">
        <f t="shared" si="10"/>
        <v>NO ES DE PROCESO MA</v>
      </c>
    </row>
    <row r="34" spans="2:30" s="38" customFormat="1" ht="39.950000000000003" customHeight="1" outlineLevel="1">
      <c r="B34" s="71">
        <f t="shared" si="12"/>
        <v>18</v>
      </c>
      <c r="C34" s="218" t="s">
        <v>264</v>
      </c>
      <c r="D34" s="50">
        <f t="shared" si="13"/>
        <v>4</v>
      </c>
      <c r="E34" s="10" t="s">
        <v>512</v>
      </c>
      <c r="F34" s="54"/>
      <c r="G34" s="207" t="s">
        <v>486</v>
      </c>
      <c r="H34" s="319" t="s">
        <v>471</v>
      </c>
      <c r="I34" s="320"/>
      <c r="J34" s="309" t="s">
        <v>604</v>
      </c>
      <c r="K34" s="309"/>
      <c r="L34" s="221" t="s">
        <v>257</v>
      </c>
      <c r="M34" s="74">
        <v>1</v>
      </c>
      <c r="N34" s="81" t="s">
        <v>156</v>
      </c>
      <c r="O34" s="68" t="str">
        <f t="shared" si="4"/>
        <v>ü</v>
      </c>
      <c r="P34" s="50"/>
      <c r="Q34" s="10" t="s">
        <v>651</v>
      </c>
      <c r="R34" s="349" t="s">
        <v>671</v>
      </c>
      <c r="S34" s="349"/>
      <c r="T34" s="349"/>
      <c r="U34" s="349"/>
      <c r="V34" s="71" t="s">
        <v>612</v>
      </c>
      <c r="W34" s="50"/>
      <c r="X34" s="52"/>
      <c r="Y34" s="123" t="str">
        <f t="shared" si="5"/>
        <v>NO ES DE PROCESO PRO</v>
      </c>
      <c r="Z34" s="123" t="str">
        <f t="shared" si="6"/>
        <v>NO ES DE PROCESO REQM</v>
      </c>
      <c r="AA34" s="123">
        <f t="shared" si="7"/>
        <v>1</v>
      </c>
      <c r="AB34" s="123" t="str">
        <f t="shared" si="8"/>
        <v>NO ES DE PROCESO PPQA</v>
      </c>
      <c r="AC34" s="123" t="str">
        <f t="shared" si="9"/>
        <v>NO ES DE PROCESO CM</v>
      </c>
      <c r="AD34" s="123" t="str">
        <f t="shared" si="10"/>
        <v>NO ES DE PROCESO MA</v>
      </c>
    </row>
    <row r="35" spans="2:30" s="38" customFormat="1" ht="39.950000000000003" customHeight="1" outlineLevel="1">
      <c r="B35" s="71">
        <f t="shared" si="12"/>
        <v>19</v>
      </c>
      <c r="C35" s="218" t="s">
        <v>264</v>
      </c>
      <c r="D35" s="50">
        <f t="shared" si="13"/>
        <v>5</v>
      </c>
      <c r="E35" s="10" t="s">
        <v>513</v>
      </c>
      <c r="F35" s="54"/>
      <c r="G35" s="207" t="s">
        <v>486</v>
      </c>
      <c r="H35" s="319" t="s">
        <v>471</v>
      </c>
      <c r="I35" s="320"/>
      <c r="J35" s="309" t="s">
        <v>604</v>
      </c>
      <c r="K35" s="309"/>
      <c r="L35" s="221" t="s">
        <v>257</v>
      </c>
      <c r="M35" s="74">
        <v>1</v>
      </c>
      <c r="N35" s="81" t="s">
        <v>156</v>
      </c>
      <c r="O35" s="68" t="str">
        <f t="shared" si="4"/>
        <v>ü</v>
      </c>
      <c r="P35" s="50"/>
      <c r="Q35" s="10" t="s">
        <v>632</v>
      </c>
      <c r="R35" s="349" t="s">
        <v>671</v>
      </c>
      <c r="S35" s="349"/>
      <c r="T35" s="349"/>
      <c r="U35" s="349"/>
      <c r="V35" s="71" t="s">
        <v>612</v>
      </c>
      <c r="W35" s="50"/>
      <c r="X35" s="52"/>
      <c r="Y35" s="123" t="str">
        <f t="shared" si="5"/>
        <v>NO ES DE PROCESO PRO</v>
      </c>
      <c r="Z35" s="123" t="str">
        <f t="shared" si="6"/>
        <v>NO ES DE PROCESO REQM</v>
      </c>
      <c r="AA35" s="123">
        <f t="shared" si="7"/>
        <v>1</v>
      </c>
      <c r="AB35" s="123" t="str">
        <f t="shared" si="8"/>
        <v>NO ES DE PROCESO PPQA</v>
      </c>
      <c r="AC35" s="123" t="str">
        <f t="shared" si="9"/>
        <v>NO ES DE PROCESO CM</v>
      </c>
      <c r="AD35" s="123" t="str">
        <f t="shared" si="10"/>
        <v>NO ES DE PROCESO MA</v>
      </c>
    </row>
    <row r="36" spans="2:30" s="38" customFormat="1" ht="39.950000000000003" customHeight="1" outlineLevel="1">
      <c r="B36" s="71">
        <f t="shared" si="12"/>
        <v>20</v>
      </c>
      <c r="C36" s="218" t="s">
        <v>264</v>
      </c>
      <c r="D36" s="50">
        <f t="shared" si="13"/>
        <v>6</v>
      </c>
      <c r="E36" s="10" t="s">
        <v>514</v>
      </c>
      <c r="F36" s="54"/>
      <c r="G36" s="207" t="s">
        <v>486</v>
      </c>
      <c r="H36" s="319" t="s">
        <v>471</v>
      </c>
      <c r="I36" s="320"/>
      <c r="J36" s="309" t="s">
        <v>604</v>
      </c>
      <c r="K36" s="309"/>
      <c r="L36" s="221" t="s">
        <v>257</v>
      </c>
      <c r="M36" s="74">
        <v>1</v>
      </c>
      <c r="N36" s="81" t="s">
        <v>156</v>
      </c>
      <c r="O36" s="68" t="str">
        <f t="shared" si="4"/>
        <v>ü</v>
      </c>
      <c r="P36" s="50"/>
      <c r="Q36" s="10" t="s">
        <v>636</v>
      </c>
      <c r="R36" s="349" t="s">
        <v>671</v>
      </c>
      <c r="S36" s="349"/>
      <c r="T36" s="349"/>
      <c r="U36" s="349"/>
      <c r="V36" s="71" t="s">
        <v>612</v>
      </c>
      <c r="W36" s="50"/>
      <c r="X36" s="52"/>
      <c r="Y36" s="123" t="str">
        <f t="shared" si="5"/>
        <v>NO ES DE PROCESO PRO</v>
      </c>
      <c r="Z36" s="123" t="str">
        <f t="shared" si="6"/>
        <v>NO ES DE PROCESO REQM</v>
      </c>
      <c r="AA36" s="123">
        <f t="shared" si="7"/>
        <v>1</v>
      </c>
      <c r="AB36" s="123" t="str">
        <f t="shared" si="8"/>
        <v>NO ES DE PROCESO PPQA</v>
      </c>
      <c r="AC36" s="123" t="str">
        <f t="shared" si="9"/>
        <v>NO ES DE PROCESO CM</v>
      </c>
      <c r="AD36" s="123" t="str">
        <f t="shared" si="10"/>
        <v>NO ES DE PROCESO MA</v>
      </c>
    </row>
    <row r="37" spans="2:30" s="38" customFormat="1" ht="39.950000000000003" customHeight="1" outlineLevel="1">
      <c r="B37" s="71">
        <f t="shared" si="12"/>
        <v>21</v>
      </c>
      <c r="C37" s="218" t="s">
        <v>264</v>
      </c>
      <c r="D37" s="50">
        <f t="shared" si="13"/>
        <v>7</v>
      </c>
      <c r="E37" s="10" t="s">
        <v>515</v>
      </c>
      <c r="F37" s="54"/>
      <c r="G37" s="207" t="s">
        <v>343</v>
      </c>
      <c r="H37" s="319" t="s">
        <v>608</v>
      </c>
      <c r="I37" s="320"/>
      <c r="J37" s="309" t="s">
        <v>604</v>
      </c>
      <c r="K37" s="309"/>
      <c r="L37" s="221" t="s">
        <v>257</v>
      </c>
      <c r="M37" s="74">
        <v>1</v>
      </c>
      <c r="N37" s="81" t="s">
        <v>156</v>
      </c>
      <c r="O37" s="68" t="str">
        <f t="shared" si="4"/>
        <v>ü</v>
      </c>
      <c r="P37" s="50"/>
      <c r="Q37" s="10" t="s">
        <v>618</v>
      </c>
      <c r="R37" s="349" t="s">
        <v>672</v>
      </c>
      <c r="S37" s="349"/>
      <c r="T37" s="349"/>
      <c r="U37" s="349"/>
      <c r="V37" s="71" t="s">
        <v>612</v>
      </c>
      <c r="W37" s="50"/>
      <c r="X37" s="52"/>
      <c r="Y37" s="123" t="str">
        <f t="shared" si="5"/>
        <v>NO ES DE PROCESO PRO</v>
      </c>
      <c r="Z37" s="123">
        <f t="shared" si="6"/>
        <v>1</v>
      </c>
      <c r="AA37" s="123" t="str">
        <f t="shared" si="7"/>
        <v>NO ES DE PROCESO PP-PMC</v>
      </c>
      <c r="AB37" s="123" t="str">
        <f t="shared" si="8"/>
        <v>NO ES DE PROCESO PPQA</v>
      </c>
      <c r="AC37" s="123" t="str">
        <f t="shared" si="9"/>
        <v>NO ES DE PROCESO CM</v>
      </c>
      <c r="AD37" s="123" t="str">
        <f t="shared" si="10"/>
        <v>NO ES DE PROCESO MA</v>
      </c>
    </row>
    <row r="38" spans="2:30" s="38" customFormat="1" ht="39.950000000000003" customHeight="1" outlineLevel="1">
      <c r="B38" s="71">
        <f t="shared" si="12"/>
        <v>22</v>
      </c>
      <c r="C38" s="218" t="s">
        <v>264</v>
      </c>
      <c r="D38" s="50">
        <f t="shared" si="13"/>
        <v>8</v>
      </c>
      <c r="E38" s="10" t="s">
        <v>516</v>
      </c>
      <c r="F38" s="54"/>
      <c r="G38" s="207" t="s">
        <v>343</v>
      </c>
      <c r="H38" s="319" t="s">
        <v>608</v>
      </c>
      <c r="I38" s="320"/>
      <c r="J38" s="309" t="s">
        <v>604</v>
      </c>
      <c r="K38" s="309"/>
      <c r="L38" s="221" t="s">
        <v>257</v>
      </c>
      <c r="M38" s="74">
        <v>1</v>
      </c>
      <c r="N38" s="81" t="s">
        <v>156</v>
      </c>
      <c r="O38" s="68" t="str">
        <f t="shared" si="4"/>
        <v>ü</v>
      </c>
      <c r="P38" s="50"/>
      <c r="Q38" s="10" t="s">
        <v>617</v>
      </c>
      <c r="R38" s="349" t="s">
        <v>672</v>
      </c>
      <c r="S38" s="349"/>
      <c r="T38" s="349"/>
      <c r="U38" s="349"/>
      <c r="V38" s="71" t="s">
        <v>612</v>
      </c>
      <c r="W38" s="50"/>
      <c r="X38" s="52"/>
      <c r="Y38" s="123" t="str">
        <f t="shared" si="5"/>
        <v>NO ES DE PROCESO PRO</v>
      </c>
      <c r="Z38" s="123">
        <f t="shared" si="6"/>
        <v>1</v>
      </c>
      <c r="AA38" s="123" t="str">
        <f t="shared" si="7"/>
        <v>NO ES DE PROCESO PP-PMC</v>
      </c>
      <c r="AB38" s="123" t="str">
        <f t="shared" si="8"/>
        <v>NO ES DE PROCESO PPQA</v>
      </c>
      <c r="AC38" s="123" t="str">
        <f t="shared" si="9"/>
        <v>NO ES DE PROCESO CM</v>
      </c>
      <c r="AD38" s="123" t="str">
        <f t="shared" si="10"/>
        <v>NO ES DE PROCESO MA</v>
      </c>
    </row>
    <row r="39" spans="2:30" s="38" customFormat="1" ht="39.950000000000003" customHeight="1" outlineLevel="1">
      <c r="B39" s="71">
        <f t="shared" si="12"/>
        <v>23</v>
      </c>
      <c r="C39" s="218" t="s">
        <v>264</v>
      </c>
      <c r="D39" s="50">
        <f t="shared" si="13"/>
        <v>9</v>
      </c>
      <c r="E39" s="10" t="s">
        <v>517</v>
      </c>
      <c r="F39" s="54"/>
      <c r="G39" s="207" t="s">
        <v>343</v>
      </c>
      <c r="H39" s="319" t="s">
        <v>608</v>
      </c>
      <c r="I39" s="320"/>
      <c r="J39" s="309" t="s">
        <v>604</v>
      </c>
      <c r="K39" s="309"/>
      <c r="L39" s="221" t="s">
        <v>257</v>
      </c>
      <c r="M39" s="74">
        <v>1</v>
      </c>
      <c r="N39" s="81" t="s">
        <v>156</v>
      </c>
      <c r="O39" s="68" t="str">
        <f t="shared" si="4"/>
        <v>ü</v>
      </c>
      <c r="P39" s="50"/>
      <c r="Q39" s="10" t="s">
        <v>620</v>
      </c>
      <c r="R39" s="349" t="s">
        <v>672</v>
      </c>
      <c r="S39" s="349"/>
      <c r="T39" s="349"/>
      <c r="U39" s="349"/>
      <c r="V39" s="71" t="s">
        <v>612</v>
      </c>
      <c r="W39" s="50"/>
      <c r="X39" s="52"/>
      <c r="Y39" s="123" t="str">
        <f t="shared" si="5"/>
        <v>NO ES DE PROCESO PRO</v>
      </c>
      <c r="Z39" s="123">
        <f t="shared" si="6"/>
        <v>1</v>
      </c>
      <c r="AA39" s="123" t="str">
        <f t="shared" si="7"/>
        <v>NO ES DE PROCESO PP-PMC</v>
      </c>
      <c r="AB39" s="123" t="str">
        <f t="shared" si="8"/>
        <v>NO ES DE PROCESO PPQA</v>
      </c>
      <c r="AC39" s="123" t="str">
        <f t="shared" si="9"/>
        <v>NO ES DE PROCESO CM</v>
      </c>
      <c r="AD39" s="123" t="str">
        <f t="shared" si="10"/>
        <v>NO ES DE PROCESO MA</v>
      </c>
    </row>
    <row r="40" spans="2:30" s="38" customFormat="1" ht="39.950000000000003" customHeight="1" outlineLevel="1">
      <c r="B40" s="71">
        <f t="shared" si="12"/>
        <v>24</v>
      </c>
      <c r="C40" s="218" t="s">
        <v>264</v>
      </c>
      <c r="D40" s="50">
        <f t="shared" si="13"/>
        <v>10</v>
      </c>
      <c r="E40" s="10" t="s">
        <v>518</v>
      </c>
      <c r="F40" s="54"/>
      <c r="G40" s="207" t="s">
        <v>343</v>
      </c>
      <c r="H40" s="319" t="s">
        <v>608</v>
      </c>
      <c r="I40" s="320"/>
      <c r="J40" s="309" t="s">
        <v>604</v>
      </c>
      <c r="K40" s="309"/>
      <c r="L40" s="221" t="s">
        <v>257</v>
      </c>
      <c r="M40" s="74">
        <v>1</v>
      </c>
      <c r="N40" s="81" t="s">
        <v>156</v>
      </c>
      <c r="O40" s="68" t="str">
        <f t="shared" si="4"/>
        <v>ü</v>
      </c>
      <c r="P40" s="50"/>
      <c r="Q40" s="10" t="s">
        <v>638</v>
      </c>
      <c r="R40" s="349" t="s">
        <v>672</v>
      </c>
      <c r="S40" s="349"/>
      <c r="T40" s="349"/>
      <c r="U40" s="349"/>
      <c r="V40" s="71" t="s">
        <v>612</v>
      </c>
      <c r="W40" s="50"/>
      <c r="X40" s="52"/>
      <c r="Y40" s="123" t="str">
        <f t="shared" si="5"/>
        <v>NO ES DE PROCESO PRO</v>
      </c>
      <c r="Z40" s="123">
        <f t="shared" si="6"/>
        <v>1</v>
      </c>
      <c r="AA40" s="123" t="str">
        <f t="shared" si="7"/>
        <v>NO ES DE PROCESO PP-PMC</v>
      </c>
      <c r="AB40" s="123" t="str">
        <f t="shared" si="8"/>
        <v>NO ES DE PROCESO PPQA</v>
      </c>
      <c r="AC40" s="123" t="str">
        <f t="shared" si="9"/>
        <v>NO ES DE PROCESO CM</v>
      </c>
      <c r="AD40" s="123" t="str">
        <f t="shared" si="10"/>
        <v>NO ES DE PROCESO MA</v>
      </c>
    </row>
    <row r="41" spans="2:30" s="38" customFormat="1" ht="39.950000000000003" customHeight="1" outlineLevel="1">
      <c r="B41" s="71">
        <f t="shared" si="12"/>
        <v>25</v>
      </c>
      <c r="C41" s="218" t="s">
        <v>264</v>
      </c>
      <c r="D41" s="50">
        <f t="shared" si="13"/>
        <v>11</v>
      </c>
      <c r="E41" s="10" t="s">
        <v>519</v>
      </c>
      <c r="F41" s="54"/>
      <c r="G41" s="207" t="s">
        <v>460</v>
      </c>
      <c r="H41" s="319" t="s">
        <v>604</v>
      </c>
      <c r="I41" s="320"/>
      <c r="J41" s="309" t="s">
        <v>471</v>
      </c>
      <c r="K41" s="309"/>
      <c r="L41" s="221" t="s">
        <v>257</v>
      </c>
      <c r="M41" s="74">
        <v>1</v>
      </c>
      <c r="N41" s="81" t="s">
        <v>156</v>
      </c>
      <c r="O41" s="68" t="str">
        <f t="shared" si="4"/>
        <v>ü</v>
      </c>
      <c r="P41" s="50"/>
      <c r="Q41" s="10" t="s">
        <v>626</v>
      </c>
      <c r="R41" s="352" t="s">
        <v>673</v>
      </c>
      <c r="S41" s="349"/>
      <c r="T41" s="349"/>
      <c r="U41" s="349"/>
      <c r="V41" s="71" t="s">
        <v>612</v>
      </c>
      <c r="W41" s="50"/>
      <c r="X41" s="52"/>
      <c r="Y41" s="123" t="str">
        <f t="shared" si="5"/>
        <v>NO ES DE PROCESO PRO</v>
      </c>
      <c r="Z41" s="123" t="str">
        <f t="shared" si="6"/>
        <v>NO ES DE PROCESO REQM</v>
      </c>
      <c r="AA41" s="123" t="str">
        <f t="shared" si="7"/>
        <v>NO ES DE PROCESO PP-PMC</v>
      </c>
      <c r="AB41" s="123">
        <f t="shared" si="8"/>
        <v>1</v>
      </c>
      <c r="AC41" s="123" t="str">
        <f t="shared" si="9"/>
        <v>NO ES DE PROCESO CM</v>
      </c>
      <c r="AD41" s="123" t="str">
        <f t="shared" si="10"/>
        <v>NO ES DE PROCESO MA</v>
      </c>
    </row>
    <row r="42" spans="2:30" s="38" customFormat="1" ht="39.950000000000003" customHeight="1" outlineLevel="1">
      <c r="B42" s="71">
        <f t="shared" si="12"/>
        <v>26</v>
      </c>
      <c r="C42" s="218" t="s">
        <v>264</v>
      </c>
      <c r="D42" s="50">
        <f t="shared" si="13"/>
        <v>12</v>
      </c>
      <c r="E42" s="10" t="s">
        <v>522</v>
      </c>
      <c r="F42" s="54"/>
      <c r="G42" s="207" t="s">
        <v>460</v>
      </c>
      <c r="H42" s="319" t="s">
        <v>604</v>
      </c>
      <c r="I42" s="320"/>
      <c r="J42" s="309" t="s">
        <v>471</v>
      </c>
      <c r="K42" s="309"/>
      <c r="L42" s="221" t="s">
        <v>257</v>
      </c>
      <c r="M42" s="74">
        <v>1</v>
      </c>
      <c r="N42" s="81" t="s">
        <v>156</v>
      </c>
      <c r="O42" s="68" t="str">
        <f t="shared" si="4"/>
        <v>ü</v>
      </c>
      <c r="P42" s="50"/>
      <c r="Q42" s="10" t="s">
        <v>625</v>
      </c>
      <c r="R42" s="352" t="s">
        <v>673</v>
      </c>
      <c r="S42" s="349"/>
      <c r="T42" s="349"/>
      <c r="U42" s="349"/>
      <c r="V42" s="71" t="s">
        <v>612</v>
      </c>
      <c r="W42" s="50"/>
      <c r="X42" s="52"/>
      <c r="Y42" s="123" t="str">
        <f t="shared" si="5"/>
        <v>NO ES DE PROCESO PRO</v>
      </c>
      <c r="Z42" s="123" t="str">
        <f t="shared" si="6"/>
        <v>NO ES DE PROCESO REQM</v>
      </c>
      <c r="AA42" s="123" t="str">
        <f t="shared" si="7"/>
        <v>NO ES DE PROCESO PP-PMC</v>
      </c>
      <c r="AB42" s="123">
        <f t="shared" si="8"/>
        <v>1</v>
      </c>
      <c r="AC42" s="123" t="str">
        <f t="shared" si="9"/>
        <v>NO ES DE PROCESO CM</v>
      </c>
      <c r="AD42" s="123" t="str">
        <f t="shared" si="10"/>
        <v>NO ES DE PROCESO MA</v>
      </c>
    </row>
    <row r="43" spans="2:30" s="38" customFormat="1" ht="39.950000000000003" customHeight="1" outlineLevel="1">
      <c r="B43" s="71">
        <f t="shared" si="12"/>
        <v>27</v>
      </c>
      <c r="C43" s="218" t="s">
        <v>264</v>
      </c>
      <c r="D43" s="50">
        <f t="shared" si="13"/>
        <v>13</v>
      </c>
      <c r="E43" s="10" t="s">
        <v>520</v>
      </c>
      <c r="F43" s="54"/>
      <c r="G43" s="207" t="s">
        <v>460</v>
      </c>
      <c r="H43" s="319" t="s">
        <v>604</v>
      </c>
      <c r="I43" s="320"/>
      <c r="J43" s="309" t="s">
        <v>471</v>
      </c>
      <c r="K43" s="309"/>
      <c r="L43" s="221" t="s">
        <v>257</v>
      </c>
      <c r="M43" s="74">
        <v>1</v>
      </c>
      <c r="N43" s="81" t="s">
        <v>156</v>
      </c>
      <c r="O43" s="68" t="str">
        <f t="shared" si="4"/>
        <v>ü</v>
      </c>
      <c r="P43" s="50"/>
      <c r="Q43" s="10" t="s">
        <v>629</v>
      </c>
      <c r="R43" s="352" t="s">
        <v>673</v>
      </c>
      <c r="S43" s="349"/>
      <c r="T43" s="349"/>
      <c r="U43" s="349"/>
      <c r="V43" s="71" t="s">
        <v>612</v>
      </c>
      <c r="W43" s="50"/>
      <c r="X43" s="52"/>
      <c r="Y43" s="123" t="str">
        <f t="shared" si="5"/>
        <v>NO ES DE PROCESO PRO</v>
      </c>
      <c r="Z43" s="123" t="str">
        <f t="shared" si="6"/>
        <v>NO ES DE PROCESO REQM</v>
      </c>
      <c r="AA43" s="123" t="str">
        <f t="shared" si="7"/>
        <v>NO ES DE PROCESO PP-PMC</v>
      </c>
      <c r="AB43" s="123">
        <f t="shared" si="8"/>
        <v>1</v>
      </c>
      <c r="AC43" s="123" t="str">
        <f t="shared" si="9"/>
        <v>NO ES DE PROCESO CM</v>
      </c>
      <c r="AD43" s="123" t="str">
        <f t="shared" si="10"/>
        <v>NO ES DE PROCESO MA</v>
      </c>
    </row>
    <row r="44" spans="2:30" s="38" customFormat="1" ht="39.950000000000003" customHeight="1" outlineLevel="1">
      <c r="B44" s="71">
        <f t="shared" si="12"/>
        <v>28</v>
      </c>
      <c r="C44" s="218" t="s">
        <v>264</v>
      </c>
      <c r="D44" s="50">
        <f t="shared" si="13"/>
        <v>14</v>
      </c>
      <c r="E44" s="10" t="s">
        <v>521</v>
      </c>
      <c r="F44" s="54"/>
      <c r="G44" s="207" t="s">
        <v>460</v>
      </c>
      <c r="H44" s="319" t="s">
        <v>604</v>
      </c>
      <c r="I44" s="320"/>
      <c r="J44" s="309" t="s">
        <v>471</v>
      </c>
      <c r="K44" s="309"/>
      <c r="L44" s="221" t="s">
        <v>257</v>
      </c>
      <c r="M44" s="74">
        <v>1</v>
      </c>
      <c r="N44" s="81" t="s">
        <v>156</v>
      </c>
      <c r="O44" s="68" t="str">
        <f t="shared" si="4"/>
        <v>ü</v>
      </c>
      <c r="P44" s="50"/>
      <c r="Q44" s="10" t="s">
        <v>628</v>
      </c>
      <c r="R44" s="352" t="s">
        <v>673</v>
      </c>
      <c r="S44" s="349"/>
      <c r="T44" s="349"/>
      <c r="U44" s="349"/>
      <c r="V44" s="71" t="s">
        <v>612</v>
      </c>
      <c r="W44" s="50"/>
      <c r="X44" s="52"/>
      <c r="Y44" s="123" t="str">
        <f t="shared" si="5"/>
        <v>NO ES DE PROCESO PRO</v>
      </c>
      <c r="Z44" s="123" t="str">
        <f t="shared" si="6"/>
        <v>NO ES DE PROCESO REQM</v>
      </c>
      <c r="AA44" s="123" t="str">
        <f t="shared" si="7"/>
        <v>NO ES DE PROCESO PP-PMC</v>
      </c>
      <c r="AB44" s="123">
        <f t="shared" si="8"/>
        <v>1</v>
      </c>
      <c r="AC44" s="123" t="str">
        <f t="shared" si="9"/>
        <v>NO ES DE PROCESO CM</v>
      </c>
      <c r="AD44" s="123" t="str">
        <f t="shared" si="10"/>
        <v>NO ES DE PROCESO MA</v>
      </c>
    </row>
    <row r="45" spans="2:30" s="38" customFormat="1" ht="39.950000000000003" customHeight="1" outlineLevel="1">
      <c r="B45" s="71">
        <f t="shared" si="12"/>
        <v>29</v>
      </c>
      <c r="C45" s="218" t="s">
        <v>264</v>
      </c>
      <c r="D45" s="50">
        <f t="shared" si="13"/>
        <v>15</v>
      </c>
      <c r="E45" s="10" t="s">
        <v>523</v>
      </c>
      <c r="F45" s="54"/>
      <c r="G45" s="207" t="s">
        <v>460</v>
      </c>
      <c r="H45" s="319" t="s">
        <v>604</v>
      </c>
      <c r="I45" s="320"/>
      <c r="J45" s="309" t="s">
        <v>471</v>
      </c>
      <c r="K45" s="309"/>
      <c r="L45" s="221" t="s">
        <v>257</v>
      </c>
      <c r="M45" s="74">
        <v>1</v>
      </c>
      <c r="N45" s="81" t="s">
        <v>156</v>
      </c>
      <c r="O45" s="68" t="str">
        <f t="shared" si="4"/>
        <v>ü</v>
      </c>
      <c r="P45" s="50"/>
      <c r="Q45" s="10" t="s">
        <v>627</v>
      </c>
      <c r="R45" s="352" t="s">
        <v>673</v>
      </c>
      <c r="S45" s="349"/>
      <c r="T45" s="349"/>
      <c r="U45" s="349"/>
      <c r="V45" s="71" t="s">
        <v>612</v>
      </c>
      <c r="W45" s="50"/>
      <c r="X45" s="52"/>
      <c r="Y45" s="123" t="str">
        <f t="shared" si="5"/>
        <v>NO ES DE PROCESO PRO</v>
      </c>
      <c r="Z45" s="123" t="str">
        <f t="shared" si="6"/>
        <v>NO ES DE PROCESO REQM</v>
      </c>
      <c r="AA45" s="123" t="str">
        <f t="shared" si="7"/>
        <v>NO ES DE PROCESO PP-PMC</v>
      </c>
      <c r="AB45" s="123">
        <f t="shared" si="8"/>
        <v>1</v>
      </c>
      <c r="AC45" s="123" t="str">
        <f t="shared" si="9"/>
        <v>NO ES DE PROCESO CM</v>
      </c>
      <c r="AD45" s="123" t="str">
        <f t="shared" si="10"/>
        <v>NO ES DE PROCESO MA</v>
      </c>
    </row>
    <row r="46" spans="2:30" s="38" customFormat="1" ht="39.950000000000003" customHeight="1" outlineLevel="1">
      <c r="B46" s="71">
        <f t="shared" si="12"/>
        <v>30</v>
      </c>
      <c r="C46" s="218" t="s">
        <v>264</v>
      </c>
      <c r="D46" s="50">
        <f t="shared" si="13"/>
        <v>16</v>
      </c>
      <c r="E46" s="10" t="s">
        <v>524</v>
      </c>
      <c r="F46" s="54"/>
      <c r="G46" s="207" t="s">
        <v>18</v>
      </c>
      <c r="H46" s="319" t="s">
        <v>471</v>
      </c>
      <c r="I46" s="320"/>
      <c r="J46" s="309" t="s">
        <v>604</v>
      </c>
      <c r="K46" s="309"/>
      <c r="L46" s="221" t="s">
        <v>257</v>
      </c>
      <c r="M46" s="74">
        <v>1</v>
      </c>
      <c r="N46" s="81" t="s">
        <v>156</v>
      </c>
      <c r="O46" s="68" t="str">
        <f t="shared" si="4"/>
        <v>ü</v>
      </c>
      <c r="P46" s="50"/>
      <c r="Q46" s="10" t="s">
        <v>646</v>
      </c>
      <c r="R46" s="352" t="s">
        <v>674</v>
      </c>
      <c r="S46" s="349"/>
      <c r="T46" s="349"/>
      <c r="U46" s="349"/>
      <c r="V46" s="71" t="s">
        <v>612</v>
      </c>
      <c r="W46" s="50"/>
      <c r="X46" s="52"/>
      <c r="Y46" s="123" t="str">
        <f t="shared" si="5"/>
        <v>NO ES DE PROCESO PRO</v>
      </c>
      <c r="Z46" s="123" t="str">
        <f t="shared" si="6"/>
        <v>NO ES DE PROCESO REQM</v>
      </c>
      <c r="AA46" s="123" t="str">
        <f t="shared" si="7"/>
        <v>NO ES DE PROCESO PP-PMC</v>
      </c>
      <c r="AB46" s="123" t="str">
        <f t="shared" si="8"/>
        <v>NO ES DE PROCESO PPQA</v>
      </c>
      <c r="AC46" s="123" t="str">
        <f t="shared" si="9"/>
        <v>NO ES DE PROCESO CM</v>
      </c>
      <c r="AD46" s="123">
        <f t="shared" si="10"/>
        <v>1</v>
      </c>
    </row>
    <row r="47" spans="2:30" s="38" customFormat="1" ht="39.950000000000003" customHeight="1" outlineLevel="1">
      <c r="B47" s="71">
        <f t="shared" si="12"/>
        <v>31</v>
      </c>
      <c r="C47" s="218" t="s">
        <v>264</v>
      </c>
      <c r="D47" s="50">
        <f t="shared" si="13"/>
        <v>17</v>
      </c>
      <c r="E47" s="10" t="s">
        <v>525</v>
      </c>
      <c r="F47" s="54"/>
      <c r="G47" s="207" t="s">
        <v>18</v>
      </c>
      <c r="H47" s="319" t="s">
        <v>471</v>
      </c>
      <c r="I47" s="320"/>
      <c r="J47" s="309" t="s">
        <v>604</v>
      </c>
      <c r="K47" s="309"/>
      <c r="L47" s="221" t="s">
        <v>257</v>
      </c>
      <c r="M47" s="74">
        <v>1</v>
      </c>
      <c r="N47" s="81" t="s">
        <v>156</v>
      </c>
      <c r="O47" s="68" t="str">
        <f t="shared" si="4"/>
        <v>ü</v>
      </c>
      <c r="P47" s="50"/>
      <c r="Q47" s="10" t="s">
        <v>648</v>
      </c>
      <c r="R47" s="352" t="s">
        <v>674</v>
      </c>
      <c r="S47" s="349"/>
      <c r="T47" s="349"/>
      <c r="U47" s="349"/>
      <c r="V47" s="71" t="s">
        <v>612</v>
      </c>
      <c r="W47" s="50"/>
      <c r="X47" s="52"/>
      <c r="Y47" s="123" t="str">
        <f t="shared" si="5"/>
        <v>NO ES DE PROCESO PRO</v>
      </c>
      <c r="Z47" s="123" t="str">
        <f t="shared" si="6"/>
        <v>NO ES DE PROCESO REQM</v>
      </c>
      <c r="AA47" s="123" t="str">
        <f t="shared" si="7"/>
        <v>NO ES DE PROCESO PP-PMC</v>
      </c>
      <c r="AB47" s="123" t="str">
        <f t="shared" si="8"/>
        <v>NO ES DE PROCESO PPQA</v>
      </c>
      <c r="AC47" s="123" t="str">
        <f t="shared" si="9"/>
        <v>NO ES DE PROCESO CM</v>
      </c>
      <c r="AD47" s="123">
        <f t="shared" si="10"/>
        <v>1</v>
      </c>
    </row>
    <row r="48" spans="2:30" s="38" customFormat="1" ht="39.950000000000003" customHeight="1" outlineLevel="1">
      <c r="B48" s="71">
        <f t="shared" si="12"/>
        <v>32</v>
      </c>
      <c r="C48" s="218" t="s">
        <v>264</v>
      </c>
      <c r="D48" s="50">
        <f t="shared" si="13"/>
        <v>18</v>
      </c>
      <c r="E48" s="10" t="s">
        <v>526</v>
      </c>
      <c r="F48" s="54"/>
      <c r="G48" s="207" t="s">
        <v>18</v>
      </c>
      <c r="H48" s="319" t="s">
        <v>471</v>
      </c>
      <c r="I48" s="320"/>
      <c r="J48" s="309" t="s">
        <v>604</v>
      </c>
      <c r="K48" s="309"/>
      <c r="L48" s="221" t="s">
        <v>257</v>
      </c>
      <c r="M48" s="74">
        <v>1</v>
      </c>
      <c r="N48" s="81" t="s">
        <v>156</v>
      </c>
      <c r="O48" s="68" t="str">
        <f t="shared" si="4"/>
        <v>ü</v>
      </c>
      <c r="P48" s="50"/>
      <c r="Q48" s="10" t="s">
        <v>647</v>
      </c>
      <c r="R48" s="352" t="s">
        <v>674</v>
      </c>
      <c r="S48" s="349"/>
      <c r="T48" s="349"/>
      <c r="U48" s="349"/>
      <c r="V48" s="71" t="s">
        <v>612</v>
      </c>
      <c r="W48" s="50"/>
      <c r="X48" s="52"/>
      <c r="Y48" s="123" t="str">
        <f t="shared" si="5"/>
        <v>NO ES DE PROCESO PRO</v>
      </c>
      <c r="Z48" s="123" t="str">
        <f t="shared" si="6"/>
        <v>NO ES DE PROCESO REQM</v>
      </c>
      <c r="AA48" s="123" t="str">
        <f t="shared" si="7"/>
        <v>NO ES DE PROCESO PP-PMC</v>
      </c>
      <c r="AB48" s="123" t="str">
        <f t="shared" si="8"/>
        <v>NO ES DE PROCESO PPQA</v>
      </c>
      <c r="AC48" s="123" t="str">
        <f t="shared" si="9"/>
        <v>NO ES DE PROCESO CM</v>
      </c>
      <c r="AD48" s="123">
        <f t="shared" si="10"/>
        <v>1</v>
      </c>
    </row>
    <row r="49" spans="2:30" s="38" customFormat="1" ht="39.950000000000003" customHeight="1" outlineLevel="1">
      <c r="B49" s="71">
        <f t="shared" si="12"/>
        <v>33</v>
      </c>
      <c r="C49" s="218" t="s">
        <v>264</v>
      </c>
      <c r="D49" s="50">
        <f t="shared" si="13"/>
        <v>19</v>
      </c>
      <c r="E49" s="10" t="s">
        <v>527</v>
      </c>
      <c r="F49" s="54"/>
      <c r="G49" s="207" t="s">
        <v>18</v>
      </c>
      <c r="H49" s="319" t="s">
        <v>471</v>
      </c>
      <c r="I49" s="320"/>
      <c r="J49" s="309" t="s">
        <v>604</v>
      </c>
      <c r="K49" s="309"/>
      <c r="L49" s="221" t="s">
        <v>257</v>
      </c>
      <c r="M49" s="74">
        <v>1</v>
      </c>
      <c r="N49" s="81" t="s">
        <v>156</v>
      </c>
      <c r="O49" s="68" t="str">
        <f t="shared" si="4"/>
        <v>ü</v>
      </c>
      <c r="P49" s="50"/>
      <c r="Q49" s="10" t="s">
        <v>649</v>
      </c>
      <c r="R49" s="352" t="s">
        <v>674</v>
      </c>
      <c r="S49" s="349"/>
      <c r="T49" s="349"/>
      <c r="U49" s="349"/>
      <c r="V49" s="71" t="s">
        <v>612</v>
      </c>
      <c r="W49" s="50"/>
      <c r="X49" s="52"/>
      <c r="Y49" s="123" t="str">
        <f t="shared" si="5"/>
        <v>NO ES DE PROCESO PRO</v>
      </c>
      <c r="Z49" s="123" t="str">
        <f t="shared" si="6"/>
        <v>NO ES DE PROCESO REQM</v>
      </c>
      <c r="AA49" s="123" t="str">
        <f t="shared" si="7"/>
        <v>NO ES DE PROCESO PP-PMC</v>
      </c>
      <c r="AB49" s="123" t="str">
        <f t="shared" si="8"/>
        <v>NO ES DE PROCESO PPQA</v>
      </c>
      <c r="AC49" s="123" t="str">
        <f t="shared" si="9"/>
        <v>NO ES DE PROCESO CM</v>
      </c>
      <c r="AD49" s="123">
        <f t="shared" si="10"/>
        <v>1</v>
      </c>
    </row>
    <row r="50" spans="2:30" s="38" customFormat="1" ht="39.950000000000003" customHeight="1" outlineLevel="1">
      <c r="B50" s="71">
        <f t="shared" si="12"/>
        <v>34</v>
      </c>
      <c r="C50" s="218" t="s">
        <v>264</v>
      </c>
      <c r="D50" s="50">
        <f t="shared" si="13"/>
        <v>20</v>
      </c>
      <c r="E50" s="10" t="s">
        <v>528</v>
      </c>
      <c r="F50" s="54"/>
      <c r="G50" s="207" t="s">
        <v>18</v>
      </c>
      <c r="H50" s="319" t="s">
        <v>471</v>
      </c>
      <c r="I50" s="320"/>
      <c r="J50" s="309" t="s">
        <v>604</v>
      </c>
      <c r="K50" s="309"/>
      <c r="L50" s="221" t="s">
        <v>257</v>
      </c>
      <c r="M50" s="74">
        <v>1</v>
      </c>
      <c r="N50" s="81" t="s">
        <v>156</v>
      </c>
      <c r="O50" s="68" t="str">
        <f t="shared" si="4"/>
        <v>ü</v>
      </c>
      <c r="P50" s="50"/>
      <c r="Q50" s="10" t="s">
        <v>645</v>
      </c>
      <c r="R50" s="352" t="s">
        <v>674</v>
      </c>
      <c r="S50" s="349"/>
      <c r="T50" s="349"/>
      <c r="U50" s="349"/>
      <c r="V50" s="71" t="s">
        <v>612</v>
      </c>
      <c r="W50" s="50"/>
      <c r="X50" s="52"/>
      <c r="Y50" s="123" t="str">
        <f t="shared" si="5"/>
        <v>NO ES DE PROCESO PRO</v>
      </c>
      <c r="Z50" s="123" t="str">
        <f t="shared" si="6"/>
        <v>NO ES DE PROCESO REQM</v>
      </c>
      <c r="AA50" s="123" t="str">
        <f t="shared" si="7"/>
        <v>NO ES DE PROCESO PP-PMC</v>
      </c>
      <c r="AB50" s="123" t="str">
        <f t="shared" si="8"/>
        <v>NO ES DE PROCESO PPQA</v>
      </c>
      <c r="AC50" s="123" t="str">
        <f t="shared" si="9"/>
        <v>NO ES DE PROCESO CM</v>
      </c>
      <c r="AD50" s="123">
        <f t="shared" si="10"/>
        <v>1</v>
      </c>
    </row>
    <row r="51" spans="2:30" s="38" customFormat="1" ht="39.950000000000003" customHeight="1" outlineLevel="1">
      <c r="B51" s="71">
        <f t="shared" si="12"/>
        <v>35</v>
      </c>
      <c r="C51" s="218" t="s">
        <v>264</v>
      </c>
      <c r="D51" s="50">
        <f t="shared" si="13"/>
        <v>21</v>
      </c>
      <c r="E51" s="10" t="s">
        <v>529</v>
      </c>
      <c r="F51" s="54"/>
      <c r="G51" s="207" t="s">
        <v>18</v>
      </c>
      <c r="H51" s="319" t="s">
        <v>471</v>
      </c>
      <c r="I51" s="320"/>
      <c r="J51" s="309" t="s">
        <v>604</v>
      </c>
      <c r="K51" s="309"/>
      <c r="L51" s="221" t="s">
        <v>257</v>
      </c>
      <c r="M51" s="74">
        <v>1</v>
      </c>
      <c r="N51" s="81" t="s">
        <v>156</v>
      </c>
      <c r="O51" s="68" t="str">
        <f t="shared" si="4"/>
        <v>ü</v>
      </c>
      <c r="P51" s="50"/>
      <c r="Q51" s="10" t="s">
        <v>644</v>
      </c>
      <c r="R51" s="352" t="s">
        <v>674</v>
      </c>
      <c r="S51" s="349"/>
      <c r="T51" s="349"/>
      <c r="U51" s="349"/>
      <c r="V51" s="71" t="s">
        <v>612</v>
      </c>
      <c r="W51" s="50"/>
      <c r="X51" s="52"/>
      <c r="Y51" s="123" t="str">
        <f t="shared" si="5"/>
        <v>NO ES DE PROCESO PRO</v>
      </c>
      <c r="Z51" s="123" t="str">
        <f t="shared" si="6"/>
        <v>NO ES DE PROCESO REQM</v>
      </c>
      <c r="AA51" s="123" t="str">
        <f t="shared" si="7"/>
        <v>NO ES DE PROCESO PP-PMC</v>
      </c>
      <c r="AB51" s="123" t="str">
        <f t="shared" si="8"/>
        <v>NO ES DE PROCESO PPQA</v>
      </c>
      <c r="AC51" s="123" t="str">
        <f t="shared" si="9"/>
        <v>NO ES DE PROCESO CM</v>
      </c>
      <c r="AD51" s="123">
        <f t="shared" si="10"/>
        <v>1</v>
      </c>
    </row>
    <row r="52" spans="2:30" s="38" customFormat="1" ht="39.950000000000003" customHeight="1" outlineLevel="1">
      <c r="B52" s="71">
        <f t="shared" si="12"/>
        <v>36</v>
      </c>
      <c r="C52" s="218" t="s">
        <v>264</v>
      </c>
      <c r="D52" s="50">
        <f t="shared" si="13"/>
        <v>22</v>
      </c>
      <c r="E52" s="10" t="s">
        <v>530</v>
      </c>
      <c r="F52" s="54"/>
      <c r="G52" s="207" t="s">
        <v>19</v>
      </c>
      <c r="H52" s="319" t="s">
        <v>605</v>
      </c>
      <c r="I52" s="320"/>
      <c r="J52" s="309" t="s">
        <v>604</v>
      </c>
      <c r="K52" s="309"/>
      <c r="L52" s="221" t="s">
        <v>257</v>
      </c>
      <c r="M52" s="74">
        <v>1</v>
      </c>
      <c r="N52" s="81" t="s">
        <v>156</v>
      </c>
      <c r="O52" s="68" t="str">
        <f t="shared" si="4"/>
        <v>ü</v>
      </c>
      <c r="P52" s="50"/>
      <c r="Q52" s="10" t="s">
        <v>643</v>
      </c>
      <c r="R52" s="352" t="s">
        <v>674</v>
      </c>
      <c r="S52" s="349"/>
      <c r="T52" s="349"/>
      <c r="U52" s="349"/>
      <c r="V52" s="71" t="s">
        <v>612</v>
      </c>
      <c r="W52" s="50"/>
      <c r="X52" s="52"/>
      <c r="Y52" s="123" t="str">
        <f t="shared" si="5"/>
        <v>NO ES DE PROCESO PRO</v>
      </c>
      <c r="Z52" s="123" t="str">
        <f t="shared" si="6"/>
        <v>NO ES DE PROCESO REQM</v>
      </c>
      <c r="AA52" s="123" t="str">
        <f t="shared" si="7"/>
        <v>NO ES DE PROCESO PP-PMC</v>
      </c>
      <c r="AB52" s="123" t="str">
        <f t="shared" si="8"/>
        <v>NO ES DE PROCESO PPQA</v>
      </c>
      <c r="AC52" s="123">
        <f t="shared" si="9"/>
        <v>1</v>
      </c>
      <c r="AD52" s="123" t="str">
        <f t="shared" si="10"/>
        <v>NO ES DE PROCESO MA</v>
      </c>
    </row>
    <row r="53" spans="2:30" s="38" customFormat="1" ht="39.950000000000003" customHeight="1" outlineLevel="1">
      <c r="B53" s="71">
        <f t="shared" si="12"/>
        <v>37</v>
      </c>
      <c r="C53" s="218" t="s">
        <v>264</v>
      </c>
      <c r="D53" s="50">
        <f t="shared" si="13"/>
        <v>23</v>
      </c>
      <c r="E53" s="10" t="s">
        <v>531</v>
      </c>
      <c r="F53" s="54"/>
      <c r="G53" s="207" t="s">
        <v>19</v>
      </c>
      <c r="H53" s="319" t="s">
        <v>605</v>
      </c>
      <c r="I53" s="320"/>
      <c r="J53" s="309" t="s">
        <v>604</v>
      </c>
      <c r="K53" s="309"/>
      <c r="L53" s="221" t="s">
        <v>257</v>
      </c>
      <c r="M53" s="74">
        <v>1</v>
      </c>
      <c r="N53" s="81" t="s">
        <v>156</v>
      </c>
      <c r="O53" s="68" t="str">
        <f t="shared" si="4"/>
        <v>ü</v>
      </c>
      <c r="P53" s="50" t="s">
        <v>630</v>
      </c>
      <c r="Q53" s="10" t="s">
        <v>630</v>
      </c>
      <c r="R53" s="352" t="s">
        <v>675</v>
      </c>
      <c r="S53" s="349"/>
      <c r="T53" s="349"/>
      <c r="U53" s="349"/>
      <c r="V53" s="71" t="s">
        <v>612</v>
      </c>
      <c r="W53" s="10" t="s">
        <v>652</v>
      </c>
      <c r="X53" s="52"/>
      <c r="Y53" s="123" t="str">
        <f t="shared" si="5"/>
        <v>NO ES DE PROCESO PRO</v>
      </c>
      <c r="Z53" s="123" t="str">
        <f t="shared" si="6"/>
        <v>NO ES DE PROCESO REQM</v>
      </c>
      <c r="AA53" s="123" t="str">
        <f t="shared" si="7"/>
        <v>NO ES DE PROCESO PP-PMC</v>
      </c>
      <c r="AB53" s="123" t="str">
        <f t="shared" si="8"/>
        <v>NO ES DE PROCESO PPQA</v>
      </c>
      <c r="AC53" s="123">
        <f t="shared" si="9"/>
        <v>1</v>
      </c>
      <c r="AD53" s="123" t="str">
        <f t="shared" si="10"/>
        <v>NO ES DE PROCESO MA</v>
      </c>
    </row>
    <row r="54" spans="2:30" s="38" customFormat="1" ht="39.950000000000003" customHeight="1" outlineLevel="1">
      <c r="B54" s="71">
        <f t="shared" si="12"/>
        <v>38</v>
      </c>
      <c r="C54" s="218" t="s">
        <v>264</v>
      </c>
      <c r="D54" s="50">
        <f t="shared" si="13"/>
        <v>24</v>
      </c>
      <c r="E54" s="10" t="s">
        <v>532</v>
      </c>
      <c r="F54" s="54"/>
      <c r="G54" s="207" t="s">
        <v>19</v>
      </c>
      <c r="H54" s="319" t="s">
        <v>605</v>
      </c>
      <c r="I54" s="320"/>
      <c r="J54" s="309" t="s">
        <v>604</v>
      </c>
      <c r="K54" s="309"/>
      <c r="L54" s="221" t="s">
        <v>257</v>
      </c>
      <c r="M54" s="74">
        <v>1</v>
      </c>
      <c r="N54" s="81" t="s">
        <v>156</v>
      </c>
      <c r="O54" s="68" t="str">
        <f t="shared" si="4"/>
        <v>ü</v>
      </c>
      <c r="P54" s="50"/>
      <c r="Q54" s="10" t="s">
        <v>642</v>
      </c>
      <c r="R54" s="352" t="s">
        <v>675</v>
      </c>
      <c r="S54" s="349"/>
      <c r="T54" s="349"/>
      <c r="U54" s="349"/>
      <c r="V54" s="71" t="s">
        <v>612</v>
      </c>
      <c r="W54" s="50"/>
      <c r="X54" s="52"/>
      <c r="Y54" s="123" t="str">
        <f t="shared" si="5"/>
        <v>NO ES DE PROCESO PRO</v>
      </c>
      <c r="Z54" s="123" t="str">
        <f t="shared" si="6"/>
        <v>NO ES DE PROCESO REQM</v>
      </c>
      <c r="AA54" s="123" t="str">
        <f t="shared" si="7"/>
        <v>NO ES DE PROCESO PP-PMC</v>
      </c>
      <c r="AB54" s="123" t="str">
        <f t="shared" si="8"/>
        <v>NO ES DE PROCESO PPQA</v>
      </c>
      <c r="AC54" s="123">
        <f t="shared" si="9"/>
        <v>1</v>
      </c>
      <c r="AD54" s="123" t="str">
        <f t="shared" si="10"/>
        <v>NO ES DE PROCESO MA</v>
      </c>
    </row>
    <row r="55" spans="2:30" s="38" customFormat="1" ht="39.950000000000003" customHeight="1" outlineLevel="1">
      <c r="B55" s="71">
        <f t="shared" si="12"/>
        <v>39</v>
      </c>
      <c r="C55" s="218" t="s">
        <v>264</v>
      </c>
      <c r="D55" s="50">
        <f t="shared" si="13"/>
        <v>25</v>
      </c>
      <c r="E55" s="10" t="s">
        <v>533</v>
      </c>
      <c r="F55" s="54" t="s">
        <v>489</v>
      </c>
      <c r="G55" s="207" t="s">
        <v>486</v>
      </c>
      <c r="H55" s="319" t="s">
        <v>471</v>
      </c>
      <c r="I55" s="320"/>
      <c r="J55" s="309" t="s">
        <v>604</v>
      </c>
      <c r="K55" s="309"/>
      <c r="L55" s="221" t="s">
        <v>257</v>
      </c>
      <c r="M55" s="74">
        <v>1</v>
      </c>
      <c r="N55" s="81" t="s">
        <v>156</v>
      </c>
      <c r="O55" s="68" t="str">
        <f t="shared" si="4"/>
        <v>ü</v>
      </c>
      <c r="P55" s="50" t="s">
        <v>611</v>
      </c>
      <c r="Q55" s="10"/>
      <c r="R55" s="352" t="s">
        <v>676</v>
      </c>
      <c r="S55" s="352" t="s">
        <v>677</v>
      </c>
      <c r="T55" s="352"/>
      <c r="U55" s="352"/>
      <c r="V55" s="50" t="s">
        <v>612</v>
      </c>
      <c r="W55" s="50"/>
      <c r="X55" s="52"/>
      <c r="Y55" s="123" t="str">
        <f t="shared" si="5"/>
        <v>NO ES DE PROCESO PRO</v>
      </c>
      <c r="Z55" s="123" t="str">
        <f t="shared" si="6"/>
        <v>NO ES DE PROCESO REQM</v>
      </c>
      <c r="AA55" s="123">
        <f t="shared" si="7"/>
        <v>1</v>
      </c>
      <c r="AB55" s="123" t="str">
        <f t="shared" si="8"/>
        <v>NO ES DE PROCESO PPQA</v>
      </c>
      <c r="AC55" s="123" t="str">
        <f t="shared" si="9"/>
        <v>NO ES DE PROCESO CM</v>
      </c>
      <c r="AD55" s="123" t="str">
        <f t="shared" si="10"/>
        <v>NO ES DE PROCESO MA</v>
      </c>
    </row>
    <row r="56" spans="2:30" s="38" customFormat="1" ht="39.950000000000003" customHeight="1" outlineLevel="1">
      <c r="B56" s="71">
        <f t="shared" si="12"/>
        <v>40</v>
      </c>
      <c r="C56" s="218" t="s">
        <v>264</v>
      </c>
      <c r="D56" s="50">
        <f t="shared" si="13"/>
        <v>26</v>
      </c>
      <c r="E56" s="10" t="s">
        <v>534</v>
      </c>
      <c r="F56" s="54" t="s">
        <v>489</v>
      </c>
      <c r="G56" s="207" t="s">
        <v>343</v>
      </c>
      <c r="H56" s="319" t="s">
        <v>608</v>
      </c>
      <c r="I56" s="320"/>
      <c r="J56" s="309" t="s">
        <v>604</v>
      </c>
      <c r="K56" s="309"/>
      <c r="L56" s="221" t="s">
        <v>257</v>
      </c>
      <c r="M56" s="74">
        <v>1</v>
      </c>
      <c r="N56" s="81" t="s">
        <v>156</v>
      </c>
      <c r="O56" s="68" t="str">
        <f t="shared" si="4"/>
        <v>ü</v>
      </c>
      <c r="P56" s="10" t="s">
        <v>617</v>
      </c>
      <c r="Q56" s="10" t="s">
        <v>617</v>
      </c>
      <c r="R56" s="352" t="s">
        <v>676</v>
      </c>
      <c r="S56" s="352" t="s">
        <v>677</v>
      </c>
      <c r="T56" s="352"/>
      <c r="U56" s="352"/>
      <c r="V56" s="50" t="s">
        <v>612</v>
      </c>
      <c r="W56" s="10" t="s">
        <v>654</v>
      </c>
      <c r="X56" s="52"/>
      <c r="Y56" s="123" t="str">
        <f t="shared" si="5"/>
        <v>NO ES DE PROCESO PRO</v>
      </c>
      <c r="Z56" s="123">
        <f t="shared" si="6"/>
        <v>1</v>
      </c>
      <c r="AA56" s="123" t="str">
        <f t="shared" si="7"/>
        <v>NO ES DE PROCESO PP-PMC</v>
      </c>
      <c r="AB56" s="123" t="str">
        <f t="shared" si="8"/>
        <v>NO ES DE PROCESO PPQA</v>
      </c>
      <c r="AC56" s="123" t="str">
        <f t="shared" si="9"/>
        <v>NO ES DE PROCESO CM</v>
      </c>
      <c r="AD56" s="123" t="str">
        <f t="shared" si="10"/>
        <v>NO ES DE PROCESO MA</v>
      </c>
    </row>
    <row r="57" spans="2:30" s="38" customFormat="1" ht="39.950000000000003" customHeight="1" outlineLevel="1">
      <c r="B57" s="71">
        <f t="shared" si="12"/>
        <v>41</v>
      </c>
      <c r="C57" s="218" t="s">
        <v>264</v>
      </c>
      <c r="D57" s="50">
        <f t="shared" si="13"/>
        <v>27</v>
      </c>
      <c r="E57" s="10" t="s">
        <v>535</v>
      </c>
      <c r="F57" s="54" t="s">
        <v>489</v>
      </c>
      <c r="G57" s="207" t="s">
        <v>343</v>
      </c>
      <c r="H57" s="319" t="s">
        <v>608</v>
      </c>
      <c r="I57" s="320"/>
      <c r="J57" s="309" t="s">
        <v>604</v>
      </c>
      <c r="K57" s="309"/>
      <c r="L57" s="221" t="s">
        <v>257</v>
      </c>
      <c r="M57" s="74">
        <v>1</v>
      </c>
      <c r="N57" s="81" t="s">
        <v>156</v>
      </c>
      <c r="O57" s="68" t="str">
        <f t="shared" si="4"/>
        <v>ü</v>
      </c>
      <c r="P57" s="10" t="s">
        <v>616</v>
      </c>
      <c r="Q57" s="10" t="s">
        <v>616</v>
      </c>
      <c r="R57" s="352" t="s">
        <v>676</v>
      </c>
      <c r="S57" s="352" t="s">
        <v>677</v>
      </c>
      <c r="T57" s="352"/>
      <c r="U57" s="352"/>
      <c r="V57" s="50" t="s">
        <v>612</v>
      </c>
      <c r="W57" s="10" t="s">
        <v>654</v>
      </c>
      <c r="X57" s="52"/>
      <c r="Y57" s="123" t="str">
        <f t="shared" si="5"/>
        <v>NO ES DE PROCESO PRO</v>
      </c>
      <c r="Z57" s="123">
        <f t="shared" si="6"/>
        <v>1</v>
      </c>
      <c r="AA57" s="123" t="str">
        <f t="shared" si="7"/>
        <v>NO ES DE PROCESO PP-PMC</v>
      </c>
      <c r="AB57" s="123" t="str">
        <f t="shared" si="8"/>
        <v>NO ES DE PROCESO PPQA</v>
      </c>
      <c r="AC57" s="123" t="str">
        <f t="shared" si="9"/>
        <v>NO ES DE PROCESO CM</v>
      </c>
      <c r="AD57" s="123" t="str">
        <f t="shared" si="10"/>
        <v>NO ES DE PROCESO MA</v>
      </c>
    </row>
    <row r="58" spans="2:30" s="38" customFormat="1" ht="39.950000000000003" customHeight="1" outlineLevel="1">
      <c r="B58" s="71">
        <f t="shared" si="12"/>
        <v>42</v>
      </c>
      <c r="C58" s="218" t="s">
        <v>264</v>
      </c>
      <c r="D58" s="50">
        <f t="shared" si="13"/>
        <v>28</v>
      </c>
      <c r="E58" s="10" t="s">
        <v>536</v>
      </c>
      <c r="F58" s="54" t="s">
        <v>480</v>
      </c>
      <c r="G58" s="207" t="s">
        <v>343</v>
      </c>
      <c r="H58" s="319" t="s">
        <v>608</v>
      </c>
      <c r="I58" s="320"/>
      <c r="J58" s="309" t="s">
        <v>604</v>
      </c>
      <c r="K58" s="309"/>
      <c r="L58" s="221" t="s">
        <v>257</v>
      </c>
      <c r="M58" s="74">
        <v>1</v>
      </c>
      <c r="N58" s="81" t="s">
        <v>156</v>
      </c>
      <c r="O58" s="68" t="str">
        <f t="shared" si="4"/>
        <v>ü</v>
      </c>
      <c r="P58" s="50" t="s">
        <v>617</v>
      </c>
      <c r="Q58" s="10" t="s">
        <v>617</v>
      </c>
      <c r="R58" s="352" t="s">
        <v>676</v>
      </c>
      <c r="S58" s="352" t="s">
        <v>480</v>
      </c>
      <c r="T58" s="352"/>
      <c r="U58" s="352"/>
      <c r="V58" s="50" t="s">
        <v>612</v>
      </c>
      <c r="W58" s="10" t="s">
        <v>653</v>
      </c>
      <c r="X58" s="52"/>
      <c r="Y58" s="123" t="str">
        <f t="shared" si="5"/>
        <v>NO ES DE PROCESO PRO</v>
      </c>
      <c r="Z58" s="123">
        <f t="shared" si="6"/>
        <v>1</v>
      </c>
      <c r="AA58" s="123" t="str">
        <f t="shared" si="7"/>
        <v>NO ES DE PROCESO PP-PMC</v>
      </c>
      <c r="AB58" s="123" t="str">
        <f t="shared" si="8"/>
        <v>NO ES DE PROCESO PPQA</v>
      </c>
      <c r="AC58" s="123" t="str">
        <f t="shared" si="9"/>
        <v>NO ES DE PROCESO CM</v>
      </c>
      <c r="AD58" s="123" t="str">
        <f t="shared" si="10"/>
        <v>NO ES DE PROCESO MA</v>
      </c>
    </row>
    <row r="59" spans="2:30" s="38" customFormat="1" ht="39.950000000000003" customHeight="1" outlineLevel="1">
      <c r="B59" s="71">
        <f t="shared" si="12"/>
        <v>43</v>
      </c>
      <c r="C59" s="218" t="s">
        <v>264</v>
      </c>
      <c r="D59" s="50">
        <f t="shared" si="13"/>
        <v>29</v>
      </c>
      <c r="E59" s="10" t="s">
        <v>537</v>
      </c>
      <c r="F59" s="54" t="s">
        <v>480</v>
      </c>
      <c r="G59" s="207" t="s">
        <v>343</v>
      </c>
      <c r="H59" s="319" t="s">
        <v>608</v>
      </c>
      <c r="I59" s="320"/>
      <c r="J59" s="309" t="s">
        <v>604</v>
      </c>
      <c r="K59" s="309"/>
      <c r="L59" s="221" t="s">
        <v>257</v>
      </c>
      <c r="M59" s="74">
        <v>1</v>
      </c>
      <c r="N59" s="81" t="s">
        <v>156</v>
      </c>
      <c r="O59" s="68" t="str">
        <f t="shared" si="4"/>
        <v>ü</v>
      </c>
      <c r="P59" s="50" t="s">
        <v>616</v>
      </c>
      <c r="Q59" s="10" t="s">
        <v>639</v>
      </c>
      <c r="R59" s="352" t="s">
        <v>676</v>
      </c>
      <c r="S59" s="352" t="s">
        <v>480</v>
      </c>
      <c r="T59" s="352"/>
      <c r="U59" s="352"/>
      <c r="V59" s="50" t="s">
        <v>612</v>
      </c>
      <c r="W59" s="50"/>
      <c r="X59" s="52"/>
      <c r="Y59" s="123" t="str">
        <f t="shared" si="5"/>
        <v>NO ES DE PROCESO PRO</v>
      </c>
      <c r="Z59" s="123">
        <f t="shared" si="6"/>
        <v>1</v>
      </c>
      <c r="AA59" s="123" t="str">
        <f t="shared" si="7"/>
        <v>NO ES DE PROCESO PP-PMC</v>
      </c>
      <c r="AB59" s="123" t="str">
        <f t="shared" si="8"/>
        <v>NO ES DE PROCESO PPQA</v>
      </c>
      <c r="AC59" s="123" t="str">
        <f t="shared" si="9"/>
        <v>NO ES DE PROCESO CM</v>
      </c>
      <c r="AD59" s="123" t="str">
        <f t="shared" si="10"/>
        <v>NO ES DE PROCESO MA</v>
      </c>
    </row>
    <row r="60" spans="2:30" s="38" customFormat="1" ht="39.950000000000003" customHeight="1" outlineLevel="1">
      <c r="B60" s="71">
        <f t="shared" si="12"/>
        <v>44</v>
      </c>
      <c r="C60" s="218" t="s">
        <v>264</v>
      </c>
      <c r="D60" s="50">
        <f t="shared" si="13"/>
        <v>30</v>
      </c>
      <c r="E60" s="10" t="s">
        <v>538</v>
      </c>
      <c r="F60" s="54" t="s">
        <v>480</v>
      </c>
      <c r="G60" s="207" t="s">
        <v>343</v>
      </c>
      <c r="H60" s="319" t="s">
        <v>608</v>
      </c>
      <c r="I60" s="320"/>
      <c r="J60" s="309" t="s">
        <v>604</v>
      </c>
      <c r="K60" s="309"/>
      <c r="L60" s="221" t="s">
        <v>257</v>
      </c>
      <c r="M60" s="74">
        <v>1</v>
      </c>
      <c r="N60" s="81" t="s">
        <v>156</v>
      </c>
      <c r="O60" s="68" t="str">
        <f t="shared" si="4"/>
        <v>ü</v>
      </c>
      <c r="P60" s="50" t="s">
        <v>639</v>
      </c>
      <c r="Q60" s="10"/>
      <c r="R60" s="352" t="s">
        <v>676</v>
      </c>
      <c r="S60" s="352" t="s">
        <v>480</v>
      </c>
      <c r="T60" s="352" t="s">
        <v>678</v>
      </c>
      <c r="U60" s="352" t="s">
        <v>680</v>
      </c>
      <c r="V60" s="50" t="s">
        <v>612</v>
      </c>
      <c r="W60" s="50"/>
      <c r="X60" s="52"/>
      <c r="Y60" s="123" t="str">
        <f t="shared" si="5"/>
        <v>NO ES DE PROCESO PRO</v>
      </c>
      <c r="Z60" s="123">
        <f t="shared" si="6"/>
        <v>1</v>
      </c>
      <c r="AA60" s="123" t="str">
        <f t="shared" si="7"/>
        <v>NO ES DE PROCESO PP-PMC</v>
      </c>
      <c r="AB60" s="123" t="str">
        <f t="shared" si="8"/>
        <v>NO ES DE PROCESO PPQA</v>
      </c>
      <c r="AC60" s="123" t="str">
        <f t="shared" si="9"/>
        <v>NO ES DE PROCESO CM</v>
      </c>
      <c r="AD60" s="123" t="str">
        <f t="shared" si="10"/>
        <v>NO ES DE PROCESO MA</v>
      </c>
    </row>
    <row r="61" spans="2:30" s="38" customFormat="1" ht="39.950000000000003" customHeight="1" outlineLevel="1">
      <c r="B61" s="71">
        <f t="shared" si="12"/>
        <v>45</v>
      </c>
      <c r="C61" s="218" t="s">
        <v>264</v>
      </c>
      <c r="D61" s="50">
        <f t="shared" si="13"/>
        <v>31</v>
      </c>
      <c r="E61" s="10" t="s">
        <v>539</v>
      </c>
      <c r="F61" s="54" t="s">
        <v>480</v>
      </c>
      <c r="G61" s="207" t="s">
        <v>343</v>
      </c>
      <c r="H61" s="319" t="s">
        <v>608</v>
      </c>
      <c r="I61" s="320"/>
      <c r="J61" s="309" t="s">
        <v>604</v>
      </c>
      <c r="K61" s="309"/>
      <c r="L61" s="221" t="s">
        <v>257</v>
      </c>
      <c r="M61" s="74">
        <v>1</v>
      </c>
      <c r="N61" s="81" t="s">
        <v>156</v>
      </c>
      <c r="O61" s="68" t="str">
        <f t="shared" si="4"/>
        <v>ü</v>
      </c>
      <c r="P61" s="50" t="s">
        <v>639</v>
      </c>
      <c r="Q61" s="10"/>
      <c r="R61" s="352" t="s">
        <v>676</v>
      </c>
      <c r="S61" s="352" t="s">
        <v>480</v>
      </c>
      <c r="T61" s="352" t="s">
        <v>678</v>
      </c>
      <c r="U61" s="352" t="s">
        <v>680</v>
      </c>
      <c r="V61" s="50" t="s">
        <v>612</v>
      </c>
      <c r="W61" s="50"/>
      <c r="X61" s="52"/>
      <c r="Y61" s="123" t="str">
        <f t="shared" si="5"/>
        <v>NO ES DE PROCESO PRO</v>
      </c>
      <c r="Z61" s="123">
        <f t="shared" si="6"/>
        <v>1</v>
      </c>
      <c r="AA61" s="123" t="str">
        <f t="shared" si="7"/>
        <v>NO ES DE PROCESO PP-PMC</v>
      </c>
      <c r="AB61" s="123" t="str">
        <f t="shared" si="8"/>
        <v>NO ES DE PROCESO PPQA</v>
      </c>
      <c r="AC61" s="123" t="str">
        <f t="shared" si="9"/>
        <v>NO ES DE PROCESO CM</v>
      </c>
      <c r="AD61" s="123" t="str">
        <f t="shared" si="10"/>
        <v>NO ES DE PROCESO MA</v>
      </c>
    </row>
    <row r="62" spans="2:30" s="38" customFormat="1" ht="39.950000000000003" customHeight="1" outlineLevel="1">
      <c r="B62" s="71">
        <f t="shared" si="12"/>
        <v>46</v>
      </c>
      <c r="C62" s="218" t="s">
        <v>264</v>
      </c>
      <c r="D62" s="50">
        <f t="shared" si="13"/>
        <v>32</v>
      </c>
      <c r="E62" s="10" t="s">
        <v>540</v>
      </c>
      <c r="F62" s="54" t="s">
        <v>480</v>
      </c>
      <c r="G62" s="207" t="s">
        <v>343</v>
      </c>
      <c r="H62" s="319" t="s">
        <v>608</v>
      </c>
      <c r="I62" s="320"/>
      <c r="J62" s="309" t="s">
        <v>604</v>
      </c>
      <c r="K62" s="309"/>
      <c r="L62" s="221" t="s">
        <v>257</v>
      </c>
      <c r="M62" s="74">
        <v>1</v>
      </c>
      <c r="N62" s="81" t="s">
        <v>156</v>
      </c>
      <c r="O62" s="68" t="str">
        <f t="shared" si="4"/>
        <v>ü</v>
      </c>
      <c r="P62" s="50" t="s">
        <v>639</v>
      </c>
      <c r="Q62" s="10"/>
      <c r="R62" s="352" t="s">
        <v>676</v>
      </c>
      <c r="S62" s="352" t="s">
        <v>480</v>
      </c>
      <c r="T62" s="352" t="s">
        <v>678</v>
      </c>
      <c r="U62" s="352" t="s">
        <v>681</v>
      </c>
      <c r="V62" s="50" t="s">
        <v>612</v>
      </c>
      <c r="W62" s="50"/>
      <c r="X62" s="52"/>
      <c r="Y62" s="123" t="str">
        <f t="shared" si="5"/>
        <v>NO ES DE PROCESO PRO</v>
      </c>
      <c r="Z62" s="123">
        <f t="shared" si="6"/>
        <v>1</v>
      </c>
      <c r="AA62" s="123" t="str">
        <f t="shared" si="7"/>
        <v>NO ES DE PROCESO PP-PMC</v>
      </c>
      <c r="AB62" s="123" t="str">
        <f t="shared" si="8"/>
        <v>NO ES DE PROCESO PPQA</v>
      </c>
      <c r="AC62" s="123" t="str">
        <f t="shared" si="9"/>
        <v>NO ES DE PROCESO CM</v>
      </c>
      <c r="AD62" s="123" t="str">
        <f t="shared" si="10"/>
        <v>NO ES DE PROCESO MA</v>
      </c>
    </row>
    <row r="63" spans="2:30" s="38" customFormat="1" ht="39.950000000000003" customHeight="1" outlineLevel="1">
      <c r="B63" s="71">
        <f t="shared" si="12"/>
        <v>47</v>
      </c>
      <c r="C63" s="218" t="s">
        <v>264</v>
      </c>
      <c r="D63" s="50">
        <f t="shared" si="13"/>
        <v>33</v>
      </c>
      <c r="E63" s="10" t="s">
        <v>541</v>
      </c>
      <c r="F63" s="54" t="s">
        <v>480</v>
      </c>
      <c r="G63" s="207" t="s">
        <v>343</v>
      </c>
      <c r="H63" s="319" t="s">
        <v>608</v>
      </c>
      <c r="I63" s="320"/>
      <c r="J63" s="309" t="s">
        <v>604</v>
      </c>
      <c r="K63" s="309"/>
      <c r="L63" s="221" t="s">
        <v>257</v>
      </c>
      <c r="M63" s="74">
        <v>1</v>
      </c>
      <c r="N63" s="81" t="s">
        <v>156</v>
      </c>
      <c r="O63" s="68" t="str">
        <f t="shared" si="4"/>
        <v>ü</v>
      </c>
      <c r="P63" s="50" t="s">
        <v>639</v>
      </c>
      <c r="Q63" s="10"/>
      <c r="R63" s="352" t="s">
        <v>676</v>
      </c>
      <c r="S63" s="352" t="s">
        <v>480</v>
      </c>
      <c r="T63" s="352" t="s">
        <v>678</v>
      </c>
      <c r="U63" s="352" t="s">
        <v>681</v>
      </c>
      <c r="V63" s="50" t="s">
        <v>612</v>
      </c>
      <c r="W63" s="50"/>
      <c r="X63" s="52"/>
      <c r="Y63" s="123" t="str">
        <f t="shared" si="5"/>
        <v>NO ES DE PROCESO PRO</v>
      </c>
      <c r="Z63" s="123">
        <f t="shared" si="6"/>
        <v>1</v>
      </c>
      <c r="AA63" s="123" t="str">
        <f t="shared" si="7"/>
        <v>NO ES DE PROCESO PP-PMC</v>
      </c>
      <c r="AB63" s="123" t="str">
        <f t="shared" si="8"/>
        <v>NO ES DE PROCESO PPQA</v>
      </c>
      <c r="AC63" s="123" t="str">
        <f t="shared" si="9"/>
        <v>NO ES DE PROCESO CM</v>
      </c>
      <c r="AD63" s="123" t="str">
        <f t="shared" si="10"/>
        <v>NO ES DE PROCESO MA</v>
      </c>
    </row>
    <row r="64" spans="2:30" s="38" customFormat="1" ht="39.950000000000003" customHeight="1" outlineLevel="1">
      <c r="B64" s="71">
        <f t="shared" si="12"/>
        <v>48</v>
      </c>
      <c r="C64" s="218" t="s">
        <v>264</v>
      </c>
      <c r="D64" s="50">
        <f t="shared" si="13"/>
        <v>34</v>
      </c>
      <c r="E64" s="10" t="s">
        <v>542</v>
      </c>
      <c r="F64" s="54" t="s">
        <v>480</v>
      </c>
      <c r="G64" s="207" t="s">
        <v>343</v>
      </c>
      <c r="H64" s="319" t="s">
        <v>608</v>
      </c>
      <c r="I64" s="320"/>
      <c r="J64" s="309" t="s">
        <v>604</v>
      </c>
      <c r="K64" s="309"/>
      <c r="L64" s="221" t="s">
        <v>257</v>
      </c>
      <c r="M64" s="74">
        <v>1</v>
      </c>
      <c r="N64" s="81" t="s">
        <v>156</v>
      </c>
      <c r="O64" s="68" t="str">
        <f t="shared" si="4"/>
        <v>ü</v>
      </c>
      <c r="P64" s="50" t="s">
        <v>639</v>
      </c>
      <c r="Q64" s="10"/>
      <c r="R64" s="352" t="s">
        <v>676</v>
      </c>
      <c r="S64" s="352" t="s">
        <v>480</v>
      </c>
      <c r="T64" s="352" t="s">
        <v>678</v>
      </c>
      <c r="U64" s="352" t="s">
        <v>682</v>
      </c>
      <c r="V64" s="50" t="s">
        <v>612</v>
      </c>
      <c r="W64" s="50"/>
      <c r="X64" s="52"/>
      <c r="Y64" s="123" t="str">
        <f t="shared" si="5"/>
        <v>NO ES DE PROCESO PRO</v>
      </c>
      <c r="Z64" s="123">
        <f t="shared" si="6"/>
        <v>1</v>
      </c>
      <c r="AA64" s="123" t="str">
        <f t="shared" si="7"/>
        <v>NO ES DE PROCESO PP-PMC</v>
      </c>
      <c r="AB64" s="123" t="str">
        <f t="shared" si="8"/>
        <v>NO ES DE PROCESO PPQA</v>
      </c>
      <c r="AC64" s="123" t="str">
        <f t="shared" si="9"/>
        <v>NO ES DE PROCESO CM</v>
      </c>
      <c r="AD64" s="123" t="str">
        <f t="shared" si="10"/>
        <v>NO ES DE PROCESO MA</v>
      </c>
    </row>
    <row r="65" spans="2:30" s="38" customFormat="1" ht="39.950000000000003" customHeight="1" outlineLevel="1">
      <c r="B65" s="71">
        <f t="shared" si="12"/>
        <v>49</v>
      </c>
      <c r="C65" s="218" t="s">
        <v>264</v>
      </c>
      <c r="D65" s="50">
        <f t="shared" si="13"/>
        <v>35</v>
      </c>
      <c r="E65" s="10" t="s">
        <v>543</v>
      </c>
      <c r="F65" s="54" t="s">
        <v>480</v>
      </c>
      <c r="G65" s="207" t="s">
        <v>343</v>
      </c>
      <c r="H65" s="319" t="s">
        <v>608</v>
      </c>
      <c r="I65" s="320"/>
      <c r="J65" s="309" t="s">
        <v>604</v>
      </c>
      <c r="K65" s="309"/>
      <c r="L65" s="221" t="s">
        <v>257</v>
      </c>
      <c r="M65" s="74">
        <v>1</v>
      </c>
      <c r="N65" s="81" t="s">
        <v>156</v>
      </c>
      <c r="O65" s="68" t="str">
        <f t="shared" si="4"/>
        <v>ü</v>
      </c>
      <c r="P65" s="50" t="s">
        <v>639</v>
      </c>
      <c r="Q65" s="10"/>
      <c r="R65" s="352" t="s">
        <v>676</v>
      </c>
      <c r="S65" s="352" t="s">
        <v>480</v>
      </c>
      <c r="T65" s="352" t="s">
        <v>678</v>
      </c>
      <c r="U65" s="352" t="s">
        <v>682</v>
      </c>
      <c r="V65" s="50" t="s">
        <v>612</v>
      </c>
      <c r="W65" s="50"/>
      <c r="X65" s="52"/>
      <c r="Y65" s="123" t="str">
        <f t="shared" si="5"/>
        <v>NO ES DE PROCESO PRO</v>
      </c>
      <c r="Z65" s="123">
        <f t="shared" si="6"/>
        <v>1</v>
      </c>
      <c r="AA65" s="123" t="str">
        <f t="shared" si="7"/>
        <v>NO ES DE PROCESO PP-PMC</v>
      </c>
      <c r="AB65" s="123" t="str">
        <f t="shared" si="8"/>
        <v>NO ES DE PROCESO PPQA</v>
      </c>
      <c r="AC65" s="123" t="str">
        <f t="shared" si="9"/>
        <v>NO ES DE PROCESO CM</v>
      </c>
      <c r="AD65" s="123" t="str">
        <f t="shared" si="10"/>
        <v>NO ES DE PROCESO MA</v>
      </c>
    </row>
    <row r="66" spans="2:30" s="38" customFormat="1" ht="39.950000000000003" customHeight="1" outlineLevel="1">
      <c r="B66" s="71">
        <f t="shared" si="12"/>
        <v>50</v>
      </c>
      <c r="C66" s="218" t="s">
        <v>264</v>
      </c>
      <c r="D66" s="50">
        <f t="shared" si="13"/>
        <v>36</v>
      </c>
      <c r="E66" s="10" t="s">
        <v>544</v>
      </c>
      <c r="F66" s="54" t="s">
        <v>480</v>
      </c>
      <c r="G66" s="207" t="s">
        <v>343</v>
      </c>
      <c r="H66" s="319" t="s">
        <v>608</v>
      </c>
      <c r="I66" s="320"/>
      <c r="J66" s="309" t="s">
        <v>604</v>
      </c>
      <c r="K66" s="309"/>
      <c r="L66" s="221" t="s">
        <v>257</v>
      </c>
      <c r="M66" s="74">
        <v>1</v>
      </c>
      <c r="N66" s="81" t="s">
        <v>156</v>
      </c>
      <c r="O66" s="68" t="str">
        <f t="shared" si="4"/>
        <v>ü</v>
      </c>
      <c r="P66" s="50" t="s">
        <v>619</v>
      </c>
      <c r="Q66" s="10" t="s">
        <v>617</v>
      </c>
      <c r="R66" s="352" t="s">
        <v>676</v>
      </c>
      <c r="S66" s="352" t="s">
        <v>480</v>
      </c>
      <c r="T66" s="352"/>
      <c r="U66" s="352"/>
      <c r="V66" s="50" t="s">
        <v>612</v>
      </c>
      <c r="W66" s="10" t="s">
        <v>655</v>
      </c>
      <c r="X66" s="52"/>
      <c r="Y66" s="123" t="str">
        <f t="shared" si="5"/>
        <v>NO ES DE PROCESO PRO</v>
      </c>
      <c r="Z66" s="123">
        <f t="shared" si="6"/>
        <v>1</v>
      </c>
      <c r="AA66" s="123" t="str">
        <f t="shared" si="7"/>
        <v>NO ES DE PROCESO PP-PMC</v>
      </c>
      <c r="AB66" s="123" t="str">
        <f t="shared" si="8"/>
        <v>NO ES DE PROCESO PPQA</v>
      </c>
      <c r="AC66" s="123" t="str">
        <f t="shared" si="9"/>
        <v>NO ES DE PROCESO CM</v>
      </c>
      <c r="AD66" s="123" t="str">
        <f t="shared" si="10"/>
        <v>NO ES DE PROCESO MA</v>
      </c>
    </row>
    <row r="67" spans="2:30" s="38" customFormat="1" ht="39.950000000000003" customHeight="1" outlineLevel="1">
      <c r="B67" s="71">
        <f t="shared" si="12"/>
        <v>51</v>
      </c>
      <c r="C67" s="218" t="s">
        <v>264</v>
      </c>
      <c r="D67" s="50">
        <f t="shared" si="13"/>
        <v>37</v>
      </c>
      <c r="E67" s="10" t="s">
        <v>545</v>
      </c>
      <c r="F67" s="54" t="s">
        <v>481</v>
      </c>
      <c r="G67" s="207" t="s">
        <v>343</v>
      </c>
      <c r="H67" s="319" t="s">
        <v>608</v>
      </c>
      <c r="I67" s="320"/>
      <c r="J67" s="309" t="s">
        <v>604</v>
      </c>
      <c r="K67" s="309"/>
      <c r="L67" s="221" t="s">
        <v>257</v>
      </c>
      <c r="M67" s="74">
        <v>1</v>
      </c>
      <c r="N67" s="81" t="s">
        <v>156</v>
      </c>
      <c r="O67" s="68" t="str">
        <f t="shared" si="4"/>
        <v>ü</v>
      </c>
      <c r="P67" s="50" t="s">
        <v>639</v>
      </c>
      <c r="Q67" s="10" t="s">
        <v>621</v>
      </c>
      <c r="R67" s="352" t="s">
        <v>676</v>
      </c>
      <c r="S67" s="352" t="s">
        <v>481</v>
      </c>
      <c r="T67" s="352"/>
      <c r="U67" s="352"/>
      <c r="V67" s="50" t="s">
        <v>612</v>
      </c>
      <c r="W67" s="50"/>
      <c r="X67" s="52"/>
      <c r="Y67" s="123" t="str">
        <f t="shared" si="5"/>
        <v>NO ES DE PROCESO PRO</v>
      </c>
      <c r="Z67" s="123">
        <f t="shared" si="6"/>
        <v>1</v>
      </c>
      <c r="AA67" s="123" t="str">
        <f t="shared" si="7"/>
        <v>NO ES DE PROCESO PP-PMC</v>
      </c>
      <c r="AB67" s="123" t="str">
        <f t="shared" si="8"/>
        <v>NO ES DE PROCESO PPQA</v>
      </c>
      <c r="AC67" s="123" t="str">
        <f t="shared" si="9"/>
        <v>NO ES DE PROCESO CM</v>
      </c>
      <c r="AD67" s="123" t="str">
        <f t="shared" si="10"/>
        <v>NO ES DE PROCESO MA</v>
      </c>
    </row>
    <row r="68" spans="2:30" s="38" customFormat="1" ht="39.950000000000003" customHeight="1" outlineLevel="1">
      <c r="B68" s="71">
        <f t="shared" si="12"/>
        <v>52</v>
      </c>
      <c r="C68" s="218" t="s">
        <v>264</v>
      </c>
      <c r="D68" s="50">
        <f t="shared" si="13"/>
        <v>38</v>
      </c>
      <c r="E68" s="10" t="s">
        <v>544</v>
      </c>
      <c r="F68" s="54" t="s">
        <v>481</v>
      </c>
      <c r="G68" s="207" t="s">
        <v>343</v>
      </c>
      <c r="H68" s="319" t="s">
        <v>608</v>
      </c>
      <c r="I68" s="320"/>
      <c r="J68" s="309" t="s">
        <v>604</v>
      </c>
      <c r="K68" s="309"/>
      <c r="L68" s="221" t="s">
        <v>257</v>
      </c>
      <c r="M68" s="74">
        <v>1</v>
      </c>
      <c r="N68" s="81" t="s">
        <v>156</v>
      </c>
      <c r="O68" s="68" t="str">
        <f t="shared" si="4"/>
        <v>ü</v>
      </c>
      <c r="P68" s="50" t="s">
        <v>619</v>
      </c>
      <c r="Q68" s="10" t="s">
        <v>617</v>
      </c>
      <c r="R68" s="352" t="s">
        <v>676</v>
      </c>
      <c r="S68" s="352" t="s">
        <v>481</v>
      </c>
      <c r="T68" s="352"/>
      <c r="U68" s="352"/>
      <c r="V68" s="50" t="s">
        <v>612</v>
      </c>
      <c r="W68" s="10" t="s">
        <v>655</v>
      </c>
      <c r="X68" s="52"/>
      <c r="Y68" s="123" t="str">
        <f t="shared" si="5"/>
        <v>NO ES DE PROCESO PRO</v>
      </c>
      <c r="Z68" s="123">
        <f t="shared" si="6"/>
        <v>1</v>
      </c>
      <c r="AA68" s="123" t="str">
        <f t="shared" si="7"/>
        <v>NO ES DE PROCESO PP-PMC</v>
      </c>
      <c r="AB68" s="123" t="str">
        <f t="shared" si="8"/>
        <v>NO ES DE PROCESO PPQA</v>
      </c>
      <c r="AC68" s="123" t="str">
        <f t="shared" si="9"/>
        <v>NO ES DE PROCESO CM</v>
      </c>
      <c r="AD68" s="123" t="str">
        <f t="shared" si="10"/>
        <v>NO ES DE PROCESO MA</v>
      </c>
    </row>
    <row r="69" spans="2:30" s="38" customFormat="1" ht="39.950000000000003" customHeight="1" outlineLevel="1">
      <c r="B69" s="71">
        <f t="shared" si="12"/>
        <v>53</v>
      </c>
      <c r="C69" s="218" t="s">
        <v>264</v>
      </c>
      <c r="D69" s="50">
        <f t="shared" si="13"/>
        <v>39</v>
      </c>
      <c r="E69" s="10" t="s">
        <v>546</v>
      </c>
      <c r="F69" s="54" t="s">
        <v>365</v>
      </c>
      <c r="G69" s="207" t="s">
        <v>343</v>
      </c>
      <c r="H69" s="319" t="s">
        <v>608</v>
      </c>
      <c r="I69" s="320"/>
      <c r="J69" s="309" t="s">
        <v>604</v>
      </c>
      <c r="K69" s="309"/>
      <c r="L69" s="221" t="s">
        <v>257</v>
      </c>
      <c r="M69" s="74">
        <v>1</v>
      </c>
      <c r="N69" s="81" t="s">
        <v>156</v>
      </c>
      <c r="O69" s="68" t="str">
        <f t="shared" si="4"/>
        <v>ü</v>
      </c>
      <c r="P69" s="50"/>
      <c r="Q69" s="10"/>
      <c r="R69" s="352" t="s">
        <v>676</v>
      </c>
      <c r="S69" s="352" t="s">
        <v>365</v>
      </c>
      <c r="T69" s="352" t="s">
        <v>683</v>
      </c>
      <c r="U69" s="352"/>
      <c r="V69" s="50" t="s">
        <v>612</v>
      </c>
      <c r="W69" s="10" t="s">
        <v>656</v>
      </c>
      <c r="X69" s="52"/>
      <c r="Y69" s="123" t="str">
        <f t="shared" si="5"/>
        <v>NO ES DE PROCESO PRO</v>
      </c>
      <c r="Z69" s="123">
        <f t="shared" si="6"/>
        <v>1</v>
      </c>
      <c r="AA69" s="123" t="str">
        <f t="shared" si="7"/>
        <v>NO ES DE PROCESO PP-PMC</v>
      </c>
      <c r="AB69" s="123" t="str">
        <f t="shared" si="8"/>
        <v>NO ES DE PROCESO PPQA</v>
      </c>
      <c r="AC69" s="123" t="str">
        <f t="shared" si="9"/>
        <v>NO ES DE PROCESO CM</v>
      </c>
      <c r="AD69" s="123" t="str">
        <f t="shared" si="10"/>
        <v>NO ES DE PROCESO MA</v>
      </c>
    </row>
    <row r="70" spans="2:30" s="38" customFormat="1" ht="39.950000000000003" customHeight="1" outlineLevel="1">
      <c r="B70" s="71">
        <f t="shared" si="12"/>
        <v>54</v>
      </c>
      <c r="C70" s="218" t="s">
        <v>264</v>
      </c>
      <c r="D70" s="50">
        <f t="shared" si="13"/>
        <v>40</v>
      </c>
      <c r="E70" s="10" t="s">
        <v>547</v>
      </c>
      <c r="F70" s="54" t="s">
        <v>365</v>
      </c>
      <c r="G70" s="207" t="s">
        <v>343</v>
      </c>
      <c r="H70" s="319" t="s">
        <v>608</v>
      </c>
      <c r="I70" s="320"/>
      <c r="J70" s="309" t="s">
        <v>604</v>
      </c>
      <c r="K70" s="309"/>
      <c r="L70" s="221" t="s">
        <v>257</v>
      </c>
      <c r="M70" s="74">
        <v>1</v>
      </c>
      <c r="N70" s="81" t="s">
        <v>156</v>
      </c>
      <c r="O70" s="68" t="str">
        <f t="shared" si="4"/>
        <v>ü</v>
      </c>
      <c r="P70" s="50"/>
      <c r="Q70" s="10"/>
      <c r="R70" s="352" t="s">
        <v>676</v>
      </c>
      <c r="S70" s="352" t="s">
        <v>365</v>
      </c>
      <c r="T70" s="352" t="s">
        <v>684</v>
      </c>
      <c r="U70" s="352"/>
      <c r="V70" s="50" t="s">
        <v>612</v>
      </c>
      <c r="W70" s="10" t="s">
        <v>656</v>
      </c>
      <c r="X70" s="52"/>
      <c r="Y70" s="123" t="str">
        <f t="shared" si="5"/>
        <v>NO ES DE PROCESO PRO</v>
      </c>
      <c r="Z70" s="123">
        <f t="shared" si="6"/>
        <v>1</v>
      </c>
      <c r="AA70" s="123" t="str">
        <f t="shared" si="7"/>
        <v>NO ES DE PROCESO PP-PMC</v>
      </c>
      <c r="AB70" s="123" t="str">
        <f t="shared" si="8"/>
        <v>NO ES DE PROCESO PPQA</v>
      </c>
      <c r="AC70" s="123" t="str">
        <f t="shared" si="9"/>
        <v>NO ES DE PROCESO CM</v>
      </c>
      <c r="AD70" s="123" t="str">
        <f t="shared" si="10"/>
        <v>NO ES DE PROCESO MA</v>
      </c>
    </row>
    <row r="71" spans="2:30" s="38" customFormat="1" ht="39.950000000000003" customHeight="1" outlineLevel="1">
      <c r="B71" s="71">
        <f t="shared" si="12"/>
        <v>55</v>
      </c>
      <c r="C71" s="218" t="s">
        <v>264</v>
      </c>
      <c r="D71" s="50">
        <f t="shared" si="13"/>
        <v>41</v>
      </c>
      <c r="E71" s="10" t="s">
        <v>548</v>
      </c>
      <c r="F71" s="54" t="s">
        <v>365</v>
      </c>
      <c r="G71" s="207" t="s">
        <v>343</v>
      </c>
      <c r="H71" s="319" t="s">
        <v>608</v>
      </c>
      <c r="I71" s="320"/>
      <c r="J71" s="309" t="s">
        <v>604</v>
      </c>
      <c r="K71" s="309"/>
      <c r="L71" s="221" t="s">
        <v>257</v>
      </c>
      <c r="M71" s="74">
        <v>1</v>
      </c>
      <c r="N71" s="81" t="s">
        <v>156</v>
      </c>
      <c r="O71" s="68" t="str">
        <f t="shared" si="4"/>
        <v>ü</v>
      </c>
      <c r="P71" s="50"/>
      <c r="Q71" s="10"/>
      <c r="R71" s="352" t="s">
        <v>676</v>
      </c>
      <c r="S71" s="352" t="s">
        <v>365</v>
      </c>
      <c r="T71" s="352" t="s">
        <v>685</v>
      </c>
      <c r="U71" s="352"/>
      <c r="V71" s="50" t="s">
        <v>612</v>
      </c>
      <c r="W71" s="10" t="s">
        <v>656</v>
      </c>
      <c r="X71" s="52"/>
      <c r="Y71" s="123" t="str">
        <f t="shared" si="5"/>
        <v>NO ES DE PROCESO PRO</v>
      </c>
      <c r="Z71" s="123">
        <f t="shared" si="6"/>
        <v>1</v>
      </c>
      <c r="AA71" s="123" t="str">
        <f t="shared" si="7"/>
        <v>NO ES DE PROCESO PP-PMC</v>
      </c>
      <c r="AB71" s="123" t="str">
        <f t="shared" si="8"/>
        <v>NO ES DE PROCESO PPQA</v>
      </c>
      <c r="AC71" s="123" t="str">
        <f t="shared" si="9"/>
        <v>NO ES DE PROCESO CM</v>
      </c>
      <c r="AD71" s="123" t="str">
        <f t="shared" si="10"/>
        <v>NO ES DE PROCESO MA</v>
      </c>
    </row>
    <row r="72" spans="2:30" s="38" customFormat="1" ht="39.950000000000003" customHeight="1" outlineLevel="1">
      <c r="B72" s="71">
        <f t="shared" si="12"/>
        <v>56</v>
      </c>
      <c r="C72" s="218" t="s">
        <v>264</v>
      </c>
      <c r="D72" s="50">
        <f t="shared" si="13"/>
        <v>42</v>
      </c>
      <c r="E72" s="10" t="s">
        <v>549</v>
      </c>
      <c r="F72" s="54" t="s">
        <v>365</v>
      </c>
      <c r="G72" s="207" t="s">
        <v>343</v>
      </c>
      <c r="H72" s="319" t="s">
        <v>608</v>
      </c>
      <c r="I72" s="320"/>
      <c r="J72" s="309" t="s">
        <v>604</v>
      </c>
      <c r="K72" s="309"/>
      <c r="L72" s="221" t="s">
        <v>257</v>
      </c>
      <c r="M72" s="74">
        <v>1</v>
      </c>
      <c r="N72" s="81" t="s">
        <v>156</v>
      </c>
      <c r="O72" s="68" t="str">
        <f t="shared" si="4"/>
        <v>ü</v>
      </c>
      <c r="P72" s="50"/>
      <c r="Q72" s="10"/>
      <c r="R72" s="352" t="s">
        <v>676</v>
      </c>
      <c r="S72" s="352" t="s">
        <v>365</v>
      </c>
      <c r="T72" s="352" t="s">
        <v>686</v>
      </c>
      <c r="U72" s="352"/>
      <c r="V72" s="50" t="s">
        <v>612</v>
      </c>
      <c r="W72" s="10" t="s">
        <v>656</v>
      </c>
      <c r="X72" s="52"/>
      <c r="Y72" s="123" t="str">
        <f t="shared" si="5"/>
        <v>NO ES DE PROCESO PRO</v>
      </c>
      <c r="Z72" s="123">
        <f t="shared" si="6"/>
        <v>1</v>
      </c>
      <c r="AA72" s="123" t="str">
        <f t="shared" si="7"/>
        <v>NO ES DE PROCESO PP-PMC</v>
      </c>
      <c r="AB72" s="123" t="str">
        <f t="shared" si="8"/>
        <v>NO ES DE PROCESO PPQA</v>
      </c>
      <c r="AC72" s="123" t="str">
        <f t="shared" si="9"/>
        <v>NO ES DE PROCESO CM</v>
      </c>
      <c r="AD72" s="123" t="str">
        <f t="shared" si="10"/>
        <v>NO ES DE PROCESO MA</v>
      </c>
    </row>
    <row r="73" spans="2:30" s="38" customFormat="1" ht="39.950000000000003" customHeight="1" outlineLevel="1">
      <c r="B73" s="71">
        <f t="shared" si="12"/>
        <v>57</v>
      </c>
      <c r="C73" s="218" t="s">
        <v>264</v>
      </c>
      <c r="D73" s="50">
        <f t="shared" si="13"/>
        <v>43</v>
      </c>
      <c r="E73" s="10" t="s">
        <v>550</v>
      </c>
      <c r="F73" s="54" t="s">
        <v>365</v>
      </c>
      <c r="G73" s="207" t="s">
        <v>343</v>
      </c>
      <c r="H73" s="319" t="s">
        <v>608</v>
      </c>
      <c r="I73" s="320"/>
      <c r="J73" s="309" t="s">
        <v>604</v>
      </c>
      <c r="K73" s="309"/>
      <c r="L73" s="221" t="s">
        <v>257</v>
      </c>
      <c r="M73" s="74">
        <v>1</v>
      </c>
      <c r="N73" s="81" t="s">
        <v>156</v>
      </c>
      <c r="O73" s="68" t="str">
        <f t="shared" si="4"/>
        <v>ü</v>
      </c>
      <c r="P73" s="50"/>
      <c r="Q73" s="10"/>
      <c r="R73" s="352" t="s">
        <v>676</v>
      </c>
      <c r="S73" s="352" t="s">
        <v>365</v>
      </c>
      <c r="T73" s="352" t="s">
        <v>686</v>
      </c>
      <c r="U73" s="352"/>
      <c r="V73" s="50" t="s">
        <v>612</v>
      </c>
      <c r="W73" s="10" t="s">
        <v>656</v>
      </c>
      <c r="X73" s="52"/>
      <c r="Y73" s="123" t="str">
        <f t="shared" si="5"/>
        <v>NO ES DE PROCESO PRO</v>
      </c>
      <c r="Z73" s="123">
        <f t="shared" si="6"/>
        <v>1</v>
      </c>
      <c r="AA73" s="123" t="str">
        <f t="shared" si="7"/>
        <v>NO ES DE PROCESO PP-PMC</v>
      </c>
      <c r="AB73" s="123" t="str">
        <f t="shared" si="8"/>
        <v>NO ES DE PROCESO PPQA</v>
      </c>
      <c r="AC73" s="123" t="str">
        <f t="shared" si="9"/>
        <v>NO ES DE PROCESO CM</v>
      </c>
      <c r="AD73" s="123" t="str">
        <f t="shared" si="10"/>
        <v>NO ES DE PROCESO MA</v>
      </c>
    </row>
    <row r="74" spans="2:30" s="38" customFormat="1" ht="39.950000000000003" customHeight="1" outlineLevel="1">
      <c r="B74" s="71">
        <f t="shared" si="12"/>
        <v>58</v>
      </c>
      <c r="C74" s="218" t="s">
        <v>264</v>
      </c>
      <c r="D74" s="50">
        <f t="shared" si="13"/>
        <v>44</v>
      </c>
      <c r="E74" s="10" t="s">
        <v>551</v>
      </c>
      <c r="F74" s="54" t="s">
        <v>365</v>
      </c>
      <c r="G74" s="207" t="s">
        <v>343</v>
      </c>
      <c r="H74" s="319" t="s">
        <v>608</v>
      </c>
      <c r="I74" s="320"/>
      <c r="J74" s="309" t="s">
        <v>604</v>
      </c>
      <c r="K74" s="309"/>
      <c r="L74" s="221" t="s">
        <v>257</v>
      </c>
      <c r="M74" s="74">
        <v>1</v>
      </c>
      <c r="N74" s="81" t="s">
        <v>156</v>
      </c>
      <c r="O74" s="68" t="str">
        <f t="shared" si="4"/>
        <v>ü</v>
      </c>
      <c r="P74" s="50"/>
      <c r="Q74" s="10"/>
      <c r="R74" s="352" t="s">
        <v>676</v>
      </c>
      <c r="S74" s="352" t="s">
        <v>365</v>
      </c>
      <c r="T74" s="352" t="s">
        <v>686</v>
      </c>
      <c r="U74" s="352"/>
      <c r="V74" s="50" t="s">
        <v>612</v>
      </c>
      <c r="W74" s="10" t="s">
        <v>656</v>
      </c>
      <c r="X74" s="52"/>
      <c r="Y74" s="123" t="str">
        <f t="shared" si="5"/>
        <v>NO ES DE PROCESO PRO</v>
      </c>
      <c r="Z74" s="123">
        <f t="shared" si="6"/>
        <v>1</v>
      </c>
      <c r="AA74" s="123" t="str">
        <f t="shared" si="7"/>
        <v>NO ES DE PROCESO PP-PMC</v>
      </c>
      <c r="AB74" s="123" t="str">
        <f t="shared" si="8"/>
        <v>NO ES DE PROCESO PPQA</v>
      </c>
      <c r="AC74" s="123" t="str">
        <f t="shared" si="9"/>
        <v>NO ES DE PROCESO CM</v>
      </c>
      <c r="AD74" s="123" t="str">
        <f t="shared" si="10"/>
        <v>NO ES DE PROCESO MA</v>
      </c>
    </row>
    <row r="75" spans="2:30" s="38" customFormat="1" ht="39.950000000000003" customHeight="1" outlineLevel="1">
      <c r="B75" s="71">
        <f t="shared" si="12"/>
        <v>59</v>
      </c>
      <c r="C75" s="218" t="s">
        <v>264</v>
      </c>
      <c r="D75" s="50">
        <f t="shared" si="13"/>
        <v>45</v>
      </c>
      <c r="E75" s="10" t="s">
        <v>544</v>
      </c>
      <c r="F75" s="54" t="s">
        <v>365</v>
      </c>
      <c r="G75" s="207" t="s">
        <v>343</v>
      </c>
      <c r="H75" s="319" t="s">
        <v>608</v>
      </c>
      <c r="I75" s="320"/>
      <c r="J75" s="309" t="s">
        <v>604</v>
      </c>
      <c r="K75" s="309"/>
      <c r="L75" s="221" t="s">
        <v>257</v>
      </c>
      <c r="M75" s="74">
        <v>1</v>
      </c>
      <c r="N75" s="81" t="s">
        <v>156</v>
      </c>
      <c r="O75" s="68" t="str">
        <f t="shared" si="4"/>
        <v>ü</v>
      </c>
      <c r="P75" s="50" t="s">
        <v>619</v>
      </c>
      <c r="Q75" s="10" t="s">
        <v>617</v>
      </c>
      <c r="R75" s="352" t="s">
        <v>676</v>
      </c>
      <c r="S75" s="352" t="s">
        <v>365</v>
      </c>
      <c r="T75" s="352"/>
      <c r="U75" s="352"/>
      <c r="V75" s="50" t="s">
        <v>612</v>
      </c>
      <c r="W75" s="10" t="s">
        <v>655</v>
      </c>
      <c r="X75" s="52"/>
      <c r="Y75" s="123" t="str">
        <f t="shared" si="5"/>
        <v>NO ES DE PROCESO PRO</v>
      </c>
      <c r="Z75" s="123">
        <f t="shared" si="6"/>
        <v>1</v>
      </c>
      <c r="AA75" s="123" t="str">
        <f t="shared" si="7"/>
        <v>NO ES DE PROCESO PP-PMC</v>
      </c>
      <c r="AB75" s="123" t="str">
        <f t="shared" si="8"/>
        <v>NO ES DE PROCESO PPQA</v>
      </c>
      <c r="AC75" s="123" t="str">
        <f t="shared" si="9"/>
        <v>NO ES DE PROCESO CM</v>
      </c>
      <c r="AD75" s="123" t="str">
        <f t="shared" si="10"/>
        <v>NO ES DE PROCESO MA</v>
      </c>
    </row>
    <row r="76" spans="2:30" s="38" customFormat="1" ht="39.950000000000003" customHeight="1" outlineLevel="1">
      <c r="B76" s="71">
        <f t="shared" si="12"/>
        <v>60</v>
      </c>
      <c r="C76" s="218" t="s">
        <v>264</v>
      </c>
      <c r="D76" s="50">
        <f t="shared" si="13"/>
        <v>46</v>
      </c>
      <c r="E76" s="10" t="s">
        <v>552</v>
      </c>
      <c r="F76" s="54" t="s">
        <v>482</v>
      </c>
      <c r="G76" s="207" t="s">
        <v>343</v>
      </c>
      <c r="H76" s="319" t="s">
        <v>608</v>
      </c>
      <c r="I76" s="320"/>
      <c r="J76" s="309" t="s">
        <v>604</v>
      </c>
      <c r="K76" s="309"/>
      <c r="L76" s="221" t="s">
        <v>257</v>
      </c>
      <c r="M76" s="74">
        <v>1</v>
      </c>
      <c r="N76" s="81" t="s">
        <v>156</v>
      </c>
      <c r="O76" s="68" t="str">
        <f t="shared" si="4"/>
        <v>ü</v>
      </c>
      <c r="P76" s="50"/>
      <c r="Q76" s="10"/>
      <c r="R76" s="352" t="s">
        <v>676</v>
      </c>
      <c r="S76" s="352" t="s">
        <v>482</v>
      </c>
      <c r="T76" s="352" t="s">
        <v>687</v>
      </c>
      <c r="U76" s="352" t="s">
        <v>683</v>
      </c>
      <c r="V76" s="50" t="s">
        <v>612</v>
      </c>
      <c r="W76" s="10" t="s">
        <v>657</v>
      </c>
      <c r="X76" s="52"/>
      <c r="Y76" s="123" t="str">
        <f t="shared" si="5"/>
        <v>NO ES DE PROCESO PRO</v>
      </c>
      <c r="Z76" s="123">
        <f t="shared" si="6"/>
        <v>1</v>
      </c>
      <c r="AA76" s="123" t="str">
        <f t="shared" si="7"/>
        <v>NO ES DE PROCESO PP-PMC</v>
      </c>
      <c r="AB76" s="123" t="str">
        <f t="shared" si="8"/>
        <v>NO ES DE PROCESO PPQA</v>
      </c>
      <c r="AC76" s="123" t="str">
        <f t="shared" si="9"/>
        <v>NO ES DE PROCESO CM</v>
      </c>
      <c r="AD76" s="123" t="str">
        <f t="shared" si="10"/>
        <v>NO ES DE PROCESO MA</v>
      </c>
    </row>
    <row r="77" spans="2:30" s="38" customFormat="1" ht="39.950000000000003" customHeight="1" outlineLevel="1">
      <c r="B77" s="71">
        <f t="shared" si="12"/>
        <v>61</v>
      </c>
      <c r="C77" s="218" t="s">
        <v>264</v>
      </c>
      <c r="D77" s="50">
        <f t="shared" si="13"/>
        <v>47</v>
      </c>
      <c r="E77" s="10" t="s">
        <v>553</v>
      </c>
      <c r="F77" s="54" t="s">
        <v>482</v>
      </c>
      <c r="G77" s="207" t="s">
        <v>343</v>
      </c>
      <c r="H77" s="319" t="s">
        <v>608</v>
      </c>
      <c r="I77" s="320"/>
      <c r="J77" s="309" t="s">
        <v>604</v>
      </c>
      <c r="K77" s="309"/>
      <c r="L77" s="221" t="s">
        <v>257</v>
      </c>
      <c r="M77" s="74">
        <v>1</v>
      </c>
      <c r="N77" s="81" t="s">
        <v>156</v>
      </c>
      <c r="O77" s="68" t="str">
        <f t="shared" si="4"/>
        <v>ü</v>
      </c>
      <c r="P77" s="50"/>
      <c r="Q77" s="10" t="s">
        <v>623</v>
      </c>
      <c r="R77" s="352" t="s">
        <v>676</v>
      </c>
      <c r="S77" s="352" t="s">
        <v>482</v>
      </c>
      <c r="T77" s="352" t="s">
        <v>687</v>
      </c>
      <c r="U77" s="352" t="s">
        <v>683</v>
      </c>
      <c r="V77" s="50" t="s">
        <v>612</v>
      </c>
      <c r="W77" s="10" t="s">
        <v>658</v>
      </c>
      <c r="X77" s="52"/>
      <c r="Y77" s="123" t="str">
        <f t="shared" si="5"/>
        <v>NO ES DE PROCESO PRO</v>
      </c>
      <c r="Z77" s="123">
        <f t="shared" si="6"/>
        <v>1</v>
      </c>
      <c r="AA77" s="123" t="str">
        <f t="shared" si="7"/>
        <v>NO ES DE PROCESO PP-PMC</v>
      </c>
      <c r="AB77" s="123" t="str">
        <f t="shared" si="8"/>
        <v>NO ES DE PROCESO PPQA</v>
      </c>
      <c r="AC77" s="123" t="str">
        <f t="shared" si="9"/>
        <v>NO ES DE PROCESO CM</v>
      </c>
      <c r="AD77" s="123" t="str">
        <f t="shared" si="10"/>
        <v>NO ES DE PROCESO MA</v>
      </c>
    </row>
    <row r="78" spans="2:30" s="38" customFormat="1" ht="39.950000000000003" customHeight="1" outlineLevel="1">
      <c r="B78" s="71">
        <f t="shared" si="12"/>
        <v>62</v>
      </c>
      <c r="C78" s="218" t="s">
        <v>264</v>
      </c>
      <c r="D78" s="50">
        <f t="shared" si="13"/>
        <v>48</v>
      </c>
      <c r="E78" s="10" t="s">
        <v>554</v>
      </c>
      <c r="F78" s="54" t="s">
        <v>482</v>
      </c>
      <c r="G78" s="207" t="s">
        <v>343</v>
      </c>
      <c r="H78" s="319" t="s">
        <v>608</v>
      </c>
      <c r="I78" s="320"/>
      <c r="J78" s="309" t="s">
        <v>604</v>
      </c>
      <c r="K78" s="309"/>
      <c r="L78" s="221" t="s">
        <v>257</v>
      </c>
      <c r="M78" s="74">
        <v>1</v>
      </c>
      <c r="N78" s="81" t="s">
        <v>156</v>
      </c>
      <c r="O78" s="68" t="str">
        <f t="shared" si="4"/>
        <v>ü</v>
      </c>
      <c r="P78" s="50"/>
      <c r="Q78" s="10"/>
      <c r="R78" s="352" t="s">
        <v>676</v>
      </c>
      <c r="S78" s="352" t="s">
        <v>482</v>
      </c>
      <c r="T78" s="352" t="s">
        <v>687</v>
      </c>
      <c r="U78" s="352" t="s">
        <v>684</v>
      </c>
      <c r="V78" s="50" t="s">
        <v>612</v>
      </c>
      <c r="W78" s="10" t="s">
        <v>657</v>
      </c>
      <c r="X78" s="52"/>
      <c r="Y78" s="123" t="str">
        <f t="shared" si="5"/>
        <v>NO ES DE PROCESO PRO</v>
      </c>
      <c r="Z78" s="123">
        <f t="shared" si="6"/>
        <v>1</v>
      </c>
      <c r="AA78" s="123" t="str">
        <f t="shared" si="7"/>
        <v>NO ES DE PROCESO PP-PMC</v>
      </c>
      <c r="AB78" s="123" t="str">
        <f t="shared" si="8"/>
        <v>NO ES DE PROCESO PPQA</v>
      </c>
      <c r="AC78" s="123" t="str">
        <f t="shared" si="9"/>
        <v>NO ES DE PROCESO CM</v>
      </c>
      <c r="AD78" s="123" t="str">
        <f t="shared" si="10"/>
        <v>NO ES DE PROCESO MA</v>
      </c>
    </row>
    <row r="79" spans="2:30" s="38" customFormat="1" ht="39.950000000000003" customHeight="1" outlineLevel="1">
      <c r="B79" s="71">
        <f t="shared" si="12"/>
        <v>63</v>
      </c>
      <c r="C79" s="218" t="s">
        <v>264</v>
      </c>
      <c r="D79" s="50">
        <f t="shared" si="13"/>
        <v>49</v>
      </c>
      <c r="E79" s="10" t="s">
        <v>555</v>
      </c>
      <c r="F79" s="54" t="s">
        <v>482</v>
      </c>
      <c r="G79" s="207" t="s">
        <v>343</v>
      </c>
      <c r="H79" s="319" t="s">
        <v>608</v>
      </c>
      <c r="I79" s="320"/>
      <c r="J79" s="309" t="s">
        <v>604</v>
      </c>
      <c r="K79" s="309"/>
      <c r="L79" s="221" t="s">
        <v>257</v>
      </c>
      <c r="M79" s="74">
        <v>1</v>
      </c>
      <c r="N79" s="81" t="s">
        <v>156</v>
      </c>
      <c r="O79" s="68" t="str">
        <f t="shared" si="4"/>
        <v>ü</v>
      </c>
      <c r="P79" s="50"/>
      <c r="Q79" s="10" t="s">
        <v>623</v>
      </c>
      <c r="R79" s="352" t="s">
        <v>676</v>
      </c>
      <c r="S79" s="352" t="s">
        <v>482</v>
      </c>
      <c r="T79" s="352" t="s">
        <v>687</v>
      </c>
      <c r="U79" s="352" t="s">
        <v>684</v>
      </c>
      <c r="V79" s="50" t="s">
        <v>612</v>
      </c>
      <c r="W79" s="10" t="s">
        <v>658</v>
      </c>
      <c r="X79" s="52"/>
      <c r="Y79" s="123" t="str">
        <f t="shared" si="5"/>
        <v>NO ES DE PROCESO PRO</v>
      </c>
      <c r="Z79" s="123">
        <f t="shared" si="6"/>
        <v>1</v>
      </c>
      <c r="AA79" s="123" t="str">
        <f t="shared" si="7"/>
        <v>NO ES DE PROCESO PP-PMC</v>
      </c>
      <c r="AB79" s="123" t="str">
        <f t="shared" si="8"/>
        <v>NO ES DE PROCESO PPQA</v>
      </c>
      <c r="AC79" s="123" t="str">
        <f t="shared" si="9"/>
        <v>NO ES DE PROCESO CM</v>
      </c>
      <c r="AD79" s="123" t="str">
        <f t="shared" si="10"/>
        <v>NO ES DE PROCESO MA</v>
      </c>
    </row>
    <row r="80" spans="2:30" s="38" customFormat="1" ht="39.950000000000003" customHeight="1" outlineLevel="1">
      <c r="B80" s="71">
        <f t="shared" si="12"/>
        <v>64</v>
      </c>
      <c r="C80" s="218" t="s">
        <v>264</v>
      </c>
      <c r="D80" s="50">
        <f t="shared" si="13"/>
        <v>50</v>
      </c>
      <c r="E80" s="10" t="s">
        <v>556</v>
      </c>
      <c r="F80" s="54" t="s">
        <v>482</v>
      </c>
      <c r="G80" s="207" t="s">
        <v>343</v>
      </c>
      <c r="H80" s="319" t="s">
        <v>608</v>
      </c>
      <c r="I80" s="320"/>
      <c r="J80" s="309" t="s">
        <v>604</v>
      </c>
      <c r="K80" s="309"/>
      <c r="L80" s="221" t="s">
        <v>257</v>
      </c>
      <c r="M80" s="74">
        <v>1</v>
      </c>
      <c r="N80" s="81" t="s">
        <v>156</v>
      </c>
      <c r="O80" s="68" t="str">
        <f t="shared" ref="O80:O117" si="14">IF(N80="No","û",IF(N80="Si","ü",IF(N80="NA","l","")))</f>
        <v>ü</v>
      </c>
      <c r="P80" s="50"/>
      <c r="Q80" s="10"/>
      <c r="R80" s="352" t="s">
        <v>676</v>
      </c>
      <c r="S80" s="352" t="s">
        <v>482</v>
      </c>
      <c r="T80" s="352" t="s">
        <v>687</v>
      </c>
      <c r="U80" s="352" t="s">
        <v>685</v>
      </c>
      <c r="V80" s="50" t="s">
        <v>612</v>
      </c>
      <c r="W80" s="10" t="s">
        <v>657</v>
      </c>
      <c r="X80" s="52"/>
      <c r="Y80" s="123" t="str">
        <f t="shared" si="5"/>
        <v>NO ES DE PROCESO PRO</v>
      </c>
      <c r="Z80" s="123">
        <f t="shared" si="6"/>
        <v>1</v>
      </c>
      <c r="AA80" s="123" t="str">
        <f t="shared" si="7"/>
        <v>NO ES DE PROCESO PP-PMC</v>
      </c>
      <c r="AB80" s="123" t="str">
        <f t="shared" si="8"/>
        <v>NO ES DE PROCESO PPQA</v>
      </c>
      <c r="AC80" s="123" t="str">
        <f t="shared" si="9"/>
        <v>NO ES DE PROCESO CM</v>
      </c>
      <c r="AD80" s="123" t="str">
        <f t="shared" si="10"/>
        <v>NO ES DE PROCESO MA</v>
      </c>
    </row>
    <row r="81" spans="2:30" s="38" customFormat="1" ht="39.950000000000003" customHeight="1" outlineLevel="1">
      <c r="B81" s="71">
        <f t="shared" si="12"/>
        <v>65</v>
      </c>
      <c r="C81" s="218" t="s">
        <v>264</v>
      </c>
      <c r="D81" s="50">
        <f t="shared" si="13"/>
        <v>51</v>
      </c>
      <c r="E81" s="10" t="s">
        <v>557</v>
      </c>
      <c r="F81" s="54" t="s">
        <v>482</v>
      </c>
      <c r="G81" s="207" t="s">
        <v>343</v>
      </c>
      <c r="H81" s="319" t="s">
        <v>608</v>
      </c>
      <c r="I81" s="320"/>
      <c r="J81" s="309" t="s">
        <v>604</v>
      </c>
      <c r="K81" s="309"/>
      <c r="L81" s="221" t="s">
        <v>257</v>
      </c>
      <c r="M81" s="74">
        <v>1</v>
      </c>
      <c r="N81" s="81" t="s">
        <v>156</v>
      </c>
      <c r="O81" s="68" t="str">
        <f t="shared" si="14"/>
        <v>ü</v>
      </c>
      <c r="P81" s="50"/>
      <c r="Q81" s="10" t="s">
        <v>624</v>
      </c>
      <c r="R81" s="352" t="s">
        <v>676</v>
      </c>
      <c r="S81" s="352" t="s">
        <v>482</v>
      </c>
      <c r="T81" s="352" t="s">
        <v>687</v>
      </c>
      <c r="U81" s="352" t="s">
        <v>685</v>
      </c>
      <c r="V81" s="50" t="s">
        <v>612</v>
      </c>
      <c r="W81" s="10" t="s">
        <v>658</v>
      </c>
      <c r="X81" s="52"/>
      <c r="Y81" s="123" t="str">
        <f t="shared" ref="Y81:Y123" si="15">IF(($G81="PRO"),IF(N81="Si",1,IF(N81="No",0,IF(N81="NA",-1))),"NO ES DE PROCESO PRO")</f>
        <v>NO ES DE PROCESO PRO</v>
      </c>
      <c r="Z81" s="123">
        <f t="shared" ref="Z81:Z123" si="16">IF(($G81="REQM"),IF(N81="Si",1,IF(N81="No",0,IF(N81="NA",-1))),"NO ES DE PROCESO REQM")</f>
        <v>1</v>
      </c>
      <c r="AA81" s="123" t="str">
        <f t="shared" ref="AA81:AA123" si="17">IF(($G81="PP-PMC"),IF(N81="Si",1,IF(N81="No",0,IF(N81="NA",-1))),"NO ES DE PROCESO PP-PMC")</f>
        <v>NO ES DE PROCESO PP-PMC</v>
      </c>
      <c r="AB81" s="123" t="str">
        <f t="shared" ref="AB81:AB123" si="18">IF(($G81="PPQA"),IF(N81="Si",1,IF(N81="No",0,IF(N81="NA",-1))),"NO ES DE PROCESO PPQA")</f>
        <v>NO ES DE PROCESO PPQA</v>
      </c>
      <c r="AC81" s="123" t="str">
        <f t="shared" ref="AC81:AC123" si="19">IF(($G81="CM"),IF(N81="Si",1,IF(N81="No",0,IF(N81="NA",-1))),"NO ES DE PROCESO CM")</f>
        <v>NO ES DE PROCESO CM</v>
      </c>
      <c r="AD81" s="123" t="str">
        <f t="shared" ref="AD81:AD123" si="20">IF(($G81="MA"),IF(N81="Si",1,IF(N81="No",0,IF(N81="NA",-1))),"NO ES DE PROCESO MA")</f>
        <v>NO ES DE PROCESO MA</v>
      </c>
    </row>
    <row r="82" spans="2:30" s="38" customFormat="1" ht="39.950000000000003" customHeight="1" outlineLevel="1">
      <c r="B82" s="71">
        <f t="shared" si="12"/>
        <v>66</v>
      </c>
      <c r="C82" s="218" t="s">
        <v>264</v>
      </c>
      <c r="D82" s="50">
        <f t="shared" si="13"/>
        <v>52</v>
      </c>
      <c r="E82" s="10" t="s">
        <v>558</v>
      </c>
      <c r="F82" s="54" t="s">
        <v>482</v>
      </c>
      <c r="G82" s="207" t="s">
        <v>343</v>
      </c>
      <c r="H82" s="319" t="s">
        <v>608</v>
      </c>
      <c r="I82" s="320"/>
      <c r="J82" s="309" t="s">
        <v>604</v>
      </c>
      <c r="K82" s="309"/>
      <c r="L82" s="221" t="s">
        <v>257</v>
      </c>
      <c r="M82" s="74">
        <v>1</v>
      </c>
      <c r="N82" s="81" t="s">
        <v>156</v>
      </c>
      <c r="O82" s="68" t="str">
        <f t="shared" si="14"/>
        <v>ü</v>
      </c>
      <c r="P82" s="50"/>
      <c r="Q82" s="10"/>
      <c r="R82" s="352" t="s">
        <v>676</v>
      </c>
      <c r="S82" s="352" t="s">
        <v>482</v>
      </c>
      <c r="T82" s="352" t="s">
        <v>687</v>
      </c>
      <c r="U82" s="352" t="s">
        <v>683</v>
      </c>
      <c r="V82" s="50" t="s">
        <v>612</v>
      </c>
      <c r="W82" s="10" t="s">
        <v>657</v>
      </c>
      <c r="X82" s="52"/>
      <c r="Y82" s="123" t="str">
        <f t="shared" si="15"/>
        <v>NO ES DE PROCESO PRO</v>
      </c>
      <c r="Z82" s="123">
        <f t="shared" si="16"/>
        <v>1</v>
      </c>
      <c r="AA82" s="123" t="str">
        <f t="shared" si="17"/>
        <v>NO ES DE PROCESO PP-PMC</v>
      </c>
      <c r="AB82" s="123" t="str">
        <f t="shared" si="18"/>
        <v>NO ES DE PROCESO PPQA</v>
      </c>
      <c r="AC82" s="123" t="str">
        <f t="shared" si="19"/>
        <v>NO ES DE PROCESO CM</v>
      </c>
      <c r="AD82" s="123" t="str">
        <f t="shared" si="20"/>
        <v>NO ES DE PROCESO MA</v>
      </c>
    </row>
    <row r="83" spans="2:30" s="38" customFormat="1" ht="39.950000000000003" customHeight="1" outlineLevel="1">
      <c r="B83" s="71">
        <f t="shared" si="12"/>
        <v>67</v>
      </c>
      <c r="C83" s="218" t="s">
        <v>264</v>
      </c>
      <c r="D83" s="50">
        <f t="shared" si="13"/>
        <v>53</v>
      </c>
      <c r="E83" s="10" t="s">
        <v>559</v>
      </c>
      <c r="F83" s="54" t="s">
        <v>482</v>
      </c>
      <c r="G83" s="207" t="s">
        <v>343</v>
      </c>
      <c r="H83" s="319" t="s">
        <v>608</v>
      </c>
      <c r="I83" s="320"/>
      <c r="J83" s="309" t="s">
        <v>604</v>
      </c>
      <c r="K83" s="309"/>
      <c r="L83" s="221" t="s">
        <v>257</v>
      </c>
      <c r="M83" s="74">
        <v>1</v>
      </c>
      <c r="N83" s="81" t="s">
        <v>156</v>
      </c>
      <c r="O83" s="68" t="str">
        <f t="shared" si="14"/>
        <v>ü</v>
      </c>
      <c r="P83" s="50"/>
      <c r="Q83" s="10" t="s">
        <v>624</v>
      </c>
      <c r="R83" s="352" t="s">
        <v>676</v>
      </c>
      <c r="S83" s="352" t="s">
        <v>482</v>
      </c>
      <c r="T83" s="352" t="s">
        <v>688</v>
      </c>
      <c r="U83" s="352" t="s">
        <v>683</v>
      </c>
      <c r="V83" s="50" t="s">
        <v>612</v>
      </c>
      <c r="W83" s="10" t="s">
        <v>658</v>
      </c>
      <c r="X83" s="52"/>
      <c r="Y83" s="123" t="str">
        <f t="shared" si="15"/>
        <v>NO ES DE PROCESO PRO</v>
      </c>
      <c r="Z83" s="123">
        <f t="shared" si="16"/>
        <v>1</v>
      </c>
      <c r="AA83" s="123" t="str">
        <f t="shared" si="17"/>
        <v>NO ES DE PROCESO PP-PMC</v>
      </c>
      <c r="AB83" s="123" t="str">
        <f t="shared" si="18"/>
        <v>NO ES DE PROCESO PPQA</v>
      </c>
      <c r="AC83" s="123" t="str">
        <f t="shared" si="19"/>
        <v>NO ES DE PROCESO CM</v>
      </c>
      <c r="AD83" s="123" t="str">
        <f t="shared" si="20"/>
        <v>NO ES DE PROCESO MA</v>
      </c>
    </row>
    <row r="84" spans="2:30" s="38" customFormat="1" ht="39.950000000000003" customHeight="1" outlineLevel="1">
      <c r="B84" s="71">
        <f t="shared" si="12"/>
        <v>68</v>
      </c>
      <c r="C84" s="218" t="s">
        <v>264</v>
      </c>
      <c r="D84" s="50">
        <f t="shared" si="13"/>
        <v>54</v>
      </c>
      <c r="E84" s="10" t="s">
        <v>560</v>
      </c>
      <c r="F84" s="54" t="s">
        <v>482</v>
      </c>
      <c r="G84" s="207" t="s">
        <v>343</v>
      </c>
      <c r="H84" s="319" t="s">
        <v>608</v>
      </c>
      <c r="I84" s="320"/>
      <c r="J84" s="309" t="s">
        <v>604</v>
      </c>
      <c r="K84" s="309"/>
      <c r="L84" s="221" t="s">
        <v>257</v>
      </c>
      <c r="M84" s="74">
        <v>1</v>
      </c>
      <c r="N84" s="81" t="s">
        <v>156</v>
      </c>
      <c r="O84" s="68" t="str">
        <f t="shared" si="14"/>
        <v>ü</v>
      </c>
      <c r="P84" s="50"/>
      <c r="Q84" s="10"/>
      <c r="R84" s="352" t="s">
        <v>676</v>
      </c>
      <c r="S84" s="352" t="s">
        <v>482</v>
      </c>
      <c r="T84" s="352" t="s">
        <v>688</v>
      </c>
      <c r="U84" s="352" t="s">
        <v>684</v>
      </c>
      <c r="V84" s="50" t="s">
        <v>612</v>
      </c>
      <c r="W84" s="10" t="s">
        <v>657</v>
      </c>
      <c r="X84" s="52"/>
      <c r="Y84" s="123" t="str">
        <f t="shared" si="15"/>
        <v>NO ES DE PROCESO PRO</v>
      </c>
      <c r="Z84" s="123">
        <f t="shared" si="16"/>
        <v>1</v>
      </c>
      <c r="AA84" s="123" t="str">
        <f t="shared" si="17"/>
        <v>NO ES DE PROCESO PP-PMC</v>
      </c>
      <c r="AB84" s="123" t="str">
        <f t="shared" si="18"/>
        <v>NO ES DE PROCESO PPQA</v>
      </c>
      <c r="AC84" s="123" t="str">
        <f t="shared" si="19"/>
        <v>NO ES DE PROCESO CM</v>
      </c>
      <c r="AD84" s="123" t="str">
        <f t="shared" si="20"/>
        <v>NO ES DE PROCESO MA</v>
      </c>
    </row>
    <row r="85" spans="2:30" s="38" customFormat="1" ht="39.950000000000003" customHeight="1" outlineLevel="1">
      <c r="B85" s="71">
        <f t="shared" si="12"/>
        <v>69</v>
      </c>
      <c r="C85" s="218" t="s">
        <v>264</v>
      </c>
      <c r="D85" s="50">
        <f t="shared" ref="D85:D101" si="21">D84+1</f>
        <v>55</v>
      </c>
      <c r="E85" s="10" t="s">
        <v>561</v>
      </c>
      <c r="F85" s="54" t="s">
        <v>482</v>
      </c>
      <c r="G85" s="207" t="s">
        <v>343</v>
      </c>
      <c r="H85" s="319" t="s">
        <v>608</v>
      </c>
      <c r="I85" s="320"/>
      <c r="J85" s="309" t="s">
        <v>604</v>
      </c>
      <c r="K85" s="309"/>
      <c r="L85" s="221" t="s">
        <v>257</v>
      </c>
      <c r="M85" s="74">
        <v>1</v>
      </c>
      <c r="N85" s="81" t="s">
        <v>156</v>
      </c>
      <c r="O85" s="68" t="str">
        <f t="shared" si="14"/>
        <v>ü</v>
      </c>
      <c r="P85" s="50"/>
      <c r="Q85" s="10" t="s">
        <v>624</v>
      </c>
      <c r="R85" s="352" t="s">
        <v>676</v>
      </c>
      <c r="S85" s="352" t="s">
        <v>482</v>
      </c>
      <c r="T85" s="352" t="s">
        <v>688</v>
      </c>
      <c r="U85" s="352" t="s">
        <v>684</v>
      </c>
      <c r="V85" s="50" t="s">
        <v>612</v>
      </c>
      <c r="W85" s="10" t="s">
        <v>658</v>
      </c>
      <c r="X85" s="52"/>
      <c r="Y85" s="123" t="str">
        <f t="shared" si="15"/>
        <v>NO ES DE PROCESO PRO</v>
      </c>
      <c r="Z85" s="123">
        <f t="shared" si="16"/>
        <v>1</v>
      </c>
      <c r="AA85" s="123" t="str">
        <f t="shared" si="17"/>
        <v>NO ES DE PROCESO PP-PMC</v>
      </c>
      <c r="AB85" s="123" t="str">
        <f t="shared" si="18"/>
        <v>NO ES DE PROCESO PPQA</v>
      </c>
      <c r="AC85" s="123" t="str">
        <f t="shared" si="19"/>
        <v>NO ES DE PROCESO CM</v>
      </c>
      <c r="AD85" s="123" t="str">
        <f t="shared" si="20"/>
        <v>NO ES DE PROCESO MA</v>
      </c>
    </row>
    <row r="86" spans="2:30" s="38" customFormat="1" ht="39.950000000000003" customHeight="1" outlineLevel="1">
      <c r="B86" s="71">
        <f t="shared" si="12"/>
        <v>70</v>
      </c>
      <c r="C86" s="218" t="s">
        <v>264</v>
      </c>
      <c r="D86" s="50">
        <f t="shared" si="21"/>
        <v>56</v>
      </c>
      <c r="E86" s="10" t="s">
        <v>562</v>
      </c>
      <c r="F86" s="54" t="s">
        <v>482</v>
      </c>
      <c r="G86" s="207" t="s">
        <v>343</v>
      </c>
      <c r="H86" s="319" t="s">
        <v>608</v>
      </c>
      <c r="I86" s="320"/>
      <c r="J86" s="309" t="s">
        <v>604</v>
      </c>
      <c r="K86" s="309"/>
      <c r="L86" s="221" t="s">
        <v>257</v>
      </c>
      <c r="M86" s="74">
        <v>1</v>
      </c>
      <c r="N86" s="81" t="s">
        <v>156</v>
      </c>
      <c r="O86" s="68" t="str">
        <f t="shared" si="14"/>
        <v>ü</v>
      </c>
      <c r="P86" s="50"/>
      <c r="Q86" s="10"/>
      <c r="R86" s="352" t="s">
        <v>676</v>
      </c>
      <c r="S86" s="352" t="s">
        <v>482</v>
      </c>
      <c r="T86" s="352" t="s">
        <v>688</v>
      </c>
      <c r="U86" s="352" t="s">
        <v>685</v>
      </c>
      <c r="V86" s="50" t="s">
        <v>612</v>
      </c>
      <c r="W86" s="10" t="s">
        <v>657</v>
      </c>
      <c r="X86" s="52"/>
      <c r="Y86" s="123" t="str">
        <f t="shared" si="15"/>
        <v>NO ES DE PROCESO PRO</v>
      </c>
      <c r="Z86" s="123">
        <f t="shared" si="16"/>
        <v>1</v>
      </c>
      <c r="AA86" s="123" t="str">
        <f t="shared" si="17"/>
        <v>NO ES DE PROCESO PP-PMC</v>
      </c>
      <c r="AB86" s="123" t="str">
        <f t="shared" si="18"/>
        <v>NO ES DE PROCESO PPQA</v>
      </c>
      <c r="AC86" s="123" t="str">
        <f t="shared" si="19"/>
        <v>NO ES DE PROCESO CM</v>
      </c>
      <c r="AD86" s="123" t="str">
        <f t="shared" si="20"/>
        <v>NO ES DE PROCESO MA</v>
      </c>
    </row>
    <row r="87" spans="2:30" s="38" customFormat="1" ht="39.950000000000003" customHeight="1" outlineLevel="1">
      <c r="B87" s="71">
        <f t="shared" si="12"/>
        <v>71</v>
      </c>
      <c r="C87" s="218" t="s">
        <v>264</v>
      </c>
      <c r="D87" s="50">
        <f t="shared" si="21"/>
        <v>57</v>
      </c>
      <c r="E87" s="10" t="s">
        <v>563</v>
      </c>
      <c r="F87" s="54" t="s">
        <v>482</v>
      </c>
      <c r="G87" s="207" t="s">
        <v>343</v>
      </c>
      <c r="H87" s="319" t="s">
        <v>608</v>
      </c>
      <c r="I87" s="320"/>
      <c r="J87" s="309" t="s">
        <v>604</v>
      </c>
      <c r="K87" s="309"/>
      <c r="L87" s="221" t="s">
        <v>257</v>
      </c>
      <c r="M87" s="74">
        <v>1</v>
      </c>
      <c r="N87" s="81" t="s">
        <v>156</v>
      </c>
      <c r="O87" s="68" t="str">
        <f t="shared" si="14"/>
        <v>ü</v>
      </c>
      <c r="P87" s="50"/>
      <c r="Q87" s="10" t="s">
        <v>624</v>
      </c>
      <c r="R87" s="352" t="s">
        <v>676</v>
      </c>
      <c r="S87" s="352" t="s">
        <v>482</v>
      </c>
      <c r="T87" s="352" t="s">
        <v>688</v>
      </c>
      <c r="U87" s="352" t="s">
        <v>685</v>
      </c>
      <c r="V87" s="50" t="s">
        <v>612</v>
      </c>
      <c r="W87" s="10" t="s">
        <v>658</v>
      </c>
      <c r="X87" s="52"/>
      <c r="Y87" s="123" t="str">
        <f t="shared" si="15"/>
        <v>NO ES DE PROCESO PRO</v>
      </c>
      <c r="Z87" s="123">
        <f t="shared" si="16"/>
        <v>1</v>
      </c>
      <c r="AA87" s="123" t="str">
        <f t="shared" si="17"/>
        <v>NO ES DE PROCESO PP-PMC</v>
      </c>
      <c r="AB87" s="123" t="str">
        <f t="shared" si="18"/>
        <v>NO ES DE PROCESO PPQA</v>
      </c>
      <c r="AC87" s="123" t="str">
        <f t="shared" si="19"/>
        <v>NO ES DE PROCESO CM</v>
      </c>
      <c r="AD87" s="123" t="str">
        <f t="shared" si="20"/>
        <v>NO ES DE PROCESO MA</v>
      </c>
    </row>
    <row r="88" spans="2:30" s="38" customFormat="1" ht="39.950000000000003" customHeight="1" outlineLevel="1">
      <c r="B88" s="71">
        <f t="shared" si="12"/>
        <v>72</v>
      </c>
      <c r="C88" s="218" t="s">
        <v>264</v>
      </c>
      <c r="D88" s="50">
        <f t="shared" si="21"/>
        <v>58</v>
      </c>
      <c r="E88" s="10" t="s">
        <v>564</v>
      </c>
      <c r="F88" s="54" t="s">
        <v>482</v>
      </c>
      <c r="G88" s="207" t="s">
        <v>343</v>
      </c>
      <c r="H88" s="319" t="s">
        <v>608</v>
      </c>
      <c r="I88" s="320"/>
      <c r="J88" s="309" t="s">
        <v>604</v>
      </c>
      <c r="K88" s="309"/>
      <c r="L88" s="221" t="s">
        <v>257</v>
      </c>
      <c r="M88" s="74">
        <v>1</v>
      </c>
      <c r="N88" s="81" t="s">
        <v>156</v>
      </c>
      <c r="O88" s="68" t="str">
        <f t="shared" si="14"/>
        <v>ü</v>
      </c>
      <c r="P88" s="50" t="s">
        <v>619</v>
      </c>
      <c r="Q88" s="10" t="s">
        <v>617</v>
      </c>
      <c r="R88" s="352" t="s">
        <v>676</v>
      </c>
      <c r="S88" s="352" t="s">
        <v>482</v>
      </c>
      <c r="T88" s="352"/>
      <c r="U88" s="352"/>
      <c r="V88" s="50" t="s">
        <v>612</v>
      </c>
      <c r="W88" s="10" t="s">
        <v>655</v>
      </c>
      <c r="X88" s="52"/>
      <c r="Y88" s="123" t="str">
        <f t="shared" si="15"/>
        <v>NO ES DE PROCESO PRO</v>
      </c>
      <c r="Z88" s="123">
        <f t="shared" si="16"/>
        <v>1</v>
      </c>
      <c r="AA88" s="123" t="str">
        <f t="shared" si="17"/>
        <v>NO ES DE PROCESO PP-PMC</v>
      </c>
      <c r="AB88" s="123" t="str">
        <f t="shared" si="18"/>
        <v>NO ES DE PROCESO PPQA</v>
      </c>
      <c r="AC88" s="123" t="str">
        <f t="shared" si="19"/>
        <v>NO ES DE PROCESO CM</v>
      </c>
      <c r="AD88" s="123" t="str">
        <f t="shared" si="20"/>
        <v>NO ES DE PROCESO MA</v>
      </c>
    </row>
    <row r="89" spans="2:30" s="38" customFormat="1" ht="39.950000000000003" customHeight="1" outlineLevel="1">
      <c r="B89" s="71">
        <f t="shared" si="12"/>
        <v>73</v>
      </c>
      <c r="C89" s="218" t="s">
        <v>264</v>
      </c>
      <c r="D89" s="50">
        <f t="shared" si="21"/>
        <v>59</v>
      </c>
      <c r="E89" s="10" t="s">
        <v>565</v>
      </c>
      <c r="F89" s="54" t="s">
        <v>491</v>
      </c>
      <c r="G89" s="207" t="s">
        <v>343</v>
      </c>
      <c r="H89" s="319" t="s">
        <v>608</v>
      </c>
      <c r="I89" s="320"/>
      <c r="J89" s="309" t="s">
        <v>604</v>
      </c>
      <c r="K89" s="309"/>
      <c r="L89" s="221" t="s">
        <v>257</v>
      </c>
      <c r="M89" s="74">
        <v>1</v>
      </c>
      <c r="N89" s="81" t="s">
        <v>156</v>
      </c>
      <c r="O89" s="68" t="str">
        <f t="shared" si="14"/>
        <v>ü</v>
      </c>
      <c r="P89" s="50"/>
      <c r="Q89" s="10" t="s">
        <v>640</v>
      </c>
      <c r="R89" s="352" t="s">
        <v>676</v>
      </c>
      <c r="S89" s="352" t="s">
        <v>491</v>
      </c>
      <c r="T89" s="352" t="s">
        <v>689</v>
      </c>
      <c r="U89" s="352"/>
      <c r="V89" s="50" t="s">
        <v>612</v>
      </c>
      <c r="W89" s="50"/>
      <c r="X89" s="52"/>
      <c r="Y89" s="123" t="str">
        <f t="shared" si="15"/>
        <v>NO ES DE PROCESO PRO</v>
      </c>
      <c r="Z89" s="123">
        <f t="shared" si="16"/>
        <v>1</v>
      </c>
      <c r="AA89" s="123" t="str">
        <f t="shared" si="17"/>
        <v>NO ES DE PROCESO PP-PMC</v>
      </c>
      <c r="AB89" s="123" t="str">
        <f t="shared" si="18"/>
        <v>NO ES DE PROCESO PPQA</v>
      </c>
      <c r="AC89" s="123" t="str">
        <f t="shared" si="19"/>
        <v>NO ES DE PROCESO CM</v>
      </c>
      <c r="AD89" s="123" t="str">
        <f t="shared" si="20"/>
        <v>NO ES DE PROCESO MA</v>
      </c>
    </row>
    <row r="90" spans="2:30" s="38" customFormat="1" ht="39.950000000000003" customHeight="1" outlineLevel="1">
      <c r="B90" s="71">
        <f t="shared" si="12"/>
        <v>74</v>
      </c>
      <c r="C90" s="218" t="s">
        <v>264</v>
      </c>
      <c r="D90" s="50">
        <f t="shared" si="21"/>
        <v>60</v>
      </c>
      <c r="E90" s="10" t="s">
        <v>566</v>
      </c>
      <c r="F90" s="54" t="s">
        <v>491</v>
      </c>
      <c r="G90" s="207" t="s">
        <v>343</v>
      </c>
      <c r="H90" s="319" t="s">
        <v>608</v>
      </c>
      <c r="I90" s="320"/>
      <c r="J90" s="309" t="s">
        <v>604</v>
      </c>
      <c r="K90" s="309"/>
      <c r="L90" s="221" t="s">
        <v>257</v>
      </c>
      <c r="M90" s="74">
        <v>1</v>
      </c>
      <c r="N90" s="81" t="s">
        <v>156</v>
      </c>
      <c r="O90" s="68" t="str">
        <f t="shared" si="14"/>
        <v>ü</v>
      </c>
      <c r="P90" s="50"/>
      <c r="Q90" s="10" t="s">
        <v>622</v>
      </c>
      <c r="R90" s="352" t="s">
        <v>676</v>
      </c>
      <c r="S90" s="352" t="s">
        <v>491</v>
      </c>
      <c r="T90" s="352" t="s">
        <v>689</v>
      </c>
      <c r="U90" s="352"/>
      <c r="V90" s="50" t="s">
        <v>612</v>
      </c>
      <c r="W90" s="50"/>
      <c r="X90" s="52"/>
      <c r="Y90" s="123" t="str">
        <f t="shared" si="15"/>
        <v>NO ES DE PROCESO PRO</v>
      </c>
      <c r="Z90" s="123">
        <f t="shared" si="16"/>
        <v>1</v>
      </c>
      <c r="AA90" s="123" t="str">
        <f t="shared" si="17"/>
        <v>NO ES DE PROCESO PP-PMC</v>
      </c>
      <c r="AB90" s="123" t="str">
        <f t="shared" si="18"/>
        <v>NO ES DE PROCESO PPQA</v>
      </c>
      <c r="AC90" s="123" t="str">
        <f t="shared" si="19"/>
        <v>NO ES DE PROCESO CM</v>
      </c>
      <c r="AD90" s="123" t="str">
        <f t="shared" si="20"/>
        <v>NO ES DE PROCESO MA</v>
      </c>
    </row>
    <row r="91" spans="2:30" s="38" customFormat="1" ht="39.950000000000003" customHeight="1" outlineLevel="1">
      <c r="B91" s="71">
        <f t="shared" si="12"/>
        <v>75</v>
      </c>
      <c r="C91" s="218" t="s">
        <v>264</v>
      </c>
      <c r="D91" s="50">
        <f t="shared" si="21"/>
        <v>61</v>
      </c>
      <c r="E91" s="10" t="s">
        <v>567</v>
      </c>
      <c r="F91" s="54" t="s">
        <v>491</v>
      </c>
      <c r="G91" s="207" t="s">
        <v>343</v>
      </c>
      <c r="H91" s="319" t="s">
        <v>608</v>
      </c>
      <c r="I91" s="320"/>
      <c r="J91" s="309" t="s">
        <v>604</v>
      </c>
      <c r="K91" s="309"/>
      <c r="L91" s="221" t="s">
        <v>257</v>
      </c>
      <c r="M91" s="74">
        <v>1</v>
      </c>
      <c r="N91" s="81" t="s">
        <v>156</v>
      </c>
      <c r="O91" s="68" t="str">
        <f t="shared" si="14"/>
        <v>ü</v>
      </c>
      <c r="P91" s="50"/>
      <c r="Q91" s="10"/>
      <c r="R91" s="352" t="s">
        <v>676</v>
      </c>
      <c r="S91" s="352" t="s">
        <v>491</v>
      </c>
      <c r="T91" s="352" t="s">
        <v>690</v>
      </c>
      <c r="U91" s="352"/>
      <c r="V91" s="50" t="s">
        <v>612</v>
      </c>
      <c r="W91" s="10" t="s">
        <v>659</v>
      </c>
      <c r="X91" s="52"/>
      <c r="Y91" s="123" t="str">
        <f t="shared" si="15"/>
        <v>NO ES DE PROCESO PRO</v>
      </c>
      <c r="Z91" s="123">
        <f t="shared" si="16"/>
        <v>1</v>
      </c>
      <c r="AA91" s="123" t="str">
        <f t="shared" si="17"/>
        <v>NO ES DE PROCESO PP-PMC</v>
      </c>
      <c r="AB91" s="123" t="str">
        <f t="shared" si="18"/>
        <v>NO ES DE PROCESO PPQA</v>
      </c>
      <c r="AC91" s="123" t="str">
        <f t="shared" si="19"/>
        <v>NO ES DE PROCESO CM</v>
      </c>
      <c r="AD91" s="123" t="str">
        <f t="shared" si="20"/>
        <v>NO ES DE PROCESO MA</v>
      </c>
    </row>
    <row r="92" spans="2:30" s="38" customFormat="1" ht="39.950000000000003" customHeight="1" outlineLevel="1">
      <c r="B92" s="71">
        <f t="shared" si="12"/>
        <v>76</v>
      </c>
      <c r="C92" s="218" t="s">
        <v>264</v>
      </c>
      <c r="D92" s="50">
        <f t="shared" si="21"/>
        <v>62</v>
      </c>
      <c r="E92" s="10" t="s">
        <v>568</v>
      </c>
      <c r="F92" s="54" t="s">
        <v>491</v>
      </c>
      <c r="G92" s="207" t="s">
        <v>343</v>
      </c>
      <c r="H92" s="319" t="s">
        <v>608</v>
      </c>
      <c r="I92" s="320"/>
      <c r="J92" s="309" t="s">
        <v>604</v>
      </c>
      <c r="K92" s="309"/>
      <c r="L92" s="221" t="s">
        <v>257</v>
      </c>
      <c r="M92" s="74">
        <v>1</v>
      </c>
      <c r="N92" s="81" t="s">
        <v>156</v>
      </c>
      <c r="O92" s="68" t="str">
        <f t="shared" si="14"/>
        <v>ü</v>
      </c>
      <c r="P92" s="50"/>
      <c r="Q92" s="10"/>
      <c r="R92" s="352" t="s">
        <v>676</v>
      </c>
      <c r="S92" s="352" t="s">
        <v>491</v>
      </c>
      <c r="T92" s="352" t="s">
        <v>690</v>
      </c>
      <c r="U92" s="352"/>
      <c r="V92" s="50" t="s">
        <v>612</v>
      </c>
      <c r="W92" s="50"/>
      <c r="X92" s="52"/>
      <c r="Y92" s="123" t="str">
        <f t="shared" si="15"/>
        <v>NO ES DE PROCESO PRO</v>
      </c>
      <c r="Z92" s="123">
        <f t="shared" si="16"/>
        <v>1</v>
      </c>
      <c r="AA92" s="123" t="str">
        <f t="shared" si="17"/>
        <v>NO ES DE PROCESO PP-PMC</v>
      </c>
      <c r="AB92" s="123" t="str">
        <f t="shared" si="18"/>
        <v>NO ES DE PROCESO PPQA</v>
      </c>
      <c r="AC92" s="123" t="str">
        <f t="shared" si="19"/>
        <v>NO ES DE PROCESO CM</v>
      </c>
      <c r="AD92" s="123" t="str">
        <f t="shared" si="20"/>
        <v>NO ES DE PROCESO MA</v>
      </c>
    </row>
    <row r="93" spans="2:30" s="38" customFormat="1" ht="39.950000000000003" customHeight="1" outlineLevel="1">
      <c r="B93" s="71">
        <f t="shared" si="12"/>
        <v>77</v>
      </c>
      <c r="C93" s="218" t="s">
        <v>264</v>
      </c>
      <c r="D93" s="50">
        <f t="shared" si="21"/>
        <v>63</v>
      </c>
      <c r="E93" s="10" t="s">
        <v>569</v>
      </c>
      <c r="F93" s="54"/>
      <c r="G93" s="207" t="s">
        <v>343</v>
      </c>
      <c r="H93" s="319" t="s">
        <v>608</v>
      </c>
      <c r="I93" s="320"/>
      <c r="J93" s="309" t="s">
        <v>604</v>
      </c>
      <c r="K93" s="309"/>
      <c r="L93" s="221" t="s">
        <v>257</v>
      </c>
      <c r="M93" s="74">
        <v>1</v>
      </c>
      <c r="N93" s="81" t="s">
        <v>156</v>
      </c>
      <c r="O93" s="68" t="str">
        <f t="shared" si="14"/>
        <v>ü</v>
      </c>
      <c r="P93" s="50"/>
      <c r="Q93" s="10"/>
      <c r="R93" s="352"/>
      <c r="S93" s="352"/>
      <c r="T93" s="352"/>
      <c r="U93" s="352"/>
      <c r="V93" s="50" t="s">
        <v>612</v>
      </c>
      <c r="W93" s="50"/>
      <c r="X93" s="52"/>
      <c r="Y93" s="123" t="str">
        <f t="shared" si="15"/>
        <v>NO ES DE PROCESO PRO</v>
      </c>
      <c r="Z93" s="123">
        <f t="shared" si="16"/>
        <v>1</v>
      </c>
      <c r="AA93" s="123" t="str">
        <f t="shared" si="17"/>
        <v>NO ES DE PROCESO PP-PMC</v>
      </c>
      <c r="AB93" s="123" t="str">
        <f t="shared" si="18"/>
        <v>NO ES DE PROCESO PPQA</v>
      </c>
      <c r="AC93" s="123" t="str">
        <f t="shared" si="19"/>
        <v>NO ES DE PROCESO CM</v>
      </c>
      <c r="AD93" s="123" t="str">
        <f t="shared" si="20"/>
        <v>NO ES DE PROCESO MA</v>
      </c>
    </row>
    <row r="94" spans="2:30" s="38" customFormat="1" ht="39.950000000000003" customHeight="1" outlineLevel="1">
      <c r="B94" s="71">
        <f t="shared" si="12"/>
        <v>78</v>
      </c>
      <c r="C94" s="218" t="s">
        <v>264</v>
      </c>
      <c r="D94" s="50">
        <f t="shared" si="21"/>
        <v>64</v>
      </c>
      <c r="E94" s="10" t="s">
        <v>570</v>
      </c>
      <c r="F94" s="54"/>
      <c r="G94" s="207" t="s">
        <v>343</v>
      </c>
      <c r="H94" s="319" t="s">
        <v>608</v>
      </c>
      <c r="I94" s="320"/>
      <c r="J94" s="309" t="s">
        <v>604</v>
      </c>
      <c r="K94" s="309"/>
      <c r="L94" s="221" t="s">
        <v>257</v>
      </c>
      <c r="M94" s="74">
        <v>1</v>
      </c>
      <c r="N94" s="81" t="s">
        <v>156</v>
      </c>
      <c r="O94" s="68" t="str">
        <f t="shared" si="14"/>
        <v>ü</v>
      </c>
      <c r="P94" s="50"/>
      <c r="Q94" s="10"/>
      <c r="R94" s="352"/>
      <c r="S94" s="352"/>
      <c r="T94" s="352"/>
      <c r="U94" s="352"/>
      <c r="V94" s="50" t="s">
        <v>612</v>
      </c>
      <c r="W94" s="50"/>
      <c r="X94" s="52"/>
      <c r="Y94" s="123" t="str">
        <f t="shared" si="15"/>
        <v>NO ES DE PROCESO PRO</v>
      </c>
      <c r="Z94" s="123">
        <f t="shared" si="16"/>
        <v>1</v>
      </c>
      <c r="AA94" s="123" t="str">
        <f t="shared" si="17"/>
        <v>NO ES DE PROCESO PP-PMC</v>
      </c>
      <c r="AB94" s="123" t="str">
        <f t="shared" si="18"/>
        <v>NO ES DE PROCESO PPQA</v>
      </c>
      <c r="AC94" s="123" t="str">
        <f t="shared" si="19"/>
        <v>NO ES DE PROCESO CM</v>
      </c>
      <c r="AD94" s="123" t="str">
        <f t="shared" si="20"/>
        <v>NO ES DE PROCESO MA</v>
      </c>
    </row>
    <row r="95" spans="2:30" s="38" customFormat="1" ht="39.950000000000003" customHeight="1" outlineLevel="1">
      <c r="B95" s="71">
        <f t="shared" si="12"/>
        <v>79</v>
      </c>
      <c r="C95" s="218" t="s">
        <v>264</v>
      </c>
      <c r="D95" s="50">
        <f t="shared" si="21"/>
        <v>65</v>
      </c>
      <c r="E95" s="10" t="s">
        <v>571</v>
      </c>
      <c r="F95" s="54"/>
      <c r="G95" s="207" t="s">
        <v>343</v>
      </c>
      <c r="H95" s="319" t="s">
        <v>608</v>
      </c>
      <c r="I95" s="320"/>
      <c r="J95" s="309" t="s">
        <v>604</v>
      </c>
      <c r="K95" s="309"/>
      <c r="L95" s="221" t="s">
        <v>257</v>
      </c>
      <c r="M95" s="74">
        <v>1</v>
      </c>
      <c r="N95" s="81" t="s">
        <v>156</v>
      </c>
      <c r="O95" s="68" t="str">
        <f t="shared" si="14"/>
        <v>ü</v>
      </c>
      <c r="P95" s="50"/>
      <c r="Q95" s="10"/>
      <c r="R95" s="352"/>
      <c r="S95" s="352"/>
      <c r="T95" s="352"/>
      <c r="U95" s="352"/>
      <c r="V95" s="50" t="s">
        <v>612</v>
      </c>
      <c r="W95" s="50"/>
      <c r="X95" s="52"/>
      <c r="Y95" s="123" t="str">
        <f t="shared" si="15"/>
        <v>NO ES DE PROCESO PRO</v>
      </c>
      <c r="Z95" s="123">
        <f t="shared" si="16"/>
        <v>1</v>
      </c>
      <c r="AA95" s="123" t="str">
        <f t="shared" si="17"/>
        <v>NO ES DE PROCESO PP-PMC</v>
      </c>
      <c r="AB95" s="123" t="str">
        <f t="shared" si="18"/>
        <v>NO ES DE PROCESO PPQA</v>
      </c>
      <c r="AC95" s="123" t="str">
        <f t="shared" si="19"/>
        <v>NO ES DE PROCESO CM</v>
      </c>
      <c r="AD95" s="123" t="str">
        <f t="shared" si="20"/>
        <v>NO ES DE PROCESO MA</v>
      </c>
    </row>
    <row r="96" spans="2:30" s="38" customFormat="1" ht="39.950000000000003" customHeight="1" outlineLevel="1">
      <c r="B96" s="71">
        <f t="shared" si="12"/>
        <v>80</v>
      </c>
      <c r="C96" s="218" t="s">
        <v>264</v>
      </c>
      <c r="D96" s="50">
        <f t="shared" si="21"/>
        <v>66</v>
      </c>
      <c r="E96" s="10" t="s">
        <v>572</v>
      </c>
      <c r="F96" s="54"/>
      <c r="G96" s="207" t="s">
        <v>343</v>
      </c>
      <c r="H96" s="319" t="s">
        <v>608</v>
      </c>
      <c r="I96" s="320"/>
      <c r="J96" s="309" t="s">
        <v>604</v>
      </c>
      <c r="K96" s="309"/>
      <c r="L96" s="221" t="s">
        <v>257</v>
      </c>
      <c r="M96" s="74">
        <v>1</v>
      </c>
      <c r="N96" s="81" t="s">
        <v>156</v>
      </c>
      <c r="O96" s="68" t="str">
        <f t="shared" si="14"/>
        <v>ü</v>
      </c>
      <c r="P96" s="50"/>
      <c r="Q96" s="10"/>
      <c r="R96" s="352"/>
      <c r="S96" s="352"/>
      <c r="T96" s="352"/>
      <c r="U96" s="352"/>
      <c r="V96" s="50" t="s">
        <v>612</v>
      </c>
      <c r="W96" s="50"/>
      <c r="X96" s="52"/>
      <c r="Y96" s="123" t="str">
        <f t="shared" si="15"/>
        <v>NO ES DE PROCESO PRO</v>
      </c>
      <c r="Z96" s="123">
        <f t="shared" si="16"/>
        <v>1</v>
      </c>
      <c r="AA96" s="123" t="str">
        <f t="shared" si="17"/>
        <v>NO ES DE PROCESO PP-PMC</v>
      </c>
      <c r="AB96" s="123" t="str">
        <f t="shared" si="18"/>
        <v>NO ES DE PROCESO PPQA</v>
      </c>
      <c r="AC96" s="123" t="str">
        <f t="shared" si="19"/>
        <v>NO ES DE PROCESO CM</v>
      </c>
      <c r="AD96" s="123" t="str">
        <f t="shared" si="20"/>
        <v>NO ES DE PROCESO MA</v>
      </c>
    </row>
    <row r="97" spans="2:30" s="38" customFormat="1" ht="39.950000000000003" customHeight="1" outlineLevel="1">
      <c r="B97" s="71">
        <f t="shared" si="12"/>
        <v>81</v>
      </c>
      <c r="C97" s="218" t="s">
        <v>264</v>
      </c>
      <c r="D97" s="50">
        <f t="shared" si="21"/>
        <v>67</v>
      </c>
      <c r="E97" s="10" t="s">
        <v>573</v>
      </c>
      <c r="F97" s="54"/>
      <c r="G97" s="207" t="s">
        <v>343</v>
      </c>
      <c r="H97" s="319" t="s">
        <v>608</v>
      </c>
      <c r="I97" s="320"/>
      <c r="J97" s="309" t="s">
        <v>604</v>
      </c>
      <c r="K97" s="309"/>
      <c r="L97" s="221" t="s">
        <v>257</v>
      </c>
      <c r="M97" s="74">
        <v>1</v>
      </c>
      <c r="N97" s="81" t="s">
        <v>156</v>
      </c>
      <c r="O97" s="68" t="str">
        <f t="shared" si="14"/>
        <v>ü</v>
      </c>
      <c r="P97" s="50"/>
      <c r="Q97" s="10"/>
      <c r="R97" s="352"/>
      <c r="S97" s="352"/>
      <c r="T97" s="352"/>
      <c r="U97" s="352"/>
      <c r="V97" s="50" t="s">
        <v>612</v>
      </c>
      <c r="W97" s="50"/>
      <c r="X97" s="52"/>
      <c r="Y97" s="123" t="str">
        <f t="shared" si="15"/>
        <v>NO ES DE PROCESO PRO</v>
      </c>
      <c r="Z97" s="123">
        <f t="shared" si="16"/>
        <v>1</v>
      </c>
      <c r="AA97" s="123" t="str">
        <f t="shared" si="17"/>
        <v>NO ES DE PROCESO PP-PMC</v>
      </c>
      <c r="AB97" s="123" t="str">
        <f t="shared" si="18"/>
        <v>NO ES DE PROCESO PPQA</v>
      </c>
      <c r="AC97" s="123" t="str">
        <f t="shared" si="19"/>
        <v>NO ES DE PROCESO CM</v>
      </c>
      <c r="AD97" s="123" t="str">
        <f t="shared" si="20"/>
        <v>NO ES DE PROCESO MA</v>
      </c>
    </row>
    <row r="98" spans="2:30" s="38" customFormat="1" ht="39.950000000000003" customHeight="1" outlineLevel="1">
      <c r="B98" s="71">
        <f t="shared" si="12"/>
        <v>82</v>
      </c>
      <c r="C98" s="218" t="s">
        <v>264</v>
      </c>
      <c r="D98" s="50">
        <f t="shared" si="21"/>
        <v>68</v>
      </c>
      <c r="E98" s="10" t="s">
        <v>574</v>
      </c>
      <c r="F98" s="54"/>
      <c r="G98" s="207" t="s">
        <v>460</v>
      </c>
      <c r="H98" s="319" t="s">
        <v>604</v>
      </c>
      <c r="I98" s="320"/>
      <c r="J98" s="309" t="s">
        <v>471</v>
      </c>
      <c r="K98" s="309"/>
      <c r="L98" s="221" t="s">
        <v>257</v>
      </c>
      <c r="M98" s="74">
        <v>1</v>
      </c>
      <c r="N98" s="81" t="s">
        <v>156</v>
      </c>
      <c r="O98" s="68" t="str">
        <f t="shared" si="14"/>
        <v>ü</v>
      </c>
      <c r="P98" s="50"/>
      <c r="Q98" s="10" t="s">
        <v>641</v>
      </c>
      <c r="R98" s="352" t="s">
        <v>691</v>
      </c>
      <c r="S98" s="352"/>
      <c r="T98" s="352"/>
      <c r="U98" s="352"/>
      <c r="V98" s="50" t="s">
        <v>627</v>
      </c>
      <c r="W98" s="10" t="s">
        <v>660</v>
      </c>
      <c r="X98" s="52"/>
      <c r="Y98" s="123" t="str">
        <f t="shared" si="15"/>
        <v>NO ES DE PROCESO PRO</v>
      </c>
      <c r="Z98" s="123" t="str">
        <f t="shared" si="16"/>
        <v>NO ES DE PROCESO REQM</v>
      </c>
      <c r="AA98" s="123" t="str">
        <f t="shared" si="17"/>
        <v>NO ES DE PROCESO PP-PMC</v>
      </c>
      <c r="AB98" s="123">
        <f t="shared" si="18"/>
        <v>1</v>
      </c>
      <c r="AC98" s="123" t="str">
        <f t="shared" si="19"/>
        <v>NO ES DE PROCESO CM</v>
      </c>
      <c r="AD98" s="123" t="str">
        <f t="shared" si="20"/>
        <v>NO ES DE PROCESO MA</v>
      </c>
    </row>
    <row r="99" spans="2:30" s="38" customFormat="1" ht="39.950000000000003" customHeight="1" outlineLevel="1">
      <c r="B99" s="71">
        <f t="shared" si="12"/>
        <v>83</v>
      </c>
      <c r="C99" s="218" t="s">
        <v>264</v>
      </c>
      <c r="D99" s="50">
        <f t="shared" si="21"/>
        <v>69</v>
      </c>
      <c r="E99" s="10" t="s">
        <v>575</v>
      </c>
      <c r="F99" s="54"/>
      <c r="G99" s="207" t="s">
        <v>460</v>
      </c>
      <c r="H99" s="319" t="s">
        <v>604</v>
      </c>
      <c r="I99" s="320"/>
      <c r="J99" s="309" t="s">
        <v>471</v>
      </c>
      <c r="K99" s="309"/>
      <c r="L99" s="221" t="s">
        <v>257</v>
      </c>
      <c r="M99" s="74">
        <v>1</v>
      </c>
      <c r="N99" s="81" t="s">
        <v>156</v>
      </c>
      <c r="O99" s="68" t="str">
        <f t="shared" si="14"/>
        <v>ü</v>
      </c>
      <c r="P99" s="50"/>
      <c r="Q99" s="10" t="s">
        <v>626</v>
      </c>
      <c r="R99" s="352" t="s">
        <v>691</v>
      </c>
      <c r="S99" s="352"/>
      <c r="T99" s="352"/>
      <c r="U99" s="352"/>
      <c r="V99" s="50" t="s">
        <v>627</v>
      </c>
      <c r="W99" s="10" t="s">
        <v>660</v>
      </c>
      <c r="X99" s="52"/>
      <c r="Y99" s="123" t="str">
        <f t="shared" si="15"/>
        <v>NO ES DE PROCESO PRO</v>
      </c>
      <c r="Z99" s="123" t="str">
        <f t="shared" si="16"/>
        <v>NO ES DE PROCESO REQM</v>
      </c>
      <c r="AA99" s="123" t="str">
        <f t="shared" si="17"/>
        <v>NO ES DE PROCESO PP-PMC</v>
      </c>
      <c r="AB99" s="123">
        <f t="shared" si="18"/>
        <v>1</v>
      </c>
      <c r="AC99" s="123" t="str">
        <f t="shared" si="19"/>
        <v>NO ES DE PROCESO CM</v>
      </c>
      <c r="AD99" s="123" t="str">
        <f t="shared" si="20"/>
        <v>NO ES DE PROCESO MA</v>
      </c>
    </row>
    <row r="100" spans="2:30" s="38" customFormat="1" ht="39.950000000000003" customHeight="1" outlineLevel="1">
      <c r="B100" s="71">
        <f t="shared" si="12"/>
        <v>84</v>
      </c>
      <c r="C100" s="218" t="s">
        <v>264</v>
      </c>
      <c r="D100" s="50">
        <f t="shared" si="21"/>
        <v>70</v>
      </c>
      <c r="E100" s="10" t="s">
        <v>576</v>
      </c>
      <c r="F100" s="54"/>
      <c r="G100" s="207" t="s">
        <v>460</v>
      </c>
      <c r="H100" s="319" t="s">
        <v>604</v>
      </c>
      <c r="I100" s="320"/>
      <c r="J100" s="309" t="s">
        <v>471</v>
      </c>
      <c r="K100" s="309"/>
      <c r="L100" s="221" t="s">
        <v>257</v>
      </c>
      <c r="M100" s="74">
        <v>1</v>
      </c>
      <c r="N100" s="81" t="s">
        <v>156</v>
      </c>
      <c r="O100" s="68" t="str">
        <f t="shared" si="14"/>
        <v>ü</v>
      </c>
      <c r="P100" s="50"/>
      <c r="Q100" s="10" t="s">
        <v>641</v>
      </c>
      <c r="R100" s="352" t="s">
        <v>692</v>
      </c>
      <c r="S100" s="352"/>
      <c r="T100" s="352"/>
      <c r="U100" s="352"/>
      <c r="V100" s="50" t="s">
        <v>627</v>
      </c>
      <c r="W100" s="10" t="s">
        <v>660</v>
      </c>
      <c r="X100" s="52"/>
      <c r="Y100" s="123" t="str">
        <f t="shared" si="15"/>
        <v>NO ES DE PROCESO PRO</v>
      </c>
      <c r="Z100" s="123" t="str">
        <f t="shared" si="16"/>
        <v>NO ES DE PROCESO REQM</v>
      </c>
      <c r="AA100" s="123" t="str">
        <f t="shared" si="17"/>
        <v>NO ES DE PROCESO PP-PMC</v>
      </c>
      <c r="AB100" s="123">
        <f t="shared" si="18"/>
        <v>1</v>
      </c>
      <c r="AC100" s="123" t="str">
        <f t="shared" si="19"/>
        <v>NO ES DE PROCESO CM</v>
      </c>
      <c r="AD100" s="123" t="str">
        <f t="shared" si="20"/>
        <v>NO ES DE PROCESO MA</v>
      </c>
    </row>
    <row r="101" spans="2:30" s="38" customFormat="1" ht="39.950000000000003" customHeight="1" outlineLevel="1">
      <c r="B101" s="71">
        <f t="shared" si="12"/>
        <v>85</v>
      </c>
      <c r="C101" s="218" t="s">
        <v>264</v>
      </c>
      <c r="D101" s="50">
        <f t="shared" si="21"/>
        <v>71</v>
      </c>
      <c r="E101" s="10" t="s">
        <v>577</v>
      </c>
      <c r="F101" s="54"/>
      <c r="G101" s="207" t="s">
        <v>460</v>
      </c>
      <c r="H101" s="319" t="s">
        <v>604</v>
      </c>
      <c r="I101" s="320"/>
      <c r="J101" s="309" t="s">
        <v>471</v>
      </c>
      <c r="K101" s="309"/>
      <c r="L101" s="221" t="s">
        <v>257</v>
      </c>
      <c r="M101" s="74">
        <v>1</v>
      </c>
      <c r="N101" s="81" t="s">
        <v>156</v>
      </c>
      <c r="O101" s="68" t="str">
        <f t="shared" si="14"/>
        <v>ü</v>
      </c>
      <c r="P101" s="50"/>
      <c r="Q101" s="10" t="s">
        <v>626</v>
      </c>
      <c r="R101" s="352" t="s">
        <v>692</v>
      </c>
      <c r="S101" s="352"/>
      <c r="T101" s="352"/>
      <c r="U101" s="352"/>
      <c r="V101" s="50" t="s">
        <v>627</v>
      </c>
      <c r="W101" s="10" t="s">
        <v>660</v>
      </c>
      <c r="X101" s="52"/>
      <c r="Y101" s="123" t="str">
        <f t="shared" si="15"/>
        <v>NO ES DE PROCESO PRO</v>
      </c>
      <c r="Z101" s="123" t="str">
        <f t="shared" si="16"/>
        <v>NO ES DE PROCESO REQM</v>
      </c>
      <c r="AA101" s="123" t="str">
        <f t="shared" si="17"/>
        <v>NO ES DE PROCESO PP-PMC</v>
      </c>
      <c r="AB101" s="123">
        <f t="shared" si="18"/>
        <v>1</v>
      </c>
      <c r="AC101" s="123" t="str">
        <f t="shared" si="19"/>
        <v>NO ES DE PROCESO CM</v>
      </c>
      <c r="AD101" s="123" t="str">
        <f t="shared" si="20"/>
        <v>NO ES DE PROCESO MA</v>
      </c>
    </row>
    <row r="102" spans="2:30" s="38" customFormat="1" ht="39.950000000000003" customHeight="1" outlineLevel="1">
      <c r="B102" s="71">
        <f t="shared" si="12"/>
        <v>86</v>
      </c>
      <c r="C102" s="218" t="s">
        <v>264</v>
      </c>
      <c r="D102" s="50">
        <f t="shared" ref="D102:D112" si="22">D101+1</f>
        <v>72</v>
      </c>
      <c r="E102" s="10" t="s">
        <v>578</v>
      </c>
      <c r="F102" s="54"/>
      <c r="G102" s="207" t="s">
        <v>460</v>
      </c>
      <c r="H102" s="319" t="s">
        <v>604</v>
      </c>
      <c r="I102" s="320"/>
      <c r="J102" s="309" t="s">
        <v>471</v>
      </c>
      <c r="K102" s="309"/>
      <c r="L102" s="221" t="s">
        <v>257</v>
      </c>
      <c r="M102" s="74">
        <v>1</v>
      </c>
      <c r="N102" s="81" t="s">
        <v>156</v>
      </c>
      <c r="O102" s="68" t="str">
        <f t="shared" si="14"/>
        <v>ü</v>
      </c>
      <c r="P102" s="50"/>
      <c r="Q102" s="10" t="s">
        <v>641</v>
      </c>
      <c r="R102" s="352" t="s">
        <v>693</v>
      </c>
      <c r="S102" s="352"/>
      <c r="T102" s="352"/>
      <c r="U102" s="352"/>
      <c r="V102" s="50" t="s">
        <v>627</v>
      </c>
      <c r="W102" s="10" t="s">
        <v>660</v>
      </c>
      <c r="X102" s="52"/>
      <c r="Y102" s="123" t="str">
        <f t="shared" si="15"/>
        <v>NO ES DE PROCESO PRO</v>
      </c>
      <c r="Z102" s="123" t="str">
        <f t="shared" si="16"/>
        <v>NO ES DE PROCESO REQM</v>
      </c>
      <c r="AA102" s="123" t="str">
        <f t="shared" si="17"/>
        <v>NO ES DE PROCESO PP-PMC</v>
      </c>
      <c r="AB102" s="123">
        <f t="shared" si="18"/>
        <v>1</v>
      </c>
      <c r="AC102" s="123" t="str">
        <f t="shared" si="19"/>
        <v>NO ES DE PROCESO CM</v>
      </c>
      <c r="AD102" s="123" t="str">
        <f t="shared" si="20"/>
        <v>NO ES DE PROCESO MA</v>
      </c>
    </row>
    <row r="103" spans="2:30" s="38" customFormat="1" ht="39.950000000000003" customHeight="1" outlineLevel="1">
      <c r="B103" s="71">
        <f t="shared" si="12"/>
        <v>87</v>
      </c>
      <c r="C103" s="218" t="s">
        <v>264</v>
      </c>
      <c r="D103" s="50">
        <f t="shared" si="22"/>
        <v>73</v>
      </c>
      <c r="E103" s="10" t="s">
        <v>579</v>
      </c>
      <c r="F103" s="54"/>
      <c r="G103" s="207" t="s">
        <v>460</v>
      </c>
      <c r="H103" s="319" t="s">
        <v>604</v>
      </c>
      <c r="I103" s="320"/>
      <c r="J103" s="309" t="s">
        <v>471</v>
      </c>
      <c r="K103" s="309"/>
      <c r="L103" s="221" t="s">
        <v>257</v>
      </c>
      <c r="M103" s="74">
        <v>1</v>
      </c>
      <c r="N103" s="81" t="s">
        <v>156</v>
      </c>
      <c r="O103" s="68" t="str">
        <f t="shared" si="14"/>
        <v>ü</v>
      </c>
      <c r="P103" s="50"/>
      <c r="Q103" s="10" t="s">
        <v>626</v>
      </c>
      <c r="R103" s="352" t="s">
        <v>693</v>
      </c>
      <c r="S103" s="352"/>
      <c r="T103" s="352"/>
      <c r="U103" s="352"/>
      <c r="V103" s="50" t="s">
        <v>627</v>
      </c>
      <c r="W103" s="10" t="s">
        <v>660</v>
      </c>
      <c r="X103" s="52"/>
      <c r="Y103" s="123" t="str">
        <f t="shared" si="15"/>
        <v>NO ES DE PROCESO PRO</v>
      </c>
      <c r="Z103" s="123" t="str">
        <f t="shared" si="16"/>
        <v>NO ES DE PROCESO REQM</v>
      </c>
      <c r="AA103" s="123" t="str">
        <f t="shared" si="17"/>
        <v>NO ES DE PROCESO PP-PMC</v>
      </c>
      <c r="AB103" s="123">
        <f t="shared" si="18"/>
        <v>1</v>
      </c>
      <c r="AC103" s="123" t="str">
        <f t="shared" si="19"/>
        <v>NO ES DE PROCESO CM</v>
      </c>
      <c r="AD103" s="123" t="str">
        <f t="shared" si="20"/>
        <v>NO ES DE PROCESO MA</v>
      </c>
    </row>
    <row r="104" spans="2:30" s="38" customFormat="1" ht="39.950000000000003" customHeight="1" outlineLevel="1">
      <c r="B104" s="71">
        <f t="shared" si="12"/>
        <v>88</v>
      </c>
      <c r="C104" s="218" t="s">
        <v>264</v>
      </c>
      <c r="D104" s="50">
        <f t="shared" si="22"/>
        <v>74</v>
      </c>
      <c r="E104" s="10" t="s">
        <v>580</v>
      </c>
      <c r="F104" s="54"/>
      <c r="G104" s="207" t="s">
        <v>460</v>
      </c>
      <c r="H104" s="319" t="s">
        <v>604</v>
      </c>
      <c r="I104" s="320"/>
      <c r="J104" s="309" t="s">
        <v>471</v>
      </c>
      <c r="K104" s="309"/>
      <c r="L104" s="221" t="s">
        <v>257</v>
      </c>
      <c r="M104" s="74">
        <v>1</v>
      </c>
      <c r="N104" s="81" t="s">
        <v>156</v>
      </c>
      <c r="O104" s="68" t="str">
        <f t="shared" si="14"/>
        <v>ü</v>
      </c>
      <c r="P104" s="50"/>
      <c r="Q104" s="10" t="s">
        <v>625</v>
      </c>
      <c r="R104" s="352"/>
      <c r="S104" s="352"/>
      <c r="T104" s="352"/>
      <c r="U104" s="352"/>
      <c r="V104" s="50" t="s">
        <v>627</v>
      </c>
      <c r="W104" s="10" t="s">
        <v>661</v>
      </c>
      <c r="X104" s="52"/>
      <c r="Y104" s="123" t="str">
        <f t="shared" si="15"/>
        <v>NO ES DE PROCESO PRO</v>
      </c>
      <c r="Z104" s="123" t="str">
        <f t="shared" si="16"/>
        <v>NO ES DE PROCESO REQM</v>
      </c>
      <c r="AA104" s="123" t="str">
        <f t="shared" si="17"/>
        <v>NO ES DE PROCESO PP-PMC</v>
      </c>
      <c r="AB104" s="123">
        <f t="shared" si="18"/>
        <v>1</v>
      </c>
      <c r="AC104" s="123" t="str">
        <f t="shared" si="19"/>
        <v>NO ES DE PROCESO CM</v>
      </c>
      <c r="AD104" s="123" t="str">
        <f t="shared" si="20"/>
        <v>NO ES DE PROCESO MA</v>
      </c>
    </row>
    <row r="105" spans="2:30" s="38" customFormat="1" ht="39.950000000000003" customHeight="1" outlineLevel="1">
      <c r="B105" s="71">
        <f t="shared" si="12"/>
        <v>89</v>
      </c>
      <c r="C105" s="218" t="s">
        <v>264</v>
      </c>
      <c r="D105" s="50">
        <f t="shared" si="22"/>
        <v>75</v>
      </c>
      <c r="E105" s="10" t="s">
        <v>581</v>
      </c>
      <c r="F105" s="54"/>
      <c r="G105" s="207" t="s">
        <v>460</v>
      </c>
      <c r="H105" s="319" t="s">
        <v>604</v>
      </c>
      <c r="I105" s="320"/>
      <c r="J105" s="309" t="s">
        <v>471</v>
      </c>
      <c r="K105" s="309"/>
      <c r="L105" s="221" t="s">
        <v>257</v>
      </c>
      <c r="M105" s="74">
        <v>1</v>
      </c>
      <c r="N105" s="81" t="s">
        <v>156</v>
      </c>
      <c r="O105" s="68" t="str">
        <f t="shared" si="14"/>
        <v>ü</v>
      </c>
      <c r="P105" s="50"/>
      <c r="Q105" s="10" t="s">
        <v>629</v>
      </c>
      <c r="R105" s="352"/>
      <c r="S105" s="352"/>
      <c r="T105" s="352"/>
      <c r="U105" s="352"/>
      <c r="V105" s="50" t="s">
        <v>627</v>
      </c>
      <c r="W105" s="10" t="s">
        <v>662</v>
      </c>
      <c r="X105" s="52"/>
      <c r="Y105" s="123" t="str">
        <f t="shared" si="15"/>
        <v>NO ES DE PROCESO PRO</v>
      </c>
      <c r="Z105" s="123" t="str">
        <f t="shared" si="16"/>
        <v>NO ES DE PROCESO REQM</v>
      </c>
      <c r="AA105" s="123" t="str">
        <f t="shared" si="17"/>
        <v>NO ES DE PROCESO PP-PMC</v>
      </c>
      <c r="AB105" s="123">
        <f t="shared" si="18"/>
        <v>1</v>
      </c>
      <c r="AC105" s="123" t="str">
        <f t="shared" si="19"/>
        <v>NO ES DE PROCESO CM</v>
      </c>
      <c r="AD105" s="123" t="str">
        <f t="shared" si="20"/>
        <v>NO ES DE PROCESO MA</v>
      </c>
    </row>
    <row r="106" spans="2:30" s="38" customFormat="1" ht="39.950000000000003" customHeight="1" outlineLevel="1">
      <c r="B106" s="71">
        <f t="shared" si="12"/>
        <v>90</v>
      </c>
      <c r="C106" s="218" t="s">
        <v>264</v>
      </c>
      <c r="D106" s="50">
        <f t="shared" si="22"/>
        <v>76</v>
      </c>
      <c r="E106" s="10" t="s">
        <v>582</v>
      </c>
      <c r="F106" s="54"/>
      <c r="G106" s="207" t="s">
        <v>142</v>
      </c>
      <c r="H106" s="319" t="s">
        <v>471</v>
      </c>
      <c r="I106" s="320"/>
      <c r="J106" s="309" t="s">
        <v>604</v>
      </c>
      <c r="K106" s="309"/>
      <c r="L106" s="221" t="s">
        <v>257</v>
      </c>
      <c r="M106" s="74">
        <v>1</v>
      </c>
      <c r="N106" s="81" t="s">
        <v>156</v>
      </c>
      <c r="O106" s="68" t="str">
        <f t="shared" si="14"/>
        <v>ü</v>
      </c>
      <c r="P106" s="10" t="s">
        <v>651</v>
      </c>
      <c r="Q106" s="10" t="s">
        <v>651</v>
      </c>
      <c r="R106" s="352" t="s">
        <v>694</v>
      </c>
      <c r="S106" s="352"/>
      <c r="T106" s="352"/>
      <c r="U106" s="352"/>
      <c r="V106" s="50" t="s">
        <v>612</v>
      </c>
      <c r="W106" s="10" t="s">
        <v>663</v>
      </c>
      <c r="X106" s="52"/>
      <c r="Y106" s="123">
        <f t="shared" si="15"/>
        <v>1</v>
      </c>
      <c r="Z106" s="123" t="str">
        <f t="shared" si="16"/>
        <v>NO ES DE PROCESO REQM</v>
      </c>
      <c r="AA106" s="123" t="str">
        <f t="shared" si="17"/>
        <v>NO ES DE PROCESO PP-PMC</v>
      </c>
      <c r="AB106" s="123" t="str">
        <f t="shared" si="18"/>
        <v>NO ES DE PROCESO PPQA</v>
      </c>
      <c r="AC106" s="123" t="str">
        <f t="shared" si="19"/>
        <v>NO ES DE PROCESO CM</v>
      </c>
      <c r="AD106" s="123" t="str">
        <f t="shared" si="20"/>
        <v>NO ES DE PROCESO MA</v>
      </c>
    </row>
    <row r="107" spans="2:30" s="38" customFormat="1" ht="39.950000000000003" customHeight="1" outlineLevel="1">
      <c r="B107" s="71">
        <f t="shared" si="12"/>
        <v>91</v>
      </c>
      <c r="C107" s="218" t="s">
        <v>264</v>
      </c>
      <c r="D107" s="50">
        <f t="shared" si="22"/>
        <v>77</v>
      </c>
      <c r="E107" s="10" t="s">
        <v>583</v>
      </c>
      <c r="F107" s="54"/>
      <c r="G107" s="207" t="s">
        <v>142</v>
      </c>
      <c r="H107" s="319" t="s">
        <v>471</v>
      </c>
      <c r="I107" s="320"/>
      <c r="J107" s="309" t="s">
        <v>604</v>
      </c>
      <c r="K107" s="309"/>
      <c r="L107" s="221" t="s">
        <v>257</v>
      </c>
      <c r="M107" s="74">
        <v>1</v>
      </c>
      <c r="N107" s="81" t="s">
        <v>156</v>
      </c>
      <c r="O107" s="68" t="str">
        <f t="shared" si="14"/>
        <v>ü</v>
      </c>
      <c r="P107" s="10" t="s">
        <v>651</v>
      </c>
      <c r="Q107" s="10" t="s">
        <v>651</v>
      </c>
      <c r="R107" s="352" t="s">
        <v>699</v>
      </c>
      <c r="S107" s="352"/>
      <c r="T107" s="352"/>
      <c r="U107" s="352"/>
      <c r="V107" s="50" t="s">
        <v>612</v>
      </c>
      <c r="W107" s="10" t="s">
        <v>663</v>
      </c>
      <c r="X107" s="52"/>
      <c r="Y107" s="123">
        <f t="shared" si="15"/>
        <v>1</v>
      </c>
      <c r="Z107" s="123" t="str">
        <f t="shared" si="16"/>
        <v>NO ES DE PROCESO REQM</v>
      </c>
      <c r="AA107" s="123" t="str">
        <f t="shared" si="17"/>
        <v>NO ES DE PROCESO PP-PMC</v>
      </c>
      <c r="AB107" s="123" t="str">
        <f t="shared" si="18"/>
        <v>NO ES DE PROCESO PPQA</v>
      </c>
      <c r="AC107" s="123" t="str">
        <f t="shared" si="19"/>
        <v>NO ES DE PROCESO CM</v>
      </c>
      <c r="AD107" s="123" t="str">
        <f t="shared" si="20"/>
        <v>NO ES DE PROCESO MA</v>
      </c>
    </row>
    <row r="108" spans="2:30" s="38" customFormat="1" ht="39.950000000000003" customHeight="1" outlineLevel="1">
      <c r="B108" s="71">
        <f t="shared" si="12"/>
        <v>92</v>
      </c>
      <c r="C108" s="218" t="s">
        <v>264</v>
      </c>
      <c r="D108" s="50">
        <f t="shared" si="22"/>
        <v>78</v>
      </c>
      <c r="E108" s="10" t="s">
        <v>584</v>
      </c>
      <c r="F108" s="54"/>
      <c r="G108" s="207" t="s">
        <v>142</v>
      </c>
      <c r="H108" s="319" t="s">
        <v>471</v>
      </c>
      <c r="I108" s="320"/>
      <c r="J108" s="309" t="s">
        <v>604</v>
      </c>
      <c r="K108" s="309"/>
      <c r="L108" s="221" t="s">
        <v>257</v>
      </c>
      <c r="M108" s="74">
        <v>1</v>
      </c>
      <c r="N108" s="81" t="s">
        <v>156</v>
      </c>
      <c r="O108" s="68" t="str">
        <f t="shared" si="14"/>
        <v>ü</v>
      </c>
      <c r="P108" s="10" t="s">
        <v>651</v>
      </c>
      <c r="Q108" s="10" t="s">
        <v>651</v>
      </c>
      <c r="R108" s="352" t="s">
        <v>698</v>
      </c>
      <c r="S108" s="352"/>
      <c r="T108" s="352"/>
      <c r="U108" s="352"/>
      <c r="V108" s="50" t="s">
        <v>612</v>
      </c>
      <c r="W108" s="10" t="s">
        <v>663</v>
      </c>
      <c r="X108" s="52"/>
      <c r="Y108" s="123">
        <f t="shared" si="15"/>
        <v>1</v>
      </c>
      <c r="Z108" s="123" t="str">
        <f t="shared" si="16"/>
        <v>NO ES DE PROCESO REQM</v>
      </c>
      <c r="AA108" s="123" t="str">
        <f t="shared" si="17"/>
        <v>NO ES DE PROCESO PP-PMC</v>
      </c>
      <c r="AB108" s="123" t="str">
        <f t="shared" si="18"/>
        <v>NO ES DE PROCESO PPQA</v>
      </c>
      <c r="AC108" s="123" t="str">
        <f t="shared" si="19"/>
        <v>NO ES DE PROCESO CM</v>
      </c>
      <c r="AD108" s="123" t="str">
        <f t="shared" si="20"/>
        <v>NO ES DE PROCESO MA</v>
      </c>
    </row>
    <row r="109" spans="2:30" s="38" customFormat="1" ht="39.950000000000003" customHeight="1" outlineLevel="1">
      <c r="B109" s="71">
        <f t="shared" si="12"/>
        <v>93</v>
      </c>
      <c r="C109" s="218" t="s">
        <v>264</v>
      </c>
      <c r="D109" s="50">
        <f t="shared" si="22"/>
        <v>79</v>
      </c>
      <c r="E109" s="10" t="s">
        <v>585</v>
      </c>
      <c r="F109" s="54"/>
      <c r="G109" s="207" t="s">
        <v>142</v>
      </c>
      <c r="H109" s="319" t="s">
        <v>471</v>
      </c>
      <c r="I109" s="320"/>
      <c r="J109" s="309" t="s">
        <v>604</v>
      </c>
      <c r="K109" s="309"/>
      <c r="L109" s="221" t="s">
        <v>257</v>
      </c>
      <c r="M109" s="74">
        <v>1</v>
      </c>
      <c r="N109" s="81" t="s">
        <v>156</v>
      </c>
      <c r="O109" s="68" t="str">
        <f t="shared" si="14"/>
        <v>ü</v>
      </c>
      <c r="P109" s="10" t="s">
        <v>651</v>
      </c>
      <c r="Q109" s="10" t="s">
        <v>651</v>
      </c>
      <c r="R109" s="352" t="s">
        <v>697</v>
      </c>
      <c r="S109" s="352"/>
      <c r="T109" s="352"/>
      <c r="U109" s="352"/>
      <c r="V109" s="50" t="s">
        <v>612</v>
      </c>
      <c r="W109" s="10" t="s">
        <v>663</v>
      </c>
      <c r="X109" s="52"/>
      <c r="Y109" s="123">
        <f t="shared" si="15"/>
        <v>1</v>
      </c>
      <c r="Z109" s="123" t="str">
        <f t="shared" si="16"/>
        <v>NO ES DE PROCESO REQM</v>
      </c>
      <c r="AA109" s="123" t="str">
        <f t="shared" si="17"/>
        <v>NO ES DE PROCESO PP-PMC</v>
      </c>
      <c r="AB109" s="123" t="str">
        <f t="shared" si="18"/>
        <v>NO ES DE PROCESO PPQA</v>
      </c>
      <c r="AC109" s="123" t="str">
        <f t="shared" si="19"/>
        <v>NO ES DE PROCESO CM</v>
      </c>
      <c r="AD109" s="123" t="str">
        <f t="shared" si="20"/>
        <v>NO ES DE PROCESO MA</v>
      </c>
    </row>
    <row r="110" spans="2:30" s="38" customFormat="1" ht="39.950000000000003" customHeight="1" outlineLevel="1">
      <c r="B110" s="71">
        <f t="shared" si="12"/>
        <v>94</v>
      </c>
      <c r="C110" s="218" t="s">
        <v>264</v>
      </c>
      <c r="D110" s="50">
        <f t="shared" si="22"/>
        <v>80</v>
      </c>
      <c r="E110" s="10" t="s">
        <v>586</v>
      </c>
      <c r="F110" s="54"/>
      <c r="G110" s="207" t="s">
        <v>142</v>
      </c>
      <c r="H110" s="319" t="s">
        <v>471</v>
      </c>
      <c r="I110" s="320"/>
      <c r="J110" s="309" t="s">
        <v>604</v>
      </c>
      <c r="K110" s="309"/>
      <c r="L110" s="221" t="s">
        <v>257</v>
      </c>
      <c r="M110" s="74">
        <v>1</v>
      </c>
      <c r="N110" s="81" t="s">
        <v>156</v>
      </c>
      <c r="O110" s="68" t="str">
        <f t="shared" si="14"/>
        <v>ü</v>
      </c>
      <c r="P110" s="10" t="s">
        <v>651</v>
      </c>
      <c r="Q110" s="10" t="s">
        <v>651</v>
      </c>
      <c r="R110" s="352" t="s">
        <v>696</v>
      </c>
      <c r="S110" s="352"/>
      <c r="T110" s="352"/>
      <c r="U110" s="352"/>
      <c r="V110" s="50" t="s">
        <v>612</v>
      </c>
      <c r="W110" s="10" t="s">
        <v>663</v>
      </c>
      <c r="X110" s="52"/>
      <c r="Y110" s="123">
        <f t="shared" si="15"/>
        <v>1</v>
      </c>
      <c r="Z110" s="123" t="str">
        <f t="shared" si="16"/>
        <v>NO ES DE PROCESO REQM</v>
      </c>
      <c r="AA110" s="123" t="str">
        <f t="shared" si="17"/>
        <v>NO ES DE PROCESO PP-PMC</v>
      </c>
      <c r="AB110" s="123" t="str">
        <f t="shared" si="18"/>
        <v>NO ES DE PROCESO PPQA</v>
      </c>
      <c r="AC110" s="123" t="str">
        <f t="shared" si="19"/>
        <v>NO ES DE PROCESO CM</v>
      </c>
      <c r="AD110" s="123" t="str">
        <f t="shared" si="20"/>
        <v>NO ES DE PROCESO MA</v>
      </c>
    </row>
    <row r="111" spans="2:30" s="38" customFormat="1" ht="39.950000000000003" customHeight="1" outlineLevel="1">
      <c r="B111" s="71">
        <f t="shared" si="12"/>
        <v>95</v>
      </c>
      <c r="C111" s="218" t="s">
        <v>264</v>
      </c>
      <c r="D111" s="50">
        <f t="shared" si="22"/>
        <v>81</v>
      </c>
      <c r="E111" s="10" t="s">
        <v>587</v>
      </c>
      <c r="F111" s="54"/>
      <c r="G111" s="207" t="s">
        <v>142</v>
      </c>
      <c r="H111" s="319" t="s">
        <v>471</v>
      </c>
      <c r="I111" s="320"/>
      <c r="J111" s="309" t="s">
        <v>604</v>
      </c>
      <c r="K111" s="309"/>
      <c r="L111" s="221" t="s">
        <v>257</v>
      </c>
      <c r="M111" s="74">
        <v>1</v>
      </c>
      <c r="N111" s="81" t="s">
        <v>156</v>
      </c>
      <c r="O111" s="68" t="str">
        <f t="shared" si="14"/>
        <v>ü</v>
      </c>
      <c r="P111" s="10" t="s">
        <v>651</v>
      </c>
      <c r="Q111" s="10" t="s">
        <v>651</v>
      </c>
      <c r="R111" s="352" t="s">
        <v>695</v>
      </c>
      <c r="S111" s="352"/>
      <c r="T111" s="352"/>
      <c r="U111" s="352"/>
      <c r="V111" s="50" t="s">
        <v>612</v>
      </c>
      <c r="W111" s="10" t="s">
        <v>663</v>
      </c>
      <c r="X111" s="52"/>
      <c r="Y111" s="123">
        <f t="shared" si="15"/>
        <v>1</v>
      </c>
      <c r="Z111" s="123" t="str">
        <f t="shared" si="16"/>
        <v>NO ES DE PROCESO REQM</v>
      </c>
      <c r="AA111" s="123" t="str">
        <f t="shared" si="17"/>
        <v>NO ES DE PROCESO PP-PMC</v>
      </c>
      <c r="AB111" s="123" t="str">
        <f t="shared" si="18"/>
        <v>NO ES DE PROCESO PPQA</v>
      </c>
      <c r="AC111" s="123" t="str">
        <f t="shared" si="19"/>
        <v>NO ES DE PROCESO CM</v>
      </c>
      <c r="AD111" s="123" t="str">
        <f t="shared" si="20"/>
        <v>NO ES DE PROCESO MA</v>
      </c>
    </row>
    <row r="112" spans="2:30" s="38" customFormat="1" ht="39.950000000000003" customHeight="1" outlineLevel="1">
      <c r="B112" s="71">
        <f t="shared" si="12"/>
        <v>96</v>
      </c>
      <c r="C112" s="218" t="s">
        <v>264</v>
      </c>
      <c r="D112" s="50">
        <f t="shared" si="22"/>
        <v>82</v>
      </c>
      <c r="E112" s="10" t="s">
        <v>588</v>
      </c>
      <c r="F112" s="54"/>
      <c r="G112" s="207" t="s">
        <v>142</v>
      </c>
      <c r="H112" s="319" t="s">
        <v>471</v>
      </c>
      <c r="I112" s="320"/>
      <c r="J112" s="309" t="s">
        <v>604</v>
      </c>
      <c r="K112" s="309"/>
      <c r="L112" s="221" t="s">
        <v>257</v>
      </c>
      <c r="M112" s="74">
        <v>1</v>
      </c>
      <c r="N112" s="81" t="s">
        <v>156</v>
      </c>
      <c r="O112" s="68" t="str">
        <f t="shared" si="14"/>
        <v>ü</v>
      </c>
      <c r="P112" s="50"/>
      <c r="Q112" s="50"/>
      <c r="R112" s="352" t="s">
        <v>700</v>
      </c>
      <c r="S112" s="352"/>
      <c r="T112" s="352"/>
      <c r="U112" s="352"/>
      <c r="V112" s="50" t="s">
        <v>612</v>
      </c>
      <c r="W112" s="50"/>
      <c r="X112" s="52"/>
      <c r="Y112" s="123">
        <f t="shared" si="15"/>
        <v>1</v>
      </c>
      <c r="Z112" s="123" t="str">
        <f t="shared" si="16"/>
        <v>NO ES DE PROCESO REQM</v>
      </c>
      <c r="AA112" s="123" t="str">
        <f t="shared" si="17"/>
        <v>NO ES DE PROCESO PP-PMC</v>
      </c>
      <c r="AB112" s="123" t="str">
        <f t="shared" si="18"/>
        <v>NO ES DE PROCESO PPQA</v>
      </c>
      <c r="AC112" s="123" t="str">
        <f t="shared" si="19"/>
        <v>NO ES DE PROCESO CM</v>
      </c>
      <c r="AD112" s="123" t="str">
        <f t="shared" si="20"/>
        <v>NO ES DE PROCESO MA</v>
      </c>
    </row>
    <row r="113" spans="2:30" s="38" customFormat="1" ht="39.950000000000003" customHeight="1" outlineLevel="1">
      <c r="B113" s="71">
        <f t="shared" si="12"/>
        <v>97</v>
      </c>
      <c r="C113" s="218" t="s">
        <v>264</v>
      </c>
      <c r="D113" s="50">
        <f t="shared" ref="D113:D117" si="23">D112+1</f>
        <v>83</v>
      </c>
      <c r="E113" s="10" t="s">
        <v>589</v>
      </c>
      <c r="F113" s="54"/>
      <c r="G113" s="207" t="s">
        <v>142</v>
      </c>
      <c r="H113" s="319" t="s">
        <v>471</v>
      </c>
      <c r="I113" s="320"/>
      <c r="J113" s="309" t="s">
        <v>604</v>
      </c>
      <c r="K113" s="309"/>
      <c r="L113" s="221" t="s">
        <v>257</v>
      </c>
      <c r="M113" s="74">
        <v>1</v>
      </c>
      <c r="N113" s="81" t="s">
        <v>156</v>
      </c>
      <c r="O113" s="68" t="str">
        <f t="shared" si="14"/>
        <v>ü</v>
      </c>
      <c r="P113" s="10" t="s">
        <v>650</v>
      </c>
      <c r="Q113" s="10" t="s">
        <v>650</v>
      </c>
      <c r="R113" s="352" t="s">
        <v>700</v>
      </c>
      <c r="S113" s="352"/>
      <c r="T113" s="352"/>
      <c r="U113" s="352"/>
      <c r="V113" s="50" t="s">
        <v>612</v>
      </c>
      <c r="W113" s="10" t="s">
        <v>663</v>
      </c>
      <c r="X113" s="52"/>
      <c r="Y113" s="123">
        <f t="shared" si="15"/>
        <v>1</v>
      </c>
      <c r="Z113" s="123" t="str">
        <f t="shared" si="16"/>
        <v>NO ES DE PROCESO REQM</v>
      </c>
      <c r="AA113" s="123" t="str">
        <f t="shared" si="17"/>
        <v>NO ES DE PROCESO PP-PMC</v>
      </c>
      <c r="AB113" s="123" t="str">
        <f t="shared" si="18"/>
        <v>NO ES DE PROCESO PPQA</v>
      </c>
      <c r="AC113" s="123" t="str">
        <f t="shared" si="19"/>
        <v>NO ES DE PROCESO CM</v>
      </c>
      <c r="AD113" s="123" t="str">
        <f t="shared" si="20"/>
        <v>NO ES DE PROCESO MA</v>
      </c>
    </row>
    <row r="114" spans="2:30" s="38" customFormat="1" ht="39.950000000000003" customHeight="1" outlineLevel="1">
      <c r="B114" s="71">
        <f t="shared" si="12"/>
        <v>98</v>
      </c>
      <c r="C114" s="218" t="s">
        <v>264</v>
      </c>
      <c r="D114" s="50">
        <f t="shared" si="23"/>
        <v>84</v>
      </c>
      <c r="E114" s="10" t="s">
        <v>590</v>
      </c>
      <c r="F114" s="54"/>
      <c r="G114" s="207" t="s">
        <v>142</v>
      </c>
      <c r="H114" s="319" t="s">
        <v>471</v>
      </c>
      <c r="I114" s="320"/>
      <c r="J114" s="309" t="s">
        <v>604</v>
      </c>
      <c r="K114" s="309"/>
      <c r="L114" s="221" t="s">
        <v>257</v>
      </c>
      <c r="M114" s="74">
        <v>1</v>
      </c>
      <c r="N114" s="81" t="s">
        <v>156</v>
      </c>
      <c r="O114" s="68" t="str">
        <f t="shared" si="14"/>
        <v>ü</v>
      </c>
      <c r="P114" s="50"/>
      <c r="Q114" s="10"/>
      <c r="R114" s="352" t="s">
        <v>701</v>
      </c>
      <c r="S114" s="352"/>
      <c r="T114" s="352"/>
      <c r="U114" s="352"/>
      <c r="V114" s="50" t="s">
        <v>612</v>
      </c>
      <c r="W114" s="50"/>
      <c r="X114" s="52"/>
      <c r="Y114" s="123">
        <f t="shared" si="15"/>
        <v>1</v>
      </c>
      <c r="Z114" s="123" t="str">
        <f t="shared" si="16"/>
        <v>NO ES DE PROCESO REQM</v>
      </c>
      <c r="AA114" s="123" t="str">
        <f t="shared" si="17"/>
        <v>NO ES DE PROCESO PP-PMC</v>
      </c>
      <c r="AB114" s="123" t="str">
        <f t="shared" si="18"/>
        <v>NO ES DE PROCESO PPQA</v>
      </c>
      <c r="AC114" s="123" t="str">
        <f t="shared" si="19"/>
        <v>NO ES DE PROCESO CM</v>
      </c>
      <c r="AD114" s="123" t="str">
        <f t="shared" si="20"/>
        <v>NO ES DE PROCESO MA</v>
      </c>
    </row>
    <row r="115" spans="2:30" s="38" customFormat="1" ht="39.950000000000003" customHeight="1" outlineLevel="1">
      <c r="B115" s="71">
        <f t="shared" si="12"/>
        <v>99</v>
      </c>
      <c r="C115" s="218" t="s">
        <v>264</v>
      </c>
      <c r="D115" s="50">
        <f t="shared" si="23"/>
        <v>85</v>
      </c>
      <c r="E115" s="10" t="s">
        <v>591</v>
      </c>
      <c r="F115" s="54"/>
      <c r="G115" s="207" t="s">
        <v>142</v>
      </c>
      <c r="H115" s="319" t="s">
        <v>471</v>
      </c>
      <c r="I115" s="320"/>
      <c r="J115" s="309" t="s">
        <v>604</v>
      </c>
      <c r="K115" s="309"/>
      <c r="L115" s="221" t="s">
        <v>257</v>
      </c>
      <c r="M115" s="74">
        <v>1</v>
      </c>
      <c r="N115" s="81" t="s">
        <v>156</v>
      </c>
      <c r="O115" s="68" t="str">
        <f t="shared" si="14"/>
        <v>ü</v>
      </c>
      <c r="P115" s="10" t="s">
        <v>650</v>
      </c>
      <c r="Q115" s="10" t="s">
        <v>650</v>
      </c>
      <c r="R115" s="352" t="s">
        <v>701</v>
      </c>
      <c r="S115" s="352"/>
      <c r="T115" s="352"/>
      <c r="U115" s="352"/>
      <c r="V115" s="50" t="s">
        <v>612</v>
      </c>
      <c r="W115" s="10" t="s">
        <v>663</v>
      </c>
      <c r="X115" s="52"/>
      <c r="Y115" s="123">
        <f t="shared" si="15"/>
        <v>1</v>
      </c>
      <c r="Z115" s="123" t="str">
        <f t="shared" si="16"/>
        <v>NO ES DE PROCESO REQM</v>
      </c>
      <c r="AA115" s="123" t="str">
        <f t="shared" si="17"/>
        <v>NO ES DE PROCESO PP-PMC</v>
      </c>
      <c r="AB115" s="123" t="str">
        <f t="shared" si="18"/>
        <v>NO ES DE PROCESO PPQA</v>
      </c>
      <c r="AC115" s="123" t="str">
        <f t="shared" si="19"/>
        <v>NO ES DE PROCESO CM</v>
      </c>
      <c r="AD115" s="123" t="str">
        <f t="shared" si="20"/>
        <v>NO ES DE PROCESO MA</v>
      </c>
    </row>
    <row r="116" spans="2:30" s="38" customFormat="1" ht="39.950000000000003" customHeight="1" outlineLevel="1">
      <c r="B116" s="71">
        <f t="shared" si="12"/>
        <v>100</v>
      </c>
      <c r="C116" s="218" t="s">
        <v>264</v>
      </c>
      <c r="D116" s="50">
        <f t="shared" si="23"/>
        <v>86</v>
      </c>
      <c r="E116" s="10" t="s">
        <v>592</v>
      </c>
      <c r="F116" s="54"/>
      <c r="G116" s="207" t="s">
        <v>142</v>
      </c>
      <c r="H116" s="319" t="s">
        <v>471</v>
      </c>
      <c r="I116" s="320"/>
      <c r="J116" s="309" t="s">
        <v>604</v>
      </c>
      <c r="K116" s="309"/>
      <c r="L116" s="221" t="s">
        <v>257</v>
      </c>
      <c r="M116" s="74">
        <v>1</v>
      </c>
      <c r="N116" s="81" t="s">
        <v>156</v>
      </c>
      <c r="O116" s="68" t="str">
        <f t="shared" si="14"/>
        <v>ü</v>
      </c>
      <c r="P116" s="50"/>
      <c r="Q116" s="10"/>
      <c r="R116" s="352" t="s">
        <v>702</v>
      </c>
      <c r="S116" s="352"/>
      <c r="T116" s="352"/>
      <c r="U116" s="352"/>
      <c r="V116" s="50" t="s">
        <v>612</v>
      </c>
      <c r="W116" s="50"/>
      <c r="X116" s="52"/>
      <c r="Y116" s="123">
        <f t="shared" si="15"/>
        <v>1</v>
      </c>
      <c r="Z116" s="123" t="str">
        <f t="shared" si="16"/>
        <v>NO ES DE PROCESO REQM</v>
      </c>
      <c r="AA116" s="123" t="str">
        <f t="shared" si="17"/>
        <v>NO ES DE PROCESO PP-PMC</v>
      </c>
      <c r="AB116" s="123" t="str">
        <f t="shared" si="18"/>
        <v>NO ES DE PROCESO PPQA</v>
      </c>
      <c r="AC116" s="123" t="str">
        <f t="shared" si="19"/>
        <v>NO ES DE PROCESO CM</v>
      </c>
      <c r="AD116" s="123" t="str">
        <f t="shared" si="20"/>
        <v>NO ES DE PROCESO MA</v>
      </c>
    </row>
    <row r="117" spans="2:30" s="38" customFormat="1" ht="39.950000000000003" customHeight="1" outlineLevel="1" thickBot="1">
      <c r="B117" s="222">
        <f t="shared" si="12"/>
        <v>101</v>
      </c>
      <c r="C117" s="223" t="s">
        <v>264</v>
      </c>
      <c r="D117" s="58">
        <f t="shared" si="23"/>
        <v>87</v>
      </c>
      <c r="E117" s="224" t="s">
        <v>593</v>
      </c>
      <c r="F117" s="77"/>
      <c r="G117" s="225" t="s">
        <v>142</v>
      </c>
      <c r="H117" s="319" t="s">
        <v>471</v>
      </c>
      <c r="I117" s="320"/>
      <c r="J117" s="316" t="s">
        <v>604</v>
      </c>
      <c r="K117" s="316"/>
      <c r="L117" s="221" t="s">
        <v>257</v>
      </c>
      <c r="M117" s="74">
        <v>1</v>
      </c>
      <c r="N117" s="81" t="s">
        <v>156</v>
      </c>
      <c r="O117" s="68" t="str">
        <f t="shared" si="14"/>
        <v>ü</v>
      </c>
      <c r="P117" s="10" t="s">
        <v>650</v>
      </c>
      <c r="Q117" s="10" t="s">
        <v>650</v>
      </c>
      <c r="R117" s="352" t="s">
        <v>702</v>
      </c>
      <c r="S117" s="353"/>
      <c r="T117" s="353"/>
      <c r="U117" s="353"/>
      <c r="V117" s="50" t="s">
        <v>612</v>
      </c>
      <c r="W117" s="10" t="s">
        <v>663</v>
      </c>
      <c r="X117" s="52"/>
      <c r="Y117" s="123">
        <f t="shared" si="15"/>
        <v>1</v>
      </c>
      <c r="Z117" s="123" t="str">
        <f t="shared" si="16"/>
        <v>NO ES DE PROCESO REQM</v>
      </c>
      <c r="AA117" s="123" t="str">
        <f t="shared" si="17"/>
        <v>NO ES DE PROCESO PP-PMC</v>
      </c>
      <c r="AB117" s="123" t="str">
        <f t="shared" si="18"/>
        <v>NO ES DE PROCESO PPQA</v>
      </c>
      <c r="AC117" s="123" t="str">
        <f t="shared" si="19"/>
        <v>NO ES DE PROCESO CM</v>
      </c>
      <c r="AD117" s="123" t="str">
        <f t="shared" si="20"/>
        <v>NO ES DE PROCESO MA</v>
      </c>
    </row>
    <row r="118" spans="2:30" s="38" customFormat="1" ht="39.950000000000003" customHeight="1" thickBot="1">
      <c r="B118" s="290" t="s">
        <v>298</v>
      </c>
      <c r="C118" s="291"/>
      <c r="D118" s="291"/>
      <c r="E118" s="291"/>
      <c r="F118" s="291"/>
      <c r="G118" s="291"/>
      <c r="H118" s="291"/>
      <c r="I118" s="291"/>
      <c r="J118" s="291"/>
      <c r="K118" s="291"/>
      <c r="L118" s="291"/>
      <c r="M118" s="291"/>
      <c r="N118" s="291"/>
      <c r="O118" s="291"/>
      <c r="P118" s="291"/>
      <c r="Q118" s="291"/>
      <c r="R118" s="291"/>
      <c r="S118" s="291"/>
      <c r="T118" s="291"/>
      <c r="U118" s="291"/>
      <c r="V118" s="291"/>
      <c r="W118" s="293"/>
      <c r="X118" s="52"/>
      <c r="Y118" s="123"/>
      <c r="Z118" s="123"/>
      <c r="AA118" s="123"/>
      <c r="AB118" s="123"/>
      <c r="AC118" s="123"/>
      <c r="AD118" s="123"/>
    </row>
    <row r="119" spans="2:30" s="38" customFormat="1" ht="39.950000000000003" customHeight="1" outlineLevel="1">
      <c r="B119" s="71">
        <v>102</v>
      </c>
      <c r="C119" s="71" t="s">
        <v>298</v>
      </c>
      <c r="D119" s="71">
        <v>1</v>
      </c>
      <c r="E119" s="218" t="s">
        <v>595</v>
      </c>
      <c r="F119" s="72"/>
      <c r="G119" s="207" t="s">
        <v>486</v>
      </c>
      <c r="H119" s="317" t="s">
        <v>471</v>
      </c>
      <c r="I119" s="318"/>
      <c r="J119" s="317" t="s">
        <v>604</v>
      </c>
      <c r="K119" s="318"/>
      <c r="L119" s="71" t="s">
        <v>257</v>
      </c>
      <c r="M119" s="74">
        <v>1</v>
      </c>
      <c r="N119" s="81" t="s">
        <v>156</v>
      </c>
      <c r="O119" s="67" t="str">
        <f t="shared" ref="O119:O123" si="24">IF(N119="No","û",IF(N119="Si","ü",IF(N119="NA","l","")))</f>
        <v>ü</v>
      </c>
      <c r="P119" s="71"/>
      <c r="Q119" s="71" t="s">
        <v>632</v>
      </c>
      <c r="R119" s="349"/>
      <c r="S119" s="349"/>
      <c r="T119" s="349"/>
      <c r="U119" s="349"/>
      <c r="V119" s="71" t="s">
        <v>636</v>
      </c>
      <c r="W119" s="218" t="s">
        <v>664</v>
      </c>
      <c r="X119" s="52"/>
      <c r="Y119" s="123" t="str">
        <f t="shared" si="15"/>
        <v>NO ES DE PROCESO PRO</v>
      </c>
      <c r="Z119" s="123" t="str">
        <f t="shared" si="16"/>
        <v>NO ES DE PROCESO REQM</v>
      </c>
      <c r="AA119" s="123">
        <f t="shared" si="17"/>
        <v>1</v>
      </c>
      <c r="AB119" s="123" t="str">
        <f t="shared" si="18"/>
        <v>NO ES DE PROCESO PPQA</v>
      </c>
      <c r="AC119" s="123" t="str">
        <f t="shared" si="19"/>
        <v>NO ES DE PROCESO CM</v>
      </c>
      <c r="AD119" s="123" t="str">
        <f t="shared" si="20"/>
        <v>NO ES DE PROCESO MA</v>
      </c>
    </row>
    <row r="120" spans="2:30" s="38" customFormat="1" ht="39.950000000000003" customHeight="1" outlineLevel="1">
      <c r="B120" s="71">
        <f>B119+1</f>
        <v>103</v>
      </c>
      <c r="C120" s="50" t="s">
        <v>298</v>
      </c>
      <c r="D120" s="50">
        <f>D119+1</f>
        <v>2</v>
      </c>
      <c r="E120" s="10" t="s">
        <v>596</v>
      </c>
      <c r="F120" s="51"/>
      <c r="G120" s="207" t="s">
        <v>486</v>
      </c>
      <c r="H120" s="319" t="s">
        <v>471</v>
      </c>
      <c r="I120" s="327"/>
      <c r="J120" s="319" t="s">
        <v>604</v>
      </c>
      <c r="K120" s="327"/>
      <c r="L120" s="50" t="s">
        <v>257</v>
      </c>
      <c r="M120" s="74">
        <v>1</v>
      </c>
      <c r="N120" s="81" t="s">
        <v>156</v>
      </c>
      <c r="O120" s="68" t="str">
        <f t="shared" si="24"/>
        <v>ü</v>
      </c>
      <c r="P120" s="50"/>
      <c r="Q120" s="50" t="s">
        <v>614</v>
      </c>
      <c r="R120" s="352" t="s">
        <v>703</v>
      </c>
      <c r="S120" s="349"/>
      <c r="T120" s="349"/>
      <c r="U120" s="349"/>
      <c r="V120" s="71" t="s">
        <v>636</v>
      </c>
      <c r="W120" s="50"/>
      <c r="X120" s="52"/>
      <c r="Y120" s="123" t="str">
        <f t="shared" si="15"/>
        <v>NO ES DE PROCESO PRO</v>
      </c>
      <c r="Z120" s="123" t="str">
        <f t="shared" si="16"/>
        <v>NO ES DE PROCESO REQM</v>
      </c>
      <c r="AA120" s="123">
        <f t="shared" si="17"/>
        <v>1</v>
      </c>
      <c r="AB120" s="123" t="str">
        <f t="shared" si="18"/>
        <v>NO ES DE PROCESO PPQA</v>
      </c>
      <c r="AC120" s="123" t="str">
        <f t="shared" si="19"/>
        <v>NO ES DE PROCESO CM</v>
      </c>
      <c r="AD120" s="123" t="str">
        <f t="shared" si="20"/>
        <v>NO ES DE PROCESO MA</v>
      </c>
    </row>
    <row r="121" spans="2:30" s="38" customFormat="1" ht="39.950000000000003" customHeight="1" outlineLevel="1">
      <c r="B121" s="71">
        <f t="shared" ref="B121:B123" si="25">B120+1</f>
        <v>104</v>
      </c>
      <c r="C121" s="50" t="s">
        <v>298</v>
      </c>
      <c r="D121" s="50">
        <f t="shared" ref="D121:D123" si="26">D120+1</f>
        <v>3</v>
      </c>
      <c r="E121" s="50" t="s">
        <v>338</v>
      </c>
      <c r="F121" s="51"/>
      <c r="G121" s="207" t="s">
        <v>486</v>
      </c>
      <c r="H121" s="319" t="s">
        <v>471</v>
      </c>
      <c r="I121" s="327"/>
      <c r="J121" s="319" t="s">
        <v>604</v>
      </c>
      <c r="K121" s="327"/>
      <c r="L121" s="50" t="s">
        <v>257</v>
      </c>
      <c r="M121" s="74">
        <v>1</v>
      </c>
      <c r="N121" s="81" t="s">
        <v>156</v>
      </c>
      <c r="O121" s="68" t="str">
        <f t="shared" si="24"/>
        <v>ü</v>
      </c>
      <c r="P121" s="50" t="s">
        <v>614</v>
      </c>
      <c r="Q121" s="50" t="s">
        <v>615</v>
      </c>
      <c r="R121" s="352" t="s">
        <v>704</v>
      </c>
      <c r="S121" s="349"/>
      <c r="T121" s="349"/>
      <c r="U121" s="349"/>
      <c r="V121" s="71" t="s">
        <v>636</v>
      </c>
      <c r="W121" s="50"/>
      <c r="X121" s="52"/>
      <c r="Y121" s="123" t="str">
        <f t="shared" si="15"/>
        <v>NO ES DE PROCESO PRO</v>
      </c>
      <c r="Z121" s="123" t="str">
        <f t="shared" si="16"/>
        <v>NO ES DE PROCESO REQM</v>
      </c>
      <c r="AA121" s="123">
        <f t="shared" si="17"/>
        <v>1</v>
      </c>
      <c r="AB121" s="123" t="str">
        <f t="shared" si="18"/>
        <v>NO ES DE PROCESO PPQA</v>
      </c>
      <c r="AC121" s="123" t="str">
        <f t="shared" si="19"/>
        <v>NO ES DE PROCESO CM</v>
      </c>
      <c r="AD121" s="123" t="str">
        <f t="shared" si="20"/>
        <v>NO ES DE PROCESO MA</v>
      </c>
    </row>
    <row r="122" spans="2:30" s="38" customFormat="1" ht="39.950000000000003" customHeight="1" outlineLevel="1">
      <c r="B122" s="71">
        <f t="shared" si="25"/>
        <v>105</v>
      </c>
      <c r="C122" s="50" t="s">
        <v>298</v>
      </c>
      <c r="D122" s="50">
        <f t="shared" si="26"/>
        <v>4</v>
      </c>
      <c r="E122" s="10" t="s">
        <v>597</v>
      </c>
      <c r="F122" s="54"/>
      <c r="G122" s="207" t="s">
        <v>486</v>
      </c>
      <c r="H122" s="319" t="s">
        <v>471</v>
      </c>
      <c r="I122" s="327"/>
      <c r="J122" s="319" t="s">
        <v>604</v>
      </c>
      <c r="K122" s="327"/>
      <c r="L122" s="50" t="s">
        <v>257</v>
      </c>
      <c r="M122" s="74">
        <v>1</v>
      </c>
      <c r="N122" s="81" t="s">
        <v>156</v>
      </c>
      <c r="O122" s="68" t="str">
        <f t="shared" si="24"/>
        <v>ü</v>
      </c>
      <c r="P122" s="50" t="s">
        <v>615</v>
      </c>
      <c r="Q122" s="50" t="s">
        <v>615</v>
      </c>
      <c r="R122" s="352" t="s">
        <v>704</v>
      </c>
      <c r="S122" s="349"/>
      <c r="T122" s="349"/>
      <c r="U122" s="349"/>
      <c r="V122" s="71" t="s">
        <v>636</v>
      </c>
      <c r="W122" s="10" t="s">
        <v>665</v>
      </c>
      <c r="X122" s="52"/>
      <c r="Y122" s="123" t="str">
        <f t="shared" si="15"/>
        <v>NO ES DE PROCESO PRO</v>
      </c>
      <c r="Z122" s="123" t="str">
        <f t="shared" si="16"/>
        <v>NO ES DE PROCESO REQM</v>
      </c>
      <c r="AA122" s="123">
        <f t="shared" si="17"/>
        <v>1</v>
      </c>
      <c r="AB122" s="123" t="str">
        <f t="shared" si="18"/>
        <v>NO ES DE PROCESO PPQA</v>
      </c>
      <c r="AC122" s="123" t="str">
        <f t="shared" si="19"/>
        <v>NO ES DE PROCESO CM</v>
      </c>
      <c r="AD122" s="123" t="str">
        <f t="shared" si="20"/>
        <v>NO ES DE PROCESO MA</v>
      </c>
    </row>
    <row r="123" spans="2:30" s="38" customFormat="1" ht="39.950000000000003" customHeight="1" outlineLevel="1">
      <c r="B123" s="71">
        <f t="shared" si="25"/>
        <v>106</v>
      </c>
      <c r="C123" s="50" t="s">
        <v>298</v>
      </c>
      <c r="D123" s="50">
        <f t="shared" si="26"/>
        <v>5</v>
      </c>
      <c r="E123" s="10" t="s">
        <v>598</v>
      </c>
      <c r="F123" s="54"/>
      <c r="G123" s="207" t="s">
        <v>486</v>
      </c>
      <c r="H123" s="319" t="s">
        <v>471</v>
      </c>
      <c r="I123" s="327"/>
      <c r="J123" s="319" t="s">
        <v>604</v>
      </c>
      <c r="K123" s="327"/>
      <c r="L123" s="50" t="s">
        <v>257</v>
      </c>
      <c r="M123" s="74">
        <v>1</v>
      </c>
      <c r="N123" s="230" t="s">
        <v>156</v>
      </c>
      <c r="O123" s="227" t="str">
        <f t="shared" si="24"/>
        <v>ü</v>
      </c>
      <c r="P123" s="50" t="s">
        <v>615</v>
      </c>
      <c r="Q123" s="10" t="s">
        <v>615</v>
      </c>
      <c r="R123" s="352" t="s">
        <v>704</v>
      </c>
      <c r="S123" s="349"/>
      <c r="T123" s="349"/>
      <c r="U123" s="349"/>
      <c r="V123" s="71" t="s">
        <v>636</v>
      </c>
      <c r="W123" s="10" t="s">
        <v>666</v>
      </c>
      <c r="X123" s="52"/>
      <c r="Y123" s="123" t="str">
        <f t="shared" si="15"/>
        <v>NO ES DE PROCESO PRO</v>
      </c>
      <c r="Z123" s="123" t="str">
        <f t="shared" si="16"/>
        <v>NO ES DE PROCESO REQM</v>
      </c>
      <c r="AA123" s="123">
        <f t="shared" si="17"/>
        <v>1</v>
      </c>
      <c r="AB123" s="123" t="str">
        <f t="shared" si="18"/>
        <v>NO ES DE PROCESO PPQA</v>
      </c>
      <c r="AC123" s="123" t="str">
        <f t="shared" si="19"/>
        <v>NO ES DE PROCESO CM</v>
      </c>
      <c r="AD123" s="123" t="str">
        <f t="shared" si="20"/>
        <v>NO ES DE PROCESO MA</v>
      </c>
    </row>
  </sheetData>
  <mergeCells count="242">
    <mergeCell ref="J120:K120"/>
    <mergeCell ref="J121:K121"/>
    <mergeCell ref="J122:K122"/>
    <mergeCell ref="J123:K123"/>
    <mergeCell ref="J114:K114"/>
    <mergeCell ref="J115:K115"/>
    <mergeCell ref="J116:K116"/>
    <mergeCell ref="J117:K117"/>
    <mergeCell ref="J119:K119"/>
    <mergeCell ref="J109:K109"/>
    <mergeCell ref="J110:K110"/>
    <mergeCell ref="J111:K111"/>
    <mergeCell ref="J112:K112"/>
    <mergeCell ref="J113:K113"/>
    <mergeCell ref="J104:K104"/>
    <mergeCell ref="J105:K105"/>
    <mergeCell ref="J106:K106"/>
    <mergeCell ref="J107:K107"/>
    <mergeCell ref="J108:K108"/>
    <mergeCell ref="J99:K99"/>
    <mergeCell ref="J100:K100"/>
    <mergeCell ref="J101:K101"/>
    <mergeCell ref="J102:K102"/>
    <mergeCell ref="J103:K103"/>
    <mergeCell ref="J94:K94"/>
    <mergeCell ref="J95:K95"/>
    <mergeCell ref="J96:K96"/>
    <mergeCell ref="J97:K97"/>
    <mergeCell ref="J98:K98"/>
    <mergeCell ref="J89:K89"/>
    <mergeCell ref="J90:K90"/>
    <mergeCell ref="J91:K91"/>
    <mergeCell ref="J92:K92"/>
    <mergeCell ref="J93:K93"/>
    <mergeCell ref="J84:K84"/>
    <mergeCell ref="J85:K85"/>
    <mergeCell ref="J86:K86"/>
    <mergeCell ref="J87:K87"/>
    <mergeCell ref="J88:K88"/>
    <mergeCell ref="J79:K79"/>
    <mergeCell ref="J80:K80"/>
    <mergeCell ref="J81:K81"/>
    <mergeCell ref="J82:K82"/>
    <mergeCell ref="J83:K83"/>
    <mergeCell ref="J74:K74"/>
    <mergeCell ref="J75:K75"/>
    <mergeCell ref="J76:K76"/>
    <mergeCell ref="J77:K77"/>
    <mergeCell ref="J78:K78"/>
    <mergeCell ref="J69:K69"/>
    <mergeCell ref="J70:K70"/>
    <mergeCell ref="J71:K71"/>
    <mergeCell ref="J72:K72"/>
    <mergeCell ref="J73:K73"/>
    <mergeCell ref="J64:K64"/>
    <mergeCell ref="J65:K65"/>
    <mergeCell ref="J66:K66"/>
    <mergeCell ref="J67:K67"/>
    <mergeCell ref="J68:K68"/>
    <mergeCell ref="J59:K59"/>
    <mergeCell ref="J60:K60"/>
    <mergeCell ref="J61:K61"/>
    <mergeCell ref="J62:K62"/>
    <mergeCell ref="J63:K63"/>
    <mergeCell ref="J54:K54"/>
    <mergeCell ref="J55:K55"/>
    <mergeCell ref="J56:K56"/>
    <mergeCell ref="J57:K57"/>
    <mergeCell ref="J58:K58"/>
    <mergeCell ref="J49:K49"/>
    <mergeCell ref="J50:K50"/>
    <mergeCell ref="J51:K51"/>
    <mergeCell ref="J52:K52"/>
    <mergeCell ref="J53:K53"/>
    <mergeCell ref="J44:K44"/>
    <mergeCell ref="J45:K45"/>
    <mergeCell ref="J46:K46"/>
    <mergeCell ref="J47:K47"/>
    <mergeCell ref="J48:K48"/>
    <mergeCell ref="J39:K39"/>
    <mergeCell ref="J40:K40"/>
    <mergeCell ref="J41:K41"/>
    <mergeCell ref="J42:K42"/>
    <mergeCell ref="J43:K43"/>
    <mergeCell ref="J34:K34"/>
    <mergeCell ref="J35:K35"/>
    <mergeCell ref="J36:K36"/>
    <mergeCell ref="J37:K37"/>
    <mergeCell ref="J38:K38"/>
    <mergeCell ref="J28:K28"/>
    <mergeCell ref="J29:K29"/>
    <mergeCell ref="J31:K31"/>
    <mergeCell ref="J32:K32"/>
    <mergeCell ref="J33:K33"/>
    <mergeCell ref="H120:I120"/>
    <mergeCell ref="H121:I121"/>
    <mergeCell ref="H122:I122"/>
    <mergeCell ref="H123:I123"/>
    <mergeCell ref="H95:I95"/>
    <mergeCell ref="H96:I96"/>
    <mergeCell ref="H97:I97"/>
    <mergeCell ref="H98:I98"/>
    <mergeCell ref="H89:I89"/>
    <mergeCell ref="H90:I90"/>
    <mergeCell ref="H91:I91"/>
    <mergeCell ref="H92:I92"/>
    <mergeCell ref="H93:I93"/>
    <mergeCell ref="H84:I84"/>
    <mergeCell ref="H85:I85"/>
    <mergeCell ref="H86:I86"/>
    <mergeCell ref="H87:I87"/>
    <mergeCell ref="H88:I88"/>
    <mergeCell ref="H79:I79"/>
    <mergeCell ref="J16:K16"/>
    <mergeCell ref="J17:K17"/>
    <mergeCell ref="J18:K18"/>
    <mergeCell ref="J19:K19"/>
    <mergeCell ref="J20:K20"/>
    <mergeCell ref="J21:K21"/>
    <mergeCell ref="J22:K22"/>
    <mergeCell ref="J23:K23"/>
    <mergeCell ref="J24:K24"/>
    <mergeCell ref="J25:K25"/>
    <mergeCell ref="J26:K26"/>
    <mergeCell ref="J27:K27"/>
    <mergeCell ref="H114:I114"/>
    <mergeCell ref="H115:I115"/>
    <mergeCell ref="H116:I116"/>
    <mergeCell ref="H117:I117"/>
    <mergeCell ref="H119:I119"/>
    <mergeCell ref="H109:I109"/>
    <mergeCell ref="H110:I110"/>
    <mergeCell ref="H111:I111"/>
    <mergeCell ref="H112:I112"/>
    <mergeCell ref="H113:I113"/>
    <mergeCell ref="H104:I104"/>
    <mergeCell ref="H105:I105"/>
    <mergeCell ref="H106:I106"/>
    <mergeCell ref="H107:I107"/>
    <mergeCell ref="H108:I108"/>
    <mergeCell ref="H99:I99"/>
    <mergeCell ref="H100:I100"/>
    <mergeCell ref="H101:I101"/>
    <mergeCell ref="H102:I102"/>
    <mergeCell ref="H103:I103"/>
    <mergeCell ref="H94:I94"/>
    <mergeCell ref="H80:I80"/>
    <mergeCell ref="H81:I81"/>
    <mergeCell ref="H82:I82"/>
    <mergeCell ref="H83:I83"/>
    <mergeCell ref="H74:I74"/>
    <mergeCell ref="H75:I75"/>
    <mergeCell ref="H76:I76"/>
    <mergeCell ref="H77:I77"/>
    <mergeCell ref="H78:I78"/>
    <mergeCell ref="H69:I69"/>
    <mergeCell ref="H70:I70"/>
    <mergeCell ref="H71:I71"/>
    <mergeCell ref="H72:I72"/>
    <mergeCell ref="H73:I73"/>
    <mergeCell ref="H64:I64"/>
    <mergeCell ref="H65:I65"/>
    <mergeCell ref="H66:I66"/>
    <mergeCell ref="H67:I67"/>
    <mergeCell ref="H68:I68"/>
    <mergeCell ref="H59:I59"/>
    <mergeCell ref="H60:I60"/>
    <mergeCell ref="H61:I61"/>
    <mergeCell ref="H62:I62"/>
    <mergeCell ref="H63:I63"/>
    <mergeCell ref="H54:I54"/>
    <mergeCell ref="H55:I55"/>
    <mergeCell ref="H56:I56"/>
    <mergeCell ref="H57:I57"/>
    <mergeCell ref="H58:I58"/>
    <mergeCell ref="H49:I49"/>
    <mergeCell ref="H50:I50"/>
    <mergeCell ref="H51:I51"/>
    <mergeCell ref="H52:I52"/>
    <mergeCell ref="H53:I53"/>
    <mergeCell ref="H44:I44"/>
    <mergeCell ref="H45:I45"/>
    <mergeCell ref="H46:I46"/>
    <mergeCell ref="H47:I47"/>
    <mergeCell ref="H48:I48"/>
    <mergeCell ref="H39:I39"/>
    <mergeCell ref="H40:I40"/>
    <mergeCell ref="H41:I41"/>
    <mergeCell ref="H42:I42"/>
    <mergeCell ref="H43:I43"/>
    <mergeCell ref="H34:I34"/>
    <mergeCell ref="H35:I35"/>
    <mergeCell ref="H36:I36"/>
    <mergeCell ref="H37:I37"/>
    <mergeCell ref="H38:I38"/>
    <mergeCell ref="H28:I28"/>
    <mergeCell ref="H29:I29"/>
    <mergeCell ref="H31:I31"/>
    <mergeCell ref="H32:I32"/>
    <mergeCell ref="H33:I33"/>
    <mergeCell ref="H23:I23"/>
    <mergeCell ref="H24:I24"/>
    <mergeCell ref="H25:I25"/>
    <mergeCell ref="H26:I26"/>
    <mergeCell ref="H27:I27"/>
    <mergeCell ref="B1:W5"/>
    <mergeCell ref="R13:R14"/>
    <mergeCell ref="B118:W118"/>
    <mergeCell ref="B30:W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B15:W15"/>
    <mergeCell ref="W13:W14"/>
    <mergeCell ref="L13:L14"/>
    <mergeCell ref="C13:C14"/>
    <mergeCell ref="V13:V14"/>
    <mergeCell ref="M13:M14"/>
    <mergeCell ref="N13:O14"/>
    <mergeCell ref="P13:P14"/>
    <mergeCell ref="Q13:Q14"/>
    <mergeCell ref="G13:G14"/>
    <mergeCell ref="S13:S14"/>
    <mergeCell ref="T13:T14"/>
    <mergeCell ref="U13:U14"/>
  </mergeCells>
  <phoneticPr fontId="6" type="noConversion"/>
  <conditionalFormatting sqref="O119:O123 O31:O117 O16:O29">
    <cfRule type="expression" dxfId="23" priority="1" stopIfTrue="1">
      <formula>O16="û"</formula>
    </cfRule>
    <cfRule type="expression" dxfId="22" priority="2" stopIfTrue="1">
      <formula>O16="ü"</formula>
    </cfRule>
    <cfRule type="expression" dxfId="21" priority="3" stopIfTrue="1">
      <formula>O16="l"</formula>
    </cfRule>
  </conditionalFormatting>
  <conditionalFormatting sqref="N16:N29 N31:N117 N119:N123">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6:M29 M31:M117 M119:M123">
    <cfRule type="cellIs" dxfId="17" priority="7" stopIfTrue="1" operator="greaterThanOrEqual">
      <formula>1</formula>
    </cfRule>
  </conditionalFormatting>
  <dataValidations count="7">
    <dataValidation type="list" allowBlank="1" showInputMessage="1" showErrorMessage="1" sqref="N31:N117 N16:N29 N119:N123">
      <formula1>"Si,No,NA"</formula1>
    </dataValidation>
    <dataValidation type="list" allowBlank="1" showInputMessage="1" showErrorMessage="1" sqref="M31:M117 M16:M29 M119:M123">
      <formula1>"1,2,3,4,5,6,7,8,9,10,11,12,13,14,15"</formula1>
    </dataValidation>
    <dataValidation type="list" allowBlank="1" showInputMessage="1" showErrorMessage="1" sqref="D10:E10 F16:F29 F119:F123 F31:F117">
      <formula1>TAB_TIP_ITERACION</formula1>
    </dataValidation>
    <dataValidation type="list" allowBlank="1" showInputMessage="1" showErrorMessage="1" sqref="G16:G29 G31:G117 G119:G123">
      <formula1>AreaPro</formula1>
    </dataValidation>
    <dataValidation type="list" allowBlank="1" showInputMessage="1" showErrorMessage="1" sqref="E8">
      <formula1>Revisor</formula1>
    </dataValidation>
    <dataValidation type="list" allowBlank="1" showInputMessage="1" showErrorMessage="1" sqref="C16:C29 C119:C123 C31:C117">
      <formula1>TAB_GES</formula1>
    </dataValidation>
    <dataValidation type="list" allowBlank="1" showInputMessage="1" showErrorMessage="1" sqref="H16:K29 H31:K117 H119:K123">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P16:Q29 P119:Q123 P31:Q117 V119:V123 V16:V29 V31:V117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10" t="s">
        <v>20</v>
      </c>
      <c r="C2" s="311"/>
      <c r="D2" s="312"/>
      <c r="E2" s="196">
        <v>2</v>
      </c>
    </row>
    <row r="3" spans="2:37" ht="12.75" customHeight="1">
      <c r="B3" s="310" t="s">
        <v>396</v>
      </c>
      <c r="C3" s="311"/>
      <c r="D3" s="312"/>
      <c r="E3" s="196" t="s">
        <v>23</v>
      </c>
      <c r="H3" s="314" t="s">
        <v>379</v>
      </c>
      <c r="I3" s="315"/>
      <c r="J3" s="195">
        <f>COUNTIF($N$12:$N$168,"Si")</f>
        <v>17</v>
      </c>
      <c r="AE3" s="108"/>
      <c r="AF3" s="136" t="s">
        <v>142</v>
      </c>
      <c r="AG3" s="136" t="s">
        <v>343</v>
      </c>
      <c r="AH3" s="136" t="s">
        <v>216</v>
      </c>
      <c r="AI3" s="136" t="s">
        <v>460</v>
      </c>
      <c r="AJ3" s="136" t="s">
        <v>19</v>
      </c>
      <c r="AK3" s="136" t="s">
        <v>18</v>
      </c>
    </row>
    <row r="4" spans="2:37" ht="12" customHeight="1">
      <c r="B4" s="310" t="s">
        <v>224</v>
      </c>
      <c r="C4" s="311"/>
      <c r="D4" s="312"/>
      <c r="E4" s="196" t="s">
        <v>29</v>
      </c>
      <c r="H4" s="314" t="s">
        <v>380</v>
      </c>
      <c r="I4" s="315"/>
      <c r="J4" s="195">
        <f>COUNTIF($N$12:$N$168,"No")</f>
        <v>2</v>
      </c>
      <c r="AE4" s="132" t="s">
        <v>379</v>
      </c>
      <c r="AF4" s="133">
        <f t="shared" ref="AF4:AK4" si="0">COUNTIF(X12:X168,"Si")</f>
        <v>7</v>
      </c>
      <c r="AG4" s="133">
        <f t="shared" si="0"/>
        <v>2</v>
      </c>
      <c r="AH4" s="133">
        <f t="shared" si="0"/>
        <v>2</v>
      </c>
      <c r="AI4" s="133">
        <f t="shared" si="0"/>
        <v>2</v>
      </c>
      <c r="AJ4" s="133">
        <f t="shared" si="0"/>
        <v>3</v>
      </c>
      <c r="AK4" s="133">
        <f t="shared" si="0"/>
        <v>1</v>
      </c>
    </row>
    <row r="5" spans="2:37" ht="12.75" customHeight="1">
      <c r="B5" s="310" t="s">
        <v>222</v>
      </c>
      <c r="C5" s="311"/>
      <c r="D5" s="312"/>
      <c r="E5" s="197">
        <v>39696</v>
      </c>
      <c r="H5" s="314" t="s">
        <v>381</v>
      </c>
      <c r="I5" s="315"/>
      <c r="J5" s="195">
        <f>COUNTIF($N$14:$N$168,"NA")</f>
        <v>1</v>
      </c>
      <c r="AE5" s="132" t="s">
        <v>380</v>
      </c>
      <c r="AF5" s="133">
        <f t="shared" ref="AF5:AK5" si="1">COUNTIF(X12:X168,"No")</f>
        <v>2</v>
      </c>
      <c r="AG5" s="133">
        <f t="shared" si="1"/>
        <v>0</v>
      </c>
      <c r="AH5" s="133">
        <f t="shared" si="1"/>
        <v>0</v>
      </c>
      <c r="AI5" s="133">
        <f t="shared" si="1"/>
        <v>0</v>
      </c>
      <c r="AJ5" s="133">
        <f t="shared" si="1"/>
        <v>0</v>
      </c>
      <c r="AK5" s="133">
        <f t="shared" si="1"/>
        <v>0</v>
      </c>
    </row>
    <row r="6" spans="2:37" ht="12.75" customHeight="1">
      <c r="B6" s="310" t="s">
        <v>11</v>
      </c>
      <c r="C6" s="311"/>
      <c r="D6" s="312"/>
      <c r="E6" s="196" t="s">
        <v>331</v>
      </c>
      <c r="H6" s="34" t="s">
        <v>157</v>
      </c>
      <c r="I6" s="34"/>
      <c r="J6" s="193">
        <f>((J3+J4))/(J3+J4+ COUNTIF($N$14:$N$168,""))</f>
        <v>0.12418300653594772</v>
      </c>
      <c r="AE6" s="132" t="s">
        <v>381</v>
      </c>
      <c r="AF6" s="133">
        <f t="shared" ref="AF6:AK6" si="2">COUNTIF(X12:X168,"NA")</f>
        <v>1</v>
      </c>
      <c r="AG6" s="133">
        <f t="shared" si="2"/>
        <v>0</v>
      </c>
      <c r="AH6" s="133">
        <f t="shared" si="2"/>
        <v>0</v>
      </c>
      <c r="AI6" s="133">
        <f t="shared" si="2"/>
        <v>0</v>
      </c>
      <c r="AJ6" s="133">
        <f t="shared" si="2"/>
        <v>0</v>
      </c>
      <c r="AK6" s="133">
        <f t="shared" si="2"/>
        <v>0</v>
      </c>
    </row>
    <row r="7" spans="2:37" ht="24.75" customHeight="1">
      <c r="H7" s="34" t="s">
        <v>155</v>
      </c>
      <c r="I7" s="34"/>
      <c r="J7" s="193">
        <f>J3/(J3+J4)</f>
        <v>0.89473684210526316</v>
      </c>
      <c r="AE7" s="132" t="s">
        <v>157</v>
      </c>
      <c r="AF7" s="134">
        <f>((AF4+AF5))/(AF4+AF5+ COUNTIF($X$12:$X$168,1))</f>
        <v>5.8823529411764705E-2</v>
      </c>
      <c r="AG7" s="134">
        <f>((AG4+AG5))/(AG4+AG5+ COUNTIF($Y$12:$Y$168,1))</f>
        <v>1.2987012987012988E-2</v>
      </c>
      <c r="AH7" s="134">
        <f>((AH4+AH5))/(AH4+AH5+ COUNTIF($Z$12:$Z$168,1))</f>
        <v>1.2987012987012988E-2</v>
      </c>
      <c r="AI7" s="134">
        <f>((AI4+AI5))/(AI4+AI5+ COUNTIF($AA$12:$AA168,1))</f>
        <v>1.2987012987012988E-2</v>
      </c>
      <c r="AJ7" s="134">
        <f>((AJ4+AJ5))/(AJ4+AJ5+ COUNTIF($AB$12:$AB$168,1))</f>
        <v>1.948051948051948E-2</v>
      </c>
      <c r="AK7" s="134">
        <f>((AK4+AK5))/(AK4+AK5+ COUNTIF(AC12:AC168,1))</f>
        <v>6.4935064935064939E-3</v>
      </c>
    </row>
    <row r="8" spans="2:37" ht="14.25" customHeight="1">
      <c r="L8" s="61"/>
      <c r="M8" s="61"/>
      <c r="N8" s="62"/>
      <c r="O8" s="62"/>
      <c r="P8" s="62"/>
      <c r="Q8" s="63"/>
      <c r="R8" s="64"/>
      <c r="AE8" s="135" t="s">
        <v>155</v>
      </c>
      <c r="AF8" s="134">
        <f t="shared" ref="AF8:AK8" si="3">AF4/(AF4+AF5)</f>
        <v>0.77777777777777779</v>
      </c>
      <c r="AG8" s="134">
        <f t="shared" si="3"/>
        <v>1</v>
      </c>
      <c r="AH8" s="134">
        <f t="shared" si="3"/>
        <v>1</v>
      </c>
      <c r="AI8" s="134">
        <f t="shared" si="3"/>
        <v>1</v>
      </c>
      <c r="AJ8" s="134">
        <f t="shared" si="3"/>
        <v>1</v>
      </c>
      <c r="AK8" s="134">
        <f t="shared" si="3"/>
        <v>1</v>
      </c>
    </row>
    <row r="9" spans="2:37" ht="14.25" customHeight="1">
      <c r="B9" s="296" t="s">
        <v>122</v>
      </c>
      <c r="C9" s="296" t="s">
        <v>148</v>
      </c>
      <c r="D9" s="330" t="s">
        <v>382</v>
      </c>
      <c r="E9" s="330"/>
      <c r="F9" s="37"/>
      <c r="G9" s="301" t="s">
        <v>16</v>
      </c>
      <c r="H9" s="330" t="s">
        <v>143</v>
      </c>
      <c r="I9" s="330"/>
      <c r="J9" s="296" t="s">
        <v>145</v>
      </c>
      <c r="K9" s="296" t="s">
        <v>140</v>
      </c>
      <c r="L9" s="296" t="s">
        <v>256</v>
      </c>
      <c r="M9" s="296" t="s">
        <v>329</v>
      </c>
      <c r="N9" s="296" t="s">
        <v>258</v>
      </c>
      <c r="O9" s="296"/>
      <c r="P9" s="296" t="s">
        <v>378</v>
      </c>
      <c r="Q9" s="296" t="s">
        <v>146</v>
      </c>
      <c r="R9" s="296" t="s">
        <v>137</v>
      </c>
      <c r="S9" s="296" t="s">
        <v>138</v>
      </c>
      <c r="T9" s="296" t="s">
        <v>139</v>
      </c>
      <c r="U9" s="296" t="s">
        <v>147</v>
      </c>
      <c r="V9" s="296" t="s">
        <v>286</v>
      </c>
    </row>
    <row r="10" spans="2:37" ht="24" customHeight="1" thickBot="1">
      <c r="B10" s="294"/>
      <c r="C10" s="294"/>
      <c r="D10" s="69" t="s">
        <v>122</v>
      </c>
      <c r="E10" s="69" t="s">
        <v>251</v>
      </c>
      <c r="F10" s="69" t="s">
        <v>144</v>
      </c>
      <c r="G10" s="302"/>
      <c r="H10" s="69" t="s">
        <v>122</v>
      </c>
      <c r="I10" s="70" t="s">
        <v>251</v>
      </c>
      <c r="J10" s="294"/>
      <c r="K10" s="294"/>
      <c r="L10" s="294"/>
      <c r="M10" s="294"/>
      <c r="N10" s="294"/>
      <c r="O10" s="294"/>
      <c r="P10" s="294"/>
      <c r="Q10" s="294"/>
      <c r="R10" s="294"/>
      <c r="S10" s="294"/>
      <c r="T10" s="294"/>
      <c r="U10" s="294"/>
      <c r="V10" s="294"/>
      <c r="X10" s="122" t="s">
        <v>142</v>
      </c>
      <c r="Y10" s="122" t="s">
        <v>343</v>
      </c>
      <c r="Z10" s="122" t="s">
        <v>216</v>
      </c>
      <c r="AA10" s="122" t="s">
        <v>460</v>
      </c>
      <c r="AB10" s="122" t="s">
        <v>19</v>
      </c>
      <c r="AC10" s="122" t="s">
        <v>18</v>
      </c>
    </row>
    <row r="11" spans="2:37" ht="18" customHeight="1" thickBot="1">
      <c r="B11" s="101" t="s">
        <v>388</v>
      </c>
      <c r="C11" s="91"/>
      <c r="D11" s="91"/>
      <c r="E11" s="91"/>
      <c r="F11" s="91"/>
      <c r="G11" s="91"/>
      <c r="H11" s="91"/>
      <c r="I11" s="91"/>
      <c r="J11" s="91"/>
      <c r="K11" s="91"/>
      <c r="L11" s="91"/>
      <c r="M11" s="102">
        <v>1</v>
      </c>
      <c r="N11" s="102" t="s">
        <v>158</v>
      </c>
      <c r="O11" s="91"/>
      <c r="P11" s="91"/>
      <c r="Q11" s="91"/>
      <c r="R11" s="91"/>
      <c r="S11" s="91"/>
      <c r="T11" s="91"/>
      <c r="U11" s="91"/>
      <c r="V11" s="93"/>
      <c r="X11" s="8"/>
      <c r="Y11" s="8"/>
      <c r="Z11" s="8"/>
      <c r="AA11" s="8"/>
      <c r="AB11" s="8"/>
      <c r="AC11" s="8"/>
    </row>
    <row r="12" spans="2:37" s="38" customFormat="1" ht="96" outlineLevel="1">
      <c r="B12" s="71">
        <v>1</v>
      </c>
      <c r="C12" s="71" t="s">
        <v>301</v>
      </c>
      <c r="D12" s="71">
        <v>1</v>
      </c>
      <c r="E12" s="71" t="s">
        <v>300</v>
      </c>
      <c r="F12" s="72"/>
      <c r="G12" s="50" t="s">
        <v>142</v>
      </c>
      <c r="H12" s="71"/>
      <c r="I12" s="71"/>
      <c r="J12" s="71" t="s">
        <v>452</v>
      </c>
      <c r="K12" s="71" t="s">
        <v>412</v>
      </c>
      <c r="L12" s="73" t="s">
        <v>257</v>
      </c>
      <c r="M12" s="74">
        <v>1</v>
      </c>
      <c r="N12" s="75" t="s">
        <v>158</v>
      </c>
      <c r="O12" s="76" t="str">
        <f t="shared" ref="O12:O43" si="4">IF(N12="No","û",IF(N12="Si","ü",IF(N12="NA","l","")))</f>
        <v>û</v>
      </c>
      <c r="P12" s="71" t="s">
        <v>102</v>
      </c>
      <c r="Q12" s="71" t="s">
        <v>402</v>
      </c>
      <c r="R12" s="71"/>
      <c r="S12" s="71"/>
      <c r="T12" s="71"/>
      <c r="U12" s="71" t="s">
        <v>7</v>
      </c>
      <c r="V12" s="71"/>
      <c r="W12" s="52"/>
      <c r="X12" s="123" t="str">
        <f t="shared" ref="X12:X46" si="5">IF(($G12="PRO")*AND(N12&lt;&gt;""),$N12, 1)</f>
        <v>No</v>
      </c>
      <c r="Y12" s="123">
        <f t="shared" ref="Y12:Y46" si="6">IF(($G12="REQM")*AND(N12&lt;&gt;""),$N12, 1)</f>
        <v>1</v>
      </c>
      <c r="Z12" s="123">
        <f t="shared" ref="Z12:Z46" si="7">IF(($G12="ING")*AND(N12&lt;&gt;""),$N12, 1)</f>
        <v>1</v>
      </c>
      <c r="AA12" s="123">
        <f t="shared" ref="AA12:AA46" si="8">IF(($G12="PPQA")*AND(N12&lt;&gt;""),$N12, 1)</f>
        <v>1</v>
      </c>
      <c r="AB12" s="123">
        <f t="shared" ref="AB12:AB46" si="9">IF(($G12="CM")*AND(N12&lt;&gt;""),$N12, 1)</f>
        <v>1</v>
      </c>
      <c r="AC12" s="123">
        <f t="shared" ref="AC12:AC46" si="10">IF(($G12="MA")*AND(N12&lt;&gt;""),$N12, 1)</f>
        <v>1</v>
      </c>
    </row>
    <row r="13" spans="2:37" s="38" customFormat="1" ht="96" outlineLevel="1">
      <c r="B13" s="71">
        <f t="shared" ref="B13:B46" si="11">B12+1</f>
        <v>2</v>
      </c>
      <c r="C13" s="71" t="s">
        <v>301</v>
      </c>
      <c r="D13" s="71">
        <v>2</v>
      </c>
      <c r="E13" s="71" t="s">
        <v>409</v>
      </c>
      <c r="F13" s="72"/>
      <c r="G13" s="50" t="s">
        <v>142</v>
      </c>
      <c r="H13" s="71"/>
      <c r="I13" s="71"/>
      <c r="J13" s="71" t="s">
        <v>452</v>
      </c>
      <c r="K13" s="71" t="s">
        <v>131</v>
      </c>
      <c r="L13" s="73"/>
      <c r="M13" s="74">
        <v>1</v>
      </c>
      <c r="N13" s="75" t="s">
        <v>156</v>
      </c>
      <c r="O13" s="76" t="str">
        <f t="shared" si="4"/>
        <v>ü</v>
      </c>
      <c r="P13" s="71" t="s">
        <v>410</v>
      </c>
      <c r="Q13" s="71" t="s">
        <v>411</v>
      </c>
      <c r="R13" s="71"/>
      <c r="S13" s="71"/>
      <c r="T13" s="71"/>
      <c r="U13" s="71"/>
      <c r="V13" s="71"/>
      <c r="W13" s="52"/>
      <c r="X13" s="123" t="str">
        <f t="shared" si="5"/>
        <v>Si</v>
      </c>
      <c r="Y13" s="123">
        <f t="shared" si="6"/>
        <v>1</v>
      </c>
      <c r="Z13" s="123">
        <f t="shared" si="7"/>
        <v>1</v>
      </c>
      <c r="AA13" s="123">
        <f t="shared" si="8"/>
        <v>1</v>
      </c>
      <c r="AB13" s="123">
        <f t="shared" si="9"/>
        <v>1</v>
      </c>
      <c r="AC13" s="123">
        <f t="shared" si="10"/>
        <v>1</v>
      </c>
    </row>
    <row r="14" spans="2:37" s="38" customFormat="1" ht="34.5" outlineLevel="1">
      <c r="B14" s="71">
        <f t="shared" si="11"/>
        <v>3</v>
      </c>
      <c r="C14" s="50" t="s">
        <v>301</v>
      </c>
      <c r="D14" s="50">
        <v>3</v>
      </c>
      <c r="E14" s="50" t="s">
        <v>302</v>
      </c>
      <c r="F14" s="51"/>
      <c r="G14" s="50" t="s">
        <v>142</v>
      </c>
      <c r="H14" s="50"/>
      <c r="I14" s="50"/>
      <c r="J14" s="50" t="s">
        <v>131</v>
      </c>
      <c r="K14" s="50" t="s">
        <v>452</v>
      </c>
      <c r="L14" s="50" t="s">
        <v>257</v>
      </c>
      <c r="M14" s="66">
        <v>2</v>
      </c>
      <c r="N14" s="65" t="s">
        <v>158</v>
      </c>
      <c r="O14" s="76" t="str">
        <f t="shared" si="4"/>
        <v>û</v>
      </c>
      <c r="P14" s="50" t="s">
        <v>404</v>
      </c>
      <c r="Q14" s="50" t="s">
        <v>403</v>
      </c>
      <c r="R14" s="50" t="s">
        <v>301</v>
      </c>
      <c r="S14" s="50"/>
      <c r="T14" s="50"/>
      <c r="U14" s="50" t="s">
        <v>7</v>
      </c>
      <c r="V14" s="50"/>
      <c r="W14" s="52"/>
      <c r="X14" s="123" t="str">
        <f t="shared" si="5"/>
        <v>No</v>
      </c>
      <c r="Y14" s="123">
        <f t="shared" si="6"/>
        <v>1</v>
      </c>
      <c r="Z14" s="123">
        <f t="shared" si="7"/>
        <v>1</v>
      </c>
      <c r="AA14" s="123">
        <f t="shared" si="8"/>
        <v>1</v>
      </c>
      <c r="AB14" s="123">
        <f t="shared" si="9"/>
        <v>1</v>
      </c>
      <c r="AC14" s="123">
        <f t="shared" si="10"/>
        <v>1</v>
      </c>
    </row>
    <row r="15" spans="2:37" s="38" customFormat="1" ht="34.5" outlineLevel="1">
      <c r="B15" s="71">
        <f t="shared" si="11"/>
        <v>4</v>
      </c>
      <c r="C15" s="50" t="s">
        <v>301</v>
      </c>
      <c r="D15" s="50">
        <v>3</v>
      </c>
      <c r="E15" s="50" t="s">
        <v>302</v>
      </c>
      <c r="F15" s="51"/>
      <c r="G15" s="50" t="s">
        <v>142</v>
      </c>
      <c r="H15" s="54">
        <v>1</v>
      </c>
      <c r="I15" s="54" t="s">
        <v>435</v>
      </c>
      <c r="J15" s="50" t="s">
        <v>131</v>
      </c>
      <c r="K15" s="50" t="s">
        <v>299</v>
      </c>
      <c r="L15" s="50" t="s">
        <v>257</v>
      </c>
      <c r="M15" s="66"/>
      <c r="N15" s="65"/>
      <c r="O15" s="76" t="str">
        <f t="shared" si="4"/>
        <v/>
      </c>
      <c r="P15" s="50" t="s">
        <v>432</v>
      </c>
      <c r="Q15" s="50" t="s">
        <v>170</v>
      </c>
      <c r="R15" s="50" t="s">
        <v>72</v>
      </c>
      <c r="S15" s="50"/>
      <c r="T15" s="50"/>
      <c r="U15" s="50" t="s">
        <v>49</v>
      </c>
      <c r="V15" s="50"/>
      <c r="W15" s="52"/>
      <c r="X15" s="123">
        <f t="shared" si="5"/>
        <v>1</v>
      </c>
      <c r="Y15" s="123">
        <f t="shared" si="6"/>
        <v>1</v>
      </c>
      <c r="Z15" s="123">
        <f t="shared" si="7"/>
        <v>1</v>
      </c>
      <c r="AA15" s="123">
        <f t="shared" si="8"/>
        <v>1</v>
      </c>
      <c r="AB15" s="123">
        <f t="shared" si="9"/>
        <v>1</v>
      </c>
      <c r="AC15" s="123">
        <f t="shared" si="10"/>
        <v>1</v>
      </c>
    </row>
    <row r="16" spans="2:37" s="38" customFormat="1" ht="34.5" outlineLevel="1">
      <c r="B16" s="71">
        <f t="shared" si="11"/>
        <v>5</v>
      </c>
      <c r="C16" s="50" t="s">
        <v>301</v>
      </c>
      <c r="D16" s="50">
        <v>3</v>
      </c>
      <c r="E16" s="50" t="s">
        <v>302</v>
      </c>
      <c r="F16" s="51"/>
      <c r="G16" s="50" t="s">
        <v>142</v>
      </c>
      <c r="H16" s="50">
        <v>1</v>
      </c>
      <c r="I16" s="50" t="s">
        <v>359</v>
      </c>
      <c r="J16" s="50" t="s">
        <v>244</v>
      </c>
      <c r="K16" s="50" t="s">
        <v>360</v>
      </c>
      <c r="L16" s="50" t="s">
        <v>257</v>
      </c>
      <c r="M16" s="66">
        <v>1</v>
      </c>
      <c r="N16" s="65" t="s">
        <v>156</v>
      </c>
      <c r="O16" s="76" t="str">
        <f t="shared" si="4"/>
        <v>ü</v>
      </c>
      <c r="P16" s="50" t="s">
        <v>432</v>
      </c>
      <c r="Q16" s="10" t="s">
        <v>64</v>
      </c>
      <c r="R16" s="50"/>
      <c r="S16" s="50"/>
      <c r="T16" s="50"/>
      <c r="U16" s="50"/>
      <c r="V16" s="50"/>
      <c r="W16" s="52"/>
      <c r="X16" s="123" t="str">
        <f t="shared" si="5"/>
        <v>Si</v>
      </c>
      <c r="Y16" s="123">
        <f t="shared" si="6"/>
        <v>1</v>
      </c>
      <c r="Z16" s="123">
        <f t="shared" si="7"/>
        <v>1</v>
      </c>
      <c r="AA16" s="123">
        <f t="shared" si="8"/>
        <v>1</v>
      </c>
      <c r="AB16" s="123">
        <f t="shared" si="9"/>
        <v>1</v>
      </c>
      <c r="AC16" s="123">
        <f t="shared" si="10"/>
        <v>1</v>
      </c>
    </row>
    <row r="17" spans="2:29" s="38" customFormat="1" ht="36" outlineLevel="1">
      <c r="B17" s="71">
        <f t="shared" si="11"/>
        <v>6</v>
      </c>
      <c r="C17" s="50" t="s">
        <v>301</v>
      </c>
      <c r="D17" s="50">
        <v>3</v>
      </c>
      <c r="E17" s="50" t="s">
        <v>302</v>
      </c>
      <c r="F17" s="51"/>
      <c r="G17" s="50" t="s">
        <v>460</v>
      </c>
      <c r="H17" s="50">
        <v>2</v>
      </c>
      <c r="I17" s="50" t="s">
        <v>361</v>
      </c>
      <c r="J17" s="50" t="s">
        <v>244</v>
      </c>
      <c r="K17" s="50" t="s">
        <v>131</v>
      </c>
      <c r="L17" s="50" t="s">
        <v>257</v>
      </c>
      <c r="M17" s="66">
        <v>1</v>
      </c>
      <c r="N17" s="65" t="s">
        <v>156</v>
      </c>
      <c r="O17" s="76" t="str">
        <f t="shared" si="4"/>
        <v>ü</v>
      </c>
      <c r="P17" s="50" t="s">
        <v>64</v>
      </c>
      <c r="Q17" s="10" t="s">
        <v>77</v>
      </c>
      <c r="R17" s="50"/>
      <c r="S17" s="50"/>
      <c r="T17" s="50"/>
      <c r="U17" s="50"/>
      <c r="V17" s="50"/>
      <c r="W17" s="52"/>
      <c r="X17" s="123">
        <f t="shared" si="5"/>
        <v>1</v>
      </c>
      <c r="Y17" s="123">
        <f t="shared" si="6"/>
        <v>1</v>
      </c>
      <c r="Z17" s="123">
        <f t="shared" si="7"/>
        <v>1</v>
      </c>
      <c r="AA17" s="123" t="str">
        <f t="shared" si="8"/>
        <v>Si</v>
      </c>
      <c r="AB17" s="123">
        <f t="shared" si="9"/>
        <v>1</v>
      </c>
      <c r="AC17" s="123">
        <f t="shared" si="10"/>
        <v>1</v>
      </c>
    </row>
    <row r="18" spans="2:29" s="38" customFormat="1" ht="36" outlineLevel="1">
      <c r="B18" s="71">
        <f t="shared" si="11"/>
        <v>7</v>
      </c>
      <c r="C18" s="50" t="s">
        <v>301</v>
      </c>
      <c r="D18" s="50">
        <v>3</v>
      </c>
      <c r="E18" s="50" t="s">
        <v>302</v>
      </c>
      <c r="F18" s="51"/>
      <c r="G18" s="50" t="s">
        <v>18</v>
      </c>
      <c r="H18" s="50">
        <v>3</v>
      </c>
      <c r="I18" s="50" t="s">
        <v>433</v>
      </c>
      <c r="J18" s="50" t="s">
        <v>131</v>
      </c>
      <c r="K18" s="50" t="s">
        <v>123</v>
      </c>
      <c r="L18" s="50" t="s">
        <v>257</v>
      </c>
      <c r="M18" s="66"/>
      <c r="N18" s="65" t="s">
        <v>156</v>
      </c>
      <c r="O18" s="76" t="str">
        <f t="shared" si="4"/>
        <v>ü</v>
      </c>
      <c r="P18" s="50" t="s">
        <v>77</v>
      </c>
      <c r="Q18" s="10" t="s">
        <v>77</v>
      </c>
      <c r="R18" s="50"/>
      <c r="S18" s="50"/>
      <c r="T18" s="50"/>
      <c r="U18" s="50"/>
      <c r="V18" s="50"/>
      <c r="W18" s="52"/>
      <c r="X18" s="123">
        <f t="shared" si="5"/>
        <v>1</v>
      </c>
      <c r="Y18" s="123">
        <f t="shared" si="6"/>
        <v>1</v>
      </c>
      <c r="Z18" s="123">
        <f t="shared" si="7"/>
        <v>1</v>
      </c>
      <c r="AA18" s="123">
        <f t="shared" si="8"/>
        <v>1</v>
      </c>
      <c r="AB18" s="123">
        <f t="shared" si="9"/>
        <v>1</v>
      </c>
      <c r="AC18" s="123" t="str">
        <f t="shared" si="10"/>
        <v>Si</v>
      </c>
    </row>
    <row r="19" spans="2:29" s="38" customFormat="1" ht="36" outlineLevel="1">
      <c r="B19" s="71">
        <f t="shared" si="11"/>
        <v>8</v>
      </c>
      <c r="C19" s="50" t="s">
        <v>301</v>
      </c>
      <c r="D19" s="50">
        <v>3</v>
      </c>
      <c r="E19" s="50" t="s">
        <v>302</v>
      </c>
      <c r="F19" s="51"/>
      <c r="G19" s="50" t="s">
        <v>216</v>
      </c>
      <c r="H19" s="50">
        <v>4</v>
      </c>
      <c r="I19" s="50" t="s">
        <v>363</v>
      </c>
      <c r="J19" s="50" t="s">
        <v>244</v>
      </c>
      <c r="K19" s="50" t="s">
        <v>131</v>
      </c>
      <c r="L19" s="50" t="s">
        <v>257</v>
      </c>
      <c r="M19" s="66"/>
      <c r="N19" s="65" t="s">
        <v>156</v>
      </c>
      <c r="O19" s="76" t="str">
        <f t="shared" si="4"/>
        <v>ü</v>
      </c>
      <c r="P19" s="50" t="s">
        <v>64</v>
      </c>
      <c r="Q19" s="10" t="s">
        <v>64</v>
      </c>
      <c r="R19" s="50"/>
      <c r="S19" s="50"/>
      <c r="T19" s="50"/>
      <c r="U19" s="50"/>
      <c r="V19" s="50"/>
      <c r="W19" s="52"/>
      <c r="X19" s="123">
        <f t="shared" si="5"/>
        <v>1</v>
      </c>
      <c r="Y19" s="123">
        <f t="shared" si="6"/>
        <v>1</v>
      </c>
      <c r="Z19" s="123" t="str">
        <f t="shared" si="7"/>
        <v>Si</v>
      </c>
      <c r="AA19" s="123">
        <f t="shared" si="8"/>
        <v>1</v>
      </c>
      <c r="AB19" s="123">
        <f t="shared" si="9"/>
        <v>1</v>
      </c>
      <c r="AC19" s="123">
        <f t="shared" si="10"/>
        <v>1</v>
      </c>
    </row>
    <row r="20" spans="2:29" s="38" customFormat="1" ht="34.5" outlineLevel="1">
      <c r="B20" s="71">
        <f t="shared" si="11"/>
        <v>9</v>
      </c>
      <c r="C20" s="50" t="s">
        <v>301</v>
      </c>
      <c r="D20" s="50">
        <v>3</v>
      </c>
      <c r="E20" s="50" t="s">
        <v>302</v>
      </c>
      <c r="F20" s="51"/>
      <c r="G20" s="50" t="s">
        <v>19</v>
      </c>
      <c r="H20" s="54">
        <v>2</v>
      </c>
      <c r="I20" s="54" t="s">
        <v>435</v>
      </c>
      <c r="J20" s="50" t="s">
        <v>244</v>
      </c>
      <c r="K20" s="50" t="s">
        <v>299</v>
      </c>
      <c r="L20" s="50" t="s">
        <v>257</v>
      </c>
      <c r="M20" s="66"/>
      <c r="N20" s="65" t="s">
        <v>156</v>
      </c>
      <c r="O20" s="76" t="str">
        <f t="shared" si="4"/>
        <v>ü</v>
      </c>
      <c r="P20" s="50" t="s">
        <v>65</v>
      </c>
      <c r="Q20" s="50" t="s">
        <v>436</v>
      </c>
      <c r="R20" s="50" t="s">
        <v>72</v>
      </c>
      <c r="S20" s="50"/>
      <c r="T20" s="50"/>
      <c r="U20" s="50" t="s">
        <v>49</v>
      </c>
      <c r="V20" s="50"/>
      <c r="W20" s="52"/>
      <c r="X20" s="123">
        <f t="shared" si="5"/>
        <v>1</v>
      </c>
      <c r="Y20" s="123">
        <f t="shared" si="6"/>
        <v>1</v>
      </c>
      <c r="Z20" s="123">
        <f t="shared" si="7"/>
        <v>1</v>
      </c>
      <c r="AA20" s="123">
        <f t="shared" si="8"/>
        <v>1</v>
      </c>
      <c r="AB20" s="123" t="str">
        <f t="shared" si="9"/>
        <v>Si</v>
      </c>
      <c r="AC20" s="123">
        <f t="shared" si="10"/>
        <v>1</v>
      </c>
    </row>
    <row r="21" spans="2:29" s="38" customFormat="1" ht="34.5" outlineLevel="1">
      <c r="B21" s="71">
        <f t="shared" si="11"/>
        <v>10</v>
      </c>
      <c r="C21" s="50" t="s">
        <v>301</v>
      </c>
      <c r="D21" s="50">
        <v>3</v>
      </c>
      <c r="E21" s="50" t="s">
        <v>302</v>
      </c>
      <c r="F21" s="51"/>
      <c r="G21" s="50" t="s">
        <v>19</v>
      </c>
      <c r="H21" s="54">
        <v>8</v>
      </c>
      <c r="I21" s="54" t="s">
        <v>405</v>
      </c>
      <c r="J21" s="50" t="s">
        <v>299</v>
      </c>
      <c r="K21" s="50" t="s">
        <v>131</v>
      </c>
      <c r="L21" s="50" t="s">
        <v>257</v>
      </c>
      <c r="M21" s="66"/>
      <c r="N21" s="65"/>
      <c r="O21" s="76" t="str">
        <f t="shared" si="4"/>
        <v/>
      </c>
      <c r="P21" s="50" t="s">
        <v>65</v>
      </c>
      <c r="Q21" s="50" t="s">
        <v>78</v>
      </c>
      <c r="R21" s="50" t="s">
        <v>49</v>
      </c>
      <c r="S21" s="50"/>
      <c r="T21" s="50"/>
      <c r="U21" s="50" t="s">
        <v>49</v>
      </c>
      <c r="V21" s="50"/>
      <c r="W21" s="52"/>
      <c r="X21" s="123">
        <f t="shared" si="5"/>
        <v>1</v>
      </c>
      <c r="Y21" s="123">
        <f t="shared" si="6"/>
        <v>1</v>
      </c>
      <c r="Z21" s="123">
        <f t="shared" si="7"/>
        <v>1</v>
      </c>
      <c r="AA21" s="123">
        <f t="shared" si="8"/>
        <v>1</v>
      </c>
      <c r="AB21" s="123">
        <f t="shared" si="9"/>
        <v>1</v>
      </c>
      <c r="AC21" s="123">
        <f t="shared" si="10"/>
        <v>1</v>
      </c>
    </row>
    <row r="22" spans="2:29" s="38" customFormat="1" ht="34.5" outlineLevel="1">
      <c r="B22" s="71">
        <f t="shared" si="11"/>
        <v>11</v>
      </c>
      <c r="C22" s="50" t="s">
        <v>301</v>
      </c>
      <c r="D22" s="50">
        <v>3</v>
      </c>
      <c r="E22" s="50" t="s">
        <v>302</v>
      </c>
      <c r="F22" s="51"/>
      <c r="G22" s="50" t="s">
        <v>19</v>
      </c>
      <c r="H22" s="54">
        <v>3</v>
      </c>
      <c r="I22" s="54" t="s">
        <v>435</v>
      </c>
      <c r="J22" s="50" t="s">
        <v>131</v>
      </c>
      <c r="K22" s="50" t="s">
        <v>299</v>
      </c>
      <c r="L22" s="50" t="s">
        <v>257</v>
      </c>
      <c r="M22" s="66"/>
      <c r="N22" s="65"/>
      <c r="O22" s="76" t="str">
        <f t="shared" si="4"/>
        <v/>
      </c>
      <c r="P22" s="50" t="s">
        <v>65</v>
      </c>
      <c r="Q22" s="50" t="s">
        <v>437</v>
      </c>
      <c r="R22" s="50" t="s">
        <v>72</v>
      </c>
      <c r="S22" s="50"/>
      <c r="T22" s="50"/>
      <c r="U22" s="50" t="s">
        <v>49</v>
      </c>
      <c r="V22" s="50"/>
      <c r="W22" s="52"/>
      <c r="X22" s="123">
        <f t="shared" si="5"/>
        <v>1</v>
      </c>
      <c r="Y22" s="123">
        <f t="shared" si="6"/>
        <v>1</v>
      </c>
      <c r="Z22" s="123">
        <f t="shared" si="7"/>
        <v>1</v>
      </c>
      <c r="AA22" s="123">
        <f t="shared" si="8"/>
        <v>1</v>
      </c>
      <c r="AB22" s="123">
        <f t="shared" si="9"/>
        <v>1</v>
      </c>
      <c r="AC22" s="123">
        <f t="shared" si="10"/>
        <v>1</v>
      </c>
    </row>
    <row r="23" spans="2:29" s="38" customFormat="1" ht="48" outlineLevel="1">
      <c r="B23" s="71">
        <f t="shared" si="11"/>
        <v>12</v>
      </c>
      <c r="C23" s="50" t="s">
        <v>301</v>
      </c>
      <c r="D23" s="50">
        <v>3</v>
      </c>
      <c r="E23" s="50" t="s">
        <v>302</v>
      </c>
      <c r="F23" s="51"/>
      <c r="G23" s="50" t="s">
        <v>19</v>
      </c>
      <c r="H23" s="54">
        <v>7</v>
      </c>
      <c r="I23" s="54" t="s">
        <v>434</v>
      </c>
      <c r="J23" s="50" t="s">
        <v>299</v>
      </c>
      <c r="K23" s="50" t="s">
        <v>131</v>
      </c>
      <c r="L23" s="50" t="s">
        <v>257</v>
      </c>
      <c r="M23" s="66"/>
      <c r="N23" s="65"/>
      <c r="O23" s="76" t="str">
        <f t="shared" si="4"/>
        <v/>
      </c>
      <c r="P23" s="50" t="s">
        <v>66</v>
      </c>
      <c r="Q23" s="50" t="s">
        <v>442</v>
      </c>
      <c r="R23" s="50" t="s">
        <v>72</v>
      </c>
      <c r="S23" s="50"/>
      <c r="T23" s="50"/>
      <c r="U23" s="50" t="s">
        <v>49</v>
      </c>
      <c r="V23" s="50"/>
      <c r="W23" s="52"/>
      <c r="X23" s="123">
        <f t="shared" si="5"/>
        <v>1</v>
      </c>
      <c r="Y23" s="123">
        <f t="shared" si="6"/>
        <v>1</v>
      </c>
      <c r="Z23" s="123">
        <f t="shared" si="7"/>
        <v>1</v>
      </c>
      <c r="AA23" s="123">
        <f t="shared" si="8"/>
        <v>1</v>
      </c>
      <c r="AB23" s="123">
        <f t="shared" si="9"/>
        <v>1</v>
      </c>
      <c r="AC23" s="123">
        <f t="shared" si="10"/>
        <v>1</v>
      </c>
    </row>
    <row r="24" spans="2:29" s="38" customFormat="1" ht="48" outlineLevel="1">
      <c r="B24" s="71">
        <f t="shared" si="11"/>
        <v>13</v>
      </c>
      <c r="C24" s="50" t="s">
        <v>301</v>
      </c>
      <c r="D24" s="50">
        <v>3</v>
      </c>
      <c r="E24" s="50" t="s">
        <v>303</v>
      </c>
      <c r="F24" s="51"/>
      <c r="G24" s="50" t="s">
        <v>142</v>
      </c>
      <c r="H24" s="50"/>
      <c r="I24" s="50"/>
      <c r="J24" s="50" t="s">
        <v>131</v>
      </c>
      <c r="K24" s="50" t="s">
        <v>413</v>
      </c>
      <c r="L24" s="50" t="s">
        <v>257</v>
      </c>
      <c r="M24" s="66">
        <v>1</v>
      </c>
      <c r="N24" s="65" t="s">
        <v>156</v>
      </c>
      <c r="O24" s="76" t="str">
        <f t="shared" si="4"/>
        <v>ü</v>
      </c>
      <c r="P24" s="50" t="s">
        <v>291</v>
      </c>
      <c r="Q24" s="50" t="s">
        <v>304</v>
      </c>
      <c r="R24" s="50" t="s">
        <v>301</v>
      </c>
      <c r="S24" s="50"/>
      <c r="T24" s="50"/>
      <c r="U24" s="50" t="s">
        <v>7</v>
      </c>
      <c r="V24" s="50"/>
      <c r="W24" s="52"/>
      <c r="X24" s="123" t="str">
        <f t="shared" si="5"/>
        <v>Si</v>
      </c>
      <c r="Y24" s="123">
        <f t="shared" si="6"/>
        <v>1</v>
      </c>
      <c r="Z24" s="123">
        <f t="shared" si="7"/>
        <v>1</v>
      </c>
      <c r="AA24" s="123">
        <f t="shared" si="8"/>
        <v>1</v>
      </c>
      <c r="AB24" s="123">
        <f t="shared" si="9"/>
        <v>1</v>
      </c>
      <c r="AC24" s="123">
        <f t="shared" si="10"/>
        <v>1</v>
      </c>
    </row>
    <row r="25" spans="2:29" s="38" customFormat="1" ht="60" outlineLevel="1">
      <c r="B25" s="71">
        <f t="shared" si="11"/>
        <v>14</v>
      </c>
      <c r="C25" s="50" t="s">
        <v>301</v>
      </c>
      <c r="D25" s="50">
        <v>3</v>
      </c>
      <c r="E25" s="50" t="s">
        <v>346</v>
      </c>
      <c r="F25" s="51"/>
      <c r="G25" s="50" t="s">
        <v>142</v>
      </c>
      <c r="H25" s="50"/>
      <c r="I25" s="50"/>
      <c r="J25" s="50" t="s">
        <v>131</v>
      </c>
      <c r="K25" s="50" t="s">
        <v>413</v>
      </c>
      <c r="L25" s="50" t="s">
        <v>257</v>
      </c>
      <c r="M25" s="66">
        <v>3</v>
      </c>
      <c r="N25" s="65" t="s">
        <v>9</v>
      </c>
      <c r="O25" s="76" t="str">
        <f t="shared" si="4"/>
        <v>l</v>
      </c>
      <c r="P25" s="50" t="s">
        <v>292</v>
      </c>
      <c r="Q25" s="50" t="s">
        <v>305</v>
      </c>
      <c r="R25" s="50" t="s">
        <v>301</v>
      </c>
      <c r="S25" s="50"/>
      <c r="T25" s="50"/>
      <c r="U25" s="50" t="s">
        <v>7</v>
      </c>
      <c r="V25" s="50"/>
      <c r="W25" s="52"/>
      <c r="X25" s="123" t="str">
        <f t="shared" si="5"/>
        <v>NA</v>
      </c>
      <c r="Y25" s="123">
        <f t="shared" si="6"/>
        <v>1</v>
      </c>
      <c r="Z25" s="123">
        <f t="shared" si="7"/>
        <v>1</v>
      </c>
      <c r="AA25" s="123">
        <f t="shared" si="8"/>
        <v>1</v>
      </c>
      <c r="AB25" s="123">
        <f t="shared" si="9"/>
        <v>1</v>
      </c>
      <c r="AC25" s="123">
        <f t="shared" si="10"/>
        <v>1</v>
      </c>
    </row>
    <row r="26" spans="2:29" s="38" customFormat="1" ht="36" outlineLevel="1">
      <c r="B26" s="71">
        <f t="shared" si="11"/>
        <v>15</v>
      </c>
      <c r="C26" s="50" t="s">
        <v>301</v>
      </c>
      <c r="D26" s="50">
        <v>3</v>
      </c>
      <c r="E26" s="50" t="s">
        <v>127</v>
      </c>
      <c r="F26" s="50"/>
      <c r="G26" s="50" t="s">
        <v>142</v>
      </c>
      <c r="H26" s="50"/>
      <c r="I26" s="50"/>
      <c r="J26" s="50" t="s">
        <v>131</v>
      </c>
      <c r="K26" s="50" t="s">
        <v>452</v>
      </c>
      <c r="L26" s="50" t="s">
        <v>257</v>
      </c>
      <c r="M26" s="66"/>
      <c r="N26" s="65"/>
      <c r="O26" s="76" t="str">
        <f t="shared" si="4"/>
        <v/>
      </c>
      <c r="P26" s="50" t="s">
        <v>293</v>
      </c>
      <c r="Q26" s="50" t="s">
        <v>306</v>
      </c>
      <c r="R26" s="50" t="s">
        <v>301</v>
      </c>
      <c r="S26" s="50"/>
      <c r="T26" s="50"/>
      <c r="U26" s="50" t="s">
        <v>7</v>
      </c>
      <c r="V26" s="50"/>
      <c r="W26" s="52"/>
      <c r="X26" s="123">
        <f t="shared" si="5"/>
        <v>1</v>
      </c>
      <c r="Y26" s="123">
        <f t="shared" si="6"/>
        <v>1</v>
      </c>
      <c r="Z26" s="123">
        <f t="shared" si="7"/>
        <v>1</v>
      </c>
      <c r="AA26" s="123">
        <f t="shared" si="8"/>
        <v>1</v>
      </c>
      <c r="AB26" s="123">
        <f t="shared" si="9"/>
        <v>1</v>
      </c>
      <c r="AC26" s="123">
        <f t="shared" si="10"/>
        <v>1</v>
      </c>
    </row>
    <row r="27" spans="2:29" s="38" customFormat="1" ht="96" outlineLevel="1">
      <c r="B27" s="71">
        <f t="shared" si="11"/>
        <v>16</v>
      </c>
      <c r="C27" s="50" t="s">
        <v>301</v>
      </c>
      <c r="D27" s="50">
        <v>2.4</v>
      </c>
      <c r="E27" s="50" t="s">
        <v>127</v>
      </c>
      <c r="F27" s="50"/>
      <c r="G27" s="50" t="s">
        <v>142</v>
      </c>
      <c r="H27" s="50">
        <v>1</v>
      </c>
      <c r="I27" s="53" t="s">
        <v>207</v>
      </c>
      <c r="J27" s="50" t="s">
        <v>131</v>
      </c>
      <c r="K27" s="50" t="s">
        <v>123</v>
      </c>
      <c r="L27" s="50" t="s">
        <v>257</v>
      </c>
      <c r="M27" s="66">
        <v>1</v>
      </c>
      <c r="N27" s="65" t="s">
        <v>156</v>
      </c>
      <c r="O27" s="76" t="str">
        <f t="shared" si="4"/>
        <v>ü</v>
      </c>
      <c r="P27" s="50" t="s">
        <v>68</v>
      </c>
      <c r="Q27" s="50" t="s">
        <v>70</v>
      </c>
      <c r="R27" s="50"/>
      <c r="S27" s="50"/>
      <c r="T27" s="50"/>
      <c r="U27" s="50" t="s">
        <v>50</v>
      </c>
      <c r="V27" s="50"/>
      <c r="W27" s="52"/>
      <c r="X27" s="123" t="str">
        <f t="shared" si="5"/>
        <v>Si</v>
      </c>
      <c r="Y27" s="123">
        <f t="shared" si="6"/>
        <v>1</v>
      </c>
      <c r="Z27" s="123">
        <f t="shared" si="7"/>
        <v>1</v>
      </c>
      <c r="AA27" s="123">
        <f t="shared" si="8"/>
        <v>1</v>
      </c>
      <c r="AB27" s="123">
        <f t="shared" si="9"/>
        <v>1</v>
      </c>
      <c r="AC27" s="123">
        <f t="shared" si="10"/>
        <v>1</v>
      </c>
    </row>
    <row r="28" spans="2:29" s="38" customFormat="1" ht="36" outlineLevel="1">
      <c r="B28" s="71">
        <f t="shared" si="11"/>
        <v>17</v>
      </c>
      <c r="C28" s="54" t="s">
        <v>301</v>
      </c>
      <c r="D28" s="54">
        <v>2.4</v>
      </c>
      <c r="E28" s="54" t="s">
        <v>127</v>
      </c>
      <c r="F28" s="54"/>
      <c r="G28" s="50" t="s">
        <v>142</v>
      </c>
      <c r="H28" s="54">
        <v>3</v>
      </c>
      <c r="I28" s="55" t="s">
        <v>149</v>
      </c>
      <c r="J28" s="54" t="s">
        <v>131</v>
      </c>
      <c r="K28" s="54" t="s">
        <v>123</v>
      </c>
      <c r="L28" s="50" t="s">
        <v>257</v>
      </c>
      <c r="M28" s="66"/>
      <c r="N28" s="65"/>
      <c r="O28" s="76" t="str">
        <f t="shared" si="4"/>
        <v/>
      </c>
      <c r="P28" s="54" t="s">
        <v>68</v>
      </c>
      <c r="Q28" s="54" t="s">
        <v>82</v>
      </c>
      <c r="R28" s="54"/>
      <c r="S28" s="54"/>
      <c r="T28" s="54"/>
      <c r="U28" s="54" t="s">
        <v>50</v>
      </c>
      <c r="V28" s="50"/>
      <c r="W28" s="52"/>
      <c r="X28" s="123">
        <f t="shared" si="5"/>
        <v>1</v>
      </c>
      <c r="Y28" s="123">
        <f t="shared" si="6"/>
        <v>1</v>
      </c>
      <c r="Z28" s="123">
        <f t="shared" si="7"/>
        <v>1</v>
      </c>
      <c r="AA28" s="123">
        <f t="shared" si="8"/>
        <v>1</v>
      </c>
      <c r="AB28" s="123">
        <f t="shared" si="9"/>
        <v>1</v>
      </c>
      <c r="AC28" s="123">
        <f t="shared" si="10"/>
        <v>1</v>
      </c>
    </row>
    <row r="29" spans="2:29" s="38" customFormat="1" ht="36" outlineLevel="1">
      <c r="B29" s="71">
        <f t="shared" si="11"/>
        <v>18</v>
      </c>
      <c r="C29" s="50" t="s">
        <v>301</v>
      </c>
      <c r="D29" s="50">
        <v>2.4</v>
      </c>
      <c r="E29" s="50" t="s">
        <v>127</v>
      </c>
      <c r="F29" s="50"/>
      <c r="G29" s="50" t="s">
        <v>19</v>
      </c>
      <c r="H29" s="50">
        <v>4</v>
      </c>
      <c r="I29" s="53" t="s">
        <v>208</v>
      </c>
      <c r="J29" s="50" t="s">
        <v>131</v>
      </c>
      <c r="K29" s="50" t="s">
        <v>123</v>
      </c>
      <c r="L29" s="50" t="s">
        <v>257</v>
      </c>
      <c r="M29" s="66"/>
      <c r="N29" s="65"/>
      <c r="O29" s="76" t="str">
        <f t="shared" si="4"/>
        <v/>
      </c>
      <c r="P29" s="50" t="s">
        <v>68</v>
      </c>
      <c r="Q29" s="50" t="s">
        <v>69</v>
      </c>
      <c r="R29" s="50"/>
      <c r="S29" s="50"/>
      <c r="T29" s="50"/>
      <c r="U29" s="50" t="s">
        <v>50</v>
      </c>
      <c r="V29" s="50"/>
      <c r="W29" s="52"/>
      <c r="X29" s="123">
        <f t="shared" si="5"/>
        <v>1</v>
      </c>
      <c r="Y29" s="123">
        <f t="shared" si="6"/>
        <v>1</v>
      </c>
      <c r="Z29" s="123">
        <f t="shared" si="7"/>
        <v>1</v>
      </c>
      <c r="AA29" s="123">
        <f t="shared" si="8"/>
        <v>1</v>
      </c>
      <c r="AB29" s="123">
        <f t="shared" si="9"/>
        <v>1</v>
      </c>
      <c r="AC29" s="123">
        <f t="shared" si="10"/>
        <v>1</v>
      </c>
    </row>
    <row r="30" spans="2:29" s="38" customFormat="1" ht="34.5" outlineLevel="1">
      <c r="B30" s="71">
        <f t="shared" si="11"/>
        <v>19</v>
      </c>
      <c r="C30" s="50" t="s">
        <v>301</v>
      </c>
      <c r="D30" s="50">
        <v>2.4</v>
      </c>
      <c r="E30" s="50" t="s">
        <v>127</v>
      </c>
      <c r="F30" s="50"/>
      <c r="G30" s="50" t="s">
        <v>19</v>
      </c>
      <c r="H30" s="50">
        <v>5</v>
      </c>
      <c r="I30" s="53" t="s">
        <v>209</v>
      </c>
      <c r="J30" s="50" t="s">
        <v>131</v>
      </c>
      <c r="K30" s="50" t="s">
        <v>123</v>
      </c>
      <c r="L30" s="50" t="s">
        <v>257</v>
      </c>
      <c r="M30" s="66"/>
      <c r="N30" s="65"/>
      <c r="O30" s="76" t="str">
        <f t="shared" si="4"/>
        <v/>
      </c>
      <c r="P30" s="50" t="s">
        <v>68</v>
      </c>
      <c r="Q30" s="50" t="s">
        <v>210</v>
      </c>
      <c r="R30" s="50"/>
      <c r="S30" s="50"/>
      <c r="T30" s="50"/>
      <c r="U30" s="50" t="s">
        <v>50</v>
      </c>
      <c r="V30" s="50"/>
      <c r="W30" s="52"/>
      <c r="X30" s="123">
        <f t="shared" si="5"/>
        <v>1</v>
      </c>
      <c r="Y30" s="123">
        <f t="shared" si="6"/>
        <v>1</v>
      </c>
      <c r="Z30" s="123">
        <f t="shared" si="7"/>
        <v>1</v>
      </c>
      <c r="AA30" s="123">
        <f t="shared" si="8"/>
        <v>1</v>
      </c>
      <c r="AB30" s="123">
        <f t="shared" si="9"/>
        <v>1</v>
      </c>
      <c r="AC30" s="123">
        <f t="shared" si="10"/>
        <v>1</v>
      </c>
    </row>
    <row r="31" spans="2:29" s="38" customFormat="1" ht="48" outlineLevel="1">
      <c r="B31" s="71">
        <f t="shared" si="11"/>
        <v>20</v>
      </c>
      <c r="C31" s="50" t="s">
        <v>301</v>
      </c>
      <c r="D31" s="50">
        <v>3</v>
      </c>
      <c r="E31" s="50" t="s">
        <v>128</v>
      </c>
      <c r="F31" s="50"/>
      <c r="G31" s="50" t="s">
        <v>142</v>
      </c>
      <c r="H31" s="50"/>
      <c r="I31" s="50"/>
      <c r="J31" s="50" t="s">
        <v>131</v>
      </c>
      <c r="K31" s="50" t="s">
        <v>452</v>
      </c>
      <c r="L31" s="50" t="s">
        <v>257</v>
      </c>
      <c r="M31" s="66"/>
      <c r="N31" s="65" t="s">
        <v>156</v>
      </c>
      <c r="O31" s="76" t="str">
        <f t="shared" si="4"/>
        <v>ü</v>
      </c>
      <c r="P31" s="50" t="s">
        <v>171</v>
      </c>
      <c r="Q31" s="50" t="s">
        <v>307</v>
      </c>
      <c r="R31" s="50" t="s">
        <v>301</v>
      </c>
      <c r="S31" s="50"/>
      <c r="T31" s="50"/>
      <c r="U31" s="50" t="s">
        <v>7</v>
      </c>
      <c r="V31" s="50"/>
      <c r="W31" s="52"/>
      <c r="X31" s="123" t="str">
        <f t="shared" si="5"/>
        <v>Si</v>
      </c>
      <c r="Y31" s="123">
        <f t="shared" si="6"/>
        <v>1</v>
      </c>
      <c r="Z31" s="123">
        <f t="shared" si="7"/>
        <v>1</v>
      </c>
      <c r="AA31" s="123">
        <f t="shared" si="8"/>
        <v>1</v>
      </c>
      <c r="AB31" s="123">
        <f t="shared" si="9"/>
        <v>1</v>
      </c>
      <c r="AC31" s="123">
        <f t="shared" si="10"/>
        <v>1</v>
      </c>
    </row>
    <row r="32" spans="2:29" s="38" customFormat="1" ht="48" outlineLevel="1">
      <c r="B32" s="71">
        <f t="shared" si="11"/>
        <v>21</v>
      </c>
      <c r="C32" s="50" t="s">
        <v>301</v>
      </c>
      <c r="D32" s="50">
        <v>2.6</v>
      </c>
      <c r="E32" s="50" t="s">
        <v>129</v>
      </c>
      <c r="F32" s="50"/>
      <c r="G32" s="50" t="s">
        <v>142</v>
      </c>
      <c r="H32" s="50"/>
      <c r="I32" s="50"/>
      <c r="J32" s="50" t="s">
        <v>452</v>
      </c>
      <c r="K32" s="50" t="s">
        <v>412</v>
      </c>
      <c r="L32" s="50" t="s">
        <v>257</v>
      </c>
      <c r="M32" s="66"/>
      <c r="N32" s="65"/>
      <c r="O32" s="76" t="str">
        <f t="shared" si="4"/>
        <v/>
      </c>
      <c r="P32" s="50" t="s">
        <v>172</v>
      </c>
      <c r="Q32" s="50" t="s">
        <v>308</v>
      </c>
      <c r="R32" s="50" t="s">
        <v>301</v>
      </c>
      <c r="S32" s="50"/>
      <c r="T32" s="50"/>
      <c r="U32" s="50" t="s">
        <v>7</v>
      </c>
      <c r="V32" s="50"/>
      <c r="W32" s="52"/>
      <c r="X32" s="123">
        <f t="shared" si="5"/>
        <v>1</v>
      </c>
      <c r="Y32" s="123">
        <f t="shared" si="6"/>
        <v>1</v>
      </c>
      <c r="Z32" s="123">
        <f t="shared" si="7"/>
        <v>1</v>
      </c>
      <c r="AA32" s="123">
        <f t="shared" si="8"/>
        <v>1</v>
      </c>
      <c r="AB32" s="123">
        <f t="shared" si="9"/>
        <v>1</v>
      </c>
      <c r="AC32" s="123">
        <f t="shared" si="10"/>
        <v>1</v>
      </c>
    </row>
    <row r="33" spans="2:29" s="38" customFormat="1" ht="84" outlineLevel="1">
      <c r="B33" s="71">
        <f t="shared" si="11"/>
        <v>22</v>
      </c>
      <c r="C33" s="50" t="s">
        <v>301</v>
      </c>
      <c r="D33" s="50">
        <v>2.7</v>
      </c>
      <c r="E33" s="50" t="s">
        <v>130</v>
      </c>
      <c r="F33" s="50"/>
      <c r="G33" s="50" t="s">
        <v>142</v>
      </c>
      <c r="H33" s="50"/>
      <c r="I33" s="50"/>
      <c r="J33" s="50" t="s">
        <v>131</v>
      </c>
      <c r="K33" s="50" t="s">
        <v>452</v>
      </c>
      <c r="L33" s="50" t="s">
        <v>257</v>
      </c>
      <c r="M33" s="66"/>
      <c r="N33" s="65"/>
      <c r="O33" s="76" t="str">
        <f t="shared" si="4"/>
        <v/>
      </c>
      <c r="P33" s="50" t="s">
        <v>172</v>
      </c>
      <c r="Q33" s="50" t="s">
        <v>259</v>
      </c>
      <c r="R33" s="50" t="s">
        <v>301</v>
      </c>
      <c r="S33" s="50"/>
      <c r="T33" s="50"/>
      <c r="U33" s="50" t="s">
        <v>7</v>
      </c>
      <c r="V33" s="50"/>
      <c r="W33" s="52"/>
      <c r="X33" s="123">
        <f t="shared" si="5"/>
        <v>1</v>
      </c>
      <c r="Y33" s="123">
        <f t="shared" si="6"/>
        <v>1</v>
      </c>
      <c r="Z33" s="123">
        <f t="shared" si="7"/>
        <v>1</v>
      </c>
      <c r="AA33" s="123">
        <f t="shared" si="8"/>
        <v>1</v>
      </c>
      <c r="AB33" s="123">
        <f t="shared" si="9"/>
        <v>1</v>
      </c>
      <c r="AC33" s="123">
        <f t="shared" si="10"/>
        <v>1</v>
      </c>
    </row>
    <row r="34" spans="2:29" s="38" customFormat="1" ht="36" outlineLevel="1">
      <c r="B34" s="71">
        <f t="shared" si="11"/>
        <v>23</v>
      </c>
      <c r="C34" s="50" t="s">
        <v>301</v>
      </c>
      <c r="D34" s="50">
        <v>4</v>
      </c>
      <c r="E34" s="50" t="s">
        <v>134</v>
      </c>
      <c r="F34" s="50"/>
      <c r="G34" s="50" t="s">
        <v>142</v>
      </c>
      <c r="H34" s="50"/>
      <c r="I34" s="119"/>
      <c r="J34" s="50" t="s">
        <v>452</v>
      </c>
      <c r="K34" s="50" t="s">
        <v>131</v>
      </c>
      <c r="L34" s="50" t="s">
        <v>257</v>
      </c>
      <c r="M34" s="66"/>
      <c r="N34" s="65"/>
      <c r="O34" s="76" t="str">
        <f t="shared" si="4"/>
        <v/>
      </c>
      <c r="P34" s="50" t="s">
        <v>173</v>
      </c>
      <c r="Q34" s="50" t="s">
        <v>310</v>
      </c>
      <c r="R34" s="50" t="s">
        <v>309</v>
      </c>
      <c r="S34" s="50"/>
      <c r="T34" s="50"/>
      <c r="U34" s="50" t="s">
        <v>7</v>
      </c>
      <c r="V34" s="50"/>
      <c r="W34" s="52"/>
      <c r="X34" s="123">
        <f t="shared" si="5"/>
        <v>1</v>
      </c>
      <c r="Y34" s="123">
        <f t="shared" si="6"/>
        <v>1</v>
      </c>
      <c r="Z34" s="123">
        <f t="shared" si="7"/>
        <v>1</v>
      </c>
      <c r="AA34" s="123">
        <f t="shared" si="8"/>
        <v>1</v>
      </c>
      <c r="AB34" s="123">
        <f t="shared" si="9"/>
        <v>1</v>
      </c>
      <c r="AC34" s="123">
        <f t="shared" si="10"/>
        <v>1</v>
      </c>
    </row>
    <row r="35" spans="2:29" s="38" customFormat="1" ht="84" outlineLevel="1">
      <c r="B35" s="71">
        <f t="shared" si="11"/>
        <v>24</v>
      </c>
      <c r="C35" s="50" t="s">
        <v>301</v>
      </c>
      <c r="D35" s="50">
        <v>3.1</v>
      </c>
      <c r="E35" s="50" t="s">
        <v>134</v>
      </c>
      <c r="F35" s="50"/>
      <c r="G35" s="50" t="s">
        <v>19</v>
      </c>
      <c r="H35" s="50">
        <v>1</v>
      </c>
      <c r="I35" s="120" t="s">
        <v>348</v>
      </c>
      <c r="J35" s="50" t="s">
        <v>131</v>
      </c>
      <c r="K35" s="50" t="s">
        <v>299</v>
      </c>
      <c r="L35" s="50" t="s">
        <v>257</v>
      </c>
      <c r="M35" s="66"/>
      <c r="N35" s="65"/>
      <c r="O35" s="76" t="str">
        <f t="shared" si="4"/>
        <v/>
      </c>
      <c r="P35" s="50" t="s">
        <v>22</v>
      </c>
      <c r="Q35" s="50" t="s">
        <v>438</v>
      </c>
      <c r="R35" s="50" t="s">
        <v>72</v>
      </c>
      <c r="S35" s="50"/>
      <c r="T35" s="50"/>
      <c r="U35" s="50"/>
      <c r="V35" s="50"/>
      <c r="W35" s="52"/>
      <c r="X35" s="123">
        <f t="shared" si="5"/>
        <v>1</v>
      </c>
      <c r="Y35" s="123">
        <f t="shared" si="6"/>
        <v>1</v>
      </c>
      <c r="Z35" s="123">
        <f t="shared" si="7"/>
        <v>1</v>
      </c>
      <c r="AA35" s="123">
        <f t="shared" si="8"/>
        <v>1</v>
      </c>
      <c r="AB35" s="123">
        <f t="shared" si="9"/>
        <v>1</v>
      </c>
      <c r="AC35" s="123">
        <f t="shared" si="10"/>
        <v>1</v>
      </c>
    </row>
    <row r="36" spans="2:29" s="38" customFormat="1" ht="34.5" outlineLevel="1">
      <c r="B36" s="71">
        <f t="shared" si="11"/>
        <v>25</v>
      </c>
      <c r="C36" s="50" t="s">
        <v>301</v>
      </c>
      <c r="D36" s="50">
        <v>3.1</v>
      </c>
      <c r="E36" s="50" t="s">
        <v>134</v>
      </c>
      <c r="F36" s="50"/>
      <c r="G36" s="50" t="s">
        <v>460</v>
      </c>
      <c r="H36" s="50">
        <v>1</v>
      </c>
      <c r="I36" s="50" t="s">
        <v>359</v>
      </c>
      <c r="J36" s="50" t="s">
        <v>244</v>
      </c>
      <c r="K36" s="50" t="s">
        <v>360</v>
      </c>
      <c r="L36" s="50" t="s">
        <v>257</v>
      </c>
      <c r="M36" s="66"/>
      <c r="N36" s="65" t="s">
        <v>156</v>
      </c>
      <c r="O36" s="76" t="str">
        <f t="shared" si="4"/>
        <v>ü</v>
      </c>
      <c r="P36" s="50" t="s">
        <v>8</v>
      </c>
      <c r="Q36" s="10" t="s">
        <v>64</v>
      </c>
      <c r="R36" s="50"/>
      <c r="S36" s="50"/>
      <c r="T36" s="50"/>
      <c r="U36" s="50" t="s">
        <v>51</v>
      </c>
      <c r="V36" s="50"/>
      <c r="W36" s="52"/>
      <c r="X36" s="123">
        <f t="shared" si="5"/>
        <v>1</v>
      </c>
      <c r="Y36" s="123">
        <f t="shared" si="6"/>
        <v>1</v>
      </c>
      <c r="Z36" s="123">
        <f t="shared" si="7"/>
        <v>1</v>
      </c>
      <c r="AA36" s="123" t="str">
        <f t="shared" si="8"/>
        <v>Si</v>
      </c>
      <c r="AB36" s="123">
        <f t="shared" si="9"/>
        <v>1</v>
      </c>
      <c r="AC36" s="123">
        <f t="shared" si="10"/>
        <v>1</v>
      </c>
    </row>
    <row r="37" spans="2:29" s="38" customFormat="1" ht="36" outlineLevel="1">
      <c r="B37" s="71">
        <f t="shared" si="11"/>
        <v>26</v>
      </c>
      <c r="C37" s="50" t="s">
        <v>301</v>
      </c>
      <c r="D37" s="50">
        <v>3.1</v>
      </c>
      <c r="E37" s="50" t="s">
        <v>134</v>
      </c>
      <c r="F37" s="50"/>
      <c r="G37" s="50" t="s">
        <v>460</v>
      </c>
      <c r="H37" s="50">
        <v>2</v>
      </c>
      <c r="I37" s="50" t="s">
        <v>361</v>
      </c>
      <c r="J37" s="50" t="s">
        <v>244</v>
      </c>
      <c r="K37" s="50" t="s">
        <v>131</v>
      </c>
      <c r="L37" s="50" t="s">
        <v>257</v>
      </c>
      <c r="M37" s="66"/>
      <c r="N37" s="65"/>
      <c r="O37" s="76" t="str">
        <f t="shared" si="4"/>
        <v/>
      </c>
      <c r="P37" s="50" t="s">
        <v>64</v>
      </c>
      <c r="Q37" s="10" t="s">
        <v>77</v>
      </c>
      <c r="R37" s="50"/>
      <c r="S37" s="50"/>
      <c r="T37" s="50"/>
      <c r="U37" s="50" t="s">
        <v>51</v>
      </c>
      <c r="V37" s="50"/>
      <c r="W37" s="52"/>
      <c r="X37" s="123">
        <f t="shared" si="5"/>
        <v>1</v>
      </c>
      <c r="Y37" s="123">
        <f t="shared" si="6"/>
        <v>1</v>
      </c>
      <c r="Z37" s="123">
        <f t="shared" si="7"/>
        <v>1</v>
      </c>
      <c r="AA37" s="123">
        <f t="shared" si="8"/>
        <v>1</v>
      </c>
      <c r="AB37" s="123">
        <f t="shared" si="9"/>
        <v>1</v>
      </c>
      <c r="AC37" s="123">
        <f t="shared" si="10"/>
        <v>1</v>
      </c>
    </row>
    <row r="38" spans="2:29" s="38" customFormat="1" ht="36" outlineLevel="1">
      <c r="B38" s="71">
        <f t="shared" si="11"/>
        <v>27</v>
      </c>
      <c r="C38" s="50" t="s">
        <v>301</v>
      </c>
      <c r="D38" s="50">
        <v>3.1</v>
      </c>
      <c r="E38" s="50" t="s">
        <v>134</v>
      </c>
      <c r="F38" s="50"/>
      <c r="G38" s="50" t="s">
        <v>460</v>
      </c>
      <c r="H38" s="50">
        <v>3</v>
      </c>
      <c r="I38" s="50" t="s">
        <v>362</v>
      </c>
      <c r="J38" s="50" t="s">
        <v>131</v>
      </c>
      <c r="K38" s="50" t="s">
        <v>123</v>
      </c>
      <c r="L38" s="50" t="s">
        <v>257</v>
      </c>
      <c r="M38" s="66"/>
      <c r="N38" s="65"/>
      <c r="O38" s="76" t="str">
        <f t="shared" si="4"/>
        <v/>
      </c>
      <c r="P38" s="50" t="s">
        <v>77</v>
      </c>
      <c r="Q38" s="10" t="s">
        <v>77</v>
      </c>
      <c r="R38" s="50"/>
      <c r="S38" s="50"/>
      <c r="T38" s="50"/>
      <c r="U38" s="50" t="s">
        <v>51</v>
      </c>
      <c r="V38" s="50"/>
      <c r="W38" s="52"/>
      <c r="X38" s="123">
        <f t="shared" si="5"/>
        <v>1</v>
      </c>
      <c r="Y38" s="123">
        <f t="shared" si="6"/>
        <v>1</v>
      </c>
      <c r="Z38" s="123">
        <f t="shared" si="7"/>
        <v>1</v>
      </c>
      <c r="AA38" s="123">
        <f t="shared" si="8"/>
        <v>1</v>
      </c>
      <c r="AB38" s="123">
        <f t="shared" si="9"/>
        <v>1</v>
      </c>
      <c r="AC38" s="123">
        <f t="shared" si="10"/>
        <v>1</v>
      </c>
    </row>
    <row r="39" spans="2:29" s="38" customFormat="1" ht="36" outlineLevel="1">
      <c r="B39" s="71">
        <f t="shared" si="11"/>
        <v>28</v>
      </c>
      <c r="C39" s="50" t="s">
        <v>301</v>
      </c>
      <c r="D39" s="50">
        <v>3.1</v>
      </c>
      <c r="E39" s="50" t="s">
        <v>134</v>
      </c>
      <c r="F39" s="50"/>
      <c r="G39" s="50" t="s">
        <v>460</v>
      </c>
      <c r="H39" s="50">
        <v>4</v>
      </c>
      <c r="I39" s="50" t="s">
        <v>363</v>
      </c>
      <c r="J39" s="50" t="s">
        <v>244</v>
      </c>
      <c r="K39" s="50" t="s">
        <v>131</v>
      </c>
      <c r="L39" s="50" t="s">
        <v>257</v>
      </c>
      <c r="M39" s="66"/>
      <c r="N39" s="65"/>
      <c r="O39" s="76" t="str">
        <f t="shared" si="4"/>
        <v/>
      </c>
      <c r="P39" s="50" t="s">
        <v>64</v>
      </c>
      <c r="Q39" s="10" t="s">
        <v>64</v>
      </c>
      <c r="R39" s="50"/>
      <c r="S39" s="50"/>
      <c r="T39" s="50"/>
      <c r="U39" s="50" t="s">
        <v>51</v>
      </c>
      <c r="V39" s="50"/>
      <c r="W39" s="52"/>
      <c r="X39" s="123">
        <f t="shared" si="5"/>
        <v>1</v>
      </c>
      <c r="Y39" s="123">
        <f t="shared" si="6"/>
        <v>1</v>
      </c>
      <c r="Z39" s="123">
        <f t="shared" si="7"/>
        <v>1</v>
      </c>
      <c r="AA39" s="123">
        <f t="shared" si="8"/>
        <v>1</v>
      </c>
      <c r="AB39" s="123">
        <f t="shared" si="9"/>
        <v>1</v>
      </c>
      <c r="AC39" s="123">
        <f t="shared" si="10"/>
        <v>1</v>
      </c>
    </row>
    <row r="40" spans="2:29" s="38" customFormat="1" ht="84" outlineLevel="1">
      <c r="B40" s="71">
        <f t="shared" si="11"/>
        <v>29</v>
      </c>
      <c r="C40" s="50" t="s">
        <v>301</v>
      </c>
      <c r="D40" s="50">
        <v>3.1</v>
      </c>
      <c r="E40" s="50" t="s">
        <v>134</v>
      </c>
      <c r="F40" s="54"/>
      <c r="G40" s="50" t="s">
        <v>19</v>
      </c>
      <c r="H40" s="54">
        <v>2</v>
      </c>
      <c r="I40" s="54" t="s">
        <v>444</v>
      </c>
      <c r="J40" s="50" t="s">
        <v>244</v>
      </c>
      <c r="K40" s="50" t="s">
        <v>299</v>
      </c>
      <c r="L40" s="50" t="s">
        <v>257</v>
      </c>
      <c r="M40" s="66"/>
      <c r="N40" s="65"/>
      <c r="O40" s="76" t="str">
        <f t="shared" si="4"/>
        <v/>
      </c>
      <c r="P40" s="50" t="s">
        <v>22</v>
      </c>
      <c r="Q40" s="50" t="s">
        <v>441</v>
      </c>
      <c r="R40" s="50" t="s">
        <v>72</v>
      </c>
      <c r="S40" s="50"/>
      <c r="T40" s="50"/>
      <c r="U40" s="50" t="s">
        <v>49</v>
      </c>
      <c r="V40" s="50"/>
      <c r="W40" s="52"/>
      <c r="X40" s="123">
        <f t="shared" si="5"/>
        <v>1</v>
      </c>
      <c r="Y40" s="123">
        <f t="shared" si="6"/>
        <v>1</v>
      </c>
      <c r="Z40" s="123">
        <f t="shared" si="7"/>
        <v>1</v>
      </c>
      <c r="AA40" s="123">
        <f t="shared" si="8"/>
        <v>1</v>
      </c>
      <c r="AB40" s="123">
        <f t="shared" si="9"/>
        <v>1</v>
      </c>
      <c r="AC40" s="123">
        <f t="shared" si="10"/>
        <v>1</v>
      </c>
    </row>
    <row r="41" spans="2:29" s="38" customFormat="1" ht="84" outlineLevel="1">
      <c r="B41" s="71">
        <f t="shared" si="11"/>
        <v>30</v>
      </c>
      <c r="C41" s="50" t="s">
        <v>301</v>
      </c>
      <c r="D41" s="50">
        <v>3.1</v>
      </c>
      <c r="E41" s="50" t="s">
        <v>134</v>
      </c>
      <c r="F41" s="54"/>
      <c r="G41" s="50" t="s">
        <v>19</v>
      </c>
      <c r="H41" s="54">
        <v>8</v>
      </c>
      <c r="I41" s="56" t="s">
        <v>405</v>
      </c>
      <c r="J41" s="50" t="s">
        <v>299</v>
      </c>
      <c r="K41" s="50" t="s">
        <v>299</v>
      </c>
      <c r="L41" s="50" t="s">
        <v>257</v>
      </c>
      <c r="M41" s="66"/>
      <c r="N41" s="65"/>
      <c r="O41" s="76" t="str">
        <f t="shared" si="4"/>
        <v/>
      </c>
      <c r="P41" s="50" t="s">
        <v>22</v>
      </c>
      <c r="Q41" s="50" t="s">
        <v>73</v>
      </c>
      <c r="R41" s="50" t="s">
        <v>49</v>
      </c>
      <c r="S41" s="50"/>
      <c r="T41" s="50"/>
      <c r="U41" s="50" t="s">
        <v>49</v>
      </c>
      <c r="V41" s="50"/>
      <c r="W41" s="52"/>
      <c r="X41" s="123">
        <f t="shared" si="5"/>
        <v>1</v>
      </c>
      <c r="Y41" s="123">
        <f t="shared" si="6"/>
        <v>1</v>
      </c>
      <c r="Z41" s="123">
        <f t="shared" si="7"/>
        <v>1</v>
      </c>
      <c r="AA41" s="123">
        <f t="shared" si="8"/>
        <v>1</v>
      </c>
      <c r="AB41" s="123">
        <f t="shared" si="9"/>
        <v>1</v>
      </c>
      <c r="AC41" s="123">
        <f t="shared" si="10"/>
        <v>1</v>
      </c>
    </row>
    <row r="42" spans="2:29" s="38" customFormat="1" ht="84" outlineLevel="1">
      <c r="B42" s="71">
        <f t="shared" si="11"/>
        <v>31</v>
      </c>
      <c r="C42" s="50" t="s">
        <v>301</v>
      </c>
      <c r="D42" s="50">
        <v>3</v>
      </c>
      <c r="E42" s="50" t="s">
        <v>134</v>
      </c>
      <c r="F42" s="54"/>
      <c r="G42" s="50" t="s">
        <v>19</v>
      </c>
      <c r="H42" s="54">
        <v>3</v>
      </c>
      <c r="I42" s="54" t="s">
        <v>348</v>
      </c>
      <c r="J42" s="50" t="s">
        <v>131</v>
      </c>
      <c r="K42" s="50" t="s">
        <v>299</v>
      </c>
      <c r="L42" s="50" t="s">
        <v>257</v>
      </c>
      <c r="M42" s="66"/>
      <c r="N42" s="65" t="s">
        <v>156</v>
      </c>
      <c r="O42" s="76" t="str">
        <f t="shared" si="4"/>
        <v>ü</v>
      </c>
      <c r="P42" s="50" t="s">
        <v>67</v>
      </c>
      <c r="Q42" s="50" t="s">
        <v>439</v>
      </c>
      <c r="R42" s="50" t="s">
        <v>72</v>
      </c>
      <c r="S42" s="50"/>
      <c r="T42" s="50"/>
      <c r="U42" s="50" t="s">
        <v>49</v>
      </c>
      <c r="V42" s="50"/>
      <c r="W42" s="52"/>
      <c r="X42" s="123">
        <f t="shared" si="5"/>
        <v>1</v>
      </c>
      <c r="Y42" s="123">
        <f t="shared" si="6"/>
        <v>1</v>
      </c>
      <c r="Z42" s="123">
        <f t="shared" si="7"/>
        <v>1</v>
      </c>
      <c r="AA42" s="123">
        <f t="shared" si="8"/>
        <v>1</v>
      </c>
      <c r="AB42" s="123" t="str">
        <f t="shared" si="9"/>
        <v>Si</v>
      </c>
      <c r="AC42" s="123">
        <f t="shared" si="10"/>
        <v>1</v>
      </c>
    </row>
    <row r="43" spans="2:29" s="38" customFormat="1" ht="36" outlineLevel="1">
      <c r="B43" s="71">
        <f t="shared" si="11"/>
        <v>32</v>
      </c>
      <c r="C43" s="50" t="s">
        <v>301</v>
      </c>
      <c r="D43" s="50">
        <v>4</v>
      </c>
      <c r="E43" s="50" t="s">
        <v>135</v>
      </c>
      <c r="F43" s="50"/>
      <c r="G43" s="50" t="s">
        <v>142</v>
      </c>
      <c r="H43" s="50"/>
      <c r="I43" s="50"/>
      <c r="J43" s="50" t="s">
        <v>141</v>
      </c>
      <c r="K43" s="50" t="s">
        <v>455</v>
      </c>
      <c r="L43" s="50" t="s">
        <v>257</v>
      </c>
      <c r="M43" s="66"/>
      <c r="N43" s="65"/>
      <c r="O43" s="76" t="str">
        <f t="shared" si="4"/>
        <v/>
      </c>
      <c r="P43" s="50" t="s">
        <v>173</v>
      </c>
      <c r="Q43" s="50" t="s">
        <v>311</v>
      </c>
      <c r="R43" s="50" t="s">
        <v>309</v>
      </c>
      <c r="S43" s="50"/>
      <c r="T43" s="50"/>
      <c r="U43" s="50" t="s">
        <v>7</v>
      </c>
      <c r="V43" s="50"/>
      <c r="W43" s="52"/>
      <c r="X43" s="123">
        <f t="shared" si="5"/>
        <v>1</v>
      </c>
      <c r="Y43" s="123">
        <f t="shared" si="6"/>
        <v>1</v>
      </c>
      <c r="Z43" s="123">
        <f t="shared" si="7"/>
        <v>1</v>
      </c>
      <c r="AA43" s="123">
        <f t="shared" si="8"/>
        <v>1</v>
      </c>
      <c r="AB43" s="123">
        <f t="shared" si="9"/>
        <v>1</v>
      </c>
      <c r="AC43" s="123">
        <f t="shared" si="10"/>
        <v>1</v>
      </c>
    </row>
    <row r="44" spans="2:29" s="38" customFormat="1" ht="34.5" outlineLevel="1">
      <c r="B44" s="71">
        <f t="shared" si="11"/>
        <v>33</v>
      </c>
      <c r="C44" s="50" t="s">
        <v>301</v>
      </c>
      <c r="D44" s="50">
        <v>4</v>
      </c>
      <c r="E44" s="50" t="s">
        <v>136</v>
      </c>
      <c r="F44" s="50"/>
      <c r="G44" s="50" t="s">
        <v>142</v>
      </c>
      <c r="H44" s="50"/>
      <c r="I44" s="50"/>
      <c r="J44" s="50" t="s">
        <v>141</v>
      </c>
      <c r="K44" s="50" t="s">
        <v>131</v>
      </c>
      <c r="L44" s="50" t="s">
        <v>257</v>
      </c>
      <c r="M44" s="66"/>
      <c r="N44" s="65"/>
      <c r="O44" s="76" t="str">
        <f t="shared" ref="O44:O65" si="12">IF(N44="No","û",IF(N44="Si","ü",IF(N44="NA","l","")))</f>
        <v/>
      </c>
      <c r="P44" s="50" t="s">
        <v>311</v>
      </c>
      <c r="Q44" s="50" t="s">
        <v>312</v>
      </c>
      <c r="R44" s="50" t="s">
        <v>309</v>
      </c>
      <c r="S44" s="50"/>
      <c r="T44" s="50"/>
      <c r="U44" s="50" t="s">
        <v>7</v>
      </c>
      <c r="V44" s="50"/>
      <c r="W44" s="52"/>
      <c r="X44" s="123">
        <f t="shared" si="5"/>
        <v>1</v>
      </c>
      <c r="Y44" s="123">
        <f t="shared" si="6"/>
        <v>1</v>
      </c>
      <c r="Z44" s="123">
        <f t="shared" si="7"/>
        <v>1</v>
      </c>
      <c r="AA44" s="123">
        <f t="shared" si="8"/>
        <v>1</v>
      </c>
      <c r="AB44" s="123">
        <f t="shared" si="9"/>
        <v>1</v>
      </c>
      <c r="AC44" s="123">
        <f t="shared" si="10"/>
        <v>1</v>
      </c>
    </row>
    <row r="45" spans="2:29" s="38" customFormat="1" ht="60" outlineLevel="1">
      <c r="B45" s="71">
        <f t="shared" si="11"/>
        <v>34</v>
      </c>
      <c r="C45" s="50" t="s">
        <v>301</v>
      </c>
      <c r="D45" s="58">
        <v>5</v>
      </c>
      <c r="E45" s="58" t="s">
        <v>414</v>
      </c>
      <c r="F45" s="58"/>
      <c r="G45" s="50" t="s">
        <v>142</v>
      </c>
      <c r="H45" s="58"/>
      <c r="I45" s="58"/>
      <c r="J45" s="58" t="s">
        <v>131</v>
      </c>
      <c r="K45" s="58" t="s">
        <v>123</v>
      </c>
      <c r="L45" s="58" t="s">
        <v>426</v>
      </c>
      <c r="M45" s="78"/>
      <c r="N45" s="79"/>
      <c r="O45" s="76" t="str">
        <f t="shared" si="12"/>
        <v/>
      </c>
      <c r="P45" s="121" t="s">
        <v>193</v>
      </c>
      <c r="Q45" s="58" t="s">
        <v>427</v>
      </c>
      <c r="R45" s="58"/>
      <c r="S45" s="58"/>
      <c r="T45" s="58"/>
      <c r="U45" s="58"/>
      <c r="V45" s="58"/>
      <c r="W45" s="52"/>
      <c r="X45" s="123">
        <f t="shared" si="5"/>
        <v>1</v>
      </c>
      <c r="Y45" s="123">
        <f t="shared" si="6"/>
        <v>1</v>
      </c>
      <c r="Z45" s="123">
        <f t="shared" si="7"/>
        <v>1</v>
      </c>
      <c r="AA45" s="123">
        <f t="shared" si="8"/>
        <v>1</v>
      </c>
      <c r="AB45" s="123">
        <f t="shared" si="9"/>
        <v>1</v>
      </c>
      <c r="AC45" s="123">
        <f t="shared" si="10"/>
        <v>1</v>
      </c>
    </row>
    <row r="46" spans="2:29" s="38" customFormat="1" ht="84.75" outlineLevel="1" thickBot="1">
      <c r="B46" s="71">
        <f t="shared" si="11"/>
        <v>35</v>
      </c>
      <c r="C46" s="58" t="s">
        <v>301</v>
      </c>
      <c r="D46" s="58">
        <v>3.2</v>
      </c>
      <c r="E46" s="58" t="s">
        <v>136</v>
      </c>
      <c r="F46" s="77"/>
      <c r="G46" s="50" t="s">
        <v>19</v>
      </c>
      <c r="H46" s="77">
        <v>6</v>
      </c>
      <c r="I46" s="77" t="s">
        <v>440</v>
      </c>
      <c r="J46" s="58" t="s">
        <v>299</v>
      </c>
      <c r="K46" s="58" t="s">
        <v>131</v>
      </c>
      <c r="L46" s="58" t="s">
        <v>257</v>
      </c>
      <c r="M46" s="78"/>
      <c r="N46" s="79"/>
      <c r="O46" s="76" t="str">
        <f t="shared" si="12"/>
        <v/>
      </c>
      <c r="P46" s="50" t="s">
        <v>67</v>
      </c>
      <c r="Q46" s="50" t="s">
        <v>443</v>
      </c>
      <c r="R46" s="58" t="s">
        <v>72</v>
      </c>
      <c r="S46" s="58"/>
      <c r="T46" s="58"/>
      <c r="U46" s="50" t="s">
        <v>49</v>
      </c>
      <c r="V46" s="58"/>
      <c r="W46" s="52"/>
      <c r="X46" s="123">
        <f t="shared" si="5"/>
        <v>1</v>
      </c>
      <c r="Y46" s="123">
        <f t="shared" si="6"/>
        <v>1</v>
      </c>
      <c r="Z46" s="123">
        <f t="shared" si="7"/>
        <v>1</v>
      </c>
      <c r="AA46" s="123">
        <f t="shared" si="8"/>
        <v>1</v>
      </c>
      <c r="AB46" s="123">
        <f t="shared" si="9"/>
        <v>1</v>
      </c>
      <c r="AC46" s="123">
        <f t="shared" si="10"/>
        <v>1</v>
      </c>
    </row>
    <row r="47" spans="2:29" ht="18" customHeight="1" thickBot="1">
      <c r="B47" s="101" t="s">
        <v>124</v>
      </c>
      <c r="C47" s="91"/>
      <c r="D47" s="91"/>
      <c r="E47" s="91"/>
      <c r="F47" s="91"/>
      <c r="G47" s="91"/>
      <c r="H47" s="91"/>
      <c r="I47" s="91"/>
      <c r="J47" s="91"/>
      <c r="K47" s="91"/>
      <c r="L47" s="91"/>
      <c r="M47" s="91"/>
      <c r="N47" s="102" t="s">
        <v>397</v>
      </c>
      <c r="O47" s="102" t="str">
        <f t="shared" si="12"/>
        <v/>
      </c>
      <c r="P47" s="91"/>
      <c r="Q47" s="91"/>
      <c r="R47" s="91"/>
      <c r="S47" s="91"/>
      <c r="T47" s="91"/>
      <c r="U47" s="91"/>
      <c r="V47" s="93"/>
      <c r="X47" s="123"/>
      <c r="Y47" s="123"/>
      <c r="Z47" s="123"/>
      <c r="AA47" s="123"/>
      <c r="AB47" s="123"/>
      <c r="AC47" s="123"/>
    </row>
    <row r="48" spans="2:29" s="38" customFormat="1" ht="34.5" outlineLevel="1">
      <c r="B48" s="71">
        <f>B46+1</f>
        <v>36</v>
      </c>
      <c r="C48" s="71" t="s">
        <v>124</v>
      </c>
      <c r="D48" s="71">
        <v>1</v>
      </c>
      <c r="E48" s="71" t="s">
        <v>415</v>
      </c>
      <c r="F48" s="71"/>
      <c r="G48" s="50" t="s">
        <v>142</v>
      </c>
      <c r="H48" s="71"/>
      <c r="I48" s="71"/>
      <c r="J48" s="71" t="s">
        <v>452</v>
      </c>
      <c r="K48" s="71" t="s">
        <v>315</v>
      </c>
      <c r="L48" s="71" t="s">
        <v>257</v>
      </c>
      <c r="M48" s="74">
        <v>2</v>
      </c>
      <c r="N48" s="81" t="s">
        <v>156</v>
      </c>
      <c r="O48" s="67" t="str">
        <f t="shared" si="12"/>
        <v>ü</v>
      </c>
      <c r="P48" s="71" t="s">
        <v>316</v>
      </c>
      <c r="Q48" s="71" t="s">
        <v>416</v>
      </c>
      <c r="R48" s="71"/>
      <c r="S48" s="71"/>
      <c r="T48" s="71"/>
      <c r="U48" s="71" t="s">
        <v>52</v>
      </c>
      <c r="V48" s="71"/>
      <c r="W48" s="52"/>
      <c r="X48" s="123" t="str">
        <f t="shared" ref="X48:X80" si="13">IF(($G48="PRO")*AND(N48&lt;&gt;""),$N48, 1)</f>
        <v>Si</v>
      </c>
      <c r="Y48" s="123">
        <f t="shared" ref="Y48:Y80" si="14">IF(($G48="REQM")*AND(N48&lt;&gt;""),$N48, 1)</f>
        <v>1</v>
      </c>
      <c r="Z48" s="123">
        <f t="shared" ref="Z48:Z80" si="15">IF(($G48="ING")*AND(N48&lt;&gt;""),$N48, 1)</f>
        <v>1</v>
      </c>
      <c r="AA48" s="123">
        <f t="shared" ref="AA48:AA80" si="16">IF(($G48="PPQA")*AND(N48&lt;&gt;""),$N48, 1)</f>
        <v>1</v>
      </c>
      <c r="AB48" s="123">
        <f t="shared" ref="AB48:AB80" si="17">IF(($G48="CM")*AND(N48&lt;&gt;""),$N48, 1)</f>
        <v>1</v>
      </c>
      <c r="AC48" s="123">
        <f t="shared" ref="AC48:AC80" si="18">IF(($G48="MA")*AND(N48&lt;&gt;""),$N48, 1)</f>
        <v>1</v>
      </c>
    </row>
    <row r="49" spans="2:29" s="38" customFormat="1" ht="60" outlineLevel="1">
      <c r="B49" s="71">
        <f t="shared" ref="B49:B58" si="19">B48+1</f>
        <v>37</v>
      </c>
      <c r="C49" s="50" t="s">
        <v>124</v>
      </c>
      <c r="D49" s="50">
        <v>2.1</v>
      </c>
      <c r="E49" s="50" t="s">
        <v>126</v>
      </c>
      <c r="F49" s="50"/>
      <c r="G49" s="50" t="s">
        <v>142</v>
      </c>
      <c r="H49" s="50"/>
      <c r="I49" s="50"/>
      <c r="J49" s="50" t="s">
        <v>131</v>
      </c>
      <c r="K49" s="50" t="s">
        <v>452</v>
      </c>
      <c r="L49" s="50" t="s">
        <v>257</v>
      </c>
      <c r="M49" s="66">
        <v>1</v>
      </c>
      <c r="N49" s="81" t="s">
        <v>156</v>
      </c>
      <c r="O49" s="68" t="str">
        <f t="shared" si="12"/>
        <v>ü</v>
      </c>
      <c r="P49" s="50" t="s">
        <v>417</v>
      </c>
      <c r="Q49" s="50" t="s">
        <v>418</v>
      </c>
      <c r="R49" s="50" t="s">
        <v>125</v>
      </c>
      <c r="S49" s="50"/>
      <c r="T49" s="50"/>
      <c r="U49" s="50" t="s">
        <v>52</v>
      </c>
      <c r="V49" s="50"/>
      <c r="W49" s="52"/>
      <c r="X49" s="123" t="str">
        <f t="shared" si="13"/>
        <v>Si</v>
      </c>
      <c r="Y49" s="123">
        <f t="shared" si="14"/>
        <v>1</v>
      </c>
      <c r="Z49" s="123">
        <f t="shared" si="15"/>
        <v>1</v>
      </c>
      <c r="AA49" s="123">
        <f t="shared" si="16"/>
        <v>1</v>
      </c>
      <c r="AB49" s="123">
        <f t="shared" si="17"/>
        <v>1</v>
      </c>
      <c r="AC49" s="123">
        <f t="shared" si="18"/>
        <v>1</v>
      </c>
    </row>
    <row r="50" spans="2:29" s="38" customFormat="1" ht="34.5" outlineLevel="1">
      <c r="B50" s="71">
        <f t="shared" si="19"/>
        <v>38</v>
      </c>
      <c r="C50" s="50" t="s">
        <v>124</v>
      </c>
      <c r="D50" s="50">
        <v>2.1</v>
      </c>
      <c r="E50" s="50" t="s">
        <v>126</v>
      </c>
      <c r="F50" s="50"/>
      <c r="G50" s="50" t="s">
        <v>343</v>
      </c>
      <c r="H50" s="50">
        <v>1</v>
      </c>
      <c r="I50" s="50" t="s">
        <v>201</v>
      </c>
      <c r="J50" s="50" t="s">
        <v>452</v>
      </c>
      <c r="K50" s="50" t="s">
        <v>412</v>
      </c>
      <c r="L50" s="50" t="s">
        <v>257</v>
      </c>
      <c r="M50" s="66">
        <v>1</v>
      </c>
      <c r="N50" s="81" t="s">
        <v>156</v>
      </c>
      <c r="O50" s="68" t="str">
        <f t="shared" si="12"/>
        <v>ü</v>
      </c>
      <c r="P50" s="50" t="s">
        <v>118</v>
      </c>
      <c r="Q50" s="50" t="s">
        <v>60</v>
      </c>
      <c r="R50" s="50"/>
      <c r="S50" s="50"/>
      <c r="T50" s="50"/>
      <c r="U50" s="50" t="s">
        <v>61</v>
      </c>
      <c r="V50" s="50"/>
      <c r="W50" s="52"/>
      <c r="X50" s="123">
        <f t="shared" si="13"/>
        <v>1</v>
      </c>
      <c r="Y50" s="123" t="str">
        <f t="shared" si="14"/>
        <v>Si</v>
      </c>
      <c r="Z50" s="123">
        <f t="shared" si="15"/>
        <v>1</v>
      </c>
      <c r="AA50" s="123">
        <f t="shared" si="16"/>
        <v>1</v>
      </c>
      <c r="AB50" s="123">
        <f t="shared" si="17"/>
        <v>1</v>
      </c>
      <c r="AC50" s="123">
        <f t="shared" si="18"/>
        <v>1</v>
      </c>
    </row>
    <row r="51" spans="2:29" s="38" customFormat="1" ht="36" outlineLevel="1">
      <c r="B51" s="71">
        <f t="shared" si="19"/>
        <v>39</v>
      </c>
      <c r="C51" s="50" t="s">
        <v>124</v>
      </c>
      <c r="D51" s="50">
        <v>2.2000000000000002</v>
      </c>
      <c r="E51" s="50" t="s">
        <v>132</v>
      </c>
      <c r="F51" s="50"/>
      <c r="G51" s="50" t="s">
        <v>142</v>
      </c>
      <c r="H51" s="50"/>
      <c r="I51" s="50"/>
      <c r="J51" s="50" t="s">
        <v>131</v>
      </c>
      <c r="K51" s="50" t="s">
        <v>141</v>
      </c>
      <c r="L51" s="50" t="s">
        <v>257</v>
      </c>
      <c r="M51" s="66"/>
      <c r="N51" s="81"/>
      <c r="O51" s="68" t="str">
        <f t="shared" si="12"/>
        <v/>
      </c>
      <c r="P51" s="50" t="s">
        <v>177</v>
      </c>
      <c r="Q51" s="50" t="s">
        <v>317</v>
      </c>
      <c r="R51" s="50" t="s">
        <v>125</v>
      </c>
      <c r="S51" s="50"/>
      <c r="T51" s="50"/>
      <c r="U51" s="50" t="s">
        <v>52</v>
      </c>
      <c r="V51" s="50"/>
      <c r="W51" s="52"/>
      <c r="X51" s="123">
        <f t="shared" si="13"/>
        <v>1</v>
      </c>
      <c r="Y51" s="123">
        <f t="shared" si="14"/>
        <v>1</v>
      </c>
      <c r="Z51" s="123">
        <f t="shared" si="15"/>
        <v>1</v>
      </c>
      <c r="AA51" s="123">
        <f t="shared" si="16"/>
        <v>1</v>
      </c>
      <c r="AB51" s="123">
        <f t="shared" si="17"/>
        <v>1</v>
      </c>
      <c r="AC51" s="123">
        <f t="shared" si="18"/>
        <v>1</v>
      </c>
    </row>
    <row r="52" spans="2:29" s="38" customFormat="1" ht="36" outlineLevel="1">
      <c r="B52" s="71">
        <f t="shared" si="19"/>
        <v>40</v>
      </c>
      <c r="C52" s="50" t="s">
        <v>124</v>
      </c>
      <c r="D52" s="50">
        <v>2.2999999999999998</v>
      </c>
      <c r="E52" s="50" t="s">
        <v>133</v>
      </c>
      <c r="F52" s="50"/>
      <c r="G52" s="50" t="s">
        <v>142</v>
      </c>
      <c r="H52" s="50"/>
      <c r="I52" s="50"/>
      <c r="J52" s="50" t="s">
        <v>131</v>
      </c>
      <c r="K52" s="50" t="s">
        <v>453</v>
      </c>
      <c r="L52" s="50" t="s">
        <v>257</v>
      </c>
      <c r="M52" s="66"/>
      <c r="N52" s="81"/>
      <c r="O52" s="68" t="str">
        <f t="shared" si="12"/>
        <v/>
      </c>
      <c r="P52" s="50" t="s">
        <v>178</v>
      </c>
      <c r="Q52" s="50" t="s">
        <v>347</v>
      </c>
      <c r="R52" s="50" t="s">
        <v>125</v>
      </c>
      <c r="S52" s="50"/>
      <c r="T52" s="50"/>
      <c r="U52" s="50" t="s">
        <v>52</v>
      </c>
      <c r="V52" s="50"/>
      <c r="W52" s="52"/>
      <c r="X52" s="123">
        <f t="shared" si="13"/>
        <v>1</v>
      </c>
      <c r="Y52" s="123">
        <f t="shared" si="14"/>
        <v>1</v>
      </c>
      <c r="Z52" s="123">
        <f t="shared" si="15"/>
        <v>1</v>
      </c>
      <c r="AA52" s="123">
        <f t="shared" si="16"/>
        <v>1</v>
      </c>
      <c r="AB52" s="123">
        <f t="shared" si="17"/>
        <v>1</v>
      </c>
      <c r="AC52" s="123">
        <f t="shared" si="18"/>
        <v>1</v>
      </c>
    </row>
    <row r="53" spans="2:29" s="38" customFormat="1" ht="34.5" outlineLevel="1">
      <c r="B53" s="71">
        <f t="shared" si="19"/>
        <v>41</v>
      </c>
      <c r="C53" s="50" t="s">
        <v>124</v>
      </c>
      <c r="D53" s="50">
        <v>2.2999999999999998</v>
      </c>
      <c r="E53" s="50" t="s">
        <v>133</v>
      </c>
      <c r="F53" s="50"/>
      <c r="G53" s="50" t="s">
        <v>343</v>
      </c>
      <c r="H53" s="50">
        <v>2</v>
      </c>
      <c r="I53" s="50" t="s">
        <v>344</v>
      </c>
      <c r="J53" s="50" t="s">
        <v>131</v>
      </c>
      <c r="K53" s="50" t="s">
        <v>141</v>
      </c>
      <c r="L53" s="50" t="s">
        <v>257</v>
      </c>
      <c r="M53" s="66"/>
      <c r="N53" s="81"/>
      <c r="O53" s="68" t="str">
        <f t="shared" si="12"/>
        <v/>
      </c>
      <c r="P53" s="50" t="s">
        <v>60</v>
      </c>
      <c r="Q53" s="50" t="s">
        <v>62</v>
      </c>
      <c r="R53" s="50"/>
      <c r="S53" s="50"/>
      <c r="T53" s="50"/>
      <c r="U53" s="50" t="s">
        <v>61</v>
      </c>
      <c r="V53" s="50"/>
      <c r="W53" s="52"/>
      <c r="X53" s="123">
        <f t="shared" si="13"/>
        <v>1</v>
      </c>
      <c r="Y53" s="123">
        <f t="shared" si="14"/>
        <v>1</v>
      </c>
      <c r="Z53" s="123">
        <f t="shared" si="15"/>
        <v>1</v>
      </c>
      <c r="AA53" s="123">
        <f t="shared" si="16"/>
        <v>1</v>
      </c>
      <c r="AB53" s="123">
        <f t="shared" si="17"/>
        <v>1</v>
      </c>
      <c r="AC53" s="123">
        <f t="shared" si="18"/>
        <v>1</v>
      </c>
    </row>
    <row r="54" spans="2:29" s="38" customFormat="1" ht="34.5" outlineLevel="1">
      <c r="B54" s="71">
        <f t="shared" si="19"/>
        <v>42</v>
      </c>
      <c r="C54" s="50" t="s">
        <v>124</v>
      </c>
      <c r="D54" s="50">
        <v>2.2999999999999998</v>
      </c>
      <c r="E54" s="50" t="s">
        <v>133</v>
      </c>
      <c r="F54" s="50"/>
      <c r="G54" s="50" t="s">
        <v>343</v>
      </c>
      <c r="H54" s="50">
        <v>3</v>
      </c>
      <c r="I54" s="50" t="s">
        <v>345</v>
      </c>
      <c r="J54" s="50" t="s">
        <v>131</v>
      </c>
      <c r="K54" s="50" t="s">
        <v>141</v>
      </c>
      <c r="L54" s="50" t="s">
        <v>257</v>
      </c>
      <c r="M54" s="66"/>
      <c r="N54" s="81"/>
      <c r="O54" s="68" t="str">
        <f t="shared" si="12"/>
        <v/>
      </c>
      <c r="P54" s="50" t="s">
        <v>62</v>
      </c>
      <c r="Q54" s="50" t="s">
        <v>74</v>
      </c>
      <c r="R54" s="50"/>
      <c r="S54" s="50"/>
      <c r="T54" s="50"/>
      <c r="U54" s="50" t="s">
        <v>61</v>
      </c>
      <c r="V54" s="50"/>
      <c r="W54" s="52"/>
      <c r="X54" s="123">
        <f t="shared" si="13"/>
        <v>1</v>
      </c>
      <c r="Y54" s="123">
        <f t="shared" si="14"/>
        <v>1</v>
      </c>
      <c r="Z54" s="123">
        <f t="shared" si="15"/>
        <v>1</v>
      </c>
      <c r="AA54" s="123">
        <f t="shared" si="16"/>
        <v>1</v>
      </c>
      <c r="AB54" s="123">
        <f t="shared" si="17"/>
        <v>1</v>
      </c>
      <c r="AC54" s="123">
        <f t="shared" si="18"/>
        <v>1</v>
      </c>
    </row>
    <row r="55" spans="2:29" s="38" customFormat="1" ht="34.5" outlineLevel="1">
      <c r="B55" s="71">
        <f t="shared" si="19"/>
        <v>43</v>
      </c>
      <c r="C55" s="50" t="s">
        <v>124</v>
      </c>
      <c r="D55" s="50">
        <v>2.2999999999999998</v>
      </c>
      <c r="E55" s="50" t="s">
        <v>133</v>
      </c>
      <c r="F55" s="50"/>
      <c r="G55" s="50" t="s">
        <v>343</v>
      </c>
      <c r="H55" s="50">
        <v>5</v>
      </c>
      <c r="I55" s="50" t="s">
        <v>195</v>
      </c>
      <c r="J55" s="50" t="s">
        <v>141</v>
      </c>
      <c r="K55" s="50" t="s">
        <v>131</v>
      </c>
      <c r="L55" s="50" t="s">
        <v>257</v>
      </c>
      <c r="M55" s="66"/>
      <c r="N55" s="81"/>
      <c r="O55" s="68" t="str">
        <f t="shared" si="12"/>
        <v/>
      </c>
      <c r="P55" s="50" t="s">
        <v>116</v>
      </c>
      <c r="Q55" s="50" t="s">
        <v>75</v>
      </c>
      <c r="R55" s="50"/>
      <c r="S55" s="50"/>
      <c r="T55" s="50"/>
      <c r="U55" s="50" t="s">
        <v>61</v>
      </c>
      <c r="V55" s="50"/>
      <c r="W55" s="52"/>
      <c r="X55" s="123">
        <f t="shared" si="13"/>
        <v>1</v>
      </c>
      <c r="Y55" s="123">
        <f t="shared" si="14"/>
        <v>1</v>
      </c>
      <c r="Z55" s="123">
        <f t="shared" si="15"/>
        <v>1</v>
      </c>
      <c r="AA55" s="123">
        <f t="shared" si="16"/>
        <v>1</v>
      </c>
      <c r="AB55" s="123">
        <f t="shared" si="17"/>
        <v>1</v>
      </c>
      <c r="AC55" s="123">
        <f t="shared" si="18"/>
        <v>1</v>
      </c>
    </row>
    <row r="56" spans="2:29" s="38" customFormat="1" ht="48" outlineLevel="1">
      <c r="B56" s="71">
        <f t="shared" si="19"/>
        <v>44</v>
      </c>
      <c r="C56" s="50" t="s">
        <v>124</v>
      </c>
      <c r="D56" s="50">
        <v>2.4</v>
      </c>
      <c r="E56" s="50" t="s">
        <v>127</v>
      </c>
      <c r="F56" s="50"/>
      <c r="G56" s="50" t="s">
        <v>142</v>
      </c>
      <c r="H56" s="50"/>
      <c r="I56" s="50"/>
      <c r="J56" s="50" t="s">
        <v>131</v>
      </c>
      <c r="K56" s="50" t="s">
        <v>456</v>
      </c>
      <c r="L56" s="50" t="s">
        <v>257</v>
      </c>
      <c r="M56" s="66"/>
      <c r="N56" s="81"/>
      <c r="O56" s="68" t="str">
        <f t="shared" si="12"/>
        <v/>
      </c>
      <c r="P56" s="50" t="s">
        <v>176</v>
      </c>
      <c r="Q56" s="50" t="s">
        <v>318</v>
      </c>
      <c r="R56" s="50" t="s">
        <v>125</v>
      </c>
      <c r="S56" s="50"/>
      <c r="T56" s="50"/>
      <c r="U56" s="50" t="s">
        <v>52</v>
      </c>
      <c r="V56" s="50"/>
      <c r="W56" s="52"/>
      <c r="X56" s="123">
        <f t="shared" si="13"/>
        <v>1</v>
      </c>
      <c r="Y56" s="123">
        <f t="shared" si="14"/>
        <v>1</v>
      </c>
      <c r="Z56" s="123">
        <f t="shared" si="15"/>
        <v>1</v>
      </c>
      <c r="AA56" s="123">
        <f t="shared" si="16"/>
        <v>1</v>
      </c>
      <c r="AB56" s="123">
        <f t="shared" si="17"/>
        <v>1</v>
      </c>
      <c r="AC56" s="123">
        <f t="shared" si="18"/>
        <v>1</v>
      </c>
    </row>
    <row r="57" spans="2:29" s="38" customFormat="1" ht="96" outlineLevel="1">
      <c r="B57" s="71">
        <f t="shared" si="19"/>
        <v>45</v>
      </c>
      <c r="C57" s="50" t="s">
        <v>124</v>
      </c>
      <c r="D57" s="50">
        <v>2.4</v>
      </c>
      <c r="E57" s="50" t="s">
        <v>127</v>
      </c>
      <c r="F57" s="50"/>
      <c r="G57" s="50" t="s">
        <v>142</v>
      </c>
      <c r="H57" s="50">
        <v>1</v>
      </c>
      <c r="I57" s="53" t="s">
        <v>207</v>
      </c>
      <c r="J57" s="50" t="s">
        <v>131</v>
      </c>
      <c r="K57" s="50" t="s">
        <v>123</v>
      </c>
      <c r="L57" s="50" t="s">
        <v>257</v>
      </c>
      <c r="M57" s="66"/>
      <c r="N57" s="81"/>
      <c r="O57" s="68" t="str">
        <f t="shared" si="12"/>
        <v/>
      </c>
      <c r="P57" s="50" t="s">
        <v>68</v>
      </c>
      <c r="Q57" s="50" t="s">
        <v>70</v>
      </c>
      <c r="R57" s="50"/>
      <c r="S57" s="50"/>
      <c r="T57" s="50"/>
      <c r="U57" s="50" t="s">
        <v>50</v>
      </c>
      <c r="V57" s="50"/>
      <c r="W57" s="52"/>
      <c r="X57" s="123">
        <f t="shared" si="13"/>
        <v>1</v>
      </c>
      <c r="Y57" s="123">
        <f t="shared" si="14"/>
        <v>1</v>
      </c>
      <c r="Z57" s="123">
        <f t="shared" si="15"/>
        <v>1</v>
      </c>
      <c r="AA57" s="123">
        <f t="shared" si="16"/>
        <v>1</v>
      </c>
      <c r="AB57" s="123">
        <f t="shared" si="17"/>
        <v>1</v>
      </c>
      <c r="AC57" s="123">
        <f t="shared" si="18"/>
        <v>1</v>
      </c>
    </row>
    <row r="58" spans="2:29" s="38" customFormat="1" ht="36" outlineLevel="1">
      <c r="B58" s="71">
        <f t="shared" si="19"/>
        <v>46</v>
      </c>
      <c r="C58" s="54" t="s">
        <v>124</v>
      </c>
      <c r="D58" s="54">
        <v>2.4</v>
      </c>
      <c r="E58" s="54" t="s">
        <v>127</v>
      </c>
      <c r="F58" s="54"/>
      <c r="G58" s="50" t="s">
        <v>142</v>
      </c>
      <c r="H58" s="54">
        <v>3</v>
      </c>
      <c r="I58" s="55" t="s">
        <v>149</v>
      </c>
      <c r="J58" s="54" t="s">
        <v>131</v>
      </c>
      <c r="K58" s="54" t="s">
        <v>123</v>
      </c>
      <c r="L58" s="50" t="s">
        <v>257</v>
      </c>
      <c r="M58" s="66"/>
      <c r="N58" s="65"/>
      <c r="O58" s="68" t="str">
        <f t="shared" si="12"/>
        <v/>
      </c>
      <c r="P58" s="54" t="s">
        <v>68</v>
      </c>
      <c r="Q58" s="54" t="s">
        <v>82</v>
      </c>
      <c r="R58" s="54"/>
      <c r="S58" s="54"/>
      <c r="T58" s="54"/>
      <c r="U58" s="54" t="s">
        <v>50</v>
      </c>
      <c r="V58" s="50"/>
      <c r="W58" s="52"/>
      <c r="X58" s="123">
        <f t="shared" si="13"/>
        <v>1</v>
      </c>
      <c r="Y58" s="123">
        <f t="shared" si="14"/>
        <v>1</v>
      </c>
      <c r="Z58" s="123">
        <f t="shared" si="15"/>
        <v>1</v>
      </c>
      <c r="AA58" s="123">
        <f t="shared" si="16"/>
        <v>1</v>
      </c>
      <c r="AB58" s="123">
        <f t="shared" si="17"/>
        <v>1</v>
      </c>
      <c r="AC58" s="123">
        <f t="shared" si="18"/>
        <v>1</v>
      </c>
    </row>
    <row r="59" spans="2:29" s="38" customFormat="1" ht="36" outlineLevel="1">
      <c r="B59" s="71">
        <f>B57+1</f>
        <v>46</v>
      </c>
      <c r="C59" s="50" t="s">
        <v>124</v>
      </c>
      <c r="D59" s="50">
        <v>2.4</v>
      </c>
      <c r="E59" s="50" t="s">
        <v>127</v>
      </c>
      <c r="F59" s="50"/>
      <c r="G59" s="50" t="s">
        <v>142</v>
      </c>
      <c r="H59" s="50">
        <v>4</v>
      </c>
      <c r="I59" s="53" t="s">
        <v>208</v>
      </c>
      <c r="J59" s="50" t="s">
        <v>131</v>
      </c>
      <c r="K59" s="50" t="s">
        <v>123</v>
      </c>
      <c r="L59" s="50" t="s">
        <v>257</v>
      </c>
      <c r="M59" s="66"/>
      <c r="N59" s="81"/>
      <c r="O59" s="68" t="str">
        <f t="shared" si="12"/>
        <v/>
      </c>
      <c r="P59" s="50" t="s">
        <v>68</v>
      </c>
      <c r="Q59" s="50" t="s">
        <v>69</v>
      </c>
      <c r="R59" s="50"/>
      <c r="S59" s="50"/>
      <c r="T59" s="50"/>
      <c r="U59" s="50" t="s">
        <v>50</v>
      </c>
      <c r="V59" s="50"/>
      <c r="W59" s="52"/>
      <c r="X59" s="123">
        <f t="shared" si="13"/>
        <v>1</v>
      </c>
      <c r="Y59" s="123">
        <f t="shared" si="14"/>
        <v>1</v>
      </c>
      <c r="Z59" s="123">
        <f t="shared" si="15"/>
        <v>1</v>
      </c>
      <c r="AA59" s="123">
        <f t="shared" si="16"/>
        <v>1</v>
      </c>
      <c r="AB59" s="123">
        <f t="shared" si="17"/>
        <v>1</v>
      </c>
      <c r="AC59" s="123">
        <f t="shared" si="18"/>
        <v>1</v>
      </c>
    </row>
    <row r="60" spans="2:29" s="38" customFormat="1" ht="34.5" outlineLevel="1">
      <c r="B60" s="71">
        <f t="shared" ref="B60:B80" si="20">B59+1</f>
        <v>47</v>
      </c>
      <c r="C60" s="50" t="s">
        <v>124</v>
      </c>
      <c r="D60" s="50">
        <v>2.4</v>
      </c>
      <c r="E60" s="50" t="s">
        <v>127</v>
      </c>
      <c r="F60" s="50"/>
      <c r="G60" s="50" t="s">
        <v>142</v>
      </c>
      <c r="H60" s="50">
        <v>5</v>
      </c>
      <c r="I60" s="53" t="s">
        <v>209</v>
      </c>
      <c r="J60" s="50" t="s">
        <v>131</v>
      </c>
      <c r="K60" s="50" t="s">
        <v>123</v>
      </c>
      <c r="L60" s="50" t="s">
        <v>257</v>
      </c>
      <c r="M60" s="66"/>
      <c r="N60" s="81"/>
      <c r="O60" s="68" t="str">
        <f t="shared" si="12"/>
        <v/>
      </c>
      <c r="P60" s="50" t="s">
        <v>68</v>
      </c>
      <c r="Q60" s="50" t="s">
        <v>210</v>
      </c>
      <c r="R60" s="50"/>
      <c r="S60" s="50"/>
      <c r="T60" s="50"/>
      <c r="U60" s="50" t="s">
        <v>50</v>
      </c>
      <c r="V60" s="50"/>
      <c r="W60" s="52"/>
      <c r="X60" s="123">
        <f t="shared" si="13"/>
        <v>1</v>
      </c>
      <c r="Y60" s="123">
        <f t="shared" si="14"/>
        <v>1</v>
      </c>
      <c r="Z60" s="123">
        <f t="shared" si="15"/>
        <v>1</v>
      </c>
      <c r="AA60" s="123">
        <f t="shared" si="16"/>
        <v>1</v>
      </c>
      <c r="AB60" s="123">
        <f t="shared" si="17"/>
        <v>1</v>
      </c>
      <c r="AC60" s="123">
        <f t="shared" si="18"/>
        <v>1</v>
      </c>
    </row>
    <row r="61" spans="2:29" s="38" customFormat="1" ht="48" outlineLevel="1">
      <c r="B61" s="71">
        <f t="shared" si="20"/>
        <v>48</v>
      </c>
      <c r="C61" s="50" t="s">
        <v>124</v>
      </c>
      <c r="D61" s="50">
        <v>2</v>
      </c>
      <c r="E61" s="50" t="s">
        <v>128</v>
      </c>
      <c r="F61" s="50"/>
      <c r="G61" s="50" t="s">
        <v>142</v>
      </c>
      <c r="H61" s="50"/>
      <c r="I61" s="50"/>
      <c r="J61" s="50" t="s">
        <v>131</v>
      </c>
      <c r="K61" s="50" t="s">
        <v>452</v>
      </c>
      <c r="L61" s="50" t="s">
        <v>257</v>
      </c>
      <c r="M61" s="66"/>
      <c r="N61" s="81"/>
      <c r="O61" s="68" t="str">
        <f t="shared" si="12"/>
        <v/>
      </c>
      <c r="P61" s="50" t="s">
        <v>176</v>
      </c>
      <c r="Q61" s="50" t="s">
        <v>319</v>
      </c>
      <c r="R61" s="50" t="s">
        <v>125</v>
      </c>
      <c r="S61" s="50"/>
      <c r="T61" s="50"/>
      <c r="U61" s="50" t="s">
        <v>52</v>
      </c>
      <c r="V61" s="50"/>
      <c r="W61" s="52"/>
      <c r="X61" s="123">
        <f t="shared" si="13"/>
        <v>1</v>
      </c>
      <c r="Y61" s="123">
        <f t="shared" si="14"/>
        <v>1</v>
      </c>
      <c r="Z61" s="123">
        <f t="shared" si="15"/>
        <v>1</v>
      </c>
      <c r="AA61" s="123">
        <f t="shared" si="16"/>
        <v>1</v>
      </c>
      <c r="AB61" s="123">
        <f t="shared" si="17"/>
        <v>1</v>
      </c>
      <c r="AC61" s="123">
        <f t="shared" si="18"/>
        <v>1</v>
      </c>
    </row>
    <row r="62" spans="2:29" s="38" customFormat="1" ht="48" outlineLevel="1">
      <c r="B62" s="71">
        <f t="shared" si="20"/>
        <v>49</v>
      </c>
      <c r="C62" s="50" t="s">
        <v>124</v>
      </c>
      <c r="D62" s="50">
        <v>2</v>
      </c>
      <c r="E62" s="50" t="s">
        <v>129</v>
      </c>
      <c r="F62" s="50"/>
      <c r="G62" s="50" t="s">
        <v>142</v>
      </c>
      <c r="H62" s="50"/>
      <c r="I62" s="50"/>
      <c r="J62" s="50" t="s">
        <v>131</v>
      </c>
      <c r="K62" s="50" t="s">
        <v>452</v>
      </c>
      <c r="L62" s="50" t="s">
        <v>257</v>
      </c>
      <c r="M62" s="66"/>
      <c r="N62" s="81"/>
      <c r="O62" s="68" t="str">
        <f t="shared" si="12"/>
        <v/>
      </c>
      <c r="P62" s="50" t="s">
        <v>179</v>
      </c>
      <c r="Q62" s="50" t="s">
        <v>320</v>
      </c>
      <c r="R62" s="50" t="s">
        <v>125</v>
      </c>
      <c r="S62" s="50"/>
      <c r="T62" s="50"/>
      <c r="U62" s="50" t="s">
        <v>52</v>
      </c>
      <c r="V62" s="50"/>
      <c r="W62" s="52"/>
      <c r="X62" s="123">
        <f t="shared" si="13"/>
        <v>1</v>
      </c>
      <c r="Y62" s="123">
        <f t="shared" si="14"/>
        <v>1</v>
      </c>
      <c r="Z62" s="123">
        <f t="shared" si="15"/>
        <v>1</v>
      </c>
      <c r="AA62" s="123">
        <f t="shared" si="16"/>
        <v>1</v>
      </c>
      <c r="AB62" s="123">
        <f t="shared" si="17"/>
        <v>1</v>
      </c>
      <c r="AC62" s="123">
        <f t="shared" si="18"/>
        <v>1</v>
      </c>
    </row>
    <row r="63" spans="2:29" s="38" customFormat="1" ht="120" outlineLevel="1">
      <c r="B63" s="71">
        <f t="shared" si="20"/>
        <v>50</v>
      </c>
      <c r="C63" s="50" t="s">
        <v>124</v>
      </c>
      <c r="D63" s="50">
        <v>2</v>
      </c>
      <c r="E63" s="50" t="s">
        <v>130</v>
      </c>
      <c r="F63" s="50"/>
      <c r="G63" s="50" t="s">
        <v>142</v>
      </c>
      <c r="H63" s="50"/>
      <c r="I63" s="50"/>
      <c r="J63" s="50" t="s">
        <v>131</v>
      </c>
      <c r="K63" s="50" t="s">
        <v>457</v>
      </c>
      <c r="L63" s="50" t="s">
        <v>257</v>
      </c>
      <c r="M63" s="66"/>
      <c r="N63" s="81"/>
      <c r="O63" s="68" t="str">
        <f t="shared" si="12"/>
        <v/>
      </c>
      <c r="P63" s="50" t="s">
        <v>180</v>
      </c>
      <c r="Q63" s="50" t="s">
        <v>103</v>
      </c>
      <c r="R63" s="50" t="s">
        <v>125</v>
      </c>
      <c r="S63" s="50"/>
      <c r="T63" s="50"/>
      <c r="U63" s="50" t="s">
        <v>52</v>
      </c>
      <c r="V63" s="50"/>
      <c r="W63" s="52"/>
      <c r="X63" s="123">
        <f t="shared" si="13"/>
        <v>1</v>
      </c>
      <c r="Y63" s="123">
        <f t="shared" si="14"/>
        <v>1</v>
      </c>
      <c r="Z63" s="123">
        <f t="shared" si="15"/>
        <v>1</v>
      </c>
      <c r="AA63" s="123">
        <f t="shared" si="16"/>
        <v>1</v>
      </c>
      <c r="AB63" s="123">
        <f t="shared" si="17"/>
        <v>1</v>
      </c>
      <c r="AC63" s="123">
        <f t="shared" si="18"/>
        <v>1</v>
      </c>
    </row>
    <row r="64" spans="2:29" s="38" customFormat="1" ht="34.5" outlineLevel="1">
      <c r="B64" s="71">
        <f t="shared" si="20"/>
        <v>51</v>
      </c>
      <c r="C64" s="50" t="s">
        <v>124</v>
      </c>
      <c r="D64" s="50">
        <v>2.7</v>
      </c>
      <c r="E64" s="50" t="s">
        <v>130</v>
      </c>
      <c r="F64" s="50" t="s">
        <v>215</v>
      </c>
      <c r="G64" s="50" t="s">
        <v>142</v>
      </c>
      <c r="H64" s="56">
        <v>1</v>
      </c>
      <c r="I64" s="57" t="s">
        <v>211</v>
      </c>
      <c r="J64" s="50" t="s">
        <v>131</v>
      </c>
      <c r="K64" s="50" t="s">
        <v>452</v>
      </c>
      <c r="L64" s="50" t="s">
        <v>257</v>
      </c>
      <c r="M64" s="66"/>
      <c r="N64" s="81"/>
      <c r="O64" s="68" t="str">
        <f t="shared" si="12"/>
        <v/>
      </c>
      <c r="P64" s="50"/>
      <c r="Q64" s="50" t="s">
        <v>213</v>
      </c>
      <c r="R64" s="50"/>
      <c r="S64" s="50"/>
      <c r="T64" s="50"/>
      <c r="U64" s="50"/>
      <c r="V64" s="50"/>
      <c r="W64" s="52"/>
      <c r="X64" s="123">
        <f t="shared" si="13"/>
        <v>1</v>
      </c>
      <c r="Y64" s="123">
        <f t="shared" si="14"/>
        <v>1</v>
      </c>
      <c r="Z64" s="123">
        <f t="shared" si="15"/>
        <v>1</v>
      </c>
      <c r="AA64" s="123">
        <f t="shared" si="16"/>
        <v>1</v>
      </c>
      <c r="AB64" s="123">
        <f t="shared" si="17"/>
        <v>1</v>
      </c>
      <c r="AC64" s="123">
        <f t="shared" si="18"/>
        <v>1</v>
      </c>
    </row>
    <row r="65" spans="2:29" s="38" customFormat="1" ht="34.5" outlineLevel="1">
      <c r="B65" s="71">
        <f t="shared" si="20"/>
        <v>52</v>
      </c>
      <c r="C65" s="50" t="s">
        <v>124</v>
      </c>
      <c r="D65" s="50">
        <v>3.1</v>
      </c>
      <c r="E65" s="50" t="s">
        <v>134</v>
      </c>
      <c r="F65" s="50" t="s">
        <v>215</v>
      </c>
      <c r="G65" s="50" t="s">
        <v>142</v>
      </c>
      <c r="H65" s="50"/>
      <c r="I65" s="50"/>
      <c r="J65" s="50" t="s">
        <v>452</v>
      </c>
      <c r="K65" s="50" t="s">
        <v>131</v>
      </c>
      <c r="L65" s="50" t="s">
        <v>257</v>
      </c>
      <c r="M65" s="66"/>
      <c r="N65" s="81"/>
      <c r="O65" s="68" t="str">
        <f t="shared" si="12"/>
        <v/>
      </c>
      <c r="P65" s="50" t="s">
        <v>181</v>
      </c>
      <c r="Q65" s="50" t="s">
        <v>377</v>
      </c>
      <c r="R65" s="50" t="s">
        <v>309</v>
      </c>
      <c r="S65" s="50"/>
      <c r="T65" s="50"/>
      <c r="U65" s="50" t="s">
        <v>52</v>
      </c>
      <c r="V65" s="50"/>
      <c r="W65" s="52"/>
      <c r="X65" s="123">
        <f t="shared" si="13"/>
        <v>1</v>
      </c>
      <c r="Y65" s="123">
        <f t="shared" si="14"/>
        <v>1</v>
      </c>
      <c r="Z65" s="123">
        <f t="shared" si="15"/>
        <v>1</v>
      </c>
      <c r="AA65" s="123">
        <f t="shared" si="16"/>
        <v>1</v>
      </c>
      <c r="AB65" s="123">
        <f t="shared" si="17"/>
        <v>1</v>
      </c>
      <c r="AC65" s="123">
        <f t="shared" si="18"/>
        <v>1</v>
      </c>
    </row>
    <row r="66" spans="2:29" s="38" customFormat="1" ht="48" outlineLevel="1">
      <c r="B66" s="71">
        <f t="shared" si="20"/>
        <v>53</v>
      </c>
      <c r="C66" s="50" t="s">
        <v>124</v>
      </c>
      <c r="D66" s="50">
        <v>3</v>
      </c>
      <c r="E66" s="50" t="s">
        <v>134</v>
      </c>
      <c r="F66" s="50"/>
      <c r="G66" s="50" t="s">
        <v>19</v>
      </c>
      <c r="H66" s="50">
        <v>1</v>
      </c>
      <c r="I66" s="50" t="s">
        <v>435</v>
      </c>
      <c r="J66" s="50" t="s">
        <v>131</v>
      </c>
      <c r="K66" s="50" t="s">
        <v>299</v>
      </c>
      <c r="L66" s="50" t="s">
        <v>257</v>
      </c>
      <c r="M66" s="66"/>
      <c r="N66" s="81" t="s">
        <v>156</v>
      </c>
      <c r="O66" s="68"/>
      <c r="P66" s="50" t="s">
        <v>447</v>
      </c>
      <c r="Q66" s="50" t="s">
        <v>445</v>
      </c>
      <c r="R66" s="50" t="s">
        <v>79</v>
      </c>
      <c r="S66" s="50"/>
      <c r="T66" s="50"/>
      <c r="U66" s="50" t="s">
        <v>49</v>
      </c>
      <c r="V66" s="50"/>
      <c r="W66" s="52"/>
      <c r="X66" s="123">
        <f t="shared" si="13"/>
        <v>1</v>
      </c>
      <c r="Y66" s="123">
        <f t="shared" si="14"/>
        <v>1</v>
      </c>
      <c r="Z66" s="123">
        <f t="shared" si="15"/>
        <v>1</v>
      </c>
      <c r="AA66" s="123">
        <f t="shared" si="16"/>
        <v>1</v>
      </c>
      <c r="AB66" s="123" t="str">
        <f t="shared" si="17"/>
        <v>Si</v>
      </c>
      <c r="AC66" s="123">
        <f t="shared" si="18"/>
        <v>1</v>
      </c>
    </row>
    <row r="67" spans="2:29" s="38" customFormat="1" ht="60" outlineLevel="1">
      <c r="B67" s="71">
        <f t="shared" si="20"/>
        <v>54</v>
      </c>
      <c r="C67" s="50" t="s">
        <v>124</v>
      </c>
      <c r="D67" s="50">
        <v>3.1</v>
      </c>
      <c r="E67" s="50" t="s">
        <v>134</v>
      </c>
      <c r="F67" s="50" t="s">
        <v>215</v>
      </c>
      <c r="G67" s="50" t="s">
        <v>460</v>
      </c>
      <c r="H67" s="50">
        <v>1</v>
      </c>
      <c r="I67" s="50" t="s">
        <v>359</v>
      </c>
      <c r="J67" s="50" t="s">
        <v>244</v>
      </c>
      <c r="K67" s="50" t="s">
        <v>360</v>
      </c>
      <c r="L67" s="50" t="s">
        <v>257</v>
      </c>
      <c r="M67" s="66"/>
      <c r="N67" s="81"/>
      <c r="O67" s="68" t="str">
        <f t="shared" ref="O67:O72" si="21">IF(N67="No","û",IF(N67="Si","ü",IF(N67="NA","l","")))</f>
        <v/>
      </c>
      <c r="P67" s="50" t="s">
        <v>53</v>
      </c>
      <c r="Q67" s="10" t="s">
        <v>64</v>
      </c>
      <c r="R67" s="50"/>
      <c r="S67" s="50"/>
      <c r="T67" s="50"/>
      <c r="U67" s="50" t="s">
        <v>51</v>
      </c>
      <c r="V67" s="50"/>
      <c r="W67" s="52"/>
      <c r="X67" s="123">
        <f t="shared" si="13"/>
        <v>1</v>
      </c>
      <c r="Y67" s="123">
        <f t="shared" si="14"/>
        <v>1</v>
      </c>
      <c r="Z67" s="123">
        <f t="shared" si="15"/>
        <v>1</v>
      </c>
      <c r="AA67" s="123">
        <f t="shared" si="16"/>
        <v>1</v>
      </c>
      <c r="AB67" s="123">
        <f t="shared" si="17"/>
        <v>1</v>
      </c>
      <c r="AC67" s="123">
        <f t="shared" si="18"/>
        <v>1</v>
      </c>
    </row>
    <row r="68" spans="2:29" s="38" customFormat="1" ht="36" outlineLevel="1">
      <c r="B68" s="71">
        <f t="shared" si="20"/>
        <v>55</v>
      </c>
      <c r="C68" s="50" t="s">
        <v>124</v>
      </c>
      <c r="D68" s="50">
        <v>3.1</v>
      </c>
      <c r="E68" s="50" t="s">
        <v>134</v>
      </c>
      <c r="F68" s="50" t="s">
        <v>215</v>
      </c>
      <c r="G68" s="50" t="s">
        <v>460</v>
      </c>
      <c r="H68" s="50">
        <v>2</v>
      </c>
      <c r="I68" s="50" t="s">
        <v>361</v>
      </c>
      <c r="J68" s="50" t="s">
        <v>244</v>
      </c>
      <c r="K68" s="50" t="s">
        <v>131</v>
      </c>
      <c r="L68" s="50" t="s">
        <v>257</v>
      </c>
      <c r="M68" s="66"/>
      <c r="N68" s="81"/>
      <c r="O68" s="68" t="str">
        <f t="shared" si="21"/>
        <v/>
      </c>
      <c r="P68" s="50" t="s">
        <v>64</v>
      </c>
      <c r="Q68" s="10" t="s">
        <v>77</v>
      </c>
      <c r="R68" s="50"/>
      <c r="S68" s="50"/>
      <c r="T68" s="50"/>
      <c r="U68" s="50" t="s">
        <v>51</v>
      </c>
      <c r="V68" s="50"/>
      <c r="W68" s="52"/>
      <c r="X68" s="123">
        <f t="shared" si="13"/>
        <v>1</v>
      </c>
      <c r="Y68" s="123">
        <f t="shared" si="14"/>
        <v>1</v>
      </c>
      <c r="Z68" s="123">
        <f t="shared" si="15"/>
        <v>1</v>
      </c>
      <c r="AA68" s="123">
        <f t="shared" si="16"/>
        <v>1</v>
      </c>
      <c r="AB68" s="123">
        <f t="shared" si="17"/>
        <v>1</v>
      </c>
      <c r="AC68" s="123">
        <f t="shared" si="18"/>
        <v>1</v>
      </c>
    </row>
    <row r="69" spans="2:29" s="38" customFormat="1" ht="36" outlineLevel="1">
      <c r="B69" s="71">
        <f t="shared" si="20"/>
        <v>56</v>
      </c>
      <c r="C69" s="50" t="s">
        <v>124</v>
      </c>
      <c r="D69" s="50">
        <v>3.1</v>
      </c>
      <c r="E69" s="50" t="s">
        <v>134</v>
      </c>
      <c r="F69" s="50" t="s">
        <v>215</v>
      </c>
      <c r="G69" s="50" t="s">
        <v>460</v>
      </c>
      <c r="H69" s="50">
        <v>3</v>
      </c>
      <c r="I69" s="50" t="s">
        <v>362</v>
      </c>
      <c r="J69" s="50" t="s">
        <v>131</v>
      </c>
      <c r="K69" s="50" t="s">
        <v>244</v>
      </c>
      <c r="L69" s="50" t="s">
        <v>257</v>
      </c>
      <c r="M69" s="66"/>
      <c r="N69" s="81"/>
      <c r="O69" s="68" t="str">
        <f t="shared" si="21"/>
        <v/>
      </c>
      <c r="P69" s="50" t="s">
        <v>77</v>
      </c>
      <c r="Q69" s="10" t="s">
        <v>77</v>
      </c>
      <c r="R69" s="50"/>
      <c r="S69" s="50"/>
      <c r="T69" s="50"/>
      <c r="U69" s="50" t="s">
        <v>51</v>
      </c>
      <c r="V69" s="50"/>
      <c r="W69" s="52"/>
      <c r="X69" s="123">
        <f t="shared" si="13"/>
        <v>1</v>
      </c>
      <c r="Y69" s="123">
        <f t="shared" si="14"/>
        <v>1</v>
      </c>
      <c r="Z69" s="123">
        <f t="shared" si="15"/>
        <v>1</v>
      </c>
      <c r="AA69" s="123">
        <f t="shared" si="16"/>
        <v>1</v>
      </c>
      <c r="AB69" s="123">
        <f t="shared" si="17"/>
        <v>1</v>
      </c>
      <c r="AC69" s="123">
        <f t="shared" si="18"/>
        <v>1</v>
      </c>
    </row>
    <row r="70" spans="2:29" s="38" customFormat="1" ht="36" outlineLevel="1">
      <c r="B70" s="71">
        <f t="shared" si="20"/>
        <v>57</v>
      </c>
      <c r="C70" s="50" t="s">
        <v>124</v>
      </c>
      <c r="D70" s="50">
        <v>3.1</v>
      </c>
      <c r="E70" s="50" t="s">
        <v>134</v>
      </c>
      <c r="F70" s="50" t="s">
        <v>215</v>
      </c>
      <c r="G70" s="50" t="s">
        <v>460</v>
      </c>
      <c r="H70" s="50">
        <v>4</v>
      </c>
      <c r="I70" s="50" t="s">
        <v>363</v>
      </c>
      <c r="J70" s="50" t="s">
        <v>244</v>
      </c>
      <c r="K70" s="50" t="s">
        <v>131</v>
      </c>
      <c r="L70" s="50" t="s">
        <v>257</v>
      </c>
      <c r="M70" s="66"/>
      <c r="N70" s="81"/>
      <c r="O70" s="68" t="str">
        <f t="shared" si="21"/>
        <v/>
      </c>
      <c r="P70" s="50" t="s">
        <v>64</v>
      </c>
      <c r="Q70" s="10" t="s">
        <v>64</v>
      </c>
      <c r="R70" s="50"/>
      <c r="S70" s="50"/>
      <c r="T70" s="50"/>
      <c r="U70" s="50" t="s">
        <v>51</v>
      </c>
      <c r="V70" s="50"/>
      <c r="W70" s="52"/>
      <c r="X70" s="123">
        <f t="shared" si="13"/>
        <v>1</v>
      </c>
      <c r="Y70" s="123">
        <f t="shared" si="14"/>
        <v>1</v>
      </c>
      <c r="Z70" s="123">
        <f t="shared" si="15"/>
        <v>1</v>
      </c>
      <c r="AA70" s="123">
        <f t="shared" si="16"/>
        <v>1</v>
      </c>
      <c r="AB70" s="123">
        <f t="shared" si="17"/>
        <v>1</v>
      </c>
      <c r="AC70" s="123">
        <f t="shared" si="18"/>
        <v>1</v>
      </c>
    </row>
    <row r="71" spans="2:29" s="38" customFormat="1" ht="36" outlineLevel="1">
      <c r="B71" s="71">
        <f t="shared" si="20"/>
        <v>58</v>
      </c>
      <c r="C71" s="50" t="s">
        <v>124</v>
      </c>
      <c r="D71" s="50">
        <v>3.1</v>
      </c>
      <c r="E71" s="50" t="s">
        <v>134</v>
      </c>
      <c r="F71" s="50" t="s">
        <v>215</v>
      </c>
      <c r="G71" s="50" t="s">
        <v>19</v>
      </c>
      <c r="H71" s="54">
        <v>1</v>
      </c>
      <c r="I71" s="54" t="s">
        <v>348</v>
      </c>
      <c r="J71" s="50" t="s">
        <v>244</v>
      </c>
      <c r="K71" s="50" t="s">
        <v>131</v>
      </c>
      <c r="L71" s="50" t="s">
        <v>257</v>
      </c>
      <c r="M71" s="66"/>
      <c r="N71" s="81"/>
      <c r="O71" s="68" t="str">
        <f t="shared" si="21"/>
        <v/>
      </c>
      <c r="P71" s="50" t="s">
        <v>446</v>
      </c>
      <c r="Q71" s="50" t="s">
        <v>448</v>
      </c>
      <c r="R71" s="50" t="s">
        <v>79</v>
      </c>
      <c r="S71" s="50"/>
      <c r="T71" s="50"/>
      <c r="U71" s="50" t="s">
        <v>49</v>
      </c>
      <c r="V71" s="50"/>
      <c r="W71" s="52"/>
      <c r="X71" s="123">
        <f t="shared" si="13"/>
        <v>1</v>
      </c>
      <c r="Y71" s="123">
        <f t="shared" si="14"/>
        <v>1</v>
      </c>
      <c r="Z71" s="123">
        <f t="shared" si="15"/>
        <v>1</v>
      </c>
      <c r="AA71" s="123">
        <f t="shared" si="16"/>
        <v>1</v>
      </c>
      <c r="AB71" s="123">
        <f t="shared" si="17"/>
        <v>1</v>
      </c>
      <c r="AC71" s="123">
        <f t="shared" si="18"/>
        <v>1</v>
      </c>
    </row>
    <row r="72" spans="2:29" s="38" customFormat="1" ht="36" outlineLevel="1">
      <c r="B72" s="71">
        <f t="shared" si="20"/>
        <v>59</v>
      </c>
      <c r="C72" s="50" t="s">
        <v>124</v>
      </c>
      <c r="D72" s="50">
        <v>3.1</v>
      </c>
      <c r="E72" s="50" t="s">
        <v>134</v>
      </c>
      <c r="F72" s="50" t="s">
        <v>215</v>
      </c>
      <c r="G72" s="50" t="s">
        <v>19</v>
      </c>
      <c r="H72" s="54">
        <v>8</v>
      </c>
      <c r="I72" s="54" t="s">
        <v>405</v>
      </c>
      <c r="J72" s="50" t="s">
        <v>299</v>
      </c>
      <c r="K72" s="50" t="s">
        <v>131</v>
      </c>
      <c r="L72" s="50" t="s">
        <v>257</v>
      </c>
      <c r="M72" s="66"/>
      <c r="N72" s="81"/>
      <c r="O72" s="68" t="str">
        <f t="shared" si="21"/>
        <v/>
      </c>
      <c r="P72" s="50" t="s">
        <v>446</v>
      </c>
      <c r="Q72" s="50" t="s">
        <v>78</v>
      </c>
      <c r="R72" s="50" t="s">
        <v>79</v>
      </c>
      <c r="S72" s="50"/>
      <c r="T72" s="50"/>
      <c r="U72" s="50" t="s">
        <v>59</v>
      </c>
      <c r="V72" s="50"/>
      <c r="W72" s="52"/>
      <c r="X72" s="123">
        <f t="shared" si="13"/>
        <v>1</v>
      </c>
      <c r="Y72" s="123">
        <f t="shared" si="14"/>
        <v>1</v>
      </c>
      <c r="Z72" s="123">
        <f t="shared" si="15"/>
        <v>1</v>
      </c>
      <c r="AA72" s="123">
        <f t="shared" si="16"/>
        <v>1</v>
      </c>
      <c r="AB72" s="123">
        <f t="shared" si="17"/>
        <v>1</v>
      </c>
      <c r="AC72" s="123">
        <f t="shared" si="18"/>
        <v>1</v>
      </c>
    </row>
    <row r="73" spans="2:29" s="38" customFormat="1" ht="36" outlineLevel="1">
      <c r="B73" s="71">
        <f t="shared" si="20"/>
        <v>60</v>
      </c>
      <c r="C73" s="50" t="s">
        <v>124</v>
      </c>
      <c r="D73" s="50">
        <v>3.3</v>
      </c>
      <c r="E73" s="50" t="s">
        <v>136</v>
      </c>
      <c r="F73" s="50" t="s">
        <v>215</v>
      </c>
      <c r="G73" s="50" t="s">
        <v>19</v>
      </c>
      <c r="H73" s="50">
        <v>3</v>
      </c>
      <c r="I73" s="50" t="s">
        <v>348</v>
      </c>
      <c r="J73" s="50" t="s">
        <v>131</v>
      </c>
      <c r="K73" s="50" t="s">
        <v>123</v>
      </c>
      <c r="L73" s="50" t="s">
        <v>257</v>
      </c>
      <c r="M73" s="66"/>
      <c r="N73" s="81"/>
      <c r="O73" s="68"/>
      <c r="P73" s="50" t="s">
        <v>446</v>
      </c>
      <c r="Q73" s="50" t="s">
        <v>449</v>
      </c>
      <c r="R73" s="50" t="s">
        <v>79</v>
      </c>
      <c r="S73" s="50"/>
      <c r="T73" s="50"/>
      <c r="U73" s="50" t="s">
        <v>49</v>
      </c>
      <c r="V73" s="50"/>
      <c r="W73" s="52"/>
      <c r="X73" s="123">
        <f t="shared" si="13"/>
        <v>1</v>
      </c>
      <c r="Y73" s="123">
        <f t="shared" si="14"/>
        <v>1</v>
      </c>
      <c r="Z73" s="123">
        <f t="shared" si="15"/>
        <v>1</v>
      </c>
      <c r="AA73" s="123">
        <f t="shared" si="16"/>
        <v>1</v>
      </c>
      <c r="AB73" s="123">
        <f t="shared" si="17"/>
        <v>1</v>
      </c>
      <c r="AC73" s="123">
        <f t="shared" si="18"/>
        <v>1</v>
      </c>
    </row>
    <row r="74" spans="2:29" s="38" customFormat="1" ht="36" outlineLevel="1">
      <c r="B74" s="71">
        <f t="shared" si="20"/>
        <v>61</v>
      </c>
      <c r="C74" s="50" t="s">
        <v>124</v>
      </c>
      <c r="D74" s="50">
        <v>3.2</v>
      </c>
      <c r="E74" s="50" t="s">
        <v>135</v>
      </c>
      <c r="F74" s="50" t="s">
        <v>215</v>
      </c>
      <c r="G74" s="50" t="s">
        <v>343</v>
      </c>
      <c r="H74" s="50">
        <v>6</v>
      </c>
      <c r="I74" s="50" t="s">
        <v>202</v>
      </c>
      <c r="J74" s="50" t="s">
        <v>131</v>
      </c>
      <c r="K74" s="50" t="s">
        <v>141</v>
      </c>
      <c r="L74" s="50" t="s">
        <v>257</v>
      </c>
      <c r="M74" s="66"/>
      <c r="N74" s="81" t="s">
        <v>156</v>
      </c>
      <c r="O74" s="68" t="str">
        <f t="shared" ref="O74:O95" si="22">IF(N74="No","û",IF(N74="Si","ü",IF(N74="NA","l","")))</f>
        <v>ü</v>
      </c>
      <c r="P74" s="50" t="s">
        <v>254</v>
      </c>
      <c r="Q74" s="50" t="s">
        <v>76</v>
      </c>
      <c r="R74" s="50"/>
      <c r="S74" s="50"/>
      <c r="T74" s="50"/>
      <c r="U74" s="50" t="s">
        <v>61</v>
      </c>
      <c r="V74" s="50"/>
      <c r="W74" s="52"/>
      <c r="X74" s="123">
        <f t="shared" si="13"/>
        <v>1</v>
      </c>
      <c r="Y74" s="123" t="str">
        <f t="shared" si="14"/>
        <v>Si</v>
      </c>
      <c r="Z74" s="123">
        <f t="shared" si="15"/>
        <v>1</v>
      </c>
      <c r="AA74" s="123">
        <f t="shared" si="16"/>
        <v>1</v>
      </c>
      <c r="AB74" s="123">
        <f t="shared" si="17"/>
        <v>1</v>
      </c>
      <c r="AC74" s="123">
        <f t="shared" si="18"/>
        <v>1</v>
      </c>
    </row>
    <row r="75" spans="2:29" s="38" customFormat="1" ht="34.5" outlineLevel="1">
      <c r="B75" s="71">
        <f t="shared" si="20"/>
        <v>62</v>
      </c>
      <c r="C75" s="50" t="s">
        <v>124</v>
      </c>
      <c r="D75" s="50">
        <v>3.2</v>
      </c>
      <c r="E75" s="50" t="s">
        <v>135</v>
      </c>
      <c r="F75" s="50" t="s">
        <v>215</v>
      </c>
      <c r="G75" s="50" t="s">
        <v>343</v>
      </c>
      <c r="H75" s="50">
        <v>7</v>
      </c>
      <c r="I75" s="50" t="s">
        <v>203</v>
      </c>
      <c r="J75" s="50" t="s">
        <v>131</v>
      </c>
      <c r="K75" s="50"/>
      <c r="L75" s="50" t="s">
        <v>257</v>
      </c>
      <c r="M75" s="66"/>
      <c r="N75" s="81"/>
      <c r="O75" s="68" t="str">
        <f t="shared" si="22"/>
        <v/>
      </c>
      <c r="P75" s="50" t="s">
        <v>255</v>
      </c>
      <c r="Q75" s="50" t="s">
        <v>200</v>
      </c>
      <c r="R75" s="50"/>
      <c r="S75" s="50"/>
      <c r="T75" s="50"/>
      <c r="U75" s="50" t="s">
        <v>61</v>
      </c>
      <c r="V75" s="50"/>
      <c r="W75" s="52"/>
      <c r="X75" s="123">
        <f t="shared" si="13"/>
        <v>1</v>
      </c>
      <c r="Y75" s="123">
        <f t="shared" si="14"/>
        <v>1</v>
      </c>
      <c r="Z75" s="123">
        <f t="shared" si="15"/>
        <v>1</v>
      </c>
      <c r="AA75" s="123">
        <f t="shared" si="16"/>
        <v>1</v>
      </c>
      <c r="AB75" s="123">
        <f t="shared" si="17"/>
        <v>1</v>
      </c>
      <c r="AC75" s="123">
        <f t="shared" si="18"/>
        <v>1</v>
      </c>
    </row>
    <row r="76" spans="2:29" s="38" customFormat="1" ht="36" outlineLevel="1">
      <c r="B76" s="71">
        <f t="shared" si="20"/>
        <v>63</v>
      </c>
      <c r="C76" s="50" t="s">
        <v>124</v>
      </c>
      <c r="D76" s="50">
        <v>3.3</v>
      </c>
      <c r="E76" s="50" t="s">
        <v>136</v>
      </c>
      <c r="F76" s="50" t="s">
        <v>215</v>
      </c>
      <c r="G76" s="50" t="s">
        <v>142</v>
      </c>
      <c r="H76" s="50"/>
      <c r="I76" s="50"/>
      <c r="J76" s="50" t="s">
        <v>425</v>
      </c>
      <c r="K76" s="50" t="s">
        <v>452</v>
      </c>
      <c r="L76" s="50" t="s">
        <v>257</v>
      </c>
      <c r="M76" s="66"/>
      <c r="N76" s="81"/>
      <c r="O76" s="68" t="str">
        <f t="shared" si="22"/>
        <v/>
      </c>
      <c r="P76" s="50" t="s">
        <v>182</v>
      </c>
      <c r="Q76" s="50" t="s">
        <v>321</v>
      </c>
      <c r="R76" s="50" t="s">
        <v>309</v>
      </c>
      <c r="S76" s="50"/>
      <c r="T76" s="50"/>
      <c r="U76" s="50" t="s">
        <v>52</v>
      </c>
      <c r="V76" s="50"/>
      <c r="W76" s="52"/>
      <c r="X76" s="123">
        <f t="shared" si="13"/>
        <v>1</v>
      </c>
      <c r="Y76" s="123">
        <f t="shared" si="14"/>
        <v>1</v>
      </c>
      <c r="Z76" s="123">
        <f t="shared" si="15"/>
        <v>1</v>
      </c>
      <c r="AA76" s="123">
        <f t="shared" si="16"/>
        <v>1</v>
      </c>
      <c r="AB76" s="123">
        <f t="shared" si="17"/>
        <v>1</v>
      </c>
      <c r="AC76" s="123">
        <f t="shared" si="18"/>
        <v>1</v>
      </c>
    </row>
    <row r="77" spans="2:29" s="38" customFormat="1" ht="48" outlineLevel="1">
      <c r="B77" s="71">
        <f t="shared" si="20"/>
        <v>64</v>
      </c>
      <c r="C77" s="50" t="s">
        <v>124</v>
      </c>
      <c r="D77" s="50">
        <v>3.3</v>
      </c>
      <c r="E77" s="50" t="s">
        <v>136</v>
      </c>
      <c r="F77" s="50" t="s">
        <v>215</v>
      </c>
      <c r="G77" s="50" t="s">
        <v>343</v>
      </c>
      <c r="H77" s="50">
        <v>8</v>
      </c>
      <c r="I77" s="50" t="s">
        <v>204</v>
      </c>
      <c r="J77" s="50" t="s">
        <v>131</v>
      </c>
      <c r="K77" s="50"/>
      <c r="L77" s="50" t="s">
        <v>257</v>
      </c>
      <c r="M77" s="66"/>
      <c r="N77" s="81"/>
      <c r="O77" s="68" t="str">
        <f t="shared" si="22"/>
        <v/>
      </c>
      <c r="P77" s="50" t="s">
        <v>255</v>
      </c>
      <c r="Q77" s="50" t="s">
        <v>63</v>
      </c>
      <c r="R77" s="50"/>
      <c r="S77" s="50"/>
      <c r="T77" s="50"/>
      <c r="U77" s="50" t="s">
        <v>61</v>
      </c>
      <c r="V77" s="50"/>
      <c r="W77" s="52"/>
      <c r="X77" s="123">
        <f t="shared" si="13"/>
        <v>1</v>
      </c>
      <c r="Y77" s="123">
        <f t="shared" si="14"/>
        <v>1</v>
      </c>
      <c r="Z77" s="123">
        <f t="shared" si="15"/>
        <v>1</v>
      </c>
      <c r="AA77" s="123">
        <f t="shared" si="16"/>
        <v>1</v>
      </c>
      <c r="AB77" s="123">
        <f t="shared" si="17"/>
        <v>1</v>
      </c>
      <c r="AC77" s="123">
        <f t="shared" si="18"/>
        <v>1</v>
      </c>
    </row>
    <row r="78" spans="2:29" s="38" customFormat="1" ht="36" outlineLevel="1">
      <c r="B78" s="71">
        <f t="shared" si="20"/>
        <v>65</v>
      </c>
      <c r="C78" s="50" t="s">
        <v>124</v>
      </c>
      <c r="D78" s="50">
        <v>3.3</v>
      </c>
      <c r="E78" s="50" t="s">
        <v>136</v>
      </c>
      <c r="F78" s="50" t="s">
        <v>215</v>
      </c>
      <c r="G78" s="50" t="s">
        <v>19</v>
      </c>
      <c r="H78" s="54">
        <v>5</v>
      </c>
      <c r="I78" s="54" t="s">
        <v>440</v>
      </c>
      <c r="J78" s="50" t="s">
        <v>299</v>
      </c>
      <c r="K78" s="50"/>
      <c r="L78" s="50" t="s">
        <v>257</v>
      </c>
      <c r="M78" s="66"/>
      <c r="N78" s="81"/>
      <c r="O78" s="68" t="str">
        <f t="shared" si="22"/>
        <v/>
      </c>
      <c r="P78" s="50" t="s">
        <v>446</v>
      </c>
      <c r="Q78" s="50" t="s">
        <v>443</v>
      </c>
      <c r="R78" s="50" t="s">
        <v>79</v>
      </c>
      <c r="S78" s="50"/>
      <c r="T78" s="50"/>
      <c r="U78" s="50" t="s">
        <v>49</v>
      </c>
      <c r="V78" s="50"/>
      <c r="W78" s="52"/>
      <c r="X78" s="123">
        <f t="shared" si="13"/>
        <v>1</v>
      </c>
      <c r="Y78" s="123">
        <f t="shared" si="14"/>
        <v>1</v>
      </c>
      <c r="Z78" s="123">
        <f t="shared" si="15"/>
        <v>1</v>
      </c>
      <c r="AA78" s="123">
        <f t="shared" si="16"/>
        <v>1</v>
      </c>
      <c r="AB78" s="123">
        <f t="shared" si="17"/>
        <v>1</v>
      </c>
      <c r="AC78" s="123">
        <f t="shared" si="18"/>
        <v>1</v>
      </c>
    </row>
    <row r="79" spans="2:29" s="38" customFormat="1" ht="36" outlineLevel="1">
      <c r="B79" s="71">
        <f t="shared" si="20"/>
        <v>66</v>
      </c>
      <c r="C79" s="50" t="s">
        <v>124</v>
      </c>
      <c r="D79" s="50">
        <v>4</v>
      </c>
      <c r="E79" s="50" t="s">
        <v>313</v>
      </c>
      <c r="F79" s="50" t="s">
        <v>215</v>
      </c>
      <c r="G79" s="50" t="s">
        <v>142</v>
      </c>
      <c r="H79" s="50"/>
      <c r="I79" s="50"/>
      <c r="J79" s="50" t="s">
        <v>131</v>
      </c>
      <c r="K79" s="50" t="s">
        <v>458</v>
      </c>
      <c r="L79" s="50" t="s">
        <v>257</v>
      </c>
      <c r="M79" s="66"/>
      <c r="N79" s="81"/>
      <c r="O79" s="68" t="str">
        <f t="shared" si="22"/>
        <v/>
      </c>
      <c r="P79" s="50" t="s">
        <v>174</v>
      </c>
      <c r="Q79" s="50" t="s">
        <v>322</v>
      </c>
      <c r="R79" s="50"/>
      <c r="S79" s="50"/>
      <c r="T79" s="50"/>
      <c r="U79" s="50" t="s">
        <v>52</v>
      </c>
      <c r="V79" s="50"/>
      <c r="W79" s="52"/>
      <c r="X79" s="123">
        <f t="shared" si="13"/>
        <v>1</v>
      </c>
      <c r="Y79" s="123">
        <f t="shared" si="14"/>
        <v>1</v>
      </c>
      <c r="Z79" s="123">
        <f t="shared" si="15"/>
        <v>1</v>
      </c>
      <c r="AA79" s="123">
        <f t="shared" si="16"/>
        <v>1</v>
      </c>
      <c r="AB79" s="123">
        <f t="shared" si="17"/>
        <v>1</v>
      </c>
      <c r="AC79" s="123">
        <f t="shared" si="18"/>
        <v>1</v>
      </c>
    </row>
    <row r="80" spans="2:29" s="38" customFormat="1" ht="36.75" outlineLevel="1" thickBot="1">
      <c r="B80" s="71">
        <f t="shared" si="20"/>
        <v>67</v>
      </c>
      <c r="C80" s="58" t="s">
        <v>124</v>
      </c>
      <c r="D80" s="58">
        <v>5</v>
      </c>
      <c r="E80" s="58" t="s">
        <v>314</v>
      </c>
      <c r="F80" s="58" t="s">
        <v>215</v>
      </c>
      <c r="G80" s="50" t="s">
        <v>142</v>
      </c>
      <c r="H80" s="58"/>
      <c r="I80" s="58"/>
      <c r="J80" s="58" t="s">
        <v>131</v>
      </c>
      <c r="K80" s="58" t="s">
        <v>451</v>
      </c>
      <c r="L80" s="58" t="s">
        <v>257</v>
      </c>
      <c r="M80" s="78"/>
      <c r="N80" s="103"/>
      <c r="O80" s="80" t="str">
        <f t="shared" si="22"/>
        <v/>
      </c>
      <c r="P80" s="58" t="s">
        <v>175</v>
      </c>
      <c r="Q80" s="58" t="s">
        <v>323</v>
      </c>
      <c r="R80" s="58"/>
      <c r="S80" s="58"/>
      <c r="T80" s="58"/>
      <c r="U80" s="58" t="s">
        <v>52</v>
      </c>
      <c r="V80" s="58"/>
      <c r="W80" s="52"/>
      <c r="X80" s="123">
        <f t="shared" si="13"/>
        <v>1</v>
      </c>
      <c r="Y80" s="123">
        <f t="shared" si="14"/>
        <v>1</v>
      </c>
      <c r="Z80" s="123">
        <f t="shared" si="15"/>
        <v>1</v>
      </c>
      <c r="AA80" s="123">
        <f t="shared" si="16"/>
        <v>1</v>
      </c>
      <c r="AB80" s="123">
        <f t="shared" si="17"/>
        <v>1</v>
      </c>
      <c r="AC80" s="123">
        <f t="shared" si="18"/>
        <v>1</v>
      </c>
    </row>
    <row r="81" spans="2:29" s="38" customFormat="1" ht="13.5" customHeight="1" thickBot="1">
      <c r="B81" s="328" t="s">
        <v>389</v>
      </c>
      <c r="C81" s="329"/>
      <c r="D81" s="329"/>
      <c r="E81" s="329"/>
      <c r="F81" s="104"/>
      <c r="G81" s="104"/>
      <c r="H81" s="104"/>
      <c r="I81" s="104"/>
      <c r="J81" s="104"/>
      <c r="K81" s="104"/>
      <c r="L81" s="104"/>
      <c r="M81" s="104"/>
      <c r="N81" s="107" t="s">
        <v>397</v>
      </c>
      <c r="O81" s="104" t="str">
        <f t="shared" si="22"/>
        <v/>
      </c>
      <c r="P81" s="104"/>
      <c r="Q81" s="104"/>
      <c r="R81" s="104"/>
      <c r="S81" s="104"/>
      <c r="T81" s="104"/>
      <c r="U81" s="104"/>
      <c r="V81" s="105"/>
      <c r="W81" s="52"/>
      <c r="X81" s="123"/>
      <c r="Y81" s="123"/>
      <c r="Z81" s="123"/>
      <c r="AA81" s="123"/>
      <c r="AB81" s="123"/>
      <c r="AC81" s="123"/>
    </row>
    <row r="82" spans="2:29" s="38" customFormat="1" ht="36" outlineLevel="1">
      <c r="B82" s="71">
        <f>B80+1</f>
        <v>68</v>
      </c>
      <c r="C82" s="71" t="s">
        <v>333</v>
      </c>
      <c r="D82" s="71">
        <v>1</v>
      </c>
      <c r="E82" s="71" t="s">
        <v>294</v>
      </c>
      <c r="F82" s="71"/>
      <c r="G82" s="50" t="s">
        <v>142</v>
      </c>
      <c r="H82" s="71"/>
      <c r="I82" s="71"/>
      <c r="J82" s="71" t="s">
        <v>131</v>
      </c>
      <c r="K82" s="71" t="s">
        <v>123</v>
      </c>
      <c r="L82" s="71" t="s">
        <v>257</v>
      </c>
      <c r="M82" s="74"/>
      <c r="N82" s="81"/>
      <c r="O82" s="67" t="str">
        <f t="shared" si="22"/>
        <v/>
      </c>
      <c r="P82" s="71" t="s">
        <v>183</v>
      </c>
      <c r="Q82" s="71" t="s">
        <v>184</v>
      </c>
      <c r="R82" s="71"/>
      <c r="S82" s="71"/>
      <c r="T82" s="71"/>
      <c r="U82" s="71" t="s">
        <v>52</v>
      </c>
      <c r="V82" s="71"/>
      <c r="W82" s="52"/>
      <c r="X82" s="123">
        <f t="shared" ref="X82:X113" si="23">IF(($G82="PRO")*AND(N82&lt;&gt;""),$N82, 1)</f>
        <v>1</v>
      </c>
      <c r="Y82" s="123">
        <f t="shared" ref="Y82:Y113" si="24">IF(($G82="REQM")*AND(N82&lt;&gt;""),$N82, 1)</f>
        <v>1</v>
      </c>
      <c r="Z82" s="123">
        <f t="shared" ref="Z82:Z113" si="25">IF(($G82="ING")*AND(N82&lt;&gt;""),$N82, 1)</f>
        <v>1</v>
      </c>
      <c r="AA82" s="123">
        <f t="shared" ref="AA82:AA113" si="26">IF(($G82="PPQA")*AND(N82&lt;&gt;""),$N82, 1)</f>
        <v>1</v>
      </c>
      <c r="AB82" s="123">
        <f t="shared" ref="AB82:AB113" si="27">IF(($G82="CM")*AND(N82&lt;&gt;""),$N82, 1)</f>
        <v>1</v>
      </c>
      <c r="AC82" s="123">
        <f t="shared" ref="AC82:AC113" si="28">IF(($G82="MA")*AND(N82&lt;&gt;""),$N82, 1)</f>
        <v>1</v>
      </c>
    </row>
    <row r="83" spans="2:29" s="38" customFormat="1" ht="36" outlineLevel="1">
      <c r="B83" s="71">
        <f t="shared" ref="B83:B114" si="29">B82+1</f>
        <v>69</v>
      </c>
      <c r="C83" s="50" t="s">
        <v>333</v>
      </c>
      <c r="D83" s="50">
        <v>2</v>
      </c>
      <c r="E83" s="50" t="s">
        <v>324</v>
      </c>
      <c r="F83" s="50"/>
      <c r="G83" s="50" t="s">
        <v>142</v>
      </c>
      <c r="H83" s="50"/>
      <c r="I83" s="50"/>
      <c r="J83" s="50" t="s">
        <v>131</v>
      </c>
      <c r="K83" s="50" t="s">
        <v>123</v>
      </c>
      <c r="L83" s="50" t="s">
        <v>257</v>
      </c>
      <c r="M83" s="66"/>
      <c r="N83" s="81"/>
      <c r="O83" s="68" t="str">
        <f t="shared" si="22"/>
        <v/>
      </c>
      <c r="P83" s="50" t="s">
        <v>296</v>
      </c>
      <c r="Q83" s="50" t="s">
        <v>406</v>
      </c>
      <c r="R83" s="50"/>
      <c r="S83" s="50"/>
      <c r="T83" s="50"/>
      <c r="U83" s="50" t="s">
        <v>52</v>
      </c>
      <c r="V83" s="50"/>
      <c r="W83" s="52"/>
      <c r="X83" s="123">
        <f t="shared" si="23"/>
        <v>1</v>
      </c>
      <c r="Y83" s="123">
        <f t="shared" si="24"/>
        <v>1</v>
      </c>
      <c r="Z83" s="123">
        <f t="shared" si="25"/>
        <v>1</v>
      </c>
      <c r="AA83" s="123">
        <f t="shared" si="26"/>
        <v>1</v>
      </c>
      <c r="AB83" s="123">
        <f t="shared" si="27"/>
        <v>1</v>
      </c>
      <c r="AC83" s="123">
        <f t="shared" si="28"/>
        <v>1</v>
      </c>
    </row>
    <row r="84" spans="2:29" s="38" customFormat="1" ht="36" outlineLevel="1">
      <c r="B84" s="71">
        <f t="shared" si="29"/>
        <v>70</v>
      </c>
      <c r="C84" s="50" t="s">
        <v>333</v>
      </c>
      <c r="D84" s="50"/>
      <c r="E84" s="50" t="s">
        <v>324</v>
      </c>
      <c r="F84" s="50"/>
      <c r="G84" s="50" t="s">
        <v>216</v>
      </c>
      <c r="H84" s="50"/>
      <c r="I84" s="119"/>
      <c r="J84" s="50" t="s">
        <v>131</v>
      </c>
      <c r="K84" s="50" t="s">
        <v>454</v>
      </c>
      <c r="L84" s="50" t="s">
        <v>257</v>
      </c>
      <c r="M84" s="66"/>
      <c r="N84" s="81" t="s">
        <v>156</v>
      </c>
      <c r="O84" s="68" t="str">
        <f t="shared" si="22"/>
        <v>ü</v>
      </c>
      <c r="P84" s="50" t="s">
        <v>407</v>
      </c>
      <c r="Q84" s="50" t="s">
        <v>105</v>
      </c>
      <c r="R84" s="50"/>
      <c r="S84" s="50"/>
      <c r="T84" s="50"/>
      <c r="U84" s="50"/>
      <c r="V84" s="50"/>
      <c r="W84" s="52"/>
      <c r="X84" s="123">
        <f t="shared" si="23"/>
        <v>1</v>
      </c>
      <c r="Y84" s="123">
        <f t="shared" si="24"/>
        <v>1</v>
      </c>
      <c r="Z84" s="123" t="str">
        <f t="shared" si="25"/>
        <v>Si</v>
      </c>
      <c r="AA84" s="123">
        <f t="shared" si="26"/>
        <v>1</v>
      </c>
      <c r="AB84" s="123">
        <f t="shared" si="27"/>
        <v>1</v>
      </c>
      <c r="AC84" s="123">
        <f t="shared" si="28"/>
        <v>1</v>
      </c>
    </row>
    <row r="85" spans="2:29" s="38" customFormat="1" ht="48" outlineLevel="1">
      <c r="B85" s="71">
        <f t="shared" si="29"/>
        <v>71</v>
      </c>
      <c r="C85" s="50" t="s">
        <v>333</v>
      </c>
      <c r="D85" s="50">
        <v>2</v>
      </c>
      <c r="E85" s="50" t="s">
        <v>324</v>
      </c>
      <c r="F85" s="54" t="s">
        <v>150</v>
      </c>
      <c r="G85" s="50" t="s">
        <v>460</v>
      </c>
      <c r="H85" s="50">
        <v>1</v>
      </c>
      <c r="I85" s="50" t="s">
        <v>359</v>
      </c>
      <c r="J85" s="50" t="s">
        <v>244</v>
      </c>
      <c r="K85" s="50" t="s">
        <v>360</v>
      </c>
      <c r="L85" s="50" t="s">
        <v>257</v>
      </c>
      <c r="M85" s="66"/>
      <c r="N85" s="81"/>
      <c r="O85" s="68" t="str">
        <f t="shared" si="22"/>
        <v/>
      </c>
      <c r="P85" s="50" t="s">
        <v>54</v>
      </c>
      <c r="Q85" s="10" t="s">
        <v>64</v>
      </c>
      <c r="R85" s="50"/>
      <c r="S85" s="50" t="s">
        <v>243</v>
      </c>
      <c r="T85" s="50"/>
      <c r="U85" s="50" t="s">
        <v>51</v>
      </c>
      <c r="V85" s="50"/>
      <c r="W85" s="52"/>
      <c r="X85" s="123">
        <f t="shared" si="23"/>
        <v>1</v>
      </c>
      <c r="Y85" s="123">
        <f t="shared" si="24"/>
        <v>1</v>
      </c>
      <c r="Z85" s="123">
        <f t="shared" si="25"/>
        <v>1</v>
      </c>
      <c r="AA85" s="123">
        <f t="shared" si="26"/>
        <v>1</v>
      </c>
      <c r="AB85" s="123">
        <f t="shared" si="27"/>
        <v>1</v>
      </c>
      <c r="AC85" s="123">
        <f t="shared" si="28"/>
        <v>1</v>
      </c>
    </row>
    <row r="86" spans="2:29" s="38" customFormat="1" ht="36" outlineLevel="1">
      <c r="B86" s="71">
        <f t="shared" si="29"/>
        <v>72</v>
      </c>
      <c r="C86" s="50" t="s">
        <v>333</v>
      </c>
      <c r="D86" s="50">
        <v>2</v>
      </c>
      <c r="E86" s="50" t="s">
        <v>324</v>
      </c>
      <c r="F86" s="54" t="s">
        <v>150</v>
      </c>
      <c r="G86" s="50" t="s">
        <v>460</v>
      </c>
      <c r="H86" s="50">
        <v>2</v>
      </c>
      <c r="I86" s="50" t="s">
        <v>361</v>
      </c>
      <c r="J86" s="50" t="s">
        <v>244</v>
      </c>
      <c r="K86" s="50" t="s">
        <v>131</v>
      </c>
      <c r="L86" s="50" t="s">
        <v>257</v>
      </c>
      <c r="M86" s="66"/>
      <c r="N86" s="81"/>
      <c r="O86" s="68" t="str">
        <f t="shared" si="22"/>
        <v/>
      </c>
      <c r="P86" s="50" t="s">
        <v>64</v>
      </c>
      <c r="Q86" s="10" t="s">
        <v>77</v>
      </c>
      <c r="R86" s="50"/>
      <c r="S86" s="50" t="s">
        <v>243</v>
      </c>
      <c r="T86" s="50"/>
      <c r="U86" s="50" t="s">
        <v>51</v>
      </c>
      <c r="V86" s="50"/>
      <c r="W86" s="52"/>
      <c r="X86" s="123">
        <f t="shared" si="23"/>
        <v>1</v>
      </c>
      <c r="Y86" s="123">
        <f t="shared" si="24"/>
        <v>1</v>
      </c>
      <c r="Z86" s="123">
        <f t="shared" si="25"/>
        <v>1</v>
      </c>
      <c r="AA86" s="123">
        <f t="shared" si="26"/>
        <v>1</v>
      </c>
      <c r="AB86" s="123">
        <f t="shared" si="27"/>
        <v>1</v>
      </c>
      <c r="AC86" s="123">
        <f t="shared" si="28"/>
        <v>1</v>
      </c>
    </row>
    <row r="87" spans="2:29" s="38" customFormat="1" ht="36" outlineLevel="1">
      <c r="B87" s="71">
        <f t="shared" si="29"/>
        <v>73</v>
      </c>
      <c r="C87" s="50" t="s">
        <v>333</v>
      </c>
      <c r="D87" s="50">
        <v>2</v>
      </c>
      <c r="E87" s="50" t="s">
        <v>324</v>
      </c>
      <c r="F87" s="54" t="s">
        <v>150</v>
      </c>
      <c r="G87" s="50" t="s">
        <v>460</v>
      </c>
      <c r="H87" s="50">
        <v>3</v>
      </c>
      <c r="I87" s="50" t="s">
        <v>362</v>
      </c>
      <c r="J87" s="50" t="s">
        <v>131</v>
      </c>
      <c r="K87" s="50" t="s">
        <v>244</v>
      </c>
      <c r="L87" s="50" t="s">
        <v>257</v>
      </c>
      <c r="M87" s="66"/>
      <c r="N87" s="81"/>
      <c r="O87" s="68" t="str">
        <f t="shared" si="22"/>
        <v/>
      </c>
      <c r="P87" s="50" t="s">
        <v>77</v>
      </c>
      <c r="Q87" s="10" t="s">
        <v>77</v>
      </c>
      <c r="R87" s="50"/>
      <c r="S87" s="50" t="s">
        <v>243</v>
      </c>
      <c r="T87" s="50"/>
      <c r="U87" s="50" t="s">
        <v>51</v>
      </c>
      <c r="V87" s="50"/>
      <c r="W87" s="52"/>
      <c r="X87" s="123">
        <f t="shared" si="23"/>
        <v>1</v>
      </c>
      <c r="Y87" s="123">
        <f t="shared" si="24"/>
        <v>1</v>
      </c>
      <c r="Z87" s="123">
        <f t="shared" si="25"/>
        <v>1</v>
      </c>
      <c r="AA87" s="123">
        <f t="shared" si="26"/>
        <v>1</v>
      </c>
      <c r="AB87" s="123">
        <f t="shared" si="27"/>
        <v>1</v>
      </c>
      <c r="AC87" s="123">
        <f t="shared" si="28"/>
        <v>1</v>
      </c>
    </row>
    <row r="88" spans="2:29" s="38" customFormat="1" ht="36" outlineLevel="1">
      <c r="B88" s="71">
        <f t="shared" si="29"/>
        <v>74</v>
      </c>
      <c r="C88" s="50" t="s">
        <v>333</v>
      </c>
      <c r="D88" s="50">
        <v>2</v>
      </c>
      <c r="E88" s="50" t="s">
        <v>324</v>
      </c>
      <c r="F88" s="54" t="s">
        <v>150</v>
      </c>
      <c r="G88" s="50" t="s">
        <v>460</v>
      </c>
      <c r="H88" s="50">
        <v>4</v>
      </c>
      <c r="I88" s="50" t="s">
        <v>363</v>
      </c>
      <c r="J88" s="50" t="s">
        <v>244</v>
      </c>
      <c r="K88" s="50" t="s">
        <v>131</v>
      </c>
      <c r="L88" s="50" t="s">
        <v>257</v>
      </c>
      <c r="M88" s="66"/>
      <c r="N88" s="81"/>
      <c r="O88" s="68" t="str">
        <f t="shared" si="22"/>
        <v/>
      </c>
      <c r="P88" s="58" t="s">
        <v>64</v>
      </c>
      <c r="Q88" s="10" t="s">
        <v>64</v>
      </c>
      <c r="R88" s="50"/>
      <c r="S88" s="50" t="s">
        <v>243</v>
      </c>
      <c r="T88" s="50"/>
      <c r="U88" s="50" t="s">
        <v>51</v>
      </c>
      <c r="V88" s="50"/>
      <c r="W88" s="52"/>
      <c r="X88" s="123">
        <f t="shared" si="23"/>
        <v>1</v>
      </c>
      <c r="Y88" s="123">
        <f t="shared" si="24"/>
        <v>1</v>
      </c>
      <c r="Z88" s="123">
        <f t="shared" si="25"/>
        <v>1</v>
      </c>
      <c r="AA88" s="123">
        <f t="shared" si="26"/>
        <v>1</v>
      </c>
      <c r="AB88" s="123">
        <f t="shared" si="27"/>
        <v>1</v>
      </c>
      <c r="AC88" s="123">
        <f t="shared" si="28"/>
        <v>1</v>
      </c>
    </row>
    <row r="89" spans="2:29" s="38" customFormat="1" ht="60" outlineLevel="1">
      <c r="B89" s="71">
        <f t="shared" si="29"/>
        <v>75</v>
      </c>
      <c r="C89" s="50" t="s">
        <v>333</v>
      </c>
      <c r="D89" s="50">
        <v>2</v>
      </c>
      <c r="E89" s="50" t="s">
        <v>324</v>
      </c>
      <c r="F89" s="54" t="s">
        <v>150</v>
      </c>
      <c r="G89" s="50" t="s">
        <v>19</v>
      </c>
      <c r="H89" s="54">
        <v>1</v>
      </c>
      <c r="I89" s="54" t="s">
        <v>348</v>
      </c>
      <c r="J89" s="50" t="s">
        <v>131</v>
      </c>
      <c r="K89" s="50"/>
      <c r="L89" s="50" t="s">
        <v>257</v>
      </c>
      <c r="M89" s="66"/>
      <c r="N89" s="81"/>
      <c r="O89" s="68" t="str">
        <f t="shared" si="22"/>
        <v/>
      </c>
      <c r="P89" s="50" t="s">
        <v>450</v>
      </c>
      <c r="Q89" s="50" t="s">
        <v>106</v>
      </c>
      <c r="R89" s="50" t="s">
        <v>79</v>
      </c>
      <c r="S89" s="50" t="s">
        <v>243</v>
      </c>
      <c r="T89" s="50"/>
      <c r="U89" s="50" t="s">
        <v>49</v>
      </c>
      <c r="V89" s="50"/>
      <c r="W89" s="52"/>
      <c r="X89" s="123">
        <f t="shared" si="23"/>
        <v>1</v>
      </c>
      <c r="Y89" s="123">
        <f t="shared" si="24"/>
        <v>1</v>
      </c>
      <c r="Z89" s="123">
        <f t="shared" si="25"/>
        <v>1</v>
      </c>
      <c r="AA89" s="123">
        <f t="shared" si="26"/>
        <v>1</v>
      </c>
      <c r="AB89" s="123">
        <f t="shared" si="27"/>
        <v>1</v>
      </c>
      <c r="AC89" s="123">
        <f t="shared" si="28"/>
        <v>1</v>
      </c>
    </row>
    <row r="90" spans="2:29" s="38" customFormat="1" ht="48" outlineLevel="1">
      <c r="B90" s="71">
        <f t="shared" si="29"/>
        <v>76</v>
      </c>
      <c r="C90" s="50" t="s">
        <v>333</v>
      </c>
      <c r="D90" s="50">
        <v>2</v>
      </c>
      <c r="E90" s="50" t="s">
        <v>324</v>
      </c>
      <c r="F90" s="54" t="s">
        <v>150</v>
      </c>
      <c r="G90" s="50" t="s">
        <v>460</v>
      </c>
      <c r="H90" s="50">
        <v>1</v>
      </c>
      <c r="I90" s="50" t="s">
        <v>359</v>
      </c>
      <c r="J90" s="50" t="s">
        <v>244</v>
      </c>
      <c r="K90" s="50"/>
      <c r="L90" s="50" t="s">
        <v>257</v>
      </c>
      <c r="M90" s="66"/>
      <c r="N90" s="81"/>
      <c r="O90" s="68" t="str">
        <f t="shared" si="22"/>
        <v/>
      </c>
      <c r="P90" s="50" t="s">
        <v>55</v>
      </c>
      <c r="Q90" s="10" t="s">
        <v>64</v>
      </c>
      <c r="R90" s="50"/>
      <c r="S90" s="50" t="s">
        <v>243</v>
      </c>
      <c r="T90" s="50"/>
      <c r="U90" s="50" t="s">
        <v>51</v>
      </c>
      <c r="V90" s="50"/>
      <c r="W90" s="52"/>
      <c r="X90" s="123">
        <f t="shared" si="23"/>
        <v>1</v>
      </c>
      <c r="Y90" s="123">
        <f t="shared" si="24"/>
        <v>1</v>
      </c>
      <c r="Z90" s="123">
        <f t="shared" si="25"/>
        <v>1</v>
      </c>
      <c r="AA90" s="123">
        <f t="shared" si="26"/>
        <v>1</v>
      </c>
      <c r="AB90" s="123">
        <f t="shared" si="27"/>
        <v>1</v>
      </c>
      <c r="AC90" s="123">
        <f t="shared" si="28"/>
        <v>1</v>
      </c>
    </row>
    <row r="91" spans="2:29" s="38" customFormat="1" ht="36" outlineLevel="1">
      <c r="B91" s="71">
        <f t="shared" si="29"/>
        <v>77</v>
      </c>
      <c r="C91" s="50" t="s">
        <v>333</v>
      </c>
      <c r="D91" s="50">
        <v>2</v>
      </c>
      <c r="E91" s="50" t="s">
        <v>324</v>
      </c>
      <c r="F91" s="54" t="s">
        <v>150</v>
      </c>
      <c r="G91" s="50" t="s">
        <v>460</v>
      </c>
      <c r="H91" s="50">
        <v>2</v>
      </c>
      <c r="I91" s="50" t="s">
        <v>361</v>
      </c>
      <c r="J91" s="50" t="s">
        <v>244</v>
      </c>
      <c r="K91" s="50" t="s">
        <v>131</v>
      </c>
      <c r="L91" s="50" t="s">
        <v>257</v>
      </c>
      <c r="M91" s="66"/>
      <c r="N91" s="81"/>
      <c r="O91" s="68" t="str">
        <f t="shared" si="22"/>
        <v/>
      </c>
      <c r="P91" s="50" t="s">
        <v>64</v>
      </c>
      <c r="Q91" s="10" t="s">
        <v>77</v>
      </c>
      <c r="R91" s="50"/>
      <c r="S91" s="50" t="s">
        <v>243</v>
      </c>
      <c r="T91" s="50"/>
      <c r="U91" s="50" t="s">
        <v>51</v>
      </c>
      <c r="V91" s="50"/>
      <c r="W91" s="52"/>
      <c r="X91" s="123">
        <f t="shared" si="23"/>
        <v>1</v>
      </c>
      <c r="Y91" s="123">
        <f t="shared" si="24"/>
        <v>1</v>
      </c>
      <c r="Z91" s="123">
        <f t="shared" si="25"/>
        <v>1</v>
      </c>
      <c r="AA91" s="123">
        <f t="shared" si="26"/>
        <v>1</v>
      </c>
      <c r="AB91" s="123">
        <f t="shared" si="27"/>
        <v>1</v>
      </c>
      <c r="AC91" s="123">
        <f t="shared" si="28"/>
        <v>1</v>
      </c>
    </row>
    <row r="92" spans="2:29" s="38" customFormat="1" ht="36" outlineLevel="1">
      <c r="B92" s="71">
        <f t="shared" si="29"/>
        <v>78</v>
      </c>
      <c r="C92" s="50" t="s">
        <v>333</v>
      </c>
      <c r="D92" s="50">
        <v>2</v>
      </c>
      <c r="E92" s="50" t="s">
        <v>324</v>
      </c>
      <c r="F92" s="54" t="s">
        <v>150</v>
      </c>
      <c r="G92" s="50" t="s">
        <v>460</v>
      </c>
      <c r="H92" s="50">
        <v>3</v>
      </c>
      <c r="I92" s="50" t="s">
        <v>362</v>
      </c>
      <c r="J92" s="50" t="s">
        <v>131</v>
      </c>
      <c r="K92" s="50" t="s">
        <v>244</v>
      </c>
      <c r="L92" s="50" t="s">
        <v>257</v>
      </c>
      <c r="M92" s="66"/>
      <c r="N92" s="81"/>
      <c r="O92" s="68" t="str">
        <f t="shared" si="22"/>
        <v/>
      </c>
      <c r="P92" s="50" t="s">
        <v>77</v>
      </c>
      <c r="Q92" s="10" t="s">
        <v>77</v>
      </c>
      <c r="R92" s="50"/>
      <c r="S92" s="50" t="s">
        <v>243</v>
      </c>
      <c r="T92" s="50"/>
      <c r="U92" s="50" t="s">
        <v>51</v>
      </c>
      <c r="V92" s="50"/>
      <c r="W92" s="52"/>
      <c r="X92" s="123">
        <f t="shared" si="23"/>
        <v>1</v>
      </c>
      <c r="Y92" s="123">
        <f t="shared" si="24"/>
        <v>1</v>
      </c>
      <c r="Z92" s="123">
        <f t="shared" si="25"/>
        <v>1</v>
      </c>
      <c r="AA92" s="123">
        <f t="shared" si="26"/>
        <v>1</v>
      </c>
      <c r="AB92" s="123">
        <f t="shared" si="27"/>
        <v>1</v>
      </c>
      <c r="AC92" s="123">
        <f t="shared" si="28"/>
        <v>1</v>
      </c>
    </row>
    <row r="93" spans="2:29" s="38" customFormat="1" ht="36" outlineLevel="1">
      <c r="B93" s="71">
        <f t="shared" si="29"/>
        <v>79</v>
      </c>
      <c r="C93" s="50" t="s">
        <v>333</v>
      </c>
      <c r="D93" s="50">
        <v>2</v>
      </c>
      <c r="E93" s="50" t="s">
        <v>324</v>
      </c>
      <c r="F93" s="54" t="s">
        <v>150</v>
      </c>
      <c r="G93" s="50" t="s">
        <v>460</v>
      </c>
      <c r="H93" s="50">
        <v>4</v>
      </c>
      <c r="I93" s="50" t="s">
        <v>363</v>
      </c>
      <c r="J93" s="50" t="s">
        <v>244</v>
      </c>
      <c r="K93" s="50" t="s">
        <v>131</v>
      </c>
      <c r="L93" s="50" t="s">
        <v>257</v>
      </c>
      <c r="M93" s="66"/>
      <c r="N93" s="81"/>
      <c r="O93" s="68" t="str">
        <f t="shared" si="22"/>
        <v/>
      </c>
      <c r="P93" s="50" t="s">
        <v>64</v>
      </c>
      <c r="Q93" s="10" t="s">
        <v>64</v>
      </c>
      <c r="R93" s="50"/>
      <c r="S93" s="50" t="s">
        <v>243</v>
      </c>
      <c r="T93" s="50"/>
      <c r="U93" s="50" t="s">
        <v>51</v>
      </c>
      <c r="V93" s="50"/>
      <c r="W93" s="52"/>
      <c r="X93" s="123">
        <f t="shared" si="23"/>
        <v>1</v>
      </c>
      <c r="Y93" s="123">
        <f t="shared" si="24"/>
        <v>1</v>
      </c>
      <c r="Z93" s="123">
        <f t="shared" si="25"/>
        <v>1</v>
      </c>
      <c r="AA93" s="123">
        <f t="shared" si="26"/>
        <v>1</v>
      </c>
      <c r="AB93" s="123">
        <f t="shared" si="27"/>
        <v>1</v>
      </c>
      <c r="AC93" s="123">
        <f t="shared" si="28"/>
        <v>1</v>
      </c>
    </row>
    <row r="94" spans="2:29" s="38" customFormat="1" ht="60" outlineLevel="1">
      <c r="B94" s="71">
        <f t="shared" si="29"/>
        <v>80</v>
      </c>
      <c r="C94" s="50" t="s">
        <v>333</v>
      </c>
      <c r="D94" s="50">
        <v>2</v>
      </c>
      <c r="E94" s="50" t="s">
        <v>324</v>
      </c>
      <c r="F94" s="54" t="s">
        <v>150</v>
      </c>
      <c r="G94" s="54" t="s">
        <v>349</v>
      </c>
      <c r="H94" s="54">
        <v>2</v>
      </c>
      <c r="I94" s="54" t="s">
        <v>348</v>
      </c>
      <c r="J94" s="50" t="s">
        <v>244</v>
      </c>
      <c r="K94" s="50"/>
      <c r="L94" s="50" t="s">
        <v>257</v>
      </c>
      <c r="M94" s="66"/>
      <c r="N94" s="81"/>
      <c r="O94" s="68" t="str">
        <f t="shared" si="22"/>
        <v/>
      </c>
      <c r="P94" s="50" t="s">
        <v>107</v>
      </c>
      <c r="Q94" s="50" t="s">
        <v>106</v>
      </c>
      <c r="R94" s="50" t="s">
        <v>79</v>
      </c>
      <c r="S94" s="50" t="s">
        <v>243</v>
      </c>
      <c r="T94" s="50"/>
      <c r="U94" s="50" t="s">
        <v>49</v>
      </c>
      <c r="V94" s="123"/>
      <c r="W94" s="52"/>
      <c r="X94" s="123">
        <f t="shared" si="23"/>
        <v>1</v>
      </c>
      <c r="Y94" s="123">
        <f t="shared" si="24"/>
        <v>1</v>
      </c>
      <c r="Z94" s="123">
        <f t="shared" si="25"/>
        <v>1</v>
      </c>
      <c r="AA94" s="123">
        <f t="shared" si="26"/>
        <v>1</v>
      </c>
      <c r="AB94" s="123">
        <f t="shared" si="27"/>
        <v>1</v>
      </c>
      <c r="AC94" s="123">
        <f t="shared" si="28"/>
        <v>1</v>
      </c>
    </row>
    <row r="95" spans="2:29" s="38" customFormat="1" ht="60" outlineLevel="1">
      <c r="B95" s="71">
        <f t="shared" si="29"/>
        <v>81</v>
      </c>
      <c r="C95" s="50" t="s">
        <v>333</v>
      </c>
      <c r="D95" s="50">
        <v>2</v>
      </c>
      <c r="E95" s="50" t="s">
        <v>324</v>
      </c>
      <c r="F95" s="54" t="s">
        <v>150</v>
      </c>
      <c r="G95" s="54" t="s">
        <v>349</v>
      </c>
      <c r="H95" s="54">
        <v>8</v>
      </c>
      <c r="I95" s="54" t="s">
        <v>405</v>
      </c>
      <c r="J95" s="50" t="s">
        <v>299</v>
      </c>
      <c r="K95" s="50" t="s">
        <v>244</v>
      </c>
      <c r="L95" s="50" t="s">
        <v>257</v>
      </c>
      <c r="M95" s="66"/>
      <c r="N95" s="81"/>
      <c r="O95" s="68" t="str">
        <f t="shared" si="22"/>
        <v/>
      </c>
      <c r="P95" s="50" t="s">
        <v>107</v>
      </c>
      <c r="Q95" s="50" t="s">
        <v>78</v>
      </c>
      <c r="R95" s="50" t="s">
        <v>79</v>
      </c>
      <c r="S95" s="50" t="s">
        <v>243</v>
      </c>
      <c r="T95" s="50"/>
      <c r="U95" s="50" t="s">
        <v>59</v>
      </c>
      <c r="V95" s="50"/>
      <c r="W95" s="52"/>
      <c r="X95" s="123">
        <f t="shared" si="23"/>
        <v>1</v>
      </c>
      <c r="Y95" s="123">
        <f t="shared" si="24"/>
        <v>1</v>
      </c>
      <c r="Z95" s="123">
        <f t="shared" si="25"/>
        <v>1</v>
      </c>
      <c r="AA95" s="123">
        <f t="shared" si="26"/>
        <v>1</v>
      </c>
      <c r="AB95" s="123">
        <f t="shared" si="27"/>
        <v>1</v>
      </c>
      <c r="AC95" s="123">
        <f t="shared" si="28"/>
        <v>1</v>
      </c>
    </row>
    <row r="96" spans="2:29" s="38" customFormat="1" ht="36" outlineLevel="1">
      <c r="B96" s="71">
        <f t="shared" si="29"/>
        <v>82</v>
      </c>
      <c r="C96" s="50" t="s">
        <v>333</v>
      </c>
      <c r="D96" s="50">
        <v>3.3</v>
      </c>
      <c r="E96" s="50" t="s">
        <v>136</v>
      </c>
      <c r="F96" s="50" t="s">
        <v>215</v>
      </c>
      <c r="G96" s="50" t="s">
        <v>349</v>
      </c>
      <c r="H96" s="50">
        <v>3</v>
      </c>
      <c r="I96" s="50" t="s">
        <v>348</v>
      </c>
      <c r="J96" s="50" t="s">
        <v>131</v>
      </c>
      <c r="K96" s="50" t="s">
        <v>123</v>
      </c>
      <c r="L96" s="50" t="s">
        <v>257</v>
      </c>
      <c r="M96" s="66"/>
      <c r="N96" s="81"/>
      <c r="O96" s="68"/>
      <c r="P96" s="50" t="s">
        <v>109</v>
      </c>
      <c r="Q96" s="50" t="s">
        <v>449</v>
      </c>
      <c r="R96" s="50" t="s">
        <v>79</v>
      </c>
      <c r="S96" s="50"/>
      <c r="T96" s="50"/>
      <c r="U96" s="50" t="s">
        <v>49</v>
      </c>
      <c r="V96" s="50"/>
      <c r="W96" s="52"/>
      <c r="X96" s="123">
        <f t="shared" si="23"/>
        <v>1</v>
      </c>
      <c r="Y96" s="123">
        <f t="shared" si="24"/>
        <v>1</v>
      </c>
      <c r="Z96" s="123">
        <f t="shared" si="25"/>
        <v>1</v>
      </c>
      <c r="AA96" s="123">
        <f t="shared" si="26"/>
        <v>1</v>
      </c>
      <c r="AB96" s="123">
        <f t="shared" si="27"/>
        <v>1</v>
      </c>
      <c r="AC96" s="123">
        <f t="shared" si="28"/>
        <v>1</v>
      </c>
    </row>
    <row r="97" spans="2:29" s="38" customFormat="1" ht="60" outlineLevel="1">
      <c r="B97" s="71">
        <f t="shared" si="29"/>
        <v>83</v>
      </c>
      <c r="C97" s="50" t="s">
        <v>333</v>
      </c>
      <c r="D97" s="50">
        <v>2</v>
      </c>
      <c r="E97" s="50" t="s">
        <v>324</v>
      </c>
      <c r="F97" s="54" t="s">
        <v>150</v>
      </c>
      <c r="G97" s="54" t="s">
        <v>349</v>
      </c>
      <c r="H97" s="54">
        <v>6</v>
      </c>
      <c r="I97" s="54" t="s">
        <v>440</v>
      </c>
      <c r="J97" s="50" t="s">
        <v>299</v>
      </c>
      <c r="K97" s="50"/>
      <c r="L97" s="50" t="s">
        <v>257</v>
      </c>
      <c r="M97" s="66"/>
      <c r="N97" s="81"/>
      <c r="O97" s="68" t="str">
        <f t="shared" ref="O97:O109" si="30">IF(N97="No","û",IF(N97="Si","ü",IF(N97="NA","l","")))</f>
        <v/>
      </c>
      <c r="P97" s="50" t="s">
        <v>108</v>
      </c>
      <c r="Q97" s="50" t="s">
        <v>443</v>
      </c>
      <c r="R97" s="50" t="s">
        <v>79</v>
      </c>
      <c r="S97" s="50" t="s">
        <v>243</v>
      </c>
      <c r="T97" s="50"/>
      <c r="U97" s="50" t="s">
        <v>49</v>
      </c>
      <c r="V97" s="50"/>
      <c r="W97" s="52"/>
      <c r="X97" s="123">
        <f t="shared" si="23"/>
        <v>1</v>
      </c>
      <c r="Y97" s="123">
        <f t="shared" si="24"/>
        <v>1</v>
      </c>
      <c r="Z97" s="123">
        <f t="shared" si="25"/>
        <v>1</v>
      </c>
      <c r="AA97" s="123">
        <f t="shared" si="26"/>
        <v>1</v>
      </c>
      <c r="AB97" s="123">
        <f t="shared" si="27"/>
        <v>1</v>
      </c>
      <c r="AC97" s="123">
        <f t="shared" si="28"/>
        <v>1</v>
      </c>
    </row>
    <row r="98" spans="2:29" s="38" customFormat="1" ht="36" outlineLevel="1">
      <c r="B98" s="71">
        <f t="shared" si="29"/>
        <v>84</v>
      </c>
      <c r="C98" s="50" t="s">
        <v>333</v>
      </c>
      <c r="D98" s="50">
        <v>2</v>
      </c>
      <c r="E98" s="50" t="s">
        <v>324</v>
      </c>
      <c r="F98" s="54" t="s">
        <v>150</v>
      </c>
      <c r="G98" s="56" t="s">
        <v>206</v>
      </c>
      <c r="H98" s="56">
        <v>1</v>
      </c>
      <c r="I98" s="57" t="s">
        <v>212</v>
      </c>
      <c r="J98" s="50" t="s">
        <v>131</v>
      </c>
      <c r="K98" s="50" t="s">
        <v>123</v>
      </c>
      <c r="L98" s="50" t="s">
        <v>257</v>
      </c>
      <c r="M98" s="66"/>
      <c r="N98" s="81"/>
      <c r="O98" s="68" t="str">
        <f t="shared" si="30"/>
        <v/>
      </c>
      <c r="P98" s="50" t="s">
        <v>408</v>
      </c>
      <c r="Q98" s="50" t="s">
        <v>214</v>
      </c>
      <c r="R98" s="50"/>
      <c r="S98" s="50" t="s">
        <v>243</v>
      </c>
      <c r="T98" s="50"/>
      <c r="U98" s="50"/>
      <c r="V98" s="50"/>
      <c r="W98" s="52"/>
      <c r="X98" s="123">
        <f t="shared" si="23"/>
        <v>1</v>
      </c>
      <c r="Y98" s="123">
        <f t="shared" si="24"/>
        <v>1</v>
      </c>
      <c r="Z98" s="123">
        <f t="shared" si="25"/>
        <v>1</v>
      </c>
      <c r="AA98" s="123">
        <f t="shared" si="26"/>
        <v>1</v>
      </c>
      <c r="AB98" s="123">
        <f t="shared" si="27"/>
        <v>1</v>
      </c>
      <c r="AC98" s="123">
        <f t="shared" si="28"/>
        <v>1</v>
      </c>
    </row>
    <row r="99" spans="2:29" s="38" customFormat="1" ht="84" outlineLevel="1">
      <c r="B99" s="71">
        <f t="shared" si="29"/>
        <v>85</v>
      </c>
      <c r="C99" s="50" t="s">
        <v>333</v>
      </c>
      <c r="D99" s="50">
        <v>2</v>
      </c>
      <c r="E99" s="50" t="s">
        <v>324</v>
      </c>
      <c r="F99" s="54" t="s">
        <v>150</v>
      </c>
      <c r="G99" s="50" t="s">
        <v>206</v>
      </c>
      <c r="H99" s="50">
        <v>1</v>
      </c>
      <c r="I99" s="53" t="s">
        <v>207</v>
      </c>
      <c r="J99" s="50" t="s">
        <v>131</v>
      </c>
      <c r="K99" s="50" t="s">
        <v>123</v>
      </c>
      <c r="L99" s="50" t="s">
        <v>257</v>
      </c>
      <c r="M99" s="66"/>
      <c r="N99" s="81"/>
      <c r="O99" s="68" t="str">
        <f t="shared" si="30"/>
        <v/>
      </c>
      <c r="P99" s="50" t="s">
        <v>68</v>
      </c>
      <c r="Q99" s="50" t="s">
        <v>71</v>
      </c>
      <c r="R99" s="50"/>
      <c r="S99" s="50" t="s">
        <v>243</v>
      </c>
      <c r="T99" s="50"/>
      <c r="U99" s="50" t="s">
        <v>50</v>
      </c>
      <c r="V99" s="50"/>
      <c r="W99" s="52"/>
      <c r="X99" s="123">
        <f t="shared" si="23"/>
        <v>1</v>
      </c>
      <c r="Y99" s="123">
        <f t="shared" si="24"/>
        <v>1</v>
      </c>
      <c r="Z99" s="123">
        <f t="shared" si="25"/>
        <v>1</v>
      </c>
      <c r="AA99" s="123">
        <f t="shared" si="26"/>
        <v>1</v>
      </c>
      <c r="AB99" s="123">
        <f t="shared" si="27"/>
        <v>1</v>
      </c>
      <c r="AC99" s="123">
        <f t="shared" si="28"/>
        <v>1</v>
      </c>
    </row>
    <row r="100" spans="2:29" s="38" customFormat="1" ht="36" outlineLevel="1">
      <c r="B100" s="71">
        <f t="shared" si="29"/>
        <v>86</v>
      </c>
      <c r="C100" s="50" t="s">
        <v>333</v>
      </c>
      <c r="D100" s="54">
        <v>2.4</v>
      </c>
      <c r="E100" s="54" t="s">
        <v>127</v>
      </c>
      <c r="F100" s="54"/>
      <c r="G100" s="54" t="s">
        <v>206</v>
      </c>
      <c r="H100" s="54">
        <v>3</v>
      </c>
      <c r="I100" s="55" t="s">
        <v>149</v>
      </c>
      <c r="J100" s="54" t="s">
        <v>131</v>
      </c>
      <c r="K100" s="54" t="s">
        <v>123</v>
      </c>
      <c r="L100" s="50" t="s">
        <v>257</v>
      </c>
      <c r="M100" s="66"/>
      <c r="N100" s="65"/>
      <c r="O100" s="68" t="str">
        <f t="shared" si="30"/>
        <v/>
      </c>
      <c r="P100" s="54" t="s">
        <v>68</v>
      </c>
      <c r="Q100" s="54" t="s">
        <v>82</v>
      </c>
      <c r="R100" s="54"/>
      <c r="S100" s="54"/>
      <c r="T100" s="54"/>
      <c r="U100" s="54" t="s">
        <v>50</v>
      </c>
      <c r="V100" s="50"/>
      <c r="W100" s="52"/>
      <c r="X100" s="123">
        <f t="shared" si="23"/>
        <v>1</v>
      </c>
      <c r="Y100" s="123">
        <f t="shared" si="24"/>
        <v>1</v>
      </c>
      <c r="Z100" s="123">
        <f t="shared" si="25"/>
        <v>1</v>
      </c>
      <c r="AA100" s="123">
        <f t="shared" si="26"/>
        <v>1</v>
      </c>
      <c r="AB100" s="123">
        <f t="shared" si="27"/>
        <v>1</v>
      </c>
      <c r="AC100" s="123">
        <f t="shared" si="28"/>
        <v>1</v>
      </c>
    </row>
    <row r="101" spans="2:29" s="38" customFormat="1" ht="36" outlineLevel="1">
      <c r="B101" s="71">
        <f t="shared" si="29"/>
        <v>87</v>
      </c>
      <c r="C101" s="50" t="s">
        <v>333</v>
      </c>
      <c r="D101" s="50">
        <v>2</v>
      </c>
      <c r="E101" s="50" t="s">
        <v>324</v>
      </c>
      <c r="F101" s="54" t="s">
        <v>150</v>
      </c>
      <c r="G101" s="50" t="s">
        <v>206</v>
      </c>
      <c r="H101" s="50">
        <v>4</v>
      </c>
      <c r="I101" s="53" t="s">
        <v>208</v>
      </c>
      <c r="J101" s="50" t="s">
        <v>131</v>
      </c>
      <c r="K101" s="50" t="s">
        <v>123</v>
      </c>
      <c r="L101" s="50" t="s">
        <v>257</v>
      </c>
      <c r="M101" s="66"/>
      <c r="N101" s="81"/>
      <c r="O101" s="68" t="str">
        <f t="shared" si="30"/>
        <v/>
      </c>
      <c r="P101" s="50" t="s">
        <v>68</v>
      </c>
      <c r="Q101" s="50" t="s">
        <v>69</v>
      </c>
      <c r="R101" s="50"/>
      <c r="S101" s="50" t="s">
        <v>243</v>
      </c>
      <c r="T101" s="50"/>
      <c r="U101" s="50" t="s">
        <v>50</v>
      </c>
      <c r="V101" s="50"/>
      <c r="W101" s="52"/>
      <c r="X101" s="123">
        <f t="shared" si="23"/>
        <v>1</v>
      </c>
      <c r="Y101" s="123">
        <f t="shared" si="24"/>
        <v>1</v>
      </c>
      <c r="Z101" s="123">
        <f t="shared" si="25"/>
        <v>1</v>
      </c>
      <c r="AA101" s="123">
        <f t="shared" si="26"/>
        <v>1</v>
      </c>
      <c r="AB101" s="123">
        <f t="shared" si="27"/>
        <v>1</v>
      </c>
      <c r="AC101" s="123">
        <f t="shared" si="28"/>
        <v>1</v>
      </c>
    </row>
    <row r="102" spans="2:29" s="38" customFormat="1" ht="36" outlineLevel="1">
      <c r="B102" s="71">
        <f t="shared" si="29"/>
        <v>88</v>
      </c>
      <c r="C102" s="50" t="s">
        <v>333</v>
      </c>
      <c r="D102" s="50">
        <v>2</v>
      </c>
      <c r="E102" s="50" t="s">
        <v>324</v>
      </c>
      <c r="F102" s="54" t="s">
        <v>150</v>
      </c>
      <c r="G102" s="50" t="s">
        <v>206</v>
      </c>
      <c r="H102" s="50">
        <v>5</v>
      </c>
      <c r="I102" s="53" t="s">
        <v>209</v>
      </c>
      <c r="J102" s="50" t="s">
        <v>131</v>
      </c>
      <c r="K102" s="50" t="s">
        <v>123</v>
      </c>
      <c r="L102" s="50" t="s">
        <v>257</v>
      </c>
      <c r="M102" s="66"/>
      <c r="N102" s="81"/>
      <c r="O102" s="68" t="str">
        <f t="shared" si="30"/>
        <v/>
      </c>
      <c r="P102" s="50" t="s">
        <v>68</v>
      </c>
      <c r="Q102" s="50" t="s">
        <v>210</v>
      </c>
      <c r="R102" s="50"/>
      <c r="S102" s="50" t="s">
        <v>243</v>
      </c>
      <c r="T102" s="50"/>
      <c r="U102" s="50" t="s">
        <v>50</v>
      </c>
      <c r="V102" s="50"/>
      <c r="W102" s="52"/>
      <c r="X102" s="123">
        <f t="shared" si="23"/>
        <v>1</v>
      </c>
      <c r="Y102" s="123">
        <f t="shared" si="24"/>
        <v>1</v>
      </c>
      <c r="Z102" s="123">
        <f t="shared" si="25"/>
        <v>1</v>
      </c>
      <c r="AA102" s="123">
        <f t="shared" si="26"/>
        <v>1</v>
      </c>
      <c r="AB102" s="123">
        <f t="shared" si="27"/>
        <v>1</v>
      </c>
      <c r="AC102" s="123">
        <f t="shared" si="28"/>
        <v>1</v>
      </c>
    </row>
    <row r="103" spans="2:29" s="38" customFormat="1" ht="36" outlineLevel="1">
      <c r="B103" s="71">
        <f t="shared" si="29"/>
        <v>89</v>
      </c>
      <c r="C103" s="50" t="s">
        <v>333</v>
      </c>
      <c r="D103" s="50">
        <v>2</v>
      </c>
      <c r="E103" s="50" t="s">
        <v>324</v>
      </c>
      <c r="F103" s="54" t="s">
        <v>151</v>
      </c>
      <c r="G103" s="54" t="s">
        <v>349</v>
      </c>
      <c r="H103" s="54">
        <v>1</v>
      </c>
      <c r="I103" s="54" t="s">
        <v>348</v>
      </c>
      <c r="J103" s="50" t="s">
        <v>131</v>
      </c>
      <c r="K103" s="50"/>
      <c r="L103" s="50" t="s">
        <v>257</v>
      </c>
      <c r="M103" s="66"/>
      <c r="N103" s="81"/>
      <c r="O103" s="68" t="str">
        <f t="shared" si="30"/>
        <v/>
      </c>
      <c r="P103" s="50" t="s">
        <v>110</v>
      </c>
      <c r="Q103" s="50" t="s">
        <v>106</v>
      </c>
      <c r="R103" s="50" t="s">
        <v>79</v>
      </c>
      <c r="S103" s="50" t="s">
        <v>364</v>
      </c>
      <c r="T103" s="50"/>
      <c r="U103" s="50" t="s">
        <v>49</v>
      </c>
      <c r="V103" s="50"/>
      <c r="W103" s="52"/>
      <c r="X103" s="123">
        <f t="shared" si="23"/>
        <v>1</v>
      </c>
      <c r="Y103" s="123">
        <f t="shared" si="24"/>
        <v>1</v>
      </c>
      <c r="Z103" s="123">
        <f t="shared" si="25"/>
        <v>1</v>
      </c>
      <c r="AA103" s="123">
        <f t="shared" si="26"/>
        <v>1</v>
      </c>
      <c r="AB103" s="123">
        <f t="shared" si="27"/>
        <v>1</v>
      </c>
      <c r="AC103" s="123">
        <f t="shared" si="28"/>
        <v>1</v>
      </c>
    </row>
    <row r="104" spans="2:29" s="38" customFormat="1" ht="48" outlineLevel="1">
      <c r="B104" s="71">
        <f t="shared" si="29"/>
        <v>90</v>
      </c>
      <c r="C104" s="50" t="s">
        <v>333</v>
      </c>
      <c r="D104" s="50">
        <v>2</v>
      </c>
      <c r="E104" s="50" t="s">
        <v>324</v>
      </c>
      <c r="F104" s="54" t="s">
        <v>150</v>
      </c>
      <c r="G104" s="50" t="s">
        <v>358</v>
      </c>
      <c r="H104" s="50">
        <v>1</v>
      </c>
      <c r="I104" s="50" t="s">
        <v>359</v>
      </c>
      <c r="J104" s="50" t="s">
        <v>244</v>
      </c>
      <c r="K104" s="50"/>
      <c r="L104" s="50" t="s">
        <v>257</v>
      </c>
      <c r="M104" s="66"/>
      <c r="N104" s="81"/>
      <c r="O104" s="68" t="str">
        <f t="shared" si="30"/>
        <v/>
      </c>
      <c r="P104" s="50" t="s">
        <v>56</v>
      </c>
      <c r="Q104" s="10" t="s">
        <v>64</v>
      </c>
      <c r="R104" s="50"/>
      <c r="S104" s="50" t="s">
        <v>364</v>
      </c>
      <c r="T104" s="50"/>
      <c r="U104" s="50" t="s">
        <v>51</v>
      </c>
      <c r="V104" s="50"/>
      <c r="W104" s="52"/>
      <c r="X104" s="123">
        <f t="shared" si="23"/>
        <v>1</v>
      </c>
      <c r="Y104" s="123">
        <f t="shared" si="24"/>
        <v>1</v>
      </c>
      <c r="Z104" s="123">
        <f t="shared" si="25"/>
        <v>1</v>
      </c>
      <c r="AA104" s="123">
        <f t="shared" si="26"/>
        <v>1</v>
      </c>
      <c r="AB104" s="123">
        <f t="shared" si="27"/>
        <v>1</v>
      </c>
      <c r="AC104" s="123">
        <f t="shared" si="28"/>
        <v>1</v>
      </c>
    </row>
    <row r="105" spans="2:29" s="38" customFormat="1" ht="36" outlineLevel="1">
      <c r="B105" s="71">
        <f t="shared" si="29"/>
        <v>91</v>
      </c>
      <c r="C105" s="50" t="s">
        <v>333</v>
      </c>
      <c r="D105" s="50">
        <v>2</v>
      </c>
      <c r="E105" s="50" t="s">
        <v>324</v>
      </c>
      <c r="F105" s="54" t="s">
        <v>150</v>
      </c>
      <c r="G105" s="50" t="s">
        <v>358</v>
      </c>
      <c r="H105" s="50">
        <v>2</v>
      </c>
      <c r="I105" s="50" t="s">
        <v>361</v>
      </c>
      <c r="J105" s="50" t="s">
        <v>244</v>
      </c>
      <c r="K105" s="50" t="s">
        <v>131</v>
      </c>
      <c r="L105" s="50" t="s">
        <v>257</v>
      </c>
      <c r="M105" s="66"/>
      <c r="N105" s="81"/>
      <c r="O105" s="68" t="str">
        <f t="shared" si="30"/>
        <v/>
      </c>
      <c r="P105" s="50" t="s">
        <v>64</v>
      </c>
      <c r="Q105" s="10" t="s">
        <v>77</v>
      </c>
      <c r="R105" s="50"/>
      <c r="S105" s="50" t="s">
        <v>364</v>
      </c>
      <c r="T105" s="50"/>
      <c r="U105" s="50" t="s">
        <v>51</v>
      </c>
      <c r="V105" s="50"/>
      <c r="W105" s="52"/>
      <c r="X105" s="123">
        <f t="shared" si="23"/>
        <v>1</v>
      </c>
      <c r="Y105" s="123">
        <f t="shared" si="24"/>
        <v>1</v>
      </c>
      <c r="Z105" s="123">
        <f t="shared" si="25"/>
        <v>1</v>
      </c>
      <c r="AA105" s="123">
        <f t="shared" si="26"/>
        <v>1</v>
      </c>
      <c r="AB105" s="123">
        <f t="shared" si="27"/>
        <v>1</v>
      </c>
      <c r="AC105" s="123">
        <f t="shared" si="28"/>
        <v>1</v>
      </c>
    </row>
    <row r="106" spans="2:29" s="38" customFormat="1" ht="36" outlineLevel="1">
      <c r="B106" s="71">
        <f t="shared" si="29"/>
        <v>92</v>
      </c>
      <c r="C106" s="50" t="s">
        <v>333</v>
      </c>
      <c r="D106" s="50">
        <v>2</v>
      </c>
      <c r="E106" s="50" t="s">
        <v>324</v>
      </c>
      <c r="F106" s="54" t="s">
        <v>150</v>
      </c>
      <c r="G106" s="50" t="s">
        <v>358</v>
      </c>
      <c r="H106" s="50">
        <v>3</v>
      </c>
      <c r="I106" s="50" t="s">
        <v>362</v>
      </c>
      <c r="J106" s="50" t="s">
        <v>131</v>
      </c>
      <c r="K106" s="50" t="s">
        <v>244</v>
      </c>
      <c r="L106" s="50" t="s">
        <v>257</v>
      </c>
      <c r="M106" s="66"/>
      <c r="N106" s="81"/>
      <c r="O106" s="68" t="str">
        <f t="shared" si="30"/>
        <v/>
      </c>
      <c r="P106" s="50" t="s">
        <v>77</v>
      </c>
      <c r="Q106" s="10" t="s">
        <v>77</v>
      </c>
      <c r="R106" s="50"/>
      <c r="S106" s="50" t="s">
        <v>364</v>
      </c>
      <c r="T106" s="50"/>
      <c r="U106" s="50" t="s">
        <v>51</v>
      </c>
      <c r="V106" s="50"/>
      <c r="W106" s="52"/>
      <c r="X106" s="123">
        <f t="shared" si="23"/>
        <v>1</v>
      </c>
      <c r="Y106" s="123">
        <f t="shared" si="24"/>
        <v>1</v>
      </c>
      <c r="Z106" s="123">
        <f t="shared" si="25"/>
        <v>1</v>
      </c>
      <c r="AA106" s="123">
        <f t="shared" si="26"/>
        <v>1</v>
      </c>
      <c r="AB106" s="123">
        <f t="shared" si="27"/>
        <v>1</v>
      </c>
      <c r="AC106" s="123">
        <f t="shared" si="28"/>
        <v>1</v>
      </c>
    </row>
    <row r="107" spans="2:29" s="38" customFormat="1" ht="36" outlineLevel="1">
      <c r="B107" s="71">
        <f t="shared" si="29"/>
        <v>93</v>
      </c>
      <c r="C107" s="50" t="s">
        <v>333</v>
      </c>
      <c r="D107" s="50">
        <v>2</v>
      </c>
      <c r="E107" s="50" t="s">
        <v>324</v>
      </c>
      <c r="F107" s="54" t="s">
        <v>150</v>
      </c>
      <c r="G107" s="50" t="s">
        <v>358</v>
      </c>
      <c r="H107" s="50">
        <v>4</v>
      </c>
      <c r="I107" s="50" t="s">
        <v>363</v>
      </c>
      <c r="J107" s="50" t="s">
        <v>244</v>
      </c>
      <c r="K107" s="50" t="s">
        <v>131</v>
      </c>
      <c r="L107" s="50" t="s">
        <v>257</v>
      </c>
      <c r="M107" s="66"/>
      <c r="N107" s="81"/>
      <c r="O107" s="68" t="str">
        <f t="shared" si="30"/>
        <v/>
      </c>
      <c r="P107" s="50" t="s">
        <v>64</v>
      </c>
      <c r="Q107" s="10" t="s">
        <v>64</v>
      </c>
      <c r="R107" s="50"/>
      <c r="S107" s="50" t="s">
        <v>364</v>
      </c>
      <c r="T107" s="50"/>
      <c r="U107" s="50" t="s">
        <v>51</v>
      </c>
      <c r="V107" s="50"/>
      <c r="W107" s="52"/>
      <c r="X107" s="123">
        <f t="shared" si="23"/>
        <v>1</v>
      </c>
      <c r="Y107" s="123">
        <f t="shared" si="24"/>
        <v>1</v>
      </c>
      <c r="Z107" s="123">
        <f t="shared" si="25"/>
        <v>1</v>
      </c>
      <c r="AA107" s="123">
        <f t="shared" si="26"/>
        <v>1</v>
      </c>
      <c r="AB107" s="123">
        <f t="shared" si="27"/>
        <v>1</v>
      </c>
      <c r="AC107" s="123">
        <f t="shared" si="28"/>
        <v>1</v>
      </c>
    </row>
    <row r="108" spans="2:29" s="38" customFormat="1" ht="36" outlineLevel="1">
      <c r="B108" s="71">
        <f t="shared" si="29"/>
        <v>94</v>
      </c>
      <c r="C108" s="50" t="s">
        <v>333</v>
      </c>
      <c r="D108" s="50">
        <v>2</v>
      </c>
      <c r="E108" s="50" t="s">
        <v>324</v>
      </c>
      <c r="F108" s="54" t="s">
        <v>151</v>
      </c>
      <c r="G108" s="54" t="s">
        <v>349</v>
      </c>
      <c r="H108" s="54">
        <v>2</v>
      </c>
      <c r="I108" s="54" t="s">
        <v>348</v>
      </c>
      <c r="J108" s="50" t="s">
        <v>244</v>
      </c>
      <c r="K108" s="50"/>
      <c r="L108" s="50" t="s">
        <v>257</v>
      </c>
      <c r="M108" s="66"/>
      <c r="N108" s="81"/>
      <c r="O108" s="68" t="str">
        <f t="shared" si="30"/>
        <v/>
      </c>
      <c r="P108" s="50" t="s">
        <v>110</v>
      </c>
      <c r="Q108" s="50" t="s">
        <v>111</v>
      </c>
      <c r="R108" s="50" t="s">
        <v>79</v>
      </c>
      <c r="S108" s="50" t="s">
        <v>364</v>
      </c>
      <c r="T108" s="50"/>
      <c r="U108" s="50" t="s">
        <v>49</v>
      </c>
      <c r="V108" s="50"/>
      <c r="W108" s="52"/>
      <c r="X108" s="123">
        <f t="shared" si="23"/>
        <v>1</v>
      </c>
      <c r="Y108" s="123">
        <f t="shared" si="24"/>
        <v>1</v>
      </c>
      <c r="Z108" s="123">
        <f t="shared" si="25"/>
        <v>1</v>
      </c>
      <c r="AA108" s="123">
        <f t="shared" si="26"/>
        <v>1</v>
      </c>
      <c r="AB108" s="123">
        <f t="shared" si="27"/>
        <v>1</v>
      </c>
      <c r="AC108" s="123">
        <f t="shared" si="28"/>
        <v>1</v>
      </c>
    </row>
    <row r="109" spans="2:29" s="38" customFormat="1" ht="36" outlineLevel="1">
      <c r="B109" s="71">
        <f t="shared" si="29"/>
        <v>95</v>
      </c>
      <c r="C109" s="50" t="s">
        <v>333</v>
      </c>
      <c r="D109" s="50">
        <v>2</v>
      </c>
      <c r="E109" s="50" t="s">
        <v>324</v>
      </c>
      <c r="F109" s="54" t="s">
        <v>151</v>
      </c>
      <c r="G109" s="54" t="s">
        <v>349</v>
      </c>
      <c r="H109" s="54">
        <v>8</v>
      </c>
      <c r="I109" s="54" t="s">
        <v>405</v>
      </c>
      <c r="J109" s="50" t="s">
        <v>299</v>
      </c>
      <c r="K109" s="50"/>
      <c r="L109" s="50" t="s">
        <v>257</v>
      </c>
      <c r="M109" s="66"/>
      <c r="N109" s="81"/>
      <c r="O109" s="68" t="str">
        <f t="shared" si="30"/>
        <v/>
      </c>
      <c r="P109" s="50" t="s">
        <v>110</v>
      </c>
      <c r="Q109" s="50" t="s">
        <v>78</v>
      </c>
      <c r="R109" s="50"/>
      <c r="S109" s="50" t="s">
        <v>364</v>
      </c>
      <c r="T109" s="50"/>
      <c r="U109" s="50" t="s">
        <v>59</v>
      </c>
      <c r="V109" s="50"/>
      <c r="W109" s="52"/>
      <c r="X109" s="123">
        <f t="shared" si="23"/>
        <v>1</v>
      </c>
      <c r="Y109" s="123">
        <f t="shared" si="24"/>
        <v>1</v>
      </c>
      <c r="Z109" s="123">
        <f t="shared" si="25"/>
        <v>1</v>
      </c>
      <c r="AA109" s="123">
        <f t="shared" si="26"/>
        <v>1</v>
      </c>
      <c r="AB109" s="123">
        <f t="shared" si="27"/>
        <v>1</v>
      </c>
      <c r="AC109" s="123">
        <f t="shared" si="28"/>
        <v>1</v>
      </c>
    </row>
    <row r="110" spans="2:29" s="38" customFormat="1" ht="36" outlineLevel="1">
      <c r="B110" s="71">
        <f t="shared" si="29"/>
        <v>96</v>
      </c>
      <c r="C110" s="50" t="s">
        <v>333</v>
      </c>
      <c r="D110" s="50">
        <v>2</v>
      </c>
      <c r="E110" s="50" t="s">
        <v>324</v>
      </c>
      <c r="F110" s="50" t="s">
        <v>215</v>
      </c>
      <c r="G110" s="50" t="s">
        <v>349</v>
      </c>
      <c r="H110" s="50">
        <v>3</v>
      </c>
      <c r="I110" s="50" t="s">
        <v>348</v>
      </c>
      <c r="J110" s="50" t="s">
        <v>131</v>
      </c>
      <c r="K110" s="50"/>
      <c r="L110" s="50" t="s">
        <v>257</v>
      </c>
      <c r="M110" s="66"/>
      <c r="N110" s="81"/>
      <c r="O110" s="68"/>
      <c r="P110" s="50" t="s">
        <v>110</v>
      </c>
      <c r="Q110" s="50" t="s">
        <v>449</v>
      </c>
      <c r="R110" s="50" t="s">
        <v>79</v>
      </c>
      <c r="S110" s="50" t="s">
        <v>364</v>
      </c>
      <c r="T110" s="50"/>
      <c r="U110" s="50" t="s">
        <v>49</v>
      </c>
      <c r="V110" s="50"/>
      <c r="W110" s="52"/>
      <c r="X110" s="123">
        <f t="shared" si="23"/>
        <v>1</v>
      </c>
      <c r="Y110" s="123">
        <f t="shared" si="24"/>
        <v>1</v>
      </c>
      <c r="Z110" s="123">
        <f t="shared" si="25"/>
        <v>1</v>
      </c>
      <c r="AA110" s="123">
        <f t="shared" si="26"/>
        <v>1</v>
      </c>
      <c r="AB110" s="123">
        <f t="shared" si="27"/>
        <v>1</v>
      </c>
      <c r="AC110" s="123">
        <f t="shared" si="28"/>
        <v>1</v>
      </c>
    </row>
    <row r="111" spans="2:29" s="38" customFormat="1" ht="36" outlineLevel="1">
      <c r="B111" s="71">
        <f t="shared" si="29"/>
        <v>97</v>
      </c>
      <c r="C111" s="50" t="s">
        <v>333</v>
      </c>
      <c r="D111" s="50">
        <v>2</v>
      </c>
      <c r="E111" s="50" t="s">
        <v>324</v>
      </c>
      <c r="F111" s="54" t="s">
        <v>151</v>
      </c>
      <c r="G111" s="54" t="s">
        <v>349</v>
      </c>
      <c r="H111" s="54">
        <v>5</v>
      </c>
      <c r="I111" s="54" t="s">
        <v>440</v>
      </c>
      <c r="J111" s="50" t="s">
        <v>299</v>
      </c>
      <c r="K111" s="50"/>
      <c r="L111" s="50" t="s">
        <v>257</v>
      </c>
      <c r="M111" s="66"/>
      <c r="N111" s="81"/>
      <c r="O111" s="68" t="str">
        <f t="shared" ref="O111:O118" si="31">IF(N111="No","û",IF(N111="Si","ü",IF(N111="NA","l","")))</f>
        <v/>
      </c>
      <c r="P111" s="50" t="s">
        <v>110</v>
      </c>
      <c r="Q111" s="50" t="s">
        <v>443</v>
      </c>
      <c r="R111" s="50" t="s">
        <v>79</v>
      </c>
      <c r="S111" s="50" t="s">
        <v>364</v>
      </c>
      <c r="T111" s="50"/>
      <c r="U111" s="50" t="s">
        <v>49</v>
      </c>
      <c r="V111" s="50"/>
      <c r="W111" s="52"/>
      <c r="X111" s="123">
        <f t="shared" si="23"/>
        <v>1</v>
      </c>
      <c r="Y111" s="123">
        <f t="shared" si="24"/>
        <v>1</v>
      </c>
      <c r="Z111" s="123">
        <f t="shared" si="25"/>
        <v>1</v>
      </c>
      <c r="AA111" s="123">
        <f t="shared" si="26"/>
        <v>1</v>
      </c>
      <c r="AB111" s="123">
        <f t="shared" si="27"/>
        <v>1</v>
      </c>
      <c r="AC111" s="123">
        <f t="shared" si="28"/>
        <v>1</v>
      </c>
    </row>
    <row r="112" spans="2:29" s="38" customFormat="1" ht="72" outlineLevel="1">
      <c r="B112" s="71">
        <f t="shared" si="29"/>
        <v>98</v>
      </c>
      <c r="C112" s="50" t="s">
        <v>333</v>
      </c>
      <c r="D112" s="50">
        <v>2</v>
      </c>
      <c r="E112" s="50" t="s">
        <v>324</v>
      </c>
      <c r="F112" s="54" t="s">
        <v>151</v>
      </c>
      <c r="G112" s="54" t="s">
        <v>349</v>
      </c>
      <c r="H112" s="54">
        <v>1</v>
      </c>
      <c r="I112" s="54" t="s">
        <v>348</v>
      </c>
      <c r="J112" s="50" t="s">
        <v>131</v>
      </c>
      <c r="K112" s="50"/>
      <c r="L112" s="50" t="s">
        <v>257</v>
      </c>
      <c r="M112" s="66"/>
      <c r="N112" s="81"/>
      <c r="O112" s="68" t="str">
        <f t="shared" si="31"/>
        <v/>
      </c>
      <c r="P112" s="50" t="s">
        <v>112</v>
      </c>
      <c r="Q112" s="50" t="s">
        <v>106</v>
      </c>
      <c r="R112" s="50" t="s">
        <v>79</v>
      </c>
      <c r="S112" s="50" t="s">
        <v>428</v>
      </c>
      <c r="T112" s="50"/>
      <c r="U112" s="50" t="s">
        <v>49</v>
      </c>
      <c r="V112" s="50"/>
      <c r="W112" s="52"/>
      <c r="X112" s="123">
        <f t="shared" si="23"/>
        <v>1</v>
      </c>
      <c r="Y112" s="123">
        <f t="shared" si="24"/>
        <v>1</v>
      </c>
      <c r="Z112" s="123">
        <f t="shared" si="25"/>
        <v>1</v>
      </c>
      <c r="AA112" s="123">
        <f t="shared" si="26"/>
        <v>1</v>
      </c>
      <c r="AB112" s="123">
        <f t="shared" si="27"/>
        <v>1</v>
      </c>
      <c r="AC112" s="123">
        <f t="shared" si="28"/>
        <v>1</v>
      </c>
    </row>
    <row r="113" spans="2:29" s="38" customFormat="1" ht="84" outlineLevel="1">
      <c r="B113" s="71">
        <f t="shared" si="29"/>
        <v>99</v>
      </c>
      <c r="C113" s="50" t="s">
        <v>333</v>
      </c>
      <c r="D113" s="50">
        <v>2</v>
      </c>
      <c r="E113" s="50" t="s">
        <v>324</v>
      </c>
      <c r="F113" s="54" t="s">
        <v>152</v>
      </c>
      <c r="G113" s="50" t="s">
        <v>358</v>
      </c>
      <c r="H113" s="50">
        <v>1</v>
      </c>
      <c r="I113" s="50" t="s">
        <v>359</v>
      </c>
      <c r="J113" s="50" t="s">
        <v>244</v>
      </c>
      <c r="K113" s="50"/>
      <c r="L113" s="50" t="s">
        <v>257</v>
      </c>
      <c r="M113" s="66"/>
      <c r="N113" s="81"/>
      <c r="O113" s="68" t="str">
        <f t="shared" si="31"/>
        <v/>
      </c>
      <c r="P113" s="50" t="s">
        <v>58</v>
      </c>
      <c r="Q113" s="10" t="s">
        <v>64</v>
      </c>
      <c r="R113" s="50"/>
      <c r="S113" s="50" t="s">
        <v>428</v>
      </c>
      <c r="T113" s="50"/>
      <c r="U113" s="50" t="s">
        <v>51</v>
      </c>
      <c r="V113" s="50"/>
      <c r="W113" s="52"/>
      <c r="X113" s="123">
        <f t="shared" si="23"/>
        <v>1</v>
      </c>
      <c r="Y113" s="123">
        <f t="shared" si="24"/>
        <v>1</v>
      </c>
      <c r="Z113" s="123">
        <f t="shared" si="25"/>
        <v>1</v>
      </c>
      <c r="AA113" s="123">
        <f t="shared" si="26"/>
        <v>1</v>
      </c>
      <c r="AB113" s="123">
        <f t="shared" si="27"/>
        <v>1</v>
      </c>
      <c r="AC113" s="123">
        <f t="shared" si="28"/>
        <v>1</v>
      </c>
    </row>
    <row r="114" spans="2:29" s="38" customFormat="1" ht="36" outlineLevel="1">
      <c r="B114" s="71">
        <f t="shared" si="29"/>
        <v>100</v>
      </c>
      <c r="C114" s="50" t="s">
        <v>333</v>
      </c>
      <c r="D114" s="50">
        <v>2</v>
      </c>
      <c r="E114" s="50" t="s">
        <v>324</v>
      </c>
      <c r="F114" s="54" t="s">
        <v>152</v>
      </c>
      <c r="G114" s="50" t="s">
        <v>358</v>
      </c>
      <c r="H114" s="50">
        <v>2</v>
      </c>
      <c r="I114" s="50" t="s">
        <v>361</v>
      </c>
      <c r="J114" s="50" t="s">
        <v>244</v>
      </c>
      <c r="K114" s="50" t="s">
        <v>131</v>
      </c>
      <c r="L114" s="50" t="s">
        <v>257</v>
      </c>
      <c r="M114" s="66"/>
      <c r="N114" s="81"/>
      <c r="O114" s="68" t="str">
        <f t="shared" si="31"/>
        <v/>
      </c>
      <c r="P114" s="50" t="s">
        <v>64</v>
      </c>
      <c r="Q114" s="10" t="s">
        <v>77</v>
      </c>
      <c r="R114" s="50"/>
      <c r="S114" s="50" t="s">
        <v>428</v>
      </c>
      <c r="T114" s="50"/>
      <c r="U114" s="50" t="s">
        <v>51</v>
      </c>
      <c r="V114" s="50"/>
      <c r="W114" s="52"/>
      <c r="X114" s="123">
        <f t="shared" ref="X114:X145" si="32">IF(($G114="PRO")*AND(N114&lt;&gt;""),$N114, 1)</f>
        <v>1</v>
      </c>
      <c r="Y114" s="123">
        <f t="shared" ref="Y114:Y145" si="33">IF(($G114="REQM")*AND(N114&lt;&gt;""),$N114, 1)</f>
        <v>1</v>
      </c>
      <c r="Z114" s="123">
        <f t="shared" ref="Z114:Z145" si="34">IF(($G114="ING")*AND(N114&lt;&gt;""),$N114, 1)</f>
        <v>1</v>
      </c>
      <c r="AA114" s="123">
        <f t="shared" ref="AA114:AA145" si="35">IF(($G114="PPQA")*AND(N114&lt;&gt;""),$N114, 1)</f>
        <v>1</v>
      </c>
      <c r="AB114" s="123">
        <f t="shared" ref="AB114:AB145" si="36">IF(($G114="CM")*AND(N114&lt;&gt;""),$N114, 1)</f>
        <v>1</v>
      </c>
      <c r="AC114" s="123">
        <f t="shared" ref="AC114:AC145" si="37">IF(($G114="MA")*AND(N114&lt;&gt;""),$N114, 1)</f>
        <v>1</v>
      </c>
    </row>
    <row r="115" spans="2:29" s="38" customFormat="1" ht="36" outlineLevel="1">
      <c r="B115" s="71">
        <f t="shared" ref="B115:B146" si="38">B114+1</f>
        <v>101</v>
      </c>
      <c r="C115" s="50" t="s">
        <v>333</v>
      </c>
      <c r="D115" s="50">
        <v>2</v>
      </c>
      <c r="E115" s="50" t="s">
        <v>324</v>
      </c>
      <c r="F115" s="54" t="s">
        <v>152</v>
      </c>
      <c r="G115" s="50" t="s">
        <v>358</v>
      </c>
      <c r="H115" s="50">
        <v>3</v>
      </c>
      <c r="I115" s="50" t="s">
        <v>362</v>
      </c>
      <c r="J115" s="50" t="s">
        <v>131</v>
      </c>
      <c r="K115" s="50" t="s">
        <v>244</v>
      </c>
      <c r="L115" s="50" t="s">
        <v>257</v>
      </c>
      <c r="M115" s="66"/>
      <c r="N115" s="81"/>
      <c r="O115" s="68" t="str">
        <f t="shared" si="31"/>
        <v/>
      </c>
      <c r="P115" s="50" t="s">
        <v>77</v>
      </c>
      <c r="Q115" s="10" t="s">
        <v>77</v>
      </c>
      <c r="R115" s="50"/>
      <c r="S115" s="50" t="s">
        <v>428</v>
      </c>
      <c r="T115" s="50"/>
      <c r="U115" s="50" t="s">
        <v>51</v>
      </c>
      <c r="V115" s="50"/>
      <c r="W115" s="52"/>
      <c r="X115" s="123">
        <f t="shared" si="32"/>
        <v>1</v>
      </c>
      <c r="Y115" s="123">
        <f t="shared" si="33"/>
        <v>1</v>
      </c>
      <c r="Z115" s="123">
        <f t="shared" si="34"/>
        <v>1</v>
      </c>
      <c r="AA115" s="123">
        <f t="shared" si="35"/>
        <v>1</v>
      </c>
      <c r="AB115" s="123">
        <f t="shared" si="36"/>
        <v>1</v>
      </c>
      <c r="AC115" s="123">
        <f t="shared" si="37"/>
        <v>1</v>
      </c>
    </row>
    <row r="116" spans="2:29" s="38" customFormat="1" ht="36" outlineLevel="1">
      <c r="B116" s="71">
        <f t="shared" si="38"/>
        <v>102</v>
      </c>
      <c r="C116" s="50" t="s">
        <v>333</v>
      </c>
      <c r="D116" s="50">
        <v>2</v>
      </c>
      <c r="E116" s="50" t="s">
        <v>324</v>
      </c>
      <c r="F116" s="54" t="s">
        <v>152</v>
      </c>
      <c r="G116" s="50" t="s">
        <v>358</v>
      </c>
      <c r="H116" s="50">
        <v>4</v>
      </c>
      <c r="I116" s="50" t="s">
        <v>363</v>
      </c>
      <c r="J116" s="50" t="s">
        <v>244</v>
      </c>
      <c r="K116" s="50" t="s">
        <v>131</v>
      </c>
      <c r="L116" s="50" t="s">
        <v>257</v>
      </c>
      <c r="M116" s="66"/>
      <c r="N116" s="81"/>
      <c r="O116" s="68" t="str">
        <f t="shared" si="31"/>
        <v/>
      </c>
      <c r="P116" s="50" t="s">
        <v>64</v>
      </c>
      <c r="Q116" s="10" t="s">
        <v>64</v>
      </c>
      <c r="R116" s="50"/>
      <c r="S116" s="50" t="s">
        <v>428</v>
      </c>
      <c r="T116" s="50"/>
      <c r="U116" s="50" t="s">
        <v>51</v>
      </c>
      <c r="V116" s="50"/>
      <c r="W116" s="52"/>
      <c r="X116" s="123">
        <f t="shared" si="32"/>
        <v>1</v>
      </c>
      <c r="Y116" s="123">
        <f t="shared" si="33"/>
        <v>1</v>
      </c>
      <c r="Z116" s="123">
        <f t="shared" si="34"/>
        <v>1</v>
      </c>
      <c r="AA116" s="123">
        <f t="shared" si="35"/>
        <v>1</v>
      </c>
      <c r="AB116" s="123">
        <f t="shared" si="36"/>
        <v>1</v>
      </c>
      <c r="AC116" s="123">
        <f t="shared" si="37"/>
        <v>1</v>
      </c>
    </row>
    <row r="117" spans="2:29" s="38" customFormat="1" ht="72" outlineLevel="1">
      <c r="B117" s="71">
        <f t="shared" si="38"/>
        <v>103</v>
      </c>
      <c r="C117" s="50" t="s">
        <v>333</v>
      </c>
      <c r="D117" s="50">
        <v>2</v>
      </c>
      <c r="E117" s="50" t="s">
        <v>324</v>
      </c>
      <c r="F117" s="54" t="s">
        <v>152</v>
      </c>
      <c r="G117" s="54" t="s">
        <v>349</v>
      </c>
      <c r="H117" s="54">
        <v>2</v>
      </c>
      <c r="I117" s="54" t="s">
        <v>348</v>
      </c>
      <c r="J117" s="50" t="s">
        <v>244</v>
      </c>
      <c r="K117" s="50"/>
      <c r="L117" s="50" t="s">
        <v>257</v>
      </c>
      <c r="M117" s="66"/>
      <c r="N117" s="81"/>
      <c r="O117" s="68" t="str">
        <f t="shared" si="31"/>
        <v/>
      </c>
      <c r="P117" s="50" t="s">
        <v>112</v>
      </c>
      <c r="Q117" s="50" t="s">
        <v>111</v>
      </c>
      <c r="R117" s="50" t="s">
        <v>79</v>
      </c>
      <c r="S117" s="50" t="s">
        <v>428</v>
      </c>
      <c r="T117" s="50"/>
      <c r="U117" s="50" t="s">
        <v>80</v>
      </c>
      <c r="V117" s="50"/>
      <c r="W117" s="52"/>
      <c r="X117" s="123">
        <f t="shared" si="32"/>
        <v>1</v>
      </c>
      <c r="Y117" s="123">
        <f t="shared" si="33"/>
        <v>1</v>
      </c>
      <c r="Z117" s="123">
        <f t="shared" si="34"/>
        <v>1</v>
      </c>
      <c r="AA117" s="123">
        <f t="shared" si="35"/>
        <v>1</v>
      </c>
      <c r="AB117" s="123">
        <f t="shared" si="36"/>
        <v>1</v>
      </c>
      <c r="AC117" s="123">
        <f t="shared" si="37"/>
        <v>1</v>
      </c>
    </row>
    <row r="118" spans="2:29" s="38" customFormat="1" ht="72" outlineLevel="1">
      <c r="B118" s="71">
        <f t="shared" si="38"/>
        <v>104</v>
      </c>
      <c r="C118" s="50" t="s">
        <v>333</v>
      </c>
      <c r="D118" s="50">
        <v>2</v>
      </c>
      <c r="E118" s="50" t="s">
        <v>324</v>
      </c>
      <c r="F118" s="54" t="s">
        <v>152</v>
      </c>
      <c r="G118" s="54" t="s">
        <v>349</v>
      </c>
      <c r="H118" s="54">
        <v>8</v>
      </c>
      <c r="I118" s="54" t="s">
        <v>350</v>
      </c>
      <c r="J118" s="50" t="s">
        <v>299</v>
      </c>
      <c r="K118" s="50"/>
      <c r="L118" s="50" t="s">
        <v>257</v>
      </c>
      <c r="M118" s="66"/>
      <c r="N118" s="81"/>
      <c r="O118" s="68" t="str">
        <f t="shared" si="31"/>
        <v/>
      </c>
      <c r="P118" s="50" t="s">
        <v>112</v>
      </c>
      <c r="Q118" s="50" t="s">
        <v>78</v>
      </c>
      <c r="R118" s="50"/>
      <c r="S118" s="50" t="s">
        <v>428</v>
      </c>
      <c r="T118" s="50"/>
      <c r="U118" s="50" t="s">
        <v>59</v>
      </c>
      <c r="V118" s="50"/>
      <c r="W118" s="52"/>
      <c r="X118" s="123">
        <f t="shared" si="32"/>
        <v>1</v>
      </c>
      <c r="Y118" s="123">
        <f t="shared" si="33"/>
        <v>1</v>
      </c>
      <c r="Z118" s="123">
        <f t="shared" si="34"/>
        <v>1</v>
      </c>
      <c r="AA118" s="123">
        <f t="shared" si="35"/>
        <v>1</v>
      </c>
      <c r="AB118" s="123">
        <f t="shared" si="36"/>
        <v>1</v>
      </c>
      <c r="AC118" s="123">
        <f t="shared" si="37"/>
        <v>1</v>
      </c>
    </row>
    <row r="119" spans="2:29" s="38" customFormat="1" ht="36" outlineLevel="1">
      <c r="B119" s="71">
        <f t="shared" si="38"/>
        <v>105</v>
      </c>
      <c r="C119" s="50" t="s">
        <v>333</v>
      </c>
      <c r="D119" s="50">
        <v>2</v>
      </c>
      <c r="E119" s="50" t="s">
        <v>324</v>
      </c>
      <c r="F119" s="50" t="s">
        <v>215</v>
      </c>
      <c r="G119" s="50" t="s">
        <v>349</v>
      </c>
      <c r="H119" s="50">
        <v>3</v>
      </c>
      <c r="I119" s="50" t="s">
        <v>348</v>
      </c>
      <c r="J119" s="50" t="s">
        <v>131</v>
      </c>
      <c r="K119" s="50"/>
      <c r="L119" s="50" t="s">
        <v>257</v>
      </c>
      <c r="M119" s="66"/>
      <c r="N119" s="81"/>
      <c r="O119" s="68"/>
      <c r="P119" s="50" t="s">
        <v>110</v>
      </c>
      <c r="Q119" s="50" t="s">
        <v>449</v>
      </c>
      <c r="R119" s="50" t="s">
        <v>79</v>
      </c>
      <c r="S119" s="50" t="s">
        <v>364</v>
      </c>
      <c r="T119" s="50"/>
      <c r="U119" s="50" t="s">
        <v>49</v>
      </c>
      <c r="V119" s="50"/>
      <c r="W119" s="52"/>
      <c r="X119" s="123">
        <f t="shared" si="32"/>
        <v>1</v>
      </c>
      <c r="Y119" s="123">
        <f t="shared" si="33"/>
        <v>1</v>
      </c>
      <c r="Z119" s="123">
        <f t="shared" si="34"/>
        <v>1</v>
      </c>
      <c r="AA119" s="123">
        <f t="shared" si="35"/>
        <v>1</v>
      </c>
      <c r="AB119" s="123">
        <f t="shared" si="36"/>
        <v>1</v>
      </c>
      <c r="AC119" s="123">
        <f t="shared" si="37"/>
        <v>1</v>
      </c>
    </row>
    <row r="120" spans="2:29" s="38" customFormat="1" ht="36" outlineLevel="1">
      <c r="B120" s="71">
        <f t="shared" si="38"/>
        <v>106</v>
      </c>
      <c r="C120" s="50" t="s">
        <v>333</v>
      </c>
      <c r="D120" s="50">
        <v>2</v>
      </c>
      <c r="E120" s="50" t="s">
        <v>324</v>
      </c>
      <c r="F120" s="54" t="s">
        <v>152</v>
      </c>
      <c r="G120" s="54" t="s">
        <v>349</v>
      </c>
      <c r="H120" s="54">
        <v>6</v>
      </c>
      <c r="I120" s="54" t="s">
        <v>440</v>
      </c>
      <c r="J120" s="50" t="s">
        <v>299</v>
      </c>
      <c r="K120" s="50"/>
      <c r="L120" s="50" t="s">
        <v>257</v>
      </c>
      <c r="M120" s="66"/>
      <c r="N120" s="81"/>
      <c r="O120" s="68" t="str">
        <f t="shared" ref="O120:O132" si="39">IF(N120="No","û",IF(N120="Si","ü",IF(N120="NA","l","")))</f>
        <v/>
      </c>
      <c r="P120" s="50" t="s">
        <v>110</v>
      </c>
      <c r="Q120" s="50" t="s">
        <v>113</v>
      </c>
      <c r="R120" s="50" t="s">
        <v>79</v>
      </c>
      <c r="S120" s="50" t="s">
        <v>428</v>
      </c>
      <c r="T120" s="50"/>
      <c r="U120" s="50" t="s">
        <v>49</v>
      </c>
      <c r="V120" s="50"/>
      <c r="W120" s="52"/>
      <c r="X120" s="123">
        <f t="shared" si="32"/>
        <v>1</v>
      </c>
      <c r="Y120" s="123">
        <f t="shared" si="33"/>
        <v>1</v>
      </c>
      <c r="Z120" s="123">
        <f t="shared" si="34"/>
        <v>1</v>
      </c>
      <c r="AA120" s="123">
        <f t="shared" si="35"/>
        <v>1</v>
      </c>
      <c r="AB120" s="123">
        <f t="shared" si="36"/>
        <v>1</v>
      </c>
      <c r="AC120" s="123">
        <f t="shared" si="37"/>
        <v>1</v>
      </c>
    </row>
    <row r="121" spans="2:29" s="38" customFormat="1" ht="36" outlineLevel="1">
      <c r="B121" s="71">
        <f t="shared" si="38"/>
        <v>107</v>
      </c>
      <c r="C121" s="50" t="s">
        <v>333</v>
      </c>
      <c r="D121" s="50">
        <v>2</v>
      </c>
      <c r="E121" s="50" t="s">
        <v>324</v>
      </c>
      <c r="F121" s="54" t="s">
        <v>153</v>
      </c>
      <c r="G121" s="56" t="s">
        <v>206</v>
      </c>
      <c r="H121" s="56">
        <v>1</v>
      </c>
      <c r="I121" s="57" t="s">
        <v>212</v>
      </c>
      <c r="J121" s="50" t="s">
        <v>131</v>
      </c>
      <c r="K121" s="50" t="s">
        <v>123</v>
      </c>
      <c r="L121" s="50" t="s">
        <v>257</v>
      </c>
      <c r="M121" s="66"/>
      <c r="N121" s="81"/>
      <c r="O121" s="68" t="str">
        <f t="shared" si="39"/>
        <v/>
      </c>
      <c r="P121" s="50" t="s">
        <v>429</v>
      </c>
      <c r="Q121" s="50" t="s">
        <v>214</v>
      </c>
      <c r="R121" s="50"/>
      <c r="S121" s="50" t="s">
        <v>428</v>
      </c>
      <c r="T121" s="50"/>
      <c r="U121" s="50"/>
      <c r="V121" s="50"/>
      <c r="W121" s="52"/>
      <c r="X121" s="123">
        <f t="shared" si="32"/>
        <v>1</v>
      </c>
      <c r="Y121" s="123">
        <f t="shared" si="33"/>
        <v>1</v>
      </c>
      <c r="Z121" s="123">
        <f t="shared" si="34"/>
        <v>1</v>
      </c>
      <c r="AA121" s="123">
        <f t="shared" si="35"/>
        <v>1</v>
      </c>
      <c r="AB121" s="123">
        <f t="shared" si="36"/>
        <v>1</v>
      </c>
      <c r="AC121" s="123">
        <f t="shared" si="37"/>
        <v>1</v>
      </c>
    </row>
    <row r="122" spans="2:29" s="38" customFormat="1" ht="84" outlineLevel="1">
      <c r="B122" s="71">
        <f t="shared" si="38"/>
        <v>108</v>
      </c>
      <c r="C122" s="50" t="s">
        <v>333</v>
      </c>
      <c r="D122" s="50">
        <v>2</v>
      </c>
      <c r="E122" s="50" t="s">
        <v>324</v>
      </c>
      <c r="F122" s="54" t="s">
        <v>153</v>
      </c>
      <c r="G122" s="50" t="s">
        <v>206</v>
      </c>
      <c r="H122" s="50">
        <v>1</v>
      </c>
      <c r="I122" s="53" t="s">
        <v>207</v>
      </c>
      <c r="J122" s="50" t="s">
        <v>131</v>
      </c>
      <c r="K122" s="50" t="s">
        <v>123</v>
      </c>
      <c r="L122" s="50" t="s">
        <v>257</v>
      </c>
      <c r="M122" s="66"/>
      <c r="N122" s="81"/>
      <c r="O122" s="68" t="str">
        <f t="shared" si="39"/>
        <v/>
      </c>
      <c r="P122" s="50" t="s">
        <v>68</v>
      </c>
      <c r="Q122" s="50" t="s">
        <v>71</v>
      </c>
      <c r="R122" s="50"/>
      <c r="S122" s="50" t="s">
        <v>428</v>
      </c>
      <c r="T122" s="50"/>
      <c r="U122" s="50" t="s">
        <v>50</v>
      </c>
      <c r="V122" s="50"/>
      <c r="W122" s="52"/>
      <c r="X122" s="123">
        <f t="shared" si="32"/>
        <v>1</v>
      </c>
      <c r="Y122" s="123">
        <f t="shared" si="33"/>
        <v>1</v>
      </c>
      <c r="Z122" s="123">
        <f t="shared" si="34"/>
        <v>1</v>
      </c>
      <c r="AA122" s="123">
        <f t="shared" si="35"/>
        <v>1</v>
      </c>
      <c r="AB122" s="123">
        <f t="shared" si="36"/>
        <v>1</v>
      </c>
      <c r="AC122" s="123">
        <f t="shared" si="37"/>
        <v>1</v>
      </c>
    </row>
    <row r="123" spans="2:29" s="38" customFormat="1" ht="36" outlineLevel="1">
      <c r="B123" s="71">
        <f t="shared" si="38"/>
        <v>109</v>
      </c>
      <c r="C123" s="50" t="s">
        <v>333</v>
      </c>
      <c r="D123" s="54">
        <v>2.4</v>
      </c>
      <c r="E123" s="54" t="s">
        <v>127</v>
      </c>
      <c r="F123" s="54"/>
      <c r="G123" s="54" t="s">
        <v>206</v>
      </c>
      <c r="H123" s="54">
        <v>3</v>
      </c>
      <c r="I123" s="55" t="s">
        <v>149</v>
      </c>
      <c r="J123" s="54" t="s">
        <v>131</v>
      </c>
      <c r="K123" s="54" t="s">
        <v>123</v>
      </c>
      <c r="L123" s="50" t="s">
        <v>257</v>
      </c>
      <c r="M123" s="66"/>
      <c r="N123" s="65"/>
      <c r="O123" s="68" t="str">
        <f t="shared" si="39"/>
        <v/>
      </c>
      <c r="P123" s="54" t="s">
        <v>68</v>
      </c>
      <c r="Q123" s="54" t="s">
        <v>82</v>
      </c>
      <c r="R123" s="54"/>
      <c r="S123" s="54"/>
      <c r="T123" s="54"/>
      <c r="U123" s="54" t="s">
        <v>50</v>
      </c>
      <c r="V123" s="50"/>
      <c r="W123" s="52"/>
      <c r="X123" s="123">
        <f t="shared" si="32"/>
        <v>1</v>
      </c>
      <c r="Y123" s="123">
        <f t="shared" si="33"/>
        <v>1</v>
      </c>
      <c r="Z123" s="123">
        <f t="shared" si="34"/>
        <v>1</v>
      </c>
      <c r="AA123" s="123">
        <f t="shared" si="35"/>
        <v>1</v>
      </c>
      <c r="AB123" s="123">
        <f t="shared" si="36"/>
        <v>1</v>
      </c>
      <c r="AC123" s="123">
        <f t="shared" si="37"/>
        <v>1</v>
      </c>
    </row>
    <row r="124" spans="2:29" s="38" customFormat="1" ht="36" outlineLevel="1">
      <c r="B124" s="71">
        <f t="shared" si="38"/>
        <v>110</v>
      </c>
      <c r="C124" s="50" t="s">
        <v>333</v>
      </c>
      <c r="D124" s="50">
        <v>2</v>
      </c>
      <c r="E124" s="50" t="s">
        <v>324</v>
      </c>
      <c r="F124" s="54" t="s">
        <v>153</v>
      </c>
      <c r="G124" s="50" t="s">
        <v>206</v>
      </c>
      <c r="H124" s="50">
        <v>4</v>
      </c>
      <c r="I124" s="53" t="s">
        <v>208</v>
      </c>
      <c r="J124" s="50" t="s">
        <v>131</v>
      </c>
      <c r="K124" s="50" t="s">
        <v>123</v>
      </c>
      <c r="L124" s="50" t="s">
        <v>257</v>
      </c>
      <c r="M124" s="66"/>
      <c r="N124" s="81"/>
      <c r="O124" s="68" t="str">
        <f t="shared" si="39"/>
        <v/>
      </c>
      <c r="P124" s="50" t="s">
        <v>68</v>
      </c>
      <c r="Q124" s="50" t="s">
        <v>69</v>
      </c>
      <c r="R124" s="50"/>
      <c r="S124" s="50" t="s">
        <v>428</v>
      </c>
      <c r="T124" s="50"/>
      <c r="U124" s="50" t="s">
        <v>50</v>
      </c>
      <c r="V124" s="50"/>
      <c r="W124" s="52"/>
      <c r="X124" s="123">
        <f t="shared" si="32"/>
        <v>1</v>
      </c>
      <c r="Y124" s="123">
        <f t="shared" si="33"/>
        <v>1</v>
      </c>
      <c r="Z124" s="123">
        <f t="shared" si="34"/>
        <v>1</v>
      </c>
      <c r="AA124" s="123">
        <f t="shared" si="35"/>
        <v>1</v>
      </c>
      <c r="AB124" s="123">
        <f t="shared" si="36"/>
        <v>1</v>
      </c>
      <c r="AC124" s="123">
        <f t="shared" si="37"/>
        <v>1</v>
      </c>
    </row>
    <row r="125" spans="2:29" s="38" customFormat="1" ht="36" outlineLevel="1">
      <c r="B125" s="71">
        <f t="shared" si="38"/>
        <v>111</v>
      </c>
      <c r="C125" s="50" t="s">
        <v>333</v>
      </c>
      <c r="D125" s="50">
        <v>2</v>
      </c>
      <c r="E125" s="50" t="s">
        <v>324</v>
      </c>
      <c r="F125" s="54" t="s">
        <v>153</v>
      </c>
      <c r="G125" s="50" t="s">
        <v>206</v>
      </c>
      <c r="H125" s="50">
        <v>5</v>
      </c>
      <c r="I125" s="53" t="s">
        <v>209</v>
      </c>
      <c r="J125" s="50" t="s">
        <v>131</v>
      </c>
      <c r="K125" s="50" t="s">
        <v>123</v>
      </c>
      <c r="L125" s="50" t="s">
        <v>257</v>
      </c>
      <c r="M125" s="66"/>
      <c r="N125" s="81"/>
      <c r="O125" s="68" t="str">
        <f t="shared" si="39"/>
        <v/>
      </c>
      <c r="P125" s="50" t="s">
        <v>68</v>
      </c>
      <c r="Q125" s="50" t="s">
        <v>210</v>
      </c>
      <c r="R125" s="50"/>
      <c r="S125" s="50" t="s">
        <v>428</v>
      </c>
      <c r="T125" s="50"/>
      <c r="U125" s="50" t="s">
        <v>50</v>
      </c>
      <c r="V125" s="50"/>
      <c r="W125" s="52"/>
      <c r="X125" s="123">
        <f t="shared" si="32"/>
        <v>1</v>
      </c>
      <c r="Y125" s="123">
        <f t="shared" si="33"/>
        <v>1</v>
      </c>
      <c r="Z125" s="123">
        <f t="shared" si="34"/>
        <v>1</v>
      </c>
      <c r="AA125" s="123">
        <f t="shared" si="35"/>
        <v>1</v>
      </c>
      <c r="AB125" s="123">
        <f t="shared" si="36"/>
        <v>1</v>
      </c>
      <c r="AC125" s="123">
        <f t="shared" si="37"/>
        <v>1</v>
      </c>
    </row>
    <row r="126" spans="2:29" s="38" customFormat="1" ht="36" outlineLevel="1">
      <c r="B126" s="71">
        <f t="shared" si="38"/>
        <v>112</v>
      </c>
      <c r="C126" s="50" t="s">
        <v>333</v>
      </c>
      <c r="D126" s="50">
        <v>2</v>
      </c>
      <c r="E126" s="50" t="s">
        <v>324</v>
      </c>
      <c r="F126" s="54" t="s">
        <v>151</v>
      </c>
      <c r="G126" s="54" t="s">
        <v>349</v>
      </c>
      <c r="H126" s="54">
        <v>1</v>
      </c>
      <c r="I126" s="54" t="s">
        <v>348</v>
      </c>
      <c r="J126" s="50" t="s">
        <v>131</v>
      </c>
      <c r="K126" s="50"/>
      <c r="L126" s="50" t="s">
        <v>257</v>
      </c>
      <c r="M126" s="66"/>
      <c r="N126" s="81"/>
      <c r="O126" s="68" t="str">
        <f t="shared" si="39"/>
        <v/>
      </c>
      <c r="P126" s="50" t="s">
        <v>97</v>
      </c>
      <c r="Q126" s="50" t="s">
        <v>106</v>
      </c>
      <c r="R126" s="50" t="s">
        <v>79</v>
      </c>
      <c r="S126" s="50" t="s">
        <v>114</v>
      </c>
      <c r="T126" s="50"/>
      <c r="U126" s="50" t="s">
        <v>49</v>
      </c>
      <c r="V126" s="50"/>
      <c r="W126" s="52"/>
      <c r="X126" s="123">
        <f t="shared" si="32"/>
        <v>1</v>
      </c>
      <c r="Y126" s="123">
        <f t="shared" si="33"/>
        <v>1</v>
      </c>
      <c r="Z126" s="123">
        <f t="shared" si="34"/>
        <v>1</v>
      </c>
      <c r="AA126" s="123">
        <f t="shared" si="35"/>
        <v>1</v>
      </c>
      <c r="AB126" s="123">
        <f t="shared" si="36"/>
        <v>1</v>
      </c>
      <c r="AC126" s="123">
        <f t="shared" si="37"/>
        <v>1</v>
      </c>
    </row>
    <row r="127" spans="2:29" s="38" customFormat="1" ht="36" outlineLevel="1">
      <c r="B127" s="71">
        <f t="shared" si="38"/>
        <v>113</v>
      </c>
      <c r="C127" s="50" t="s">
        <v>333</v>
      </c>
      <c r="D127" s="50">
        <v>2</v>
      </c>
      <c r="E127" s="50" t="s">
        <v>324</v>
      </c>
      <c r="F127" s="54" t="s">
        <v>376</v>
      </c>
      <c r="G127" s="50" t="s">
        <v>358</v>
      </c>
      <c r="H127" s="50">
        <v>1</v>
      </c>
      <c r="I127" s="50" t="s">
        <v>359</v>
      </c>
      <c r="J127" s="50" t="s">
        <v>244</v>
      </c>
      <c r="K127" s="50"/>
      <c r="L127" s="50" t="s">
        <v>257</v>
      </c>
      <c r="M127" s="66"/>
      <c r="N127" s="81"/>
      <c r="O127" s="68" t="str">
        <f t="shared" si="39"/>
        <v/>
      </c>
      <c r="P127" s="50" t="s">
        <v>98</v>
      </c>
      <c r="Q127" s="10" t="s">
        <v>64</v>
      </c>
      <c r="R127" s="50"/>
      <c r="S127" s="50" t="s">
        <v>114</v>
      </c>
      <c r="T127" s="50"/>
      <c r="U127" s="50" t="s">
        <v>51</v>
      </c>
      <c r="V127" s="50"/>
      <c r="W127" s="52"/>
      <c r="X127" s="123">
        <f t="shared" si="32"/>
        <v>1</v>
      </c>
      <c r="Y127" s="123">
        <f t="shared" si="33"/>
        <v>1</v>
      </c>
      <c r="Z127" s="123">
        <f t="shared" si="34"/>
        <v>1</v>
      </c>
      <c r="AA127" s="123">
        <f t="shared" si="35"/>
        <v>1</v>
      </c>
      <c r="AB127" s="123">
        <f t="shared" si="36"/>
        <v>1</v>
      </c>
      <c r="AC127" s="123">
        <f t="shared" si="37"/>
        <v>1</v>
      </c>
    </row>
    <row r="128" spans="2:29" s="38" customFormat="1" ht="36" outlineLevel="1">
      <c r="B128" s="71">
        <f t="shared" si="38"/>
        <v>114</v>
      </c>
      <c r="C128" s="50" t="s">
        <v>333</v>
      </c>
      <c r="D128" s="50">
        <v>2</v>
      </c>
      <c r="E128" s="50" t="s">
        <v>324</v>
      </c>
      <c r="F128" s="54" t="s">
        <v>376</v>
      </c>
      <c r="G128" s="50" t="s">
        <v>358</v>
      </c>
      <c r="H128" s="50">
        <v>2</v>
      </c>
      <c r="I128" s="50" t="s">
        <v>361</v>
      </c>
      <c r="J128" s="50" t="s">
        <v>244</v>
      </c>
      <c r="K128" s="50" t="s">
        <v>131</v>
      </c>
      <c r="L128" s="50" t="s">
        <v>257</v>
      </c>
      <c r="M128" s="66"/>
      <c r="N128" s="81"/>
      <c r="O128" s="68" t="str">
        <f t="shared" si="39"/>
        <v/>
      </c>
      <c r="P128" s="50" t="s">
        <v>64</v>
      </c>
      <c r="Q128" s="10" t="s">
        <v>77</v>
      </c>
      <c r="R128" s="50"/>
      <c r="S128" s="50" t="s">
        <v>114</v>
      </c>
      <c r="T128" s="50"/>
      <c r="U128" s="50" t="s">
        <v>51</v>
      </c>
      <c r="V128" s="50"/>
      <c r="W128" s="52"/>
      <c r="X128" s="123">
        <f t="shared" si="32"/>
        <v>1</v>
      </c>
      <c r="Y128" s="123">
        <f t="shared" si="33"/>
        <v>1</v>
      </c>
      <c r="Z128" s="123">
        <f t="shared" si="34"/>
        <v>1</v>
      </c>
      <c r="AA128" s="123">
        <f t="shared" si="35"/>
        <v>1</v>
      </c>
      <c r="AB128" s="123">
        <f t="shared" si="36"/>
        <v>1</v>
      </c>
      <c r="AC128" s="123">
        <f t="shared" si="37"/>
        <v>1</v>
      </c>
    </row>
    <row r="129" spans="2:29" s="38" customFormat="1" ht="36" outlineLevel="1">
      <c r="B129" s="71">
        <f t="shared" si="38"/>
        <v>115</v>
      </c>
      <c r="C129" s="50" t="s">
        <v>333</v>
      </c>
      <c r="D129" s="50">
        <v>2</v>
      </c>
      <c r="E129" s="50" t="s">
        <v>324</v>
      </c>
      <c r="F129" s="54" t="s">
        <v>376</v>
      </c>
      <c r="G129" s="50" t="s">
        <v>358</v>
      </c>
      <c r="H129" s="50">
        <v>3</v>
      </c>
      <c r="I129" s="50" t="s">
        <v>362</v>
      </c>
      <c r="J129" s="50" t="s">
        <v>131</v>
      </c>
      <c r="K129" s="50" t="s">
        <v>244</v>
      </c>
      <c r="L129" s="50" t="s">
        <v>257</v>
      </c>
      <c r="M129" s="66"/>
      <c r="N129" s="81"/>
      <c r="O129" s="68" t="str">
        <f t="shared" si="39"/>
        <v/>
      </c>
      <c r="P129" s="50" t="s">
        <v>77</v>
      </c>
      <c r="Q129" s="10" t="s">
        <v>77</v>
      </c>
      <c r="R129" s="50"/>
      <c r="S129" s="50" t="s">
        <v>114</v>
      </c>
      <c r="T129" s="50"/>
      <c r="U129" s="50" t="s">
        <v>51</v>
      </c>
      <c r="V129" s="50"/>
      <c r="W129" s="52"/>
      <c r="X129" s="123">
        <f t="shared" si="32"/>
        <v>1</v>
      </c>
      <c r="Y129" s="123">
        <f t="shared" si="33"/>
        <v>1</v>
      </c>
      <c r="Z129" s="123">
        <f t="shared" si="34"/>
        <v>1</v>
      </c>
      <c r="AA129" s="123">
        <f t="shared" si="35"/>
        <v>1</v>
      </c>
      <c r="AB129" s="123">
        <f t="shared" si="36"/>
        <v>1</v>
      </c>
      <c r="AC129" s="123">
        <f t="shared" si="37"/>
        <v>1</v>
      </c>
    </row>
    <row r="130" spans="2:29" s="38" customFormat="1" ht="36" outlineLevel="1">
      <c r="B130" s="71">
        <f t="shared" si="38"/>
        <v>116</v>
      </c>
      <c r="C130" s="50" t="s">
        <v>333</v>
      </c>
      <c r="D130" s="50">
        <v>2</v>
      </c>
      <c r="E130" s="50" t="s">
        <v>324</v>
      </c>
      <c r="F130" s="54" t="s">
        <v>376</v>
      </c>
      <c r="G130" s="50" t="s">
        <v>358</v>
      </c>
      <c r="H130" s="50">
        <v>4</v>
      </c>
      <c r="I130" s="50" t="s">
        <v>363</v>
      </c>
      <c r="J130" s="50" t="s">
        <v>244</v>
      </c>
      <c r="K130" s="50" t="s">
        <v>131</v>
      </c>
      <c r="L130" s="50" t="s">
        <v>257</v>
      </c>
      <c r="M130" s="66"/>
      <c r="N130" s="81"/>
      <c r="O130" s="68" t="str">
        <f t="shared" si="39"/>
        <v/>
      </c>
      <c r="P130" s="50" t="s">
        <v>64</v>
      </c>
      <c r="Q130" s="10" t="s">
        <v>64</v>
      </c>
      <c r="R130" s="50"/>
      <c r="S130" s="50" t="s">
        <v>114</v>
      </c>
      <c r="T130" s="50"/>
      <c r="U130" s="50" t="s">
        <v>51</v>
      </c>
      <c r="V130" s="50"/>
      <c r="W130" s="52"/>
      <c r="X130" s="123">
        <f t="shared" si="32"/>
        <v>1</v>
      </c>
      <c r="Y130" s="123">
        <f t="shared" si="33"/>
        <v>1</v>
      </c>
      <c r="Z130" s="123">
        <f t="shared" si="34"/>
        <v>1</v>
      </c>
      <c r="AA130" s="123">
        <f t="shared" si="35"/>
        <v>1</v>
      </c>
      <c r="AB130" s="123">
        <f t="shared" si="36"/>
        <v>1</v>
      </c>
      <c r="AC130" s="123">
        <f t="shared" si="37"/>
        <v>1</v>
      </c>
    </row>
    <row r="131" spans="2:29" s="38" customFormat="1" ht="36" outlineLevel="1">
      <c r="B131" s="71">
        <f t="shared" si="38"/>
        <v>117</v>
      </c>
      <c r="C131" s="50" t="s">
        <v>333</v>
      </c>
      <c r="D131" s="50">
        <v>2</v>
      </c>
      <c r="E131" s="50" t="s">
        <v>324</v>
      </c>
      <c r="F131" s="54" t="s">
        <v>376</v>
      </c>
      <c r="G131" s="54" t="s">
        <v>349</v>
      </c>
      <c r="H131" s="54">
        <v>2</v>
      </c>
      <c r="I131" s="54" t="s">
        <v>348</v>
      </c>
      <c r="J131" s="50" t="s">
        <v>244</v>
      </c>
      <c r="K131" s="50"/>
      <c r="L131" s="50" t="s">
        <v>257</v>
      </c>
      <c r="M131" s="66"/>
      <c r="N131" s="81"/>
      <c r="O131" s="68" t="str">
        <f t="shared" si="39"/>
        <v/>
      </c>
      <c r="P131" s="50" t="s">
        <v>97</v>
      </c>
      <c r="Q131" s="50" t="s">
        <v>111</v>
      </c>
      <c r="R131" s="50" t="s">
        <v>79</v>
      </c>
      <c r="S131" s="50" t="s">
        <v>114</v>
      </c>
      <c r="T131" s="50"/>
      <c r="U131" s="50" t="s">
        <v>81</v>
      </c>
      <c r="V131" s="50"/>
      <c r="W131" s="52"/>
      <c r="X131" s="123">
        <f t="shared" si="32"/>
        <v>1</v>
      </c>
      <c r="Y131" s="123">
        <f t="shared" si="33"/>
        <v>1</v>
      </c>
      <c r="Z131" s="123">
        <f t="shared" si="34"/>
        <v>1</v>
      </c>
      <c r="AA131" s="123">
        <f t="shared" si="35"/>
        <v>1</v>
      </c>
      <c r="AB131" s="123">
        <f t="shared" si="36"/>
        <v>1</v>
      </c>
      <c r="AC131" s="123">
        <f t="shared" si="37"/>
        <v>1</v>
      </c>
    </row>
    <row r="132" spans="2:29" s="38" customFormat="1" ht="36" outlineLevel="1">
      <c r="B132" s="71">
        <f t="shared" si="38"/>
        <v>118</v>
      </c>
      <c r="C132" s="50" t="s">
        <v>333</v>
      </c>
      <c r="D132" s="50">
        <v>2</v>
      </c>
      <c r="E132" s="50" t="s">
        <v>324</v>
      </c>
      <c r="F132" s="54" t="s">
        <v>376</v>
      </c>
      <c r="G132" s="54" t="s">
        <v>349</v>
      </c>
      <c r="H132" s="54">
        <v>8</v>
      </c>
      <c r="I132" s="54" t="s">
        <v>405</v>
      </c>
      <c r="J132" s="50" t="s">
        <v>299</v>
      </c>
      <c r="K132" s="50"/>
      <c r="L132" s="50" t="s">
        <v>257</v>
      </c>
      <c r="M132" s="66"/>
      <c r="N132" s="81"/>
      <c r="O132" s="68" t="str">
        <f t="shared" si="39"/>
        <v/>
      </c>
      <c r="P132" s="50" t="s">
        <v>97</v>
      </c>
      <c r="Q132" s="50" t="s">
        <v>78</v>
      </c>
      <c r="R132" s="50"/>
      <c r="S132" s="50" t="s">
        <v>114</v>
      </c>
      <c r="T132" s="50"/>
      <c r="U132" s="50" t="s">
        <v>59</v>
      </c>
      <c r="V132" s="50"/>
      <c r="W132" s="52"/>
      <c r="X132" s="123">
        <f t="shared" si="32"/>
        <v>1</v>
      </c>
      <c r="Y132" s="123">
        <f t="shared" si="33"/>
        <v>1</v>
      </c>
      <c r="Z132" s="123">
        <f t="shared" si="34"/>
        <v>1</v>
      </c>
      <c r="AA132" s="123">
        <f t="shared" si="35"/>
        <v>1</v>
      </c>
      <c r="AB132" s="123">
        <f t="shared" si="36"/>
        <v>1</v>
      </c>
      <c r="AC132" s="123">
        <f t="shared" si="37"/>
        <v>1</v>
      </c>
    </row>
    <row r="133" spans="2:29" s="38" customFormat="1" ht="36" outlineLevel="1">
      <c r="B133" s="71">
        <f t="shared" si="38"/>
        <v>119</v>
      </c>
      <c r="C133" s="50" t="s">
        <v>333</v>
      </c>
      <c r="D133" s="50">
        <v>2</v>
      </c>
      <c r="E133" s="50" t="s">
        <v>324</v>
      </c>
      <c r="F133" s="50" t="s">
        <v>215</v>
      </c>
      <c r="G133" s="50" t="s">
        <v>349</v>
      </c>
      <c r="H133" s="50">
        <v>3</v>
      </c>
      <c r="I133" s="50" t="s">
        <v>348</v>
      </c>
      <c r="J133" s="50" t="s">
        <v>131</v>
      </c>
      <c r="K133" s="50"/>
      <c r="L133" s="50" t="s">
        <v>257</v>
      </c>
      <c r="M133" s="66"/>
      <c r="N133" s="81"/>
      <c r="O133" s="68"/>
      <c r="P133" s="50" t="s">
        <v>97</v>
      </c>
      <c r="Q133" s="50" t="s">
        <v>449</v>
      </c>
      <c r="R133" s="50" t="s">
        <v>79</v>
      </c>
      <c r="S133" s="50" t="s">
        <v>114</v>
      </c>
      <c r="T133" s="50"/>
      <c r="U133" s="50" t="s">
        <v>49</v>
      </c>
      <c r="V133" s="50"/>
      <c r="W133" s="52"/>
      <c r="X133" s="123">
        <f t="shared" si="32"/>
        <v>1</v>
      </c>
      <c r="Y133" s="123">
        <f t="shared" si="33"/>
        <v>1</v>
      </c>
      <c r="Z133" s="123">
        <f t="shared" si="34"/>
        <v>1</v>
      </c>
      <c r="AA133" s="123">
        <f t="shared" si="35"/>
        <v>1</v>
      </c>
      <c r="AB133" s="123">
        <f t="shared" si="36"/>
        <v>1</v>
      </c>
      <c r="AC133" s="123">
        <f t="shared" si="37"/>
        <v>1</v>
      </c>
    </row>
    <row r="134" spans="2:29" s="38" customFormat="1" ht="36" outlineLevel="1">
      <c r="B134" s="71">
        <f t="shared" si="38"/>
        <v>120</v>
      </c>
      <c r="C134" s="50" t="s">
        <v>333</v>
      </c>
      <c r="D134" s="50">
        <v>2</v>
      </c>
      <c r="E134" s="50" t="s">
        <v>324</v>
      </c>
      <c r="F134" s="54" t="s">
        <v>376</v>
      </c>
      <c r="G134" s="54" t="s">
        <v>349</v>
      </c>
      <c r="H134" s="54">
        <v>5</v>
      </c>
      <c r="I134" s="54" t="s">
        <v>440</v>
      </c>
      <c r="J134" s="50" t="s">
        <v>299</v>
      </c>
      <c r="K134" s="50"/>
      <c r="L134" s="50" t="s">
        <v>257</v>
      </c>
      <c r="M134" s="66"/>
      <c r="N134" s="81"/>
      <c r="O134" s="68" t="str">
        <f t="shared" ref="O134:O154" si="40">IF(N134="No","û",IF(N134="Si","ü",IF(N134="NA","l","")))</f>
        <v/>
      </c>
      <c r="P134" s="50" t="s">
        <v>97</v>
      </c>
      <c r="Q134" s="50" t="s">
        <v>113</v>
      </c>
      <c r="R134" s="50" t="s">
        <v>79</v>
      </c>
      <c r="S134" s="50" t="s">
        <v>114</v>
      </c>
      <c r="T134" s="50"/>
      <c r="U134" s="50" t="s">
        <v>49</v>
      </c>
      <c r="V134" s="50"/>
      <c r="W134" s="52"/>
      <c r="X134" s="123">
        <f t="shared" si="32"/>
        <v>1</v>
      </c>
      <c r="Y134" s="123">
        <f t="shared" si="33"/>
        <v>1</v>
      </c>
      <c r="Z134" s="123">
        <f t="shared" si="34"/>
        <v>1</v>
      </c>
      <c r="AA134" s="123">
        <f t="shared" si="35"/>
        <v>1</v>
      </c>
      <c r="AB134" s="123">
        <f t="shared" si="36"/>
        <v>1</v>
      </c>
      <c r="AC134" s="123">
        <f t="shared" si="37"/>
        <v>1</v>
      </c>
    </row>
    <row r="135" spans="2:29" s="40" customFormat="1" ht="36" outlineLevel="1">
      <c r="B135" s="71">
        <f t="shared" si="38"/>
        <v>121</v>
      </c>
      <c r="C135" s="54" t="s">
        <v>333</v>
      </c>
      <c r="D135" s="54">
        <v>3</v>
      </c>
      <c r="E135" s="54" t="s">
        <v>370</v>
      </c>
      <c r="F135" s="59"/>
      <c r="G135" s="54" t="s">
        <v>18</v>
      </c>
      <c r="H135" s="54">
        <v>1</v>
      </c>
      <c r="I135" s="39" t="s">
        <v>353</v>
      </c>
      <c r="J135" s="54" t="s">
        <v>131</v>
      </c>
      <c r="K135" s="54"/>
      <c r="L135" s="50" t="s">
        <v>257</v>
      </c>
      <c r="M135" s="66"/>
      <c r="N135" s="81"/>
      <c r="O135" s="68" t="str">
        <f t="shared" si="40"/>
        <v/>
      </c>
      <c r="P135" s="54" t="s">
        <v>83</v>
      </c>
      <c r="Q135" s="39" t="s">
        <v>84</v>
      </c>
      <c r="R135" s="54"/>
      <c r="S135" s="54"/>
      <c r="T135" s="54"/>
      <c r="U135" s="54" t="s">
        <v>354</v>
      </c>
      <c r="V135" s="54"/>
      <c r="W135" s="60"/>
      <c r="X135" s="123">
        <f t="shared" si="32"/>
        <v>1</v>
      </c>
      <c r="Y135" s="123">
        <f t="shared" si="33"/>
        <v>1</v>
      </c>
      <c r="Z135" s="123">
        <f t="shared" si="34"/>
        <v>1</v>
      </c>
      <c r="AA135" s="123">
        <f t="shared" si="35"/>
        <v>1</v>
      </c>
      <c r="AB135" s="123">
        <f t="shared" si="36"/>
        <v>1</v>
      </c>
      <c r="AC135" s="123">
        <f t="shared" si="37"/>
        <v>1</v>
      </c>
    </row>
    <row r="136" spans="2:29" s="38" customFormat="1" ht="72" outlineLevel="1">
      <c r="B136" s="71">
        <f t="shared" si="38"/>
        <v>122</v>
      </c>
      <c r="C136" s="50" t="s">
        <v>333</v>
      </c>
      <c r="D136" s="50">
        <v>3</v>
      </c>
      <c r="E136" s="50" t="s">
        <v>370</v>
      </c>
      <c r="F136" s="51"/>
      <c r="G136" s="50" t="s">
        <v>142</v>
      </c>
      <c r="H136" s="50"/>
      <c r="I136" s="50"/>
      <c r="J136" s="50" t="s">
        <v>131</v>
      </c>
      <c r="K136" s="50" t="s">
        <v>123</v>
      </c>
      <c r="L136" s="50" t="s">
        <v>257</v>
      </c>
      <c r="M136" s="66"/>
      <c r="N136" s="81"/>
      <c r="O136" s="68" t="str">
        <f t="shared" si="40"/>
        <v/>
      </c>
      <c r="P136" s="50" t="s">
        <v>194</v>
      </c>
      <c r="Q136" s="50" t="s">
        <v>296</v>
      </c>
      <c r="R136" s="50"/>
      <c r="S136" s="50"/>
      <c r="T136" s="50"/>
      <c r="U136" s="50" t="s">
        <v>52</v>
      </c>
      <c r="V136" s="50"/>
      <c r="W136" s="52"/>
      <c r="X136" s="123">
        <f t="shared" si="32"/>
        <v>1</v>
      </c>
      <c r="Y136" s="123">
        <f t="shared" si="33"/>
        <v>1</v>
      </c>
      <c r="Z136" s="123">
        <f t="shared" si="34"/>
        <v>1</v>
      </c>
      <c r="AA136" s="123">
        <f t="shared" si="35"/>
        <v>1</v>
      </c>
      <c r="AB136" s="123">
        <f t="shared" si="36"/>
        <v>1</v>
      </c>
      <c r="AC136" s="123">
        <f t="shared" si="37"/>
        <v>1</v>
      </c>
    </row>
    <row r="137" spans="2:29" s="38" customFormat="1" ht="48" outlineLevel="1">
      <c r="B137" s="71">
        <f t="shared" si="38"/>
        <v>123</v>
      </c>
      <c r="C137" s="50" t="s">
        <v>333</v>
      </c>
      <c r="D137" s="50">
        <v>4</v>
      </c>
      <c r="E137" s="50" t="s">
        <v>371</v>
      </c>
      <c r="F137" s="51"/>
      <c r="G137" s="50" t="s">
        <v>142</v>
      </c>
      <c r="H137" s="50"/>
      <c r="I137" s="50"/>
      <c r="J137" s="50" t="s">
        <v>131</v>
      </c>
      <c r="K137" s="50" t="s">
        <v>123</v>
      </c>
      <c r="L137" s="50" t="s">
        <v>257</v>
      </c>
      <c r="M137" s="66"/>
      <c r="N137" s="81"/>
      <c r="O137" s="68" t="str">
        <f t="shared" si="40"/>
        <v/>
      </c>
      <c r="P137" s="50" t="s">
        <v>260</v>
      </c>
      <c r="Q137" s="50" t="s">
        <v>261</v>
      </c>
      <c r="R137" s="50"/>
      <c r="S137" s="50"/>
      <c r="T137" s="50"/>
      <c r="U137" s="50" t="s">
        <v>52</v>
      </c>
      <c r="V137" s="50"/>
      <c r="W137" s="52"/>
      <c r="X137" s="123">
        <f t="shared" si="32"/>
        <v>1</v>
      </c>
      <c r="Y137" s="123">
        <f t="shared" si="33"/>
        <v>1</v>
      </c>
      <c r="Z137" s="123">
        <f t="shared" si="34"/>
        <v>1</v>
      </c>
      <c r="AA137" s="123">
        <f t="shared" si="35"/>
        <v>1</v>
      </c>
      <c r="AB137" s="123">
        <f t="shared" si="36"/>
        <v>1</v>
      </c>
      <c r="AC137" s="123">
        <f t="shared" si="37"/>
        <v>1</v>
      </c>
    </row>
    <row r="138" spans="2:29" s="38" customFormat="1" ht="36" outlineLevel="1">
      <c r="B138" s="71">
        <f t="shared" si="38"/>
        <v>124</v>
      </c>
      <c r="C138" s="50" t="s">
        <v>333</v>
      </c>
      <c r="D138" s="50">
        <v>4</v>
      </c>
      <c r="E138" s="50" t="s">
        <v>371</v>
      </c>
      <c r="F138" s="51"/>
      <c r="G138" s="54" t="s">
        <v>18</v>
      </c>
      <c r="H138" s="50">
        <v>2</v>
      </c>
      <c r="I138" s="10" t="s">
        <v>355</v>
      </c>
      <c r="J138" s="50" t="s">
        <v>131</v>
      </c>
      <c r="K138" s="50" t="s">
        <v>123</v>
      </c>
      <c r="L138" s="50" t="s">
        <v>257</v>
      </c>
      <c r="M138" s="66"/>
      <c r="N138" s="81"/>
      <c r="O138" s="68" t="str">
        <f t="shared" si="40"/>
        <v/>
      </c>
      <c r="P138" s="50" t="s">
        <v>85</v>
      </c>
      <c r="Q138" s="10" t="s">
        <v>372</v>
      </c>
      <c r="R138" s="50"/>
      <c r="S138" s="50"/>
      <c r="T138" s="50"/>
      <c r="U138" s="50" t="s">
        <v>354</v>
      </c>
      <c r="V138" s="50"/>
      <c r="W138" s="52"/>
      <c r="X138" s="123">
        <f t="shared" si="32"/>
        <v>1</v>
      </c>
      <c r="Y138" s="123">
        <f t="shared" si="33"/>
        <v>1</v>
      </c>
      <c r="Z138" s="123">
        <f t="shared" si="34"/>
        <v>1</v>
      </c>
      <c r="AA138" s="123">
        <f t="shared" si="35"/>
        <v>1</v>
      </c>
      <c r="AB138" s="123">
        <f t="shared" si="36"/>
        <v>1</v>
      </c>
      <c r="AC138" s="123">
        <f t="shared" si="37"/>
        <v>1</v>
      </c>
    </row>
    <row r="139" spans="2:29" s="100" customFormat="1" ht="60" outlineLevel="1">
      <c r="B139" s="71">
        <f t="shared" si="38"/>
        <v>125</v>
      </c>
      <c r="C139" s="56" t="s">
        <v>333</v>
      </c>
      <c r="D139" s="56">
        <v>4</v>
      </c>
      <c r="E139" s="56" t="s">
        <v>371</v>
      </c>
      <c r="F139" s="56"/>
      <c r="G139" s="56" t="s">
        <v>430</v>
      </c>
      <c r="H139" s="56">
        <v>1</v>
      </c>
      <c r="I139" s="98" t="s">
        <v>115</v>
      </c>
      <c r="J139" s="56" t="s">
        <v>131</v>
      </c>
      <c r="K139" s="56" t="s">
        <v>123</v>
      </c>
      <c r="L139" s="56" t="s">
        <v>257</v>
      </c>
      <c r="M139" s="66"/>
      <c r="N139" s="81"/>
      <c r="O139" s="68" t="str">
        <f t="shared" si="40"/>
        <v/>
      </c>
      <c r="P139" s="98" t="s">
        <v>357</v>
      </c>
      <c r="Q139" s="98" t="s">
        <v>252</v>
      </c>
      <c r="R139" s="56"/>
      <c r="S139" s="56"/>
      <c r="T139" s="56"/>
      <c r="U139" s="56" t="s">
        <v>253</v>
      </c>
      <c r="V139" s="56"/>
      <c r="W139" s="99"/>
      <c r="X139" s="123">
        <f t="shared" si="32"/>
        <v>1</v>
      </c>
      <c r="Y139" s="123">
        <f t="shared" si="33"/>
        <v>1</v>
      </c>
      <c r="Z139" s="123">
        <f t="shared" si="34"/>
        <v>1</v>
      </c>
      <c r="AA139" s="123">
        <f t="shared" si="35"/>
        <v>1</v>
      </c>
      <c r="AB139" s="123">
        <f t="shared" si="36"/>
        <v>1</v>
      </c>
      <c r="AC139" s="123">
        <f t="shared" si="37"/>
        <v>1</v>
      </c>
    </row>
    <row r="140" spans="2:29" s="38" customFormat="1" ht="72" outlineLevel="1">
      <c r="B140" s="71">
        <f t="shared" si="38"/>
        <v>126</v>
      </c>
      <c r="C140" s="50" t="s">
        <v>333</v>
      </c>
      <c r="D140" s="50">
        <v>5</v>
      </c>
      <c r="E140" s="50" t="s">
        <v>373</v>
      </c>
      <c r="F140" s="51"/>
      <c r="G140" s="50" t="s">
        <v>142</v>
      </c>
      <c r="H140" s="50"/>
      <c r="I140" s="50"/>
      <c r="J140" s="50" t="s">
        <v>131</v>
      </c>
      <c r="K140" s="50"/>
      <c r="L140" s="50" t="s">
        <v>257</v>
      </c>
      <c r="M140" s="66"/>
      <c r="N140" s="81"/>
      <c r="O140" s="68" t="str">
        <f t="shared" si="40"/>
        <v/>
      </c>
      <c r="P140" s="50" t="s">
        <v>185</v>
      </c>
      <c r="Q140" s="50" t="s">
        <v>334</v>
      </c>
      <c r="R140" s="50"/>
      <c r="S140" s="50"/>
      <c r="T140" s="50"/>
      <c r="U140" s="50" t="s">
        <v>52</v>
      </c>
      <c r="V140" s="50"/>
      <c r="W140" s="52"/>
      <c r="X140" s="123">
        <f t="shared" si="32"/>
        <v>1</v>
      </c>
      <c r="Y140" s="123">
        <f t="shared" si="33"/>
        <v>1</v>
      </c>
      <c r="Z140" s="123">
        <f t="shared" si="34"/>
        <v>1</v>
      </c>
      <c r="AA140" s="123">
        <f t="shared" si="35"/>
        <v>1</v>
      </c>
      <c r="AB140" s="123">
        <f t="shared" si="36"/>
        <v>1</v>
      </c>
      <c r="AC140" s="123">
        <f t="shared" si="37"/>
        <v>1</v>
      </c>
    </row>
    <row r="141" spans="2:29" s="38" customFormat="1" ht="36" outlineLevel="1">
      <c r="B141" s="71">
        <f t="shared" si="38"/>
        <v>127</v>
      </c>
      <c r="C141" s="50" t="s">
        <v>333</v>
      </c>
      <c r="D141" s="50">
        <v>5</v>
      </c>
      <c r="E141" s="50" t="s">
        <v>373</v>
      </c>
      <c r="F141" s="51"/>
      <c r="G141" s="54" t="s">
        <v>18</v>
      </c>
      <c r="H141" s="50">
        <v>3</v>
      </c>
      <c r="I141" s="10" t="s">
        <v>86</v>
      </c>
      <c r="J141" s="50" t="s">
        <v>352</v>
      </c>
      <c r="K141" s="50" t="s">
        <v>356</v>
      </c>
      <c r="L141" s="50" t="s">
        <v>257</v>
      </c>
      <c r="M141" s="66"/>
      <c r="N141" s="81"/>
      <c r="O141" s="68" t="str">
        <f t="shared" si="40"/>
        <v/>
      </c>
      <c r="P141" s="50" t="s">
        <v>366</v>
      </c>
      <c r="Q141" s="10" t="s">
        <v>87</v>
      </c>
      <c r="R141" s="50"/>
      <c r="S141" s="50"/>
      <c r="T141" s="50"/>
      <c r="U141" s="50" t="s">
        <v>354</v>
      </c>
      <c r="V141" s="50"/>
      <c r="W141" s="52"/>
      <c r="X141" s="123">
        <f t="shared" si="32"/>
        <v>1</v>
      </c>
      <c r="Y141" s="123">
        <f t="shared" si="33"/>
        <v>1</v>
      </c>
      <c r="Z141" s="123">
        <f t="shared" si="34"/>
        <v>1</v>
      </c>
      <c r="AA141" s="123">
        <f t="shared" si="35"/>
        <v>1</v>
      </c>
      <c r="AB141" s="123">
        <f t="shared" si="36"/>
        <v>1</v>
      </c>
      <c r="AC141" s="123">
        <f t="shared" si="37"/>
        <v>1</v>
      </c>
    </row>
    <row r="142" spans="2:29" s="38" customFormat="1" ht="120" outlineLevel="1">
      <c r="B142" s="71">
        <f t="shared" si="38"/>
        <v>128</v>
      </c>
      <c r="C142" s="50" t="s">
        <v>333</v>
      </c>
      <c r="D142" s="50">
        <v>6</v>
      </c>
      <c r="E142" s="50" t="s">
        <v>419</v>
      </c>
      <c r="F142" s="51"/>
      <c r="G142" s="50" t="s">
        <v>142</v>
      </c>
      <c r="H142" s="50"/>
      <c r="I142" s="50"/>
      <c r="J142" s="50" t="s">
        <v>452</v>
      </c>
      <c r="K142" s="50" t="s">
        <v>131</v>
      </c>
      <c r="L142" s="50" t="s">
        <v>257</v>
      </c>
      <c r="M142" s="66"/>
      <c r="N142" s="81"/>
      <c r="O142" s="68" t="str">
        <f t="shared" si="40"/>
        <v/>
      </c>
      <c r="P142" s="50" t="s">
        <v>420</v>
      </c>
      <c r="Q142" s="50" t="s">
        <v>421</v>
      </c>
      <c r="R142" s="50"/>
      <c r="S142" s="50"/>
      <c r="T142" s="50"/>
      <c r="U142" s="50" t="s">
        <v>52</v>
      </c>
      <c r="V142" s="50"/>
      <c r="W142" s="52"/>
      <c r="X142" s="123">
        <f t="shared" si="32"/>
        <v>1</v>
      </c>
      <c r="Y142" s="123">
        <f t="shared" si="33"/>
        <v>1</v>
      </c>
      <c r="Z142" s="123">
        <f t="shared" si="34"/>
        <v>1</v>
      </c>
      <c r="AA142" s="123">
        <f t="shared" si="35"/>
        <v>1</v>
      </c>
      <c r="AB142" s="123">
        <f t="shared" si="36"/>
        <v>1</v>
      </c>
      <c r="AC142" s="123">
        <f t="shared" si="37"/>
        <v>1</v>
      </c>
    </row>
    <row r="143" spans="2:29" s="38" customFormat="1" ht="96" outlineLevel="1">
      <c r="B143" s="71">
        <f t="shared" si="38"/>
        <v>129</v>
      </c>
      <c r="C143" s="50" t="s">
        <v>333</v>
      </c>
      <c r="D143" s="50">
        <v>7</v>
      </c>
      <c r="E143" s="50" t="s">
        <v>422</v>
      </c>
      <c r="F143" s="51"/>
      <c r="G143" s="50" t="s">
        <v>142</v>
      </c>
      <c r="H143" s="50"/>
      <c r="I143" s="50"/>
      <c r="J143" s="50" t="s">
        <v>452</v>
      </c>
      <c r="K143" s="50" t="s">
        <v>131</v>
      </c>
      <c r="L143" s="50" t="s">
        <v>257</v>
      </c>
      <c r="M143" s="66"/>
      <c r="N143" s="81"/>
      <c r="O143" s="68" t="str">
        <f t="shared" si="40"/>
        <v/>
      </c>
      <c r="P143" s="50" t="s">
        <v>423</v>
      </c>
      <c r="Q143" s="50" t="s">
        <v>424</v>
      </c>
      <c r="R143" s="50"/>
      <c r="S143" s="50"/>
      <c r="T143" s="50"/>
      <c r="U143" s="50" t="s">
        <v>52</v>
      </c>
      <c r="V143" s="50"/>
      <c r="W143" s="52"/>
      <c r="X143" s="123">
        <f t="shared" si="32"/>
        <v>1</v>
      </c>
      <c r="Y143" s="123">
        <f t="shared" si="33"/>
        <v>1</v>
      </c>
      <c r="Z143" s="123">
        <f t="shared" si="34"/>
        <v>1</v>
      </c>
      <c r="AA143" s="123">
        <f t="shared" si="35"/>
        <v>1</v>
      </c>
      <c r="AB143" s="123">
        <f t="shared" si="36"/>
        <v>1</v>
      </c>
      <c r="AC143" s="123">
        <f t="shared" si="37"/>
        <v>1</v>
      </c>
    </row>
    <row r="144" spans="2:29" s="38" customFormat="1" ht="48" outlineLevel="1">
      <c r="B144" s="71">
        <f t="shared" si="38"/>
        <v>130</v>
      </c>
      <c r="C144" s="50" t="s">
        <v>333</v>
      </c>
      <c r="D144" s="50">
        <v>6</v>
      </c>
      <c r="E144" s="50" t="s">
        <v>422</v>
      </c>
      <c r="F144" s="51"/>
      <c r="G144" s="54" t="s">
        <v>18</v>
      </c>
      <c r="H144" s="50">
        <v>4</v>
      </c>
      <c r="I144" s="10" t="s">
        <v>88</v>
      </c>
      <c r="J144" s="50" t="s">
        <v>452</v>
      </c>
      <c r="K144" s="50" t="s">
        <v>356</v>
      </c>
      <c r="L144" s="50" t="s">
        <v>257</v>
      </c>
      <c r="M144" s="66"/>
      <c r="N144" s="81"/>
      <c r="O144" s="68" t="str">
        <f t="shared" si="40"/>
        <v/>
      </c>
      <c r="P144" s="50" t="s">
        <v>87</v>
      </c>
      <c r="Q144" s="10" t="s">
        <v>220</v>
      </c>
      <c r="R144" s="50"/>
      <c r="S144" s="50"/>
      <c r="T144" s="50"/>
      <c r="U144" s="50" t="s">
        <v>354</v>
      </c>
      <c r="V144" s="50"/>
      <c r="W144" s="52"/>
      <c r="X144" s="123">
        <f t="shared" si="32"/>
        <v>1</v>
      </c>
      <c r="Y144" s="123">
        <f t="shared" si="33"/>
        <v>1</v>
      </c>
      <c r="Z144" s="123">
        <f t="shared" si="34"/>
        <v>1</v>
      </c>
      <c r="AA144" s="123">
        <f t="shared" si="35"/>
        <v>1</v>
      </c>
      <c r="AB144" s="123">
        <f t="shared" si="36"/>
        <v>1</v>
      </c>
      <c r="AC144" s="123">
        <f t="shared" si="37"/>
        <v>1</v>
      </c>
    </row>
    <row r="145" spans="2:29" s="38" customFormat="1" ht="36" outlineLevel="1">
      <c r="B145" s="71">
        <f t="shared" si="38"/>
        <v>131</v>
      </c>
      <c r="C145" s="50" t="s">
        <v>333</v>
      </c>
      <c r="D145" s="50">
        <v>8</v>
      </c>
      <c r="E145" s="50" t="s">
        <v>374</v>
      </c>
      <c r="F145" s="51"/>
      <c r="G145" s="50" t="s">
        <v>142</v>
      </c>
      <c r="H145" s="50"/>
      <c r="I145" s="50"/>
      <c r="J145" s="50" t="s">
        <v>452</v>
      </c>
      <c r="K145" s="50"/>
      <c r="L145" s="50" t="s">
        <v>257</v>
      </c>
      <c r="M145" s="66"/>
      <c r="N145" s="81"/>
      <c r="O145" s="68" t="str">
        <f t="shared" si="40"/>
        <v/>
      </c>
      <c r="P145" s="50" t="s">
        <v>186</v>
      </c>
      <c r="Q145" s="50" t="s">
        <v>297</v>
      </c>
      <c r="R145" s="50"/>
      <c r="S145" s="50"/>
      <c r="T145" s="50"/>
      <c r="U145" s="50" t="s">
        <v>52</v>
      </c>
      <c r="V145" s="50"/>
      <c r="W145" s="52"/>
      <c r="X145" s="123">
        <f t="shared" si="32"/>
        <v>1</v>
      </c>
      <c r="Y145" s="123">
        <f t="shared" si="33"/>
        <v>1</v>
      </c>
      <c r="Z145" s="123">
        <f t="shared" si="34"/>
        <v>1</v>
      </c>
      <c r="AA145" s="123">
        <f t="shared" si="35"/>
        <v>1</v>
      </c>
      <c r="AB145" s="123">
        <f t="shared" si="36"/>
        <v>1</v>
      </c>
      <c r="AC145" s="123">
        <f t="shared" si="37"/>
        <v>1</v>
      </c>
    </row>
    <row r="146" spans="2:29" s="38" customFormat="1" ht="48" outlineLevel="1">
      <c r="B146" s="71">
        <f t="shared" si="38"/>
        <v>132</v>
      </c>
      <c r="C146" s="50" t="s">
        <v>333</v>
      </c>
      <c r="D146" s="50">
        <v>9</v>
      </c>
      <c r="E146" s="50" t="s">
        <v>375</v>
      </c>
      <c r="F146" s="51"/>
      <c r="G146" s="50" t="s">
        <v>142</v>
      </c>
      <c r="H146" s="50"/>
      <c r="I146" s="50"/>
      <c r="J146" s="50" t="s">
        <v>131</v>
      </c>
      <c r="K146" s="50" t="s">
        <v>451</v>
      </c>
      <c r="L146" s="50" t="s">
        <v>257</v>
      </c>
      <c r="M146" s="66"/>
      <c r="N146" s="81"/>
      <c r="O146" s="68" t="str">
        <f t="shared" si="40"/>
        <v/>
      </c>
      <c r="P146" s="50" t="s">
        <v>187</v>
      </c>
      <c r="Q146" s="50" t="s">
        <v>335</v>
      </c>
      <c r="R146" s="50"/>
      <c r="S146" s="50"/>
      <c r="T146" s="50"/>
      <c r="U146" s="50" t="s">
        <v>52</v>
      </c>
      <c r="V146" s="50"/>
      <c r="W146" s="52"/>
      <c r="X146" s="123">
        <f t="shared" ref="X146:X154" si="41">IF(($G146="PRO")*AND(N146&lt;&gt;""),$N146, 1)</f>
        <v>1</v>
      </c>
      <c r="Y146" s="123">
        <f t="shared" ref="Y146:Y154" si="42">IF(($G146="REQM")*AND(N146&lt;&gt;""),$N146, 1)</f>
        <v>1</v>
      </c>
      <c r="Z146" s="123">
        <f t="shared" ref="Z146:Z154" si="43">IF(($G146="ING")*AND(N146&lt;&gt;""),$N146, 1)</f>
        <v>1</v>
      </c>
      <c r="AA146" s="123">
        <f t="shared" ref="AA146:AA154" si="44">IF(($G146="PPQA")*AND(N146&lt;&gt;""),$N146, 1)</f>
        <v>1</v>
      </c>
      <c r="AB146" s="123">
        <f t="shared" ref="AB146:AB154" si="45">IF(($G146="CM")*AND(N146&lt;&gt;""),$N146, 1)</f>
        <v>1</v>
      </c>
      <c r="AC146" s="123">
        <f t="shared" ref="AC146:AC154" si="46">IF(($G146="MA")*AND(N146&lt;&gt;""),$N146, 1)</f>
        <v>1</v>
      </c>
    </row>
    <row r="147" spans="2:29" s="38" customFormat="1" ht="84" outlineLevel="1">
      <c r="B147" s="71">
        <f t="shared" ref="B147:B154" si="47">B146+1</f>
        <v>133</v>
      </c>
      <c r="C147" s="50" t="s">
        <v>333</v>
      </c>
      <c r="D147" s="50">
        <v>10</v>
      </c>
      <c r="E147" s="50" t="s">
        <v>188</v>
      </c>
      <c r="F147" s="51"/>
      <c r="G147" s="50" t="s">
        <v>142</v>
      </c>
      <c r="H147" s="50"/>
      <c r="I147" s="50"/>
      <c r="J147" s="50" t="s">
        <v>452</v>
      </c>
      <c r="K147" s="50" t="s">
        <v>190</v>
      </c>
      <c r="L147" s="50" t="s">
        <v>257</v>
      </c>
      <c r="M147" s="66"/>
      <c r="N147" s="81"/>
      <c r="O147" s="68" t="str">
        <f t="shared" si="40"/>
        <v/>
      </c>
      <c r="P147" s="50" t="s">
        <v>367</v>
      </c>
      <c r="Q147" s="50" t="s">
        <v>368</v>
      </c>
      <c r="R147" s="50"/>
      <c r="S147" s="50"/>
      <c r="T147" s="50"/>
      <c r="U147" s="50" t="s">
        <v>52</v>
      </c>
      <c r="V147" s="50"/>
      <c r="W147" s="52"/>
      <c r="X147" s="123">
        <f t="shared" si="41"/>
        <v>1</v>
      </c>
      <c r="Y147" s="123">
        <f t="shared" si="42"/>
        <v>1</v>
      </c>
      <c r="Z147" s="123">
        <f t="shared" si="43"/>
        <v>1</v>
      </c>
      <c r="AA147" s="123">
        <f t="shared" si="44"/>
        <v>1</v>
      </c>
      <c r="AB147" s="123">
        <f t="shared" si="45"/>
        <v>1</v>
      </c>
      <c r="AC147" s="123">
        <f t="shared" si="46"/>
        <v>1</v>
      </c>
    </row>
    <row r="148" spans="2:29" s="38" customFormat="1" ht="84" outlineLevel="1">
      <c r="B148" s="71">
        <f t="shared" si="47"/>
        <v>134</v>
      </c>
      <c r="C148" s="50" t="s">
        <v>333</v>
      </c>
      <c r="D148" s="50">
        <v>11</v>
      </c>
      <c r="E148" s="50" t="s">
        <v>189</v>
      </c>
      <c r="F148" s="51"/>
      <c r="G148" s="50" t="s">
        <v>142</v>
      </c>
      <c r="H148" s="50"/>
      <c r="I148" s="50"/>
      <c r="J148" s="50" t="s">
        <v>452</v>
      </c>
      <c r="K148" s="50" t="s">
        <v>191</v>
      </c>
      <c r="L148" s="50" t="s">
        <v>257</v>
      </c>
      <c r="M148" s="66"/>
      <c r="N148" s="81"/>
      <c r="O148" s="68" t="str">
        <f t="shared" si="40"/>
        <v/>
      </c>
      <c r="P148" s="50" t="s">
        <v>192</v>
      </c>
      <c r="Q148" s="50" t="s">
        <v>104</v>
      </c>
      <c r="R148" s="50"/>
      <c r="S148" s="50"/>
      <c r="T148" s="50"/>
      <c r="U148" s="50" t="s">
        <v>52</v>
      </c>
      <c r="V148" s="50"/>
      <c r="W148" s="52"/>
      <c r="X148" s="123">
        <f t="shared" si="41"/>
        <v>1</v>
      </c>
      <c r="Y148" s="123">
        <f t="shared" si="42"/>
        <v>1</v>
      </c>
      <c r="Z148" s="123">
        <f t="shared" si="43"/>
        <v>1</v>
      </c>
      <c r="AA148" s="123">
        <f t="shared" si="44"/>
        <v>1</v>
      </c>
      <c r="AB148" s="123">
        <f t="shared" si="45"/>
        <v>1</v>
      </c>
      <c r="AC148" s="123">
        <f t="shared" si="46"/>
        <v>1</v>
      </c>
    </row>
    <row r="149" spans="2:29" s="38" customFormat="1" ht="84" outlineLevel="1">
      <c r="B149" s="71">
        <f t="shared" si="47"/>
        <v>135</v>
      </c>
      <c r="C149" s="50" t="s">
        <v>333</v>
      </c>
      <c r="D149" s="50">
        <v>12</v>
      </c>
      <c r="E149" s="50" t="s">
        <v>295</v>
      </c>
      <c r="F149" s="51"/>
      <c r="G149" s="50" t="s">
        <v>142</v>
      </c>
      <c r="H149" s="50"/>
      <c r="I149" s="50"/>
      <c r="J149" s="50" t="s">
        <v>452</v>
      </c>
      <c r="K149" s="50"/>
      <c r="L149" s="50" t="s">
        <v>257</v>
      </c>
      <c r="M149" s="66"/>
      <c r="N149" s="81"/>
      <c r="O149" s="68" t="str">
        <f t="shared" si="40"/>
        <v/>
      </c>
      <c r="P149" s="50" t="s">
        <v>369</v>
      </c>
      <c r="Q149" s="50" t="s">
        <v>335</v>
      </c>
      <c r="R149" s="50"/>
      <c r="S149" s="50"/>
      <c r="T149" s="50"/>
      <c r="U149" s="50" t="s">
        <v>52</v>
      </c>
      <c r="V149" s="50"/>
      <c r="W149" s="52"/>
      <c r="X149" s="123">
        <f t="shared" si="41"/>
        <v>1</v>
      </c>
      <c r="Y149" s="123">
        <f t="shared" si="42"/>
        <v>1</v>
      </c>
      <c r="Z149" s="123">
        <f t="shared" si="43"/>
        <v>1</v>
      </c>
      <c r="AA149" s="123">
        <f t="shared" si="44"/>
        <v>1</v>
      </c>
      <c r="AB149" s="123">
        <f t="shared" si="45"/>
        <v>1</v>
      </c>
      <c r="AC149" s="123">
        <f t="shared" si="46"/>
        <v>1</v>
      </c>
    </row>
    <row r="150" spans="2:29" s="38" customFormat="1" ht="48" outlineLevel="1">
      <c r="B150" s="71">
        <f t="shared" si="47"/>
        <v>136</v>
      </c>
      <c r="C150" s="50" t="s">
        <v>333</v>
      </c>
      <c r="D150" s="50">
        <v>13</v>
      </c>
      <c r="E150" s="50" t="s">
        <v>332</v>
      </c>
      <c r="F150" s="51"/>
      <c r="G150" s="50" t="s">
        <v>142</v>
      </c>
      <c r="H150" s="50"/>
      <c r="I150" s="50"/>
      <c r="J150" s="50" t="s">
        <v>131</v>
      </c>
      <c r="K150" s="50"/>
      <c r="L150" s="50" t="s">
        <v>257</v>
      </c>
      <c r="M150" s="66"/>
      <c r="N150" s="81"/>
      <c r="O150" s="68" t="str">
        <f t="shared" si="40"/>
        <v/>
      </c>
      <c r="P150" s="50" t="s">
        <v>193</v>
      </c>
      <c r="Q150" s="50" t="s">
        <v>336</v>
      </c>
      <c r="R150" s="50"/>
      <c r="S150" s="50"/>
      <c r="T150" s="50"/>
      <c r="U150" s="50" t="s">
        <v>52</v>
      </c>
      <c r="V150" s="50"/>
      <c r="W150" s="52"/>
      <c r="X150" s="123">
        <f t="shared" si="41"/>
        <v>1</v>
      </c>
      <c r="Y150" s="123">
        <f t="shared" si="42"/>
        <v>1</v>
      </c>
      <c r="Z150" s="123">
        <f t="shared" si="43"/>
        <v>1</v>
      </c>
      <c r="AA150" s="123">
        <f t="shared" si="44"/>
        <v>1</v>
      </c>
      <c r="AB150" s="123">
        <f t="shared" si="45"/>
        <v>1</v>
      </c>
      <c r="AC150" s="123">
        <f t="shared" si="46"/>
        <v>1</v>
      </c>
    </row>
    <row r="151" spans="2:29" s="38" customFormat="1" ht="36" outlineLevel="1">
      <c r="B151" s="71">
        <f t="shared" si="47"/>
        <v>137</v>
      </c>
      <c r="C151" s="50" t="s">
        <v>333</v>
      </c>
      <c r="D151" s="50">
        <v>10</v>
      </c>
      <c r="E151" s="50" t="s">
        <v>332</v>
      </c>
      <c r="F151" s="51"/>
      <c r="G151" s="50" t="s">
        <v>343</v>
      </c>
      <c r="H151" s="50">
        <v>9.1</v>
      </c>
      <c r="I151" s="50" t="s">
        <v>205</v>
      </c>
      <c r="J151" s="50" t="s">
        <v>141</v>
      </c>
      <c r="K151" s="50" t="s">
        <v>131</v>
      </c>
      <c r="L151" s="50" t="s">
        <v>257</v>
      </c>
      <c r="M151" s="66"/>
      <c r="N151" s="81"/>
      <c r="O151" s="68" t="str">
        <f t="shared" si="40"/>
        <v/>
      </c>
      <c r="P151" s="41" t="s">
        <v>117</v>
      </c>
      <c r="Q151" s="50" t="s">
        <v>89</v>
      </c>
      <c r="R151" s="50" t="s">
        <v>196</v>
      </c>
      <c r="S151" s="50"/>
      <c r="T151" s="50"/>
      <c r="U151" s="50" t="s">
        <v>61</v>
      </c>
      <c r="V151" s="50"/>
      <c r="W151" s="52"/>
      <c r="X151" s="123">
        <f t="shared" si="41"/>
        <v>1</v>
      </c>
      <c r="Y151" s="123">
        <f t="shared" si="42"/>
        <v>1</v>
      </c>
      <c r="Z151" s="123">
        <f t="shared" si="43"/>
        <v>1</v>
      </c>
      <c r="AA151" s="123">
        <f t="shared" si="44"/>
        <v>1</v>
      </c>
      <c r="AB151" s="123">
        <f t="shared" si="45"/>
        <v>1</v>
      </c>
      <c r="AC151" s="123">
        <f t="shared" si="46"/>
        <v>1</v>
      </c>
    </row>
    <row r="152" spans="2:29" s="38" customFormat="1" ht="48" outlineLevel="1">
      <c r="B152" s="71">
        <f t="shared" si="47"/>
        <v>138</v>
      </c>
      <c r="C152" s="50" t="s">
        <v>333</v>
      </c>
      <c r="D152" s="50">
        <v>10</v>
      </c>
      <c r="E152" s="50" t="s">
        <v>332</v>
      </c>
      <c r="F152" s="51"/>
      <c r="G152" s="50" t="s">
        <v>343</v>
      </c>
      <c r="H152" s="50">
        <v>9.1999999999999993</v>
      </c>
      <c r="I152" s="50" t="s">
        <v>197</v>
      </c>
      <c r="J152" s="50" t="s">
        <v>131</v>
      </c>
      <c r="K152" s="50" t="s">
        <v>141</v>
      </c>
      <c r="L152" s="50" t="s">
        <v>257</v>
      </c>
      <c r="M152" s="66"/>
      <c r="N152" s="81"/>
      <c r="O152" s="68" t="str">
        <f t="shared" si="40"/>
        <v/>
      </c>
      <c r="P152" s="50" t="s">
        <v>90</v>
      </c>
      <c r="Q152" s="50" t="s">
        <v>92</v>
      </c>
      <c r="R152" s="50" t="s">
        <v>196</v>
      </c>
      <c r="S152" s="50"/>
      <c r="T152" s="50"/>
      <c r="U152" s="50" t="s">
        <v>61</v>
      </c>
      <c r="V152" s="50"/>
      <c r="W152" s="52"/>
      <c r="X152" s="123">
        <f t="shared" si="41"/>
        <v>1</v>
      </c>
      <c r="Y152" s="123">
        <f t="shared" si="42"/>
        <v>1</v>
      </c>
      <c r="Z152" s="123">
        <f t="shared" si="43"/>
        <v>1</v>
      </c>
      <c r="AA152" s="123">
        <f t="shared" si="44"/>
        <v>1</v>
      </c>
      <c r="AB152" s="123">
        <f t="shared" si="45"/>
        <v>1</v>
      </c>
      <c r="AC152" s="123">
        <f t="shared" si="46"/>
        <v>1</v>
      </c>
    </row>
    <row r="153" spans="2:29" s="38" customFormat="1" ht="60" outlineLevel="1">
      <c r="B153" s="71">
        <f t="shared" si="47"/>
        <v>139</v>
      </c>
      <c r="C153" s="50" t="s">
        <v>333</v>
      </c>
      <c r="D153" s="50">
        <v>10</v>
      </c>
      <c r="E153" s="50" t="s">
        <v>332</v>
      </c>
      <c r="F153" s="51"/>
      <c r="G153" s="50" t="s">
        <v>343</v>
      </c>
      <c r="H153" s="50">
        <v>9.4</v>
      </c>
      <c r="I153" s="50" t="s">
        <v>198</v>
      </c>
      <c r="J153" s="50" t="s">
        <v>131</v>
      </c>
      <c r="K153" s="50" t="s">
        <v>141</v>
      </c>
      <c r="L153" s="50" t="s">
        <v>257</v>
      </c>
      <c r="M153" s="66"/>
      <c r="N153" s="81"/>
      <c r="O153" s="68" t="str">
        <f t="shared" si="40"/>
        <v/>
      </c>
      <c r="P153" s="50" t="s">
        <v>91</v>
      </c>
      <c r="Q153" s="50" t="s">
        <v>93</v>
      </c>
      <c r="R153" s="50" t="s">
        <v>196</v>
      </c>
      <c r="S153" s="50"/>
      <c r="T153" s="50"/>
      <c r="U153" s="50" t="s">
        <v>61</v>
      </c>
      <c r="V153" s="50"/>
      <c r="W153" s="52"/>
      <c r="X153" s="123">
        <f t="shared" si="41"/>
        <v>1</v>
      </c>
      <c r="Y153" s="123">
        <f t="shared" si="42"/>
        <v>1</v>
      </c>
      <c r="Z153" s="123">
        <f t="shared" si="43"/>
        <v>1</v>
      </c>
      <c r="AA153" s="123">
        <f t="shared" si="44"/>
        <v>1</v>
      </c>
      <c r="AB153" s="123">
        <f t="shared" si="45"/>
        <v>1</v>
      </c>
      <c r="AC153" s="123">
        <f t="shared" si="46"/>
        <v>1</v>
      </c>
    </row>
    <row r="154" spans="2:29" s="38" customFormat="1" ht="36.75" outlineLevel="1" thickBot="1">
      <c r="B154" s="71">
        <f t="shared" si="47"/>
        <v>140</v>
      </c>
      <c r="C154" s="58" t="s">
        <v>333</v>
      </c>
      <c r="D154" s="58">
        <v>10</v>
      </c>
      <c r="E154" s="58" t="s">
        <v>332</v>
      </c>
      <c r="F154" s="82"/>
      <c r="G154" s="50" t="s">
        <v>343</v>
      </c>
      <c r="H154" s="58">
        <v>9.6</v>
      </c>
      <c r="I154" s="58" t="s">
        <v>199</v>
      </c>
      <c r="J154" s="58" t="s">
        <v>131</v>
      </c>
      <c r="K154" s="58" t="s">
        <v>141</v>
      </c>
      <c r="L154" s="58" t="s">
        <v>257</v>
      </c>
      <c r="M154" s="78"/>
      <c r="N154" s="103"/>
      <c r="O154" s="80" t="str">
        <f t="shared" si="40"/>
        <v/>
      </c>
      <c r="P154" s="58" t="s">
        <v>90</v>
      </c>
      <c r="Q154" s="58" t="s">
        <v>249</v>
      </c>
      <c r="R154" s="58" t="s">
        <v>196</v>
      </c>
      <c r="S154" s="58"/>
      <c r="T154" s="58"/>
      <c r="U154" s="58" t="s">
        <v>61</v>
      </c>
      <c r="V154" s="58"/>
      <c r="W154" s="52"/>
      <c r="X154" s="123">
        <f t="shared" si="41"/>
        <v>1</v>
      </c>
      <c r="Y154" s="123">
        <f t="shared" si="42"/>
        <v>1</v>
      </c>
      <c r="Z154" s="123">
        <f t="shared" si="43"/>
        <v>1</v>
      </c>
      <c r="AA154" s="123">
        <f t="shared" si="44"/>
        <v>1</v>
      </c>
      <c r="AB154" s="123">
        <f t="shared" si="45"/>
        <v>1</v>
      </c>
      <c r="AC154" s="123">
        <f t="shared" si="46"/>
        <v>1</v>
      </c>
    </row>
    <row r="155" spans="2:29" s="38" customFormat="1" ht="13.5" customHeight="1" thickBot="1">
      <c r="B155" s="106" t="s">
        <v>298</v>
      </c>
      <c r="C155" s="91"/>
      <c r="D155" s="91"/>
      <c r="E155" s="91"/>
      <c r="F155" s="91"/>
      <c r="G155" s="91"/>
      <c r="H155" s="91"/>
      <c r="I155" s="91"/>
      <c r="J155" s="91"/>
      <c r="K155" s="91"/>
      <c r="L155" s="91"/>
      <c r="M155" s="91"/>
      <c r="N155" s="102">
        <v>7</v>
      </c>
      <c r="O155" s="91"/>
      <c r="P155" s="91"/>
      <c r="Q155" s="91"/>
      <c r="R155" s="91"/>
      <c r="S155" s="91"/>
      <c r="T155" s="91"/>
      <c r="U155" s="91"/>
      <c r="V155" s="93"/>
      <c r="W155" s="52"/>
      <c r="X155" s="123"/>
      <c r="Y155" s="123"/>
      <c r="Z155" s="123"/>
      <c r="AA155" s="123"/>
      <c r="AB155" s="123"/>
      <c r="AC155" s="123"/>
    </row>
    <row r="156" spans="2:29" s="38" customFormat="1" ht="34.5" outlineLevel="1">
      <c r="B156" s="71">
        <f>B154+1</f>
        <v>141</v>
      </c>
      <c r="C156" s="71" t="s">
        <v>298</v>
      </c>
      <c r="D156" s="71">
        <v>1</v>
      </c>
      <c r="E156" s="71" t="s">
        <v>337</v>
      </c>
      <c r="F156" s="72"/>
      <c r="G156" s="50" t="s">
        <v>142</v>
      </c>
      <c r="H156" s="71"/>
      <c r="I156" s="71"/>
      <c r="J156" s="71" t="s">
        <v>131</v>
      </c>
      <c r="K156" s="71" t="s">
        <v>452</v>
      </c>
      <c r="L156" s="71" t="s">
        <v>257</v>
      </c>
      <c r="M156" s="74"/>
      <c r="N156" s="81"/>
      <c r="O156" s="67" t="str">
        <f t="shared" ref="O156:O165" si="48">IF(N156="No","û",IF(N156="Si","ü",IF(N156="NA","l","")))</f>
        <v/>
      </c>
      <c r="P156" s="71" t="s">
        <v>262</v>
      </c>
      <c r="Q156" s="71" t="s">
        <v>340</v>
      </c>
      <c r="R156" s="71"/>
      <c r="S156" s="71"/>
      <c r="T156" s="71"/>
      <c r="U156" s="71" t="s">
        <v>52</v>
      </c>
      <c r="V156" s="71"/>
      <c r="W156" s="52"/>
      <c r="X156" s="123">
        <f t="shared" ref="X156:X168" si="49">IF(($G156="PRO")*AND(N156&lt;&gt;""),$N156, 1)</f>
        <v>1</v>
      </c>
      <c r="Y156" s="123">
        <f t="shared" ref="Y156:Y168" si="50">IF(($G156="REQM")*AND(N156&lt;&gt;""),$N156, 1)</f>
        <v>1</v>
      </c>
      <c r="Z156" s="123">
        <f t="shared" ref="Z156:Z168" si="51">IF(($G156="ING")*AND(N156&lt;&gt;""),$N156, 1)</f>
        <v>1</v>
      </c>
      <c r="AA156" s="123">
        <f t="shared" ref="AA156:AA168" si="52">IF(($G156="PPQA")*AND(N156&lt;&gt;""),$N156, 1)</f>
        <v>1</v>
      </c>
      <c r="AB156" s="123">
        <f t="shared" ref="AB156:AB168" si="53">IF(($G156="CM")*AND(N156&lt;&gt;""),$N156, 1)</f>
        <v>1</v>
      </c>
      <c r="AC156" s="123">
        <f t="shared" ref="AC156:AC168" si="54">IF(($G156="MA")*AND(N156&lt;&gt;""),$N156, 1)</f>
        <v>1</v>
      </c>
    </row>
    <row r="157" spans="2:29" s="38" customFormat="1" ht="72" outlineLevel="1">
      <c r="B157" s="71">
        <f t="shared" ref="B157:B168" si="55">B156+1</f>
        <v>142</v>
      </c>
      <c r="C157" s="50" t="s">
        <v>298</v>
      </c>
      <c r="D157" s="50">
        <v>2</v>
      </c>
      <c r="E157" s="50" t="s">
        <v>338</v>
      </c>
      <c r="F157" s="51"/>
      <c r="G157" s="50" t="s">
        <v>142</v>
      </c>
      <c r="H157" s="50"/>
      <c r="I157" s="50"/>
      <c r="J157" s="50" t="s">
        <v>131</v>
      </c>
      <c r="K157" s="50" t="s">
        <v>123</v>
      </c>
      <c r="L157" s="50" t="s">
        <v>257</v>
      </c>
      <c r="M157" s="66"/>
      <c r="N157" s="81"/>
      <c r="O157" s="68" t="str">
        <f t="shared" si="48"/>
        <v/>
      </c>
      <c r="P157" s="50" t="s">
        <v>262</v>
      </c>
      <c r="Q157" s="50" t="s">
        <v>341</v>
      </c>
      <c r="R157" s="50"/>
      <c r="S157" s="50"/>
      <c r="T157" s="50"/>
      <c r="U157" s="50" t="s">
        <v>52</v>
      </c>
      <c r="V157" s="50"/>
      <c r="W157" s="52"/>
      <c r="X157" s="123">
        <f t="shared" si="49"/>
        <v>1</v>
      </c>
      <c r="Y157" s="123">
        <f t="shared" si="50"/>
        <v>1</v>
      </c>
      <c r="Z157" s="123">
        <f t="shared" si="51"/>
        <v>1</v>
      </c>
      <c r="AA157" s="123">
        <f t="shared" si="52"/>
        <v>1</v>
      </c>
      <c r="AB157" s="123">
        <f t="shared" si="53"/>
        <v>1</v>
      </c>
      <c r="AC157" s="123">
        <f t="shared" si="54"/>
        <v>1</v>
      </c>
    </row>
    <row r="158" spans="2:29" s="38" customFormat="1" ht="34.5" outlineLevel="1">
      <c r="B158" s="71">
        <f t="shared" si="55"/>
        <v>143</v>
      </c>
      <c r="C158" s="50" t="s">
        <v>298</v>
      </c>
      <c r="D158" s="50">
        <v>2</v>
      </c>
      <c r="E158" s="50" t="s">
        <v>338</v>
      </c>
      <c r="F158" s="51"/>
      <c r="G158" s="50" t="s">
        <v>216</v>
      </c>
      <c r="H158" s="50">
        <v>1</v>
      </c>
      <c r="I158" s="53" t="s">
        <v>212</v>
      </c>
      <c r="J158" s="50" t="s">
        <v>131</v>
      </c>
      <c r="K158" s="50" t="s">
        <v>123</v>
      </c>
      <c r="L158" s="50" t="s">
        <v>257</v>
      </c>
      <c r="M158" s="66"/>
      <c r="N158" s="81"/>
      <c r="O158" s="68" t="str">
        <f t="shared" si="48"/>
        <v/>
      </c>
      <c r="P158" s="50" t="s">
        <v>431</v>
      </c>
      <c r="Q158" s="50" t="s">
        <v>214</v>
      </c>
      <c r="R158" s="50"/>
      <c r="S158" s="50"/>
      <c r="T158" s="50"/>
      <c r="U158" s="50" t="s">
        <v>50</v>
      </c>
      <c r="V158" s="50"/>
      <c r="W158" s="52"/>
      <c r="X158" s="123">
        <f t="shared" si="49"/>
        <v>1</v>
      </c>
      <c r="Y158" s="123">
        <f t="shared" si="50"/>
        <v>1</v>
      </c>
      <c r="Z158" s="123">
        <f t="shared" si="51"/>
        <v>1</v>
      </c>
      <c r="AA158" s="123">
        <f t="shared" si="52"/>
        <v>1</v>
      </c>
      <c r="AB158" s="123">
        <f t="shared" si="53"/>
        <v>1</v>
      </c>
      <c r="AC158" s="123">
        <f t="shared" si="54"/>
        <v>1</v>
      </c>
    </row>
    <row r="159" spans="2:29" s="38" customFormat="1" ht="36" outlineLevel="1">
      <c r="B159" s="71">
        <f t="shared" si="55"/>
        <v>144</v>
      </c>
      <c r="C159" s="50" t="s">
        <v>298</v>
      </c>
      <c r="D159" s="50">
        <v>3</v>
      </c>
      <c r="E159" s="50" t="s">
        <v>338</v>
      </c>
      <c r="F159" s="54" t="s">
        <v>151</v>
      </c>
      <c r="G159" s="50" t="s">
        <v>19</v>
      </c>
      <c r="H159" s="54">
        <v>1</v>
      </c>
      <c r="I159" s="54" t="s">
        <v>348</v>
      </c>
      <c r="J159" s="50" t="s">
        <v>131</v>
      </c>
      <c r="K159" s="50"/>
      <c r="L159" s="50" t="s">
        <v>257</v>
      </c>
      <c r="M159" s="66"/>
      <c r="N159" s="81"/>
      <c r="O159" s="68" t="str">
        <f t="shared" si="48"/>
        <v/>
      </c>
      <c r="P159" s="50" t="s">
        <v>99</v>
      </c>
      <c r="Q159" s="50" t="s">
        <v>106</v>
      </c>
      <c r="R159" s="50" t="s">
        <v>79</v>
      </c>
      <c r="S159" s="50"/>
      <c r="T159" s="50"/>
      <c r="U159" s="50" t="s">
        <v>49</v>
      </c>
      <c r="V159" s="50"/>
      <c r="W159" s="52"/>
      <c r="X159" s="123">
        <f t="shared" si="49"/>
        <v>1</v>
      </c>
      <c r="Y159" s="123">
        <f t="shared" si="50"/>
        <v>1</v>
      </c>
      <c r="Z159" s="123">
        <f t="shared" si="51"/>
        <v>1</v>
      </c>
      <c r="AA159" s="123">
        <f t="shared" si="52"/>
        <v>1</v>
      </c>
      <c r="AB159" s="123">
        <f t="shared" si="53"/>
        <v>1</v>
      </c>
      <c r="AC159" s="123">
        <f t="shared" si="54"/>
        <v>1</v>
      </c>
    </row>
    <row r="160" spans="2:29" s="38" customFormat="1" ht="34.5" outlineLevel="1">
      <c r="B160" s="71">
        <f t="shared" si="55"/>
        <v>145</v>
      </c>
      <c r="C160" s="50" t="s">
        <v>298</v>
      </c>
      <c r="D160" s="50">
        <v>2</v>
      </c>
      <c r="E160" s="50" t="s">
        <v>338</v>
      </c>
      <c r="F160" s="54"/>
      <c r="G160" s="50" t="s">
        <v>460</v>
      </c>
      <c r="H160" s="50">
        <v>1</v>
      </c>
      <c r="I160" s="50" t="s">
        <v>359</v>
      </c>
      <c r="J160" s="50" t="s">
        <v>244</v>
      </c>
      <c r="K160" s="50"/>
      <c r="L160" s="50" t="s">
        <v>257</v>
      </c>
      <c r="M160" s="66"/>
      <c r="N160" s="81"/>
      <c r="O160" s="68" t="str">
        <f t="shared" si="48"/>
        <v/>
      </c>
      <c r="P160" s="50" t="s">
        <v>57</v>
      </c>
      <c r="Q160" s="10" t="s">
        <v>94</v>
      </c>
      <c r="R160" s="50"/>
      <c r="S160" s="50"/>
      <c r="T160" s="50"/>
      <c r="U160" s="50" t="s">
        <v>51</v>
      </c>
      <c r="V160" s="50"/>
      <c r="W160" s="52"/>
      <c r="X160" s="123">
        <f t="shared" si="49"/>
        <v>1</v>
      </c>
      <c r="Y160" s="123">
        <f t="shared" si="50"/>
        <v>1</v>
      </c>
      <c r="Z160" s="123">
        <f t="shared" si="51"/>
        <v>1</v>
      </c>
      <c r="AA160" s="123">
        <f t="shared" si="52"/>
        <v>1</v>
      </c>
      <c r="AB160" s="123">
        <f t="shared" si="53"/>
        <v>1</v>
      </c>
      <c r="AC160" s="123">
        <f t="shared" si="54"/>
        <v>1</v>
      </c>
    </row>
    <row r="161" spans="2:29" s="38" customFormat="1" ht="34.5" outlineLevel="1">
      <c r="B161" s="71">
        <f t="shared" si="55"/>
        <v>146</v>
      </c>
      <c r="C161" s="50" t="s">
        <v>298</v>
      </c>
      <c r="D161" s="50">
        <v>2</v>
      </c>
      <c r="E161" s="50" t="s">
        <v>338</v>
      </c>
      <c r="F161" s="54"/>
      <c r="G161" s="50" t="s">
        <v>460</v>
      </c>
      <c r="H161" s="50">
        <v>2</v>
      </c>
      <c r="I161" s="50" t="s">
        <v>361</v>
      </c>
      <c r="J161" s="50" t="s">
        <v>244</v>
      </c>
      <c r="K161" s="50" t="s">
        <v>131</v>
      </c>
      <c r="L161" s="50" t="s">
        <v>257</v>
      </c>
      <c r="M161" s="66"/>
      <c r="N161" s="81"/>
      <c r="O161" s="68" t="str">
        <f t="shared" si="48"/>
        <v/>
      </c>
      <c r="P161" s="50" t="s">
        <v>94</v>
      </c>
      <c r="Q161" s="10" t="s">
        <v>95</v>
      </c>
      <c r="R161" s="50"/>
      <c r="S161" s="50"/>
      <c r="T161" s="50"/>
      <c r="U161" s="50" t="s">
        <v>51</v>
      </c>
      <c r="V161" s="50"/>
      <c r="W161" s="52"/>
      <c r="X161" s="123">
        <f t="shared" si="49"/>
        <v>1</v>
      </c>
      <c r="Y161" s="123">
        <f t="shared" si="50"/>
        <v>1</v>
      </c>
      <c r="Z161" s="123">
        <f t="shared" si="51"/>
        <v>1</v>
      </c>
      <c r="AA161" s="123">
        <f t="shared" si="52"/>
        <v>1</v>
      </c>
      <c r="AB161" s="123">
        <f t="shared" si="53"/>
        <v>1</v>
      </c>
      <c r="AC161" s="123">
        <f t="shared" si="54"/>
        <v>1</v>
      </c>
    </row>
    <row r="162" spans="2:29" s="38" customFormat="1" ht="48" outlineLevel="1">
      <c r="B162" s="71">
        <f t="shared" si="55"/>
        <v>147</v>
      </c>
      <c r="C162" s="50" t="s">
        <v>298</v>
      </c>
      <c r="D162" s="50">
        <v>2</v>
      </c>
      <c r="E162" s="50" t="s">
        <v>338</v>
      </c>
      <c r="F162" s="54"/>
      <c r="G162" s="50" t="s">
        <v>460</v>
      </c>
      <c r="H162" s="50">
        <v>3</v>
      </c>
      <c r="I162" s="50" t="s">
        <v>362</v>
      </c>
      <c r="J162" s="50" t="s">
        <v>131</v>
      </c>
      <c r="K162" s="50" t="s">
        <v>244</v>
      </c>
      <c r="L162" s="50" t="s">
        <v>257</v>
      </c>
      <c r="M162" s="66"/>
      <c r="N162" s="81"/>
      <c r="O162" s="68" t="str">
        <f t="shared" si="48"/>
        <v/>
      </c>
      <c r="P162" s="50" t="s">
        <v>95</v>
      </c>
      <c r="Q162" s="10" t="s">
        <v>95</v>
      </c>
      <c r="R162" s="50"/>
      <c r="S162" s="50"/>
      <c r="T162" s="50"/>
      <c r="U162" s="50" t="s">
        <v>51</v>
      </c>
      <c r="V162" s="50"/>
      <c r="W162" s="52"/>
      <c r="X162" s="123">
        <f t="shared" si="49"/>
        <v>1</v>
      </c>
      <c r="Y162" s="123">
        <f t="shared" si="50"/>
        <v>1</v>
      </c>
      <c r="Z162" s="123">
        <f t="shared" si="51"/>
        <v>1</v>
      </c>
      <c r="AA162" s="123">
        <f t="shared" si="52"/>
        <v>1</v>
      </c>
      <c r="AB162" s="123">
        <f t="shared" si="53"/>
        <v>1</v>
      </c>
      <c r="AC162" s="123">
        <f t="shared" si="54"/>
        <v>1</v>
      </c>
    </row>
    <row r="163" spans="2:29" s="38" customFormat="1" ht="36" outlineLevel="1">
      <c r="B163" s="71">
        <f t="shared" si="55"/>
        <v>148</v>
      </c>
      <c r="C163" s="50" t="s">
        <v>298</v>
      </c>
      <c r="D163" s="50">
        <v>2</v>
      </c>
      <c r="E163" s="50" t="s">
        <v>338</v>
      </c>
      <c r="F163" s="54"/>
      <c r="G163" s="50" t="s">
        <v>460</v>
      </c>
      <c r="H163" s="50">
        <v>4</v>
      </c>
      <c r="I163" s="50" t="s">
        <v>363</v>
      </c>
      <c r="J163" s="50" t="s">
        <v>244</v>
      </c>
      <c r="K163" s="50" t="s">
        <v>131</v>
      </c>
      <c r="L163" s="50" t="s">
        <v>257</v>
      </c>
      <c r="M163" s="66"/>
      <c r="N163" s="81"/>
      <c r="O163" s="68" t="str">
        <f t="shared" si="48"/>
        <v/>
      </c>
      <c r="P163" s="50" t="s">
        <v>96</v>
      </c>
      <c r="Q163" s="10" t="s">
        <v>96</v>
      </c>
      <c r="R163" s="50"/>
      <c r="S163" s="50"/>
      <c r="T163" s="50"/>
      <c r="U163" s="50" t="s">
        <v>51</v>
      </c>
      <c r="V163" s="50"/>
      <c r="W163" s="52"/>
      <c r="X163" s="123">
        <f t="shared" si="49"/>
        <v>1</v>
      </c>
      <c r="Y163" s="123">
        <f t="shared" si="50"/>
        <v>1</v>
      </c>
      <c r="Z163" s="123">
        <f t="shared" si="51"/>
        <v>1</v>
      </c>
      <c r="AA163" s="123">
        <f t="shared" si="52"/>
        <v>1</v>
      </c>
      <c r="AB163" s="123">
        <f t="shared" si="53"/>
        <v>1</v>
      </c>
      <c r="AC163" s="123">
        <f t="shared" si="54"/>
        <v>1</v>
      </c>
    </row>
    <row r="164" spans="2:29" s="38" customFormat="1" ht="36" outlineLevel="1">
      <c r="B164" s="71">
        <f t="shared" si="55"/>
        <v>149</v>
      </c>
      <c r="C164" s="50" t="s">
        <v>298</v>
      </c>
      <c r="D164" s="50">
        <v>2</v>
      </c>
      <c r="E164" s="50" t="s">
        <v>338</v>
      </c>
      <c r="F164" s="54" t="s">
        <v>376</v>
      </c>
      <c r="G164" s="50" t="s">
        <v>19</v>
      </c>
      <c r="H164" s="54">
        <v>2</v>
      </c>
      <c r="I164" s="54" t="s">
        <v>348</v>
      </c>
      <c r="J164" s="50" t="s">
        <v>244</v>
      </c>
      <c r="K164" s="50"/>
      <c r="L164" s="50" t="s">
        <v>257</v>
      </c>
      <c r="M164" s="66"/>
      <c r="N164" s="81"/>
      <c r="O164" s="68" t="str">
        <f t="shared" si="48"/>
        <v/>
      </c>
      <c r="P164" s="50" t="s">
        <v>99</v>
      </c>
      <c r="Q164" s="50" t="s">
        <v>111</v>
      </c>
      <c r="R164" s="50" t="s">
        <v>79</v>
      </c>
      <c r="S164" s="50"/>
      <c r="T164" s="50"/>
      <c r="U164" s="50" t="s">
        <v>81</v>
      </c>
      <c r="V164" s="50"/>
      <c r="W164" s="52"/>
      <c r="X164" s="123">
        <f t="shared" si="49"/>
        <v>1</v>
      </c>
      <c r="Y164" s="123">
        <f t="shared" si="50"/>
        <v>1</v>
      </c>
      <c r="Z164" s="123">
        <f t="shared" si="51"/>
        <v>1</v>
      </c>
      <c r="AA164" s="123">
        <f t="shared" si="52"/>
        <v>1</v>
      </c>
      <c r="AB164" s="123">
        <f t="shared" si="53"/>
        <v>1</v>
      </c>
      <c r="AC164" s="123">
        <f t="shared" si="54"/>
        <v>1</v>
      </c>
    </row>
    <row r="165" spans="2:29" s="38" customFormat="1" ht="36" outlineLevel="1">
      <c r="B165" s="71">
        <f t="shared" si="55"/>
        <v>150</v>
      </c>
      <c r="C165" s="50" t="s">
        <v>298</v>
      </c>
      <c r="D165" s="50">
        <v>2</v>
      </c>
      <c r="E165" s="50" t="s">
        <v>338</v>
      </c>
      <c r="F165" s="54" t="s">
        <v>376</v>
      </c>
      <c r="G165" s="50" t="s">
        <v>19</v>
      </c>
      <c r="H165" s="54">
        <v>8</v>
      </c>
      <c r="I165" s="54" t="s">
        <v>405</v>
      </c>
      <c r="J165" s="50" t="s">
        <v>299</v>
      </c>
      <c r="K165" s="50"/>
      <c r="L165" s="50" t="s">
        <v>257</v>
      </c>
      <c r="M165" s="66"/>
      <c r="N165" s="81"/>
      <c r="O165" s="68" t="str">
        <f t="shared" si="48"/>
        <v/>
      </c>
      <c r="P165" s="50" t="s">
        <v>99</v>
      </c>
      <c r="Q165" s="50" t="s">
        <v>78</v>
      </c>
      <c r="R165" s="50"/>
      <c r="S165" s="50"/>
      <c r="T165" s="50"/>
      <c r="U165" s="50" t="s">
        <v>59</v>
      </c>
      <c r="V165" s="50"/>
      <c r="W165" s="52"/>
      <c r="X165" s="123">
        <f t="shared" si="49"/>
        <v>1</v>
      </c>
      <c r="Y165" s="123">
        <f t="shared" si="50"/>
        <v>1</v>
      </c>
      <c r="Z165" s="123">
        <f t="shared" si="51"/>
        <v>1</v>
      </c>
      <c r="AA165" s="123">
        <f t="shared" si="52"/>
        <v>1</v>
      </c>
      <c r="AB165" s="123">
        <f t="shared" si="53"/>
        <v>1</v>
      </c>
      <c r="AC165" s="123">
        <f t="shared" si="54"/>
        <v>1</v>
      </c>
    </row>
    <row r="166" spans="2:29" s="38" customFormat="1" ht="34.5" outlineLevel="1">
      <c r="B166" s="71">
        <f t="shared" si="55"/>
        <v>151</v>
      </c>
      <c r="C166" s="50" t="s">
        <v>298</v>
      </c>
      <c r="D166" s="50">
        <v>2</v>
      </c>
      <c r="E166" s="50" t="s">
        <v>338</v>
      </c>
      <c r="F166" s="50" t="s">
        <v>215</v>
      </c>
      <c r="G166" s="50" t="s">
        <v>19</v>
      </c>
      <c r="H166" s="50">
        <v>3</v>
      </c>
      <c r="I166" s="50" t="s">
        <v>348</v>
      </c>
      <c r="J166" s="50" t="s">
        <v>131</v>
      </c>
      <c r="K166" s="50"/>
      <c r="L166" s="50" t="s">
        <v>257</v>
      </c>
      <c r="M166" s="66"/>
      <c r="N166" s="81"/>
      <c r="O166" s="68"/>
      <c r="P166" s="50" t="s">
        <v>97</v>
      </c>
      <c r="Q166" s="50" t="s">
        <v>449</v>
      </c>
      <c r="R166" s="50" t="s">
        <v>79</v>
      </c>
      <c r="S166" s="50"/>
      <c r="T166" s="50"/>
      <c r="U166" s="50" t="s">
        <v>49</v>
      </c>
      <c r="V166" s="50"/>
      <c r="W166" s="52"/>
      <c r="X166" s="123">
        <f t="shared" si="49"/>
        <v>1</v>
      </c>
      <c r="Y166" s="123">
        <f t="shared" si="50"/>
        <v>1</v>
      </c>
      <c r="Z166" s="123">
        <f t="shared" si="51"/>
        <v>1</v>
      </c>
      <c r="AA166" s="123">
        <f t="shared" si="52"/>
        <v>1</v>
      </c>
      <c r="AB166" s="123">
        <f t="shared" si="53"/>
        <v>1</v>
      </c>
      <c r="AC166" s="123">
        <f t="shared" si="54"/>
        <v>1</v>
      </c>
    </row>
    <row r="167" spans="2:29" s="38" customFormat="1" ht="60" outlineLevel="1">
      <c r="B167" s="71">
        <f t="shared" si="55"/>
        <v>152</v>
      </c>
      <c r="C167" s="50" t="s">
        <v>298</v>
      </c>
      <c r="D167" s="50">
        <v>3</v>
      </c>
      <c r="E167" s="50" t="s">
        <v>339</v>
      </c>
      <c r="F167" s="51"/>
      <c r="G167" s="50" t="s">
        <v>19</v>
      </c>
      <c r="H167" s="50"/>
      <c r="I167" s="50"/>
      <c r="J167" s="50" t="s">
        <v>299</v>
      </c>
      <c r="K167" s="50" t="s">
        <v>459</v>
      </c>
      <c r="L167" s="50" t="s">
        <v>257</v>
      </c>
      <c r="M167" s="66"/>
      <c r="N167" s="81"/>
      <c r="O167" s="68" t="str">
        <f>IF(N167="No","û",IF(N167="Si","ü",IF(N167="NA","l","")))</f>
        <v/>
      </c>
      <c r="P167" s="50" t="s">
        <v>263</v>
      </c>
      <c r="Q167" s="50" t="s">
        <v>342</v>
      </c>
      <c r="R167" s="50"/>
      <c r="S167" s="50"/>
      <c r="T167" s="50"/>
      <c r="U167" s="50" t="s">
        <v>52</v>
      </c>
      <c r="V167" s="50"/>
      <c r="W167" s="52"/>
      <c r="X167" s="123">
        <f t="shared" si="49"/>
        <v>1</v>
      </c>
      <c r="Y167" s="123">
        <f t="shared" si="50"/>
        <v>1</v>
      </c>
      <c r="Z167" s="123">
        <f t="shared" si="51"/>
        <v>1</v>
      </c>
      <c r="AA167" s="123">
        <f t="shared" si="52"/>
        <v>1</v>
      </c>
      <c r="AB167" s="123">
        <f t="shared" si="53"/>
        <v>1</v>
      </c>
      <c r="AC167" s="123">
        <f t="shared" si="54"/>
        <v>1</v>
      </c>
    </row>
    <row r="168" spans="2:29" s="38" customFormat="1" ht="36" outlineLevel="1">
      <c r="B168" s="71">
        <f t="shared" si="55"/>
        <v>153</v>
      </c>
      <c r="C168" s="50" t="s">
        <v>298</v>
      </c>
      <c r="D168" s="50">
        <v>4</v>
      </c>
      <c r="E168" s="50" t="s">
        <v>339</v>
      </c>
      <c r="F168" s="54" t="s">
        <v>376</v>
      </c>
      <c r="G168" s="50" t="s">
        <v>19</v>
      </c>
      <c r="H168" s="54">
        <v>5</v>
      </c>
      <c r="I168" s="54" t="s">
        <v>440</v>
      </c>
      <c r="J168" s="50" t="s">
        <v>299</v>
      </c>
      <c r="K168" s="50"/>
      <c r="L168" s="50" t="s">
        <v>257</v>
      </c>
      <c r="M168" s="66"/>
      <c r="N168" s="81"/>
      <c r="O168" s="68" t="str">
        <f>IF(N168="No","û",IF(N168="Si","ü",IF(N168="NA","l","")))</f>
        <v/>
      </c>
      <c r="P168" s="50" t="s">
        <v>99</v>
      </c>
      <c r="Q168" s="50" t="s">
        <v>113</v>
      </c>
      <c r="R168" s="50" t="s">
        <v>79</v>
      </c>
      <c r="S168" s="50"/>
      <c r="T168" s="50"/>
      <c r="U168" s="50" t="s">
        <v>49</v>
      </c>
      <c r="V168" s="50"/>
      <c r="W168" s="52"/>
      <c r="X168" s="123">
        <f t="shared" si="49"/>
        <v>1</v>
      </c>
      <c r="Y168" s="123">
        <f t="shared" si="50"/>
        <v>1</v>
      </c>
      <c r="Z168" s="123">
        <f t="shared" si="51"/>
        <v>1</v>
      </c>
      <c r="AA168" s="123">
        <f t="shared" si="52"/>
        <v>1</v>
      </c>
      <c r="AB168" s="123">
        <f t="shared" si="53"/>
        <v>1</v>
      </c>
      <c r="AC168" s="123">
        <f t="shared" si="54"/>
        <v>1</v>
      </c>
    </row>
  </sheetData>
  <autoFilter ref="B9:V168">
    <filterColumn colId="2" showButton="0"/>
    <filterColumn colId="6" showButton="0"/>
    <filterColumn colId="12" showButton="0"/>
  </autoFilter>
  <mergeCells count="26">
    <mergeCell ref="B2:D2"/>
    <mergeCell ref="B3:D3"/>
    <mergeCell ref="B4:D4"/>
    <mergeCell ref="B5:D5"/>
    <mergeCell ref="D9:E9"/>
    <mergeCell ref="H3:I3"/>
    <mergeCell ref="H4:I4"/>
    <mergeCell ref="H5:I5"/>
    <mergeCell ref="B9:B10"/>
    <mergeCell ref="B6:D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s>
  <phoneticPr fontId="6" type="noConversion"/>
  <conditionalFormatting sqref="O156:O168 O48:O80 O82:O154 O12:O46">
    <cfRule type="expression" dxfId="16" priority="1" stopIfTrue="1">
      <formula>O12="û"</formula>
    </cfRule>
    <cfRule type="expression" dxfId="15" priority="2" stopIfTrue="1">
      <formula>O12="ü"</formula>
    </cfRule>
    <cfRule type="expression" dxfId="14" priority="3" stopIfTrue="1">
      <formula>O12="l"</formula>
    </cfRule>
  </conditionalFormatting>
  <conditionalFormatting sqref="N156:N168 N48:N80 N12:N46 N82:N154">
    <cfRule type="cellIs" dxfId="13" priority="4" stopIfTrue="1" operator="equal">
      <formula>"Si"</formula>
    </cfRule>
    <cfRule type="cellIs" dxfId="12" priority="5" stopIfTrue="1" operator="equal">
      <formula>"No"</formula>
    </cfRule>
    <cfRule type="cellIs" dxfId="11" priority="6" stopIfTrue="1" operator="equal">
      <formula>"NA"</formula>
    </cfRule>
  </conditionalFormatting>
  <conditionalFormatting sqref="M156:M168 M48:M80 M12:M46 M82:M154">
    <cfRule type="cellIs" dxfId="10"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10" t="s">
        <v>20</v>
      </c>
      <c r="C2" s="311"/>
      <c r="D2" s="312"/>
      <c r="E2" s="196">
        <v>3</v>
      </c>
    </row>
    <row r="3" spans="2:37" ht="12.75" customHeight="1">
      <c r="B3" s="310" t="s">
        <v>396</v>
      </c>
      <c r="C3" s="311"/>
      <c r="D3" s="312"/>
      <c r="E3" s="196" t="s">
        <v>24</v>
      </c>
      <c r="H3" s="314" t="s">
        <v>379</v>
      </c>
      <c r="I3" s="315"/>
      <c r="J3" s="195">
        <f>COUNTIF($N$12:$N$168,"Si")</f>
        <v>17</v>
      </c>
      <c r="AE3" s="108"/>
      <c r="AF3" s="136" t="s">
        <v>142</v>
      </c>
      <c r="AG3" s="136" t="s">
        <v>343</v>
      </c>
      <c r="AH3" s="136" t="s">
        <v>216</v>
      </c>
      <c r="AI3" s="136" t="s">
        <v>460</v>
      </c>
      <c r="AJ3" s="136" t="s">
        <v>19</v>
      </c>
      <c r="AK3" s="136" t="s">
        <v>18</v>
      </c>
    </row>
    <row r="4" spans="2:37" ht="12" customHeight="1">
      <c r="B4" s="310" t="s">
        <v>224</v>
      </c>
      <c r="C4" s="311"/>
      <c r="D4" s="312"/>
      <c r="E4" s="196" t="s">
        <v>30</v>
      </c>
      <c r="H4" s="314" t="s">
        <v>380</v>
      </c>
      <c r="I4" s="315"/>
      <c r="J4" s="195">
        <f>COUNTIF($N$12:$N$168,"No")</f>
        <v>2</v>
      </c>
      <c r="AE4" s="132" t="s">
        <v>379</v>
      </c>
      <c r="AF4" s="133">
        <f t="shared" ref="AF4:AK4" si="0">COUNTIF(X12:X168,"Si")</f>
        <v>7</v>
      </c>
      <c r="AG4" s="133">
        <f t="shared" si="0"/>
        <v>2</v>
      </c>
      <c r="AH4" s="133">
        <f t="shared" si="0"/>
        <v>2</v>
      </c>
      <c r="AI4" s="133">
        <f t="shared" si="0"/>
        <v>2</v>
      </c>
      <c r="AJ4" s="133">
        <f t="shared" si="0"/>
        <v>3</v>
      </c>
      <c r="AK4" s="133">
        <f t="shared" si="0"/>
        <v>1</v>
      </c>
    </row>
    <row r="5" spans="2:37" ht="12.75" customHeight="1">
      <c r="B5" s="310" t="s">
        <v>222</v>
      </c>
      <c r="C5" s="311"/>
      <c r="D5" s="312"/>
      <c r="E5" s="197">
        <v>39696</v>
      </c>
      <c r="H5" s="314" t="s">
        <v>381</v>
      </c>
      <c r="I5" s="315"/>
      <c r="J5" s="195">
        <f>COUNTIF($N$14:$N$168,"NA")</f>
        <v>1</v>
      </c>
      <c r="AE5" s="132" t="s">
        <v>380</v>
      </c>
      <c r="AF5" s="133">
        <f t="shared" ref="AF5:AK5" si="1">COUNTIF(X12:X168,"No")</f>
        <v>2</v>
      </c>
      <c r="AG5" s="133">
        <f t="shared" si="1"/>
        <v>0</v>
      </c>
      <c r="AH5" s="133">
        <f t="shared" si="1"/>
        <v>0</v>
      </c>
      <c r="AI5" s="133">
        <f t="shared" si="1"/>
        <v>0</v>
      </c>
      <c r="AJ5" s="133">
        <f t="shared" si="1"/>
        <v>0</v>
      </c>
      <c r="AK5" s="133">
        <f t="shared" si="1"/>
        <v>0</v>
      </c>
    </row>
    <row r="6" spans="2:37" ht="12.75" customHeight="1">
      <c r="B6" s="310" t="s">
        <v>11</v>
      </c>
      <c r="C6" s="311"/>
      <c r="D6" s="312"/>
      <c r="E6" s="196" t="s">
        <v>376</v>
      </c>
      <c r="H6" s="34" t="s">
        <v>157</v>
      </c>
      <c r="I6" s="34"/>
      <c r="J6" s="193">
        <f>((J3+J4))/(J3+J4+ COUNTIF($N$14:$N$168,""))</f>
        <v>0.12418300653594772</v>
      </c>
      <c r="AE6" s="132" t="s">
        <v>381</v>
      </c>
      <c r="AF6" s="133">
        <f t="shared" ref="AF6:AK6" si="2">COUNTIF(X12:X168,"NA")</f>
        <v>1</v>
      </c>
      <c r="AG6" s="133">
        <f t="shared" si="2"/>
        <v>0</v>
      </c>
      <c r="AH6" s="133">
        <f t="shared" si="2"/>
        <v>0</v>
      </c>
      <c r="AI6" s="133">
        <f t="shared" si="2"/>
        <v>0</v>
      </c>
      <c r="AJ6" s="133">
        <f t="shared" si="2"/>
        <v>0</v>
      </c>
      <c r="AK6" s="133">
        <f t="shared" si="2"/>
        <v>0</v>
      </c>
    </row>
    <row r="7" spans="2:37" ht="24.75" customHeight="1">
      <c r="H7" s="34" t="s">
        <v>155</v>
      </c>
      <c r="I7" s="34"/>
      <c r="J7" s="193">
        <f>J3/(J3+J4)</f>
        <v>0.89473684210526316</v>
      </c>
      <c r="AE7" s="132" t="s">
        <v>157</v>
      </c>
      <c r="AF7" s="134">
        <f>((AF4+AF5))/(AF4+AF5+ COUNTIF($X$12:$X$168,1))</f>
        <v>5.8823529411764705E-2</v>
      </c>
      <c r="AG7" s="134">
        <f>((AG4+AG5))/(AG4+AG5+ COUNTIF($Y$12:$Y$168,1))</f>
        <v>1.2987012987012988E-2</v>
      </c>
      <c r="AH7" s="134">
        <f>((AH4+AH5))/(AH4+AH5+ COUNTIF($Z$12:$Z$168,1))</f>
        <v>1.2987012987012988E-2</v>
      </c>
      <c r="AI7" s="134">
        <f>((AI4+AI5))/(AI4+AI5+ COUNTIF($AA$12:$AA168,1))</f>
        <v>1.2987012987012988E-2</v>
      </c>
      <c r="AJ7" s="134">
        <f>((AJ4+AJ5))/(AJ4+AJ5+ COUNTIF($AB$12:$AB$168,1))</f>
        <v>1.948051948051948E-2</v>
      </c>
      <c r="AK7" s="134">
        <f>((AK4+AK5))/(AK4+AK5+ COUNTIF(AC12:AC168,1))</f>
        <v>6.4935064935064939E-3</v>
      </c>
    </row>
    <row r="8" spans="2:37" ht="14.25" customHeight="1">
      <c r="L8" s="61"/>
      <c r="M8" s="61"/>
      <c r="N8" s="62"/>
      <c r="O8" s="62"/>
      <c r="P8" s="62"/>
      <c r="Q8" s="63"/>
      <c r="R8" s="64"/>
      <c r="AE8" s="135" t="s">
        <v>155</v>
      </c>
      <c r="AF8" s="134">
        <f t="shared" ref="AF8:AK8" si="3">AF4/(AF4+AF5)</f>
        <v>0.77777777777777779</v>
      </c>
      <c r="AG8" s="134">
        <f t="shared" si="3"/>
        <v>1</v>
      </c>
      <c r="AH8" s="134">
        <f t="shared" si="3"/>
        <v>1</v>
      </c>
      <c r="AI8" s="134">
        <f t="shared" si="3"/>
        <v>1</v>
      </c>
      <c r="AJ8" s="134">
        <f t="shared" si="3"/>
        <v>1</v>
      </c>
      <c r="AK8" s="134">
        <f t="shared" si="3"/>
        <v>1</v>
      </c>
    </row>
    <row r="9" spans="2:37" ht="14.25" customHeight="1">
      <c r="B9" s="296" t="s">
        <v>122</v>
      </c>
      <c r="C9" s="296" t="s">
        <v>148</v>
      </c>
      <c r="D9" s="330" t="s">
        <v>382</v>
      </c>
      <c r="E9" s="330"/>
      <c r="F9" s="37"/>
      <c r="G9" s="301" t="s">
        <v>16</v>
      </c>
      <c r="H9" s="330" t="s">
        <v>143</v>
      </c>
      <c r="I9" s="330"/>
      <c r="J9" s="296" t="s">
        <v>145</v>
      </c>
      <c r="K9" s="296" t="s">
        <v>140</v>
      </c>
      <c r="L9" s="296" t="s">
        <v>256</v>
      </c>
      <c r="M9" s="296" t="s">
        <v>329</v>
      </c>
      <c r="N9" s="296" t="s">
        <v>258</v>
      </c>
      <c r="O9" s="296"/>
      <c r="P9" s="296" t="s">
        <v>378</v>
      </c>
      <c r="Q9" s="296" t="s">
        <v>146</v>
      </c>
      <c r="R9" s="296" t="s">
        <v>137</v>
      </c>
      <c r="S9" s="296" t="s">
        <v>138</v>
      </c>
      <c r="T9" s="296" t="s">
        <v>139</v>
      </c>
      <c r="U9" s="296" t="s">
        <v>147</v>
      </c>
      <c r="V9" s="296" t="s">
        <v>286</v>
      </c>
    </row>
    <row r="10" spans="2:37" ht="24" customHeight="1" thickBot="1">
      <c r="B10" s="294"/>
      <c r="C10" s="294"/>
      <c r="D10" s="69" t="s">
        <v>122</v>
      </c>
      <c r="E10" s="69" t="s">
        <v>251</v>
      </c>
      <c r="F10" s="69" t="s">
        <v>144</v>
      </c>
      <c r="G10" s="302"/>
      <c r="H10" s="69" t="s">
        <v>122</v>
      </c>
      <c r="I10" s="70" t="s">
        <v>251</v>
      </c>
      <c r="J10" s="294"/>
      <c r="K10" s="294"/>
      <c r="L10" s="294"/>
      <c r="M10" s="294"/>
      <c r="N10" s="294"/>
      <c r="O10" s="294"/>
      <c r="P10" s="294"/>
      <c r="Q10" s="294"/>
      <c r="R10" s="294"/>
      <c r="S10" s="294"/>
      <c r="T10" s="294"/>
      <c r="U10" s="294"/>
      <c r="V10" s="294"/>
      <c r="X10" s="122" t="s">
        <v>142</v>
      </c>
      <c r="Y10" s="122" t="s">
        <v>343</v>
      </c>
      <c r="Z10" s="122" t="s">
        <v>216</v>
      </c>
      <c r="AA10" s="122" t="s">
        <v>460</v>
      </c>
      <c r="AB10" s="122" t="s">
        <v>19</v>
      </c>
      <c r="AC10" s="122" t="s">
        <v>18</v>
      </c>
    </row>
    <row r="11" spans="2:37" ht="18" customHeight="1" thickBot="1">
      <c r="B11" s="101" t="s">
        <v>388</v>
      </c>
      <c r="C11" s="91"/>
      <c r="D11" s="91"/>
      <c r="E11" s="91"/>
      <c r="F11" s="91"/>
      <c r="G11" s="91"/>
      <c r="H11" s="91"/>
      <c r="I11" s="91"/>
      <c r="J11" s="91"/>
      <c r="K11" s="91"/>
      <c r="L11" s="91"/>
      <c r="M11" s="102">
        <v>1</v>
      </c>
      <c r="N11" s="102" t="s">
        <v>158</v>
      </c>
      <c r="O11" s="91"/>
      <c r="P11" s="91"/>
      <c r="Q11" s="91"/>
      <c r="R11" s="91"/>
      <c r="S11" s="91"/>
      <c r="T11" s="91"/>
      <c r="U11" s="91"/>
      <c r="V11" s="93"/>
      <c r="X11" s="8"/>
      <c r="Y11" s="8"/>
      <c r="Z11" s="8"/>
      <c r="AA11" s="8"/>
      <c r="AB11" s="8"/>
      <c r="AC11" s="8"/>
    </row>
    <row r="12" spans="2:37" s="38" customFormat="1" ht="96" outlineLevel="1">
      <c r="B12" s="71">
        <v>1</v>
      </c>
      <c r="C12" s="71" t="s">
        <v>301</v>
      </c>
      <c r="D12" s="71">
        <v>1</v>
      </c>
      <c r="E12" s="71" t="s">
        <v>300</v>
      </c>
      <c r="F12" s="72"/>
      <c r="G12" s="50" t="s">
        <v>142</v>
      </c>
      <c r="H12" s="71"/>
      <c r="I12" s="71"/>
      <c r="J12" s="71" t="s">
        <v>452</v>
      </c>
      <c r="K12" s="71" t="s">
        <v>412</v>
      </c>
      <c r="L12" s="73" t="s">
        <v>257</v>
      </c>
      <c r="M12" s="74">
        <v>1</v>
      </c>
      <c r="N12" s="75" t="s">
        <v>158</v>
      </c>
      <c r="O12" s="76" t="str">
        <f t="shared" ref="O12:O43" si="4">IF(N12="No","û",IF(N12="Si","ü",IF(N12="NA","l","")))</f>
        <v>û</v>
      </c>
      <c r="P12" s="71" t="s">
        <v>102</v>
      </c>
      <c r="Q12" s="71" t="s">
        <v>402</v>
      </c>
      <c r="R12" s="71"/>
      <c r="S12" s="71"/>
      <c r="T12" s="71"/>
      <c r="U12" s="71" t="s">
        <v>7</v>
      </c>
      <c r="V12" s="71"/>
      <c r="W12" s="52"/>
      <c r="X12" s="123" t="str">
        <f t="shared" ref="X12:X46" si="5">IF(($G12="PRO")*AND(N12&lt;&gt;""),$N12, 1)</f>
        <v>No</v>
      </c>
      <c r="Y12" s="123">
        <f t="shared" ref="Y12:Y46" si="6">IF(($G12="REQM")*AND(N12&lt;&gt;""),$N12, 1)</f>
        <v>1</v>
      </c>
      <c r="Z12" s="123">
        <f t="shared" ref="Z12:Z46" si="7">IF(($G12="ING")*AND(N12&lt;&gt;""),$N12, 1)</f>
        <v>1</v>
      </c>
      <c r="AA12" s="123">
        <f t="shared" ref="AA12:AA46" si="8">IF(($G12="PPQA")*AND(N12&lt;&gt;""),$N12, 1)</f>
        <v>1</v>
      </c>
      <c r="AB12" s="123">
        <f t="shared" ref="AB12:AB46" si="9">IF(($G12="CM")*AND(N12&lt;&gt;""),$N12, 1)</f>
        <v>1</v>
      </c>
      <c r="AC12" s="123">
        <f t="shared" ref="AC12:AC46" si="10">IF(($G12="MA")*AND(N12&lt;&gt;""),$N12, 1)</f>
        <v>1</v>
      </c>
    </row>
    <row r="13" spans="2:37" s="38" customFormat="1" ht="96" outlineLevel="1">
      <c r="B13" s="71">
        <f t="shared" ref="B13:B46" si="11">B12+1</f>
        <v>2</v>
      </c>
      <c r="C13" s="71" t="s">
        <v>301</v>
      </c>
      <c r="D13" s="71">
        <v>2</v>
      </c>
      <c r="E13" s="71" t="s">
        <v>409</v>
      </c>
      <c r="F13" s="72"/>
      <c r="G13" s="50" t="s">
        <v>142</v>
      </c>
      <c r="H13" s="71"/>
      <c r="I13" s="71"/>
      <c r="J13" s="71" t="s">
        <v>452</v>
      </c>
      <c r="K13" s="71" t="s">
        <v>131</v>
      </c>
      <c r="L13" s="73"/>
      <c r="M13" s="74">
        <v>1</v>
      </c>
      <c r="N13" s="75" t="s">
        <v>156</v>
      </c>
      <c r="O13" s="76" t="str">
        <f t="shared" si="4"/>
        <v>ü</v>
      </c>
      <c r="P13" s="71" t="s">
        <v>410</v>
      </c>
      <c r="Q13" s="71" t="s">
        <v>411</v>
      </c>
      <c r="R13" s="71"/>
      <c r="S13" s="71"/>
      <c r="T13" s="71"/>
      <c r="U13" s="71"/>
      <c r="V13" s="71"/>
      <c r="W13" s="52"/>
      <c r="X13" s="123" t="str">
        <f t="shared" si="5"/>
        <v>Si</v>
      </c>
      <c r="Y13" s="123">
        <f t="shared" si="6"/>
        <v>1</v>
      </c>
      <c r="Z13" s="123">
        <f t="shared" si="7"/>
        <v>1</v>
      </c>
      <c r="AA13" s="123">
        <f t="shared" si="8"/>
        <v>1</v>
      </c>
      <c r="AB13" s="123">
        <f t="shared" si="9"/>
        <v>1</v>
      </c>
      <c r="AC13" s="123">
        <f t="shared" si="10"/>
        <v>1</v>
      </c>
    </row>
    <row r="14" spans="2:37" s="38" customFormat="1" ht="34.5" outlineLevel="1">
      <c r="B14" s="71">
        <f t="shared" si="11"/>
        <v>3</v>
      </c>
      <c r="C14" s="50" t="s">
        <v>301</v>
      </c>
      <c r="D14" s="50">
        <v>3</v>
      </c>
      <c r="E14" s="50" t="s">
        <v>302</v>
      </c>
      <c r="F14" s="51"/>
      <c r="G14" s="50" t="s">
        <v>142</v>
      </c>
      <c r="H14" s="50"/>
      <c r="I14" s="50"/>
      <c r="J14" s="50" t="s">
        <v>131</v>
      </c>
      <c r="K14" s="50" t="s">
        <v>452</v>
      </c>
      <c r="L14" s="50" t="s">
        <v>257</v>
      </c>
      <c r="M14" s="66">
        <v>2</v>
      </c>
      <c r="N14" s="65" t="s">
        <v>158</v>
      </c>
      <c r="O14" s="76" t="str">
        <f t="shared" si="4"/>
        <v>û</v>
      </c>
      <c r="P14" s="50" t="s">
        <v>404</v>
      </c>
      <c r="Q14" s="50" t="s">
        <v>403</v>
      </c>
      <c r="R14" s="50" t="s">
        <v>301</v>
      </c>
      <c r="S14" s="50"/>
      <c r="T14" s="50"/>
      <c r="U14" s="50" t="s">
        <v>7</v>
      </c>
      <c r="V14" s="50"/>
      <c r="W14" s="52"/>
      <c r="X14" s="123" t="str">
        <f t="shared" si="5"/>
        <v>No</v>
      </c>
      <c r="Y14" s="123">
        <f t="shared" si="6"/>
        <v>1</v>
      </c>
      <c r="Z14" s="123">
        <f t="shared" si="7"/>
        <v>1</v>
      </c>
      <c r="AA14" s="123">
        <f t="shared" si="8"/>
        <v>1</v>
      </c>
      <c r="AB14" s="123">
        <f t="shared" si="9"/>
        <v>1</v>
      </c>
      <c r="AC14" s="123">
        <f t="shared" si="10"/>
        <v>1</v>
      </c>
    </row>
    <row r="15" spans="2:37" s="38" customFormat="1" ht="34.5" outlineLevel="1">
      <c r="B15" s="71">
        <f t="shared" si="11"/>
        <v>4</v>
      </c>
      <c r="C15" s="50" t="s">
        <v>301</v>
      </c>
      <c r="D15" s="50">
        <v>3</v>
      </c>
      <c r="E15" s="50" t="s">
        <v>302</v>
      </c>
      <c r="F15" s="51"/>
      <c r="G15" s="50" t="s">
        <v>142</v>
      </c>
      <c r="H15" s="54">
        <v>1</v>
      </c>
      <c r="I15" s="54" t="s">
        <v>435</v>
      </c>
      <c r="J15" s="50" t="s">
        <v>131</v>
      </c>
      <c r="K15" s="50" t="s">
        <v>299</v>
      </c>
      <c r="L15" s="50" t="s">
        <v>257</v>
      </c>
      <c r="M15" s="66"/>
      <c r="N15" s="65"/>
      <c r="O15" s="76" t="str">
        <f t="shared" si="4"/>
        <v/>
      </c>
      <c r="P15" s="50" t="s">
        <v>432</v>
      </c>
      <c r="Q15" s="50" t="s">
        <v>170</v>
      </c>
      <c r="R15" s="50" t="s">
        <v>72</v>
      </c>
      <c r="S15" s="50"/>
      <c r="T15" s="50"/>
      <c r="U15" s="50" t="s">
        <v>49</v>
      </c>
      <c r="V15" s="50"/>
      <c r="W15" s="52"/>
      <c r="X15" s="123">
        <f t="shared" si="5"/>
        <v>1</v>
      </c>
      <c r="Y15" s="123">
        <f t="shared" si="6"/>
        <v>1</v>
      </c>
      <c r="Z15" s="123">
        <f t="shared" si="7"/>
        <v>1</v>
      </c>
      <c r="AA15" s="123">
        <f t="shared" si="8"/>
        <v>1</v>
      </c>
      <c r="AB15" s="123">
        <f t="shared" si="9"/>
        <v>1</v>
      </c>
      <c r="AC15" s="123">
        <f t="shared" si="10"/>
        <v>1</v>
      </c>
    </row>
    <row r="16" spans="2:37" s="38" customFormat="1" ht="34.5" outlineLevel="1">
      <c r="B16" s="71">
        <f t="shared" si="11"/>
        <v>5</v>
      </c>
      <c r="C16" s="50" t="s">
        <v>301</v>
      </c>
      <c r="D16" s="50">
        <v>3</v>
      </c>
      <c r="E16" s="50" t="s">
        <v>302</v>
      </c>
      <c r="F16" s="51"/>
      <c r="G16" s="50" t="s">
        <v>142</v>
      </c>
      <c r="H16" s="50">
        <v>1</v>
      </c>
      <c r="I16" s="50" t="s">
        <v>359</v>
      </c>
      <c r="J16" s="50" t="s">
        <v>244</v>
      </c>
      <c r="K16" s="50" t="s">
        <v>360</v>
      </c>
      <c r="L16" s="50" t="s">
        <v>257</v>
      </c>
      <c r="M16" s="66">
        <v>1</v>
      </c>
      <c r="N16" s="65" t="s">
        <v>156</v>
      </c>
      <c r="O16" s="76" t="str">
        <f t="shared" si="4"/>
        <v>ü</v>
      </c>
      <c r="P16" s="50" t="s">
        <v>432</v>
      </c>
      <c r="Q16" s="10" t="s">
        <v>64</v>
      </c>
      <c r="R16" s="50"/>
      <c r="S16" s="50"/>
      <c r="T16" s="50"/>
      <c r="U16" s="50"/>
      <c r="V16" s="50"/>
      <c r="W16" s="52"/>
      <c r="X16" s="123" t="str">
        <f t="shared" si="5"/>
        <v>Si</v>
      </c>
      <c r="Y16" s="123">
        <f t="shared" si="6"/>
        <v>1</v>
      </c>
      <c r="Z16" s="123">
        <f t="shared" si="7"/>
        <v>1</v>
      </c>
      <c r="AA16" s="123">
        <f t="shared" si="8"/>
        <v>1</v>
      </c>
      <c r="AB16" s="123">
        <f t="shared" si="9"/>
        <v>1</v>
      </c>
      <c r="AC16" s="123">
        <f t="shared" si="10"/>
        <v>1</v>
      </c>
    </row>
    <row r="17" spans="2:29" s="38" customFormat="1" ht="36" outlineLevel="1">
      <c r="B17" s="71">
        <f t="shared" si="11"/>
        <v>6</v>
      </c>
      <c r="C17" s="50" t="s">
        <v>301</v>
      </c>
      <c r="D17" s="50">
        <v>3</v>
      </c>
      <c r="E17" s="50" t="s">
        <v>302</v>
      </c>
      <c r="F17" s="51"/>
      <c r="G17" s="50" t="s">
        <v>460</v>
      </c>
      <c r="H17" s="50">
        <v>2</v>
      </c>
      <c r="I17" s="50" t="s">
        <v>361</v>
      </c>
      <c r="J17" s="50" t="s">
        <v>244</v>
      </c>
      <c r="K17" s="50" t="s">
        <v>131</v>
      </c>
      <c r="L17" s="50" t="s">
        <v>257</v>
      </c>
      <c r="M17" s="66">
        <v>1</v>
      </c>
      <c r="N17" s="65" t="s">
        <v>156</v>
      </c>
      <c r="O17" s="76" t="str">
        <f t="shared" si="4"/>
        <v>ü</v>
      </c>
      <c r="P17" s="50" t="s">
        <v>64</v>
      </c>
      <c r="Q17" s="10" t="s">
        <v>77</v>
      </c>
      <c r="R17" s="50"/>
      <c r="S17" s="50"/>
      <c r="T17" s="50"/>
      <c r="U17" s="50"/>
      <c r="V17" s="50"/>
      <c r="W17" s="52"/>
      <c r="X17" s="123">
        <f t="shared" si="5"/>
        <v>1</v>
      </c>
      <c r="Y17" s="123">
        <f t="shared" si="6"/>
        <v>1</v>
      </c>
      <c r="Z17" s="123">
        <f t="shared" si="7"/>
        <v>1</v>
      </c>
      <c r="AA17" s="123" t="str">
        <f t="shared" si="8"/>
        <v>Si</v>
      </c>
      <c r="AB17" s="123">
        <f t="shared" si="9"/>
        <v>1</v>
      </c>
      <c r="AC17" s="123">
        <f t="shared" si="10"/>
        <v>1</v>
      </c>
    </row>
    <row r="18" spans="2:29" s="38" customFormat="1" ht="36" outlineLevel="1">
      <c r="B18" s="71">
        <f t="shared" si="11"/>
        <v>7</v>
      </c>
      <c r="C18" s="50" t="s">
        <v>301</v>
      </c>
      <c r="D18" s="50">
        <v>3</v>
      </c>
      <c r="E18" s="50" t="s">
        <v>302</v>
      </c>
      <c r="F18" s="51"/>
      <c r="G18" s="50" t="s">
        <v>18</v>
      </c>
      <c r="H18" s="50">
        <v>3</v>
      </c>
      <c r="I18" s="50" t="s">
        <v>433</v>
      </c>
      <c r="J18" s="50" t="s">
        <v>131</v>
      </c>
      <c r="K18" s="50" t="s">
        <v>123</v>
      </c>
      <c r="L18" s="50" t="s">
        <v>257</v>
      </c>
      <c r="M18" s="66"/>
      <c r="N18" s="65" t="s">
        <v>156</v>
      </c>
      <c r="O18" s="76" t="str">
        <f t="shared" si="4"/>
        <v>ü</v>
      </c>
      <c r="P18" s="50" t="s">
        <v>77</v>
      </c>
      <c r="Q18" s="10" t="s">
        <v>77</v>
      </c>
      <c r="R18" s="50"/>
      <c r="S18" s="50"/>
      <c r="T18" s="50"/>
      <c r="U18" s="50"/>
      <c r="V18" s="50"/>
      <c r="W18" s="52"/>
      <c r="X18" s="123">
        <f t="shared" si="5"/>
        <v>1</v>
      </c>
      <c r="Y18" s="123">
        <f t="shared" si="6"/>
        <v>1</v>
      </c>
      <c r="Z18" s="123">
        <f t="shared" si="7"/>
        <v>1</v>
      </c>
      <c r="AA18" s="123">
        <f t="shared" si="8"/>
        <v>1</v>
      </c>
      <c r="AB18" s="123">
        <f t="shared" si="9"/>
        <v>1</v>
      </c>
      <c r="AC18" s="123" t="str">
        <f t="shared" si="10"/>
        <v>Si</v>
      </c>
    </row>
    <row r="19" spans="2:29" s="38" customFormat="1" ht="36" outlineLevel="1">
      <c r="B19" s="71">
        <f t="shared" si="11"/>
        <v>8</v>
      </c>
      <c r="C19" s="50" t="s">
        <v>301</v>
      </c>
      <c r="D19" s="50">
        <v>3</v>
      </c>
      <c r="E19" s="50" t="s">
        <v>302</v>
      </c>
      <c r="F19" s="51"/>
      <c r="G19" s="50" t="s">
        <v>216</v>
      </c>
      <c r="H19" s="50">
        <v>4</v>
      </c>
      <c r="I19" s="50" t="s">
        <v>363</v>
      </c>
      <c r="J19" s="50" t="s">
        <v>244</v>
      </c>
      <c r="K19" s="50" t="s">
        <v>131</v>
      </c>
      <c r="L19" s="50" t="s">
        <v>257</v>
      </c>
      <c r="M19" s="66"/>
      <c r="N19" s="65" t="s">
        <v>156</v>
      </c>
      <c r="O19" s="76" t="str">
        <f t="shared" si="4"/>
        <v>ü</v>
      </c>
      <c r="P19" s="50" t="s">
        <v>64</v>
      </c>
      <c r="Q19" s="10" t="s">
        <v>64</v>
      </c>
      <c r="R19" s="50"/>
      <c r="S19" s="50"/>
      <c r="T19" s="50"/>
      <c r="U19" s="50"/>
      <c r="V19" s="50"/>
      <c r="W19" s="52"/>
      <c r="X19" s="123">
        <f t="shared" si="5"/>
        <v>1</v>
      </c>
      <c r="Y19" s="123">
        <f t="shared" si="6"/>
        <v>1</v>
      </c>
      <c r="Z19" s="123" t="str">
        <f t="shared" si="7"/>
        <v>Si</v>
      </c>
      <c r="AA19" s="123">
        <f t="shared" si="8"/>
        <v>1</v>
      </c>
      <c r="AB19" s="123">
        <f t="shared" si="9"/>
        <v>1</v>
      </c>
      <c r="AC19" s="123">
        <f t="shared" si="10"/>
        <v>1</v>
      </c>
    </row>
    <row r="20" spans="2:29" s="38" customFormat="1" ht="34.5" outlineLevel="1">
      <c r="B20" s="71">
        <f t="shared" si="11"/>
        <v>9</v>
      </c>
      <c r="C20" s="50" t="s">
        <v>301</v>
      </c>
      <c r="D20" s="50">
        <v>3</v>
      </c>
      <c r="E20" s="50" t="s">
        <v>302</v>
      </c>
      <c r="F20" s="51"/>
      <c r="G20" s="50" t="s">
        <v>19</v>
      </c>
      <c r="H20" s="54">
        <v>2</v>
      </c>
      <c r="I20" s="54" t="s">
        <v>435</v>
      </c>
      <c r="J20" s="50" t="s">
        <v>244</v>
      </c>
      <c r="K20" s="50" t="s">
        <v>299</v>
      </c>
      <c r="L20" s="50" t="s">
        <v>257</v>
      </c>
      <c r="M20" s="66"/>
      <c r="N20" s="65" t="s">
        <v>156</v>
      </c>
      <c r="O20" s="76" t="str">
        <f t="shared" si="4"/>
        <v>ü</v>
      </c>
      <c r="P20" s="50" t="s">
        <v>65</v>
      </c>
      <c r="Q20" s="50" t="s">
        <v>436</v>
      </c>
      <c r="R20" s="50" t="s">
        <v>72</v>
      </c>
      <c r="S20" s="50"/>
      <c r="T20" s="50"/>
      <c r="U20" s="50" t="s">
        <v>49</v>
      </c>
      <c r="V20" s="50"/>
      <c r="W20" s="52"/>
      <c r="X20" s="123">
        <f t="shared" si="5"/>
        <v>1</v>
      </c>
      <c r="Y20" s="123">
        <f t="shared" si="6"/>
        <v>1</v>
      </c>
      <c r="Z20" s="123">
        <f t="shared" si="7"/>
        <v>1</v>
      </c>
      <c r="AA20" s="123">
        <f t="shared" si="8"/>
        <v>1</v>
      </c>
      <c r="AB20" s="123" t="str">
        <f t="shared" si="9"/>
        <v>Si</v>
      </c>
      <c r="AC20" s="123">
        <f t="shared" si="10"/>
        <v>1</v>
      </c>
    </row>
    <row r="21" spans="2:29" s="38" customFormat="1" ht="34.5" outlineLevel="1">
      <c r="B21" s="71">
        <f t="shared" si="11"/>
        <v>10</v>
      </c>
      <c r="C21" s="50" t="s">
        <v>301</v>
      </c>
      <c r="D21" s="50">
        <v>3</v>
      </c>
      <c r="E21" s="50" t="s">
        <v>302</v>
      </c>
      <c r="F21" s="51"/>
      <c r="G21" s="50" t="s">
        <v>19</v>
      </c>
      <c r="H21" s="54">
        <v>8</v>
      </c>
      <c r="I21" s="54" t="s">
        <v>405</v>
      </c>
      <c r="J21" s="50" t="s">
        <v>299</v>
      </c>
      <c r="K21" s="50" t="s">
        <v>131</v>
      </c>
      <c r="L21" s="50" t="s">
        <v>257</v>
      </c>
      <c r="M21" s="66"/>
      <c r="N21" s="65"/>
      <c r="O21" s="76" t="str">
        <f t="shared" si="4"/>
        <v/>
      </c>
      <c r="P21" s="50" t="s">
        <v>65</v>
      </c>
      <c r="Q21" s="50" t="s">
        <v>78</v>
      </c>
      <c r="R21" s="50" t="s">
        <v>49</v>
      </c>
      <c r="S21" s="50"/>
      <c r="T21" s="50"/>
      <c r="U21" s="50" t="s">
        <v>49</v>
      </c>
      <c r="V21" s="50"/>
      <c r="W21" s="52"/>
      <c r="X21" s="123">
        <f t="shared" si="5"/>
        <v>1</v>
      </c>
      <c r="Y21" s="123">
        <f t="shared" si="6"/>
        <v>1</v>
      </c>
      <c r="Z21" s="123">
        <f t="shared" si="7"/>
        <v>1</v>
      </c>
      <c r="AA21" s="123">
        <f t="shared" si="8"/>
        <v>1</v>
      </c>
      <c r="AB21" s="123">
        <f t="shared" si="9"/>
        <v>1</v>
      </c>
      <c r="AC21" s="123">
        <f t="shared" si="10"/>
        <v>1</v>
      </c>
    </row>
    <row r="22" spans="2:29" s="38" customFormat="1" ht="34.5" outlineLevel="1">
      <c r="B22" s="71">
        <f t="shared" si="11"/>
        <v>11</v>
      </c>
      <c r="C22" s="50" t="s">
        <v>301</v>
      </c>
      <c r="D22" s="50">
        <v>3</v>
      </c>
      <c r="E22" s="50" t="s">
        <v>302</v>
      </c>
      <c r="F22" s="51"/>
      <c r="G22" s="50" t="s">
        <v>19</v>
      </c>
      <c r="H22" s="54">
        <v>3</v>
      </c>
      <c r="I22" s="54" t="s">
        <v>435</v>
      </c>
      <c r="J22" s="50" t="s">
        <v>131</v>
      </c>
      <c r="K22" s="50" t="s">
        <v>299</v>
      </c>
      <c r="L22" s="50" t="s">
        <v>257</v>
      </c>
      <c r="M22" s="66"/>
      <c r="N22" s="65"/>
      <c r="O22" s="76" t="str">
        <f t="shared" si="4"/>
        <v/>
      </c>
      <c r="P22" s="50" t="s">
        <v>65</v>
      </c>
      <c r="Q22" s="50" t="s">
        <v>437</v>
      </c>
      <c r="R22" s="50" t="s">
        <v>72</v>
      </c>
      <c r="S22" s="50"/>
      <c r="T22" s="50"/>
      <c r="U22" s="50" t="s">
        <v>49</v>
      </c>
      <c r="V22" s="50"/>
      <c r="W22" s="52"/>
      <c r="X22" s="123">
        <f t="shared" si="5"/>
        <v>1</v>
      </c>
      <c r="Y22" s="123">
        <f t="shared" si="6"/>
        <v>1</v>
      </c>
      <c r="Z22" s="123">
        <f t="shared" si="7"/>
        <v>1</v>
      </c>
      <c r="AA22" s="123">
        <f t="shared" si="8"/>
        <v>1</v>
      </c>
      <c r="AB22" s="123">
        <f t="shared" si="9"/>
        <v>1</v>
      </c>
      <c r="AC22" s="123">
        <f t="shared" si="10"/>
        <v>1</v>
      </c>
    </row>
    <row r="23" spans="2:29" s="38" customFormat="1" ht="48" outlineLevel="1">
      <c r="B23" s="71">
        <f t="shared" si="11"/>
        <v>12</v>
      </c>
      <c r="C23" s="50" t="s">
        <v>301</v>
      </c>
      <c r="D23" s="50">
        <v>3</v>
      </c>
      <c r="E23" s="50" t="s">
        <v>302</v>
      </c>
      <c r="F23" s="51"/>
      <c r="G23" s="50" t="s">
        <v>19</v>
      </c>
      <c r="H23" s="54">
        <v>7</v>
      </c>
      <c r="I23" s="54" t="s">
        <v>434</v>
      </c>
      <c r="J23" s="50" t="s">
        <v>299</v>
      </c>
      <c r="K23" s="50" t="s">
        <v>131</v>
      </c>
      <c r="L23" s="50" t="s">
        <v>257</v>
      </c>
      <c r="M23" s="66"/>
      <c r="N23" s="65"/>
      <c r="O23" s="76" t="str">
        <f t="shared" si="4"/>
        <v/>
      </c>
      <c r="P23" s="50" t="s">
        <v>66</v>
      </c>
      <c r="Q23" s="50" t="s">
        <v>442</v>
      </c>
      <c r="R23" s="50" t="s">
        <v>72</v>
      </c>
      <c r="S23" s="50"/>
      <c r="T23" s="50"/>
      <c r="U23" s="50" t="s">
        <v>49</v>
      </c>
      <c r="V23" s="50"/>
      <c r="W23" s="52"/>
      <c r="X23" s="123">
        <f t="shared" si="5"/>
        <v>1</v>
      </c>
      <c r="Y23" s="123">
        <f t="shared" si="6"/>
        <v>1</v>
      </c>
      <c r="Z23" s="123">
        <f t="shared" si="7"/>
        <v>1</v>
      </c>
      <c r="AA23" s="123">
        <f t="shared" si="8"/>
        <v>1</v>
      </c>
      <c r="AB23" s="123">
        <f t="shared" si="9"/>
        <v>1</v>
      </c>
      <c r="AC23" s="123">
        <f t="shared" si="10"/>
        <v>1</v>
      </c>
    </row>
    <row r="24" spans="2:29" s="38" customFormat="1" ht="48" outlineLevel="1">
      <c r="B24" s="71">
        <f t="shared" si="11"/>
        <v>13</v>
      </c>
      <c r="C24" s="50" t="s">
        <v>301</v>
      </c>
      <c r="D24" s="50">
        <v>3</v>
      </c>
      <c r="E24" s="50" t="s">
        <v>303</v>
      </c>
      <c r="F24" s="51"/>
      <c r="G24" s="50" t="s">
        <v>142</v>
      </c>
      <c r="H24" s="50"/>
      <c r="I24" s="50"/>
      <c r="J24" s="50" t="s">
        <v>131</v>
      </c>
      <c r="K24" s="50" t="s">
        <v>413</v>
      </c>
      <c r="L24" s="50" t="s">
        <v>257</v>
      </c>
      <c r="M24" s="66">
        <v>1</v>
      </c>
      <c r="N24" s="65" t="s">
        <v>156</v>
      </c>
      <c r="O24" s="76" t="str">
        <f t="shared" si="4"/>
        <v>ü</v>
      </c>
      <c r="P24" s="50" t="s">
        <v>291</v>
      </c>
      <c r="Q24" s="50" t="s">
        <v>304</v>
      </c>
      <c r="R24" s="50" t="s">
        <v>301</v>
      </c>
      <c r="S24" s="50"/>
      <c r="T24" s="50"/>
      <c r="U24" s="50" t="s">
        <v>7</v>
      </c>
      <c r="V24" s="50"/>
      <c r="W24" s="52"/>
      <c r="X24" s="123" t="str">
        <f t="shared" si="5"/>
        <v>Si</v>
      </c>
      <c r="Y24" s="123">
        <f t="shared" si="6"/>
        <v>1</v>
      </c>
      <c r="Z24" s="123">
        <f t="shared" si="7"/>
        <v>1</v>
      </c>
      <c r="AA24" s="123">
        <f t="shared" si="8"/>
        <v>1</v>
      </c>
      <c r="AB24" s="123">
        <f t="shared" si="9"/>
        <v>1</v>
      </c>
      <c r="AC24" s="123">
        <f t="shared" si="10"/>
        <v>1</v>
      </c>
    </row>
    <row r="25" spans="2:29" s="38" customFormat="1" ht="60" outlineLevel="1">
      <c r="B25" s="71">
        <f t="shared" si="11"/>
        <v>14</v>
      </c>
      <c r="C25" s="50" t="s">
        <v>301</v>
      </c>
      <c r="D25" s="50">
        <v>3</v>
      </c>
      <c r="E25" s="50" t="s">
        <v>346</v>
      </c>
      <c r="F25" s="51"/>
      <c r="G25" s="50" t="s">
        <v>142</v>
      </c>
      <c r="H25" s="50"/>
      <c r="I25" s="50"/>
      <c r="J25" s="50" t="s">
        <v>131</v>
      </c>
      <c r="K25" s="50" t="s">
        <v>413</v>
      </c>
      <c r="L25" s="50" t="s">
        <v>257</v>
      </c>
      <c r="M25" s="66">
        <v>3</v>
      </c>
      <c r="N25" s="65" t="s">
        <v>9</v>
      </c>
      <c r="O25" s="76" t="str">
        <f t="shared" si="4"/>
        <v>l</v>
      </c>
      <c r="P25" s="50" t="s">
        <v>292</v>
      </c>
      <c r="Q25" s="50" t="s">
        <v>305</v>
      </c>
      <c r="R25" s="50" t="s">
        <v>301</v>
      </c>
      <c r="S25" s="50"/>
      <c r="T25" s="50"/>
      <c r="U25" s="50" t="s">
        <v>7</v>
      </c>
      <c r="V25" s="50"/>
      <c r="W25" s="52"/>
      <c r="X25" s="123" t="str">
        <f t="shared" si="5"/>
        <v>NA</v>
      </c>
      <c r="Y25" s="123">
        <f t="shared" si="6"/>
        <v>1</v>
      </c>
      <c r="Z25" s="123">
        <f t="shared" si="7"/>
        <v>1</v>
      </c>
      <c r="AA25" s="123">
        <f t="shared" si="8"/>
        <v>1</v>
      </c>
      <c r="AB25" s="123">
        <f t="shared" si="9"/>
        <v>1</v>
      </c>
      <c r="AC25" s="123">
        <f t="shared" si="10"/>
        <v>1</v>
      </c>
    </row>
    <row r="26" spans="2:29" s="38" customFormat="1" ht="36" outlineLevel="1">
      <c r="B26" s="71">
        <f t="shared" si="11"/>
        <v>15</v>
      </c>
      <c r="C26" s="50" t="s">
        <v>301</v>
      </c>
      <c r="D26" s="50">
        <v>3</v>
      </c>
      <c r="E26" s="50" t="s">
        <v>127</v>
      </c>
      <c r="F26" s="50"/>
      <c r="G26" s="50" t="s">
        <v>142</v>
      </c>
      <c r="H26" s="50"/>
      <c r="I26" s="50"/>
      <c r="J26" s="50" t="s">
        <v>131</v>
      </c>
      <c r="K26" s="50" t="s">
        <v>452</v>
      </c>
      <c r="L26" s="50" t="s">
        <v>257</v>
      </c>
      <c r="M26" s="66"/>
      <c r="N26" s="65"/>
      <c r="O26" s="76" t="str">
        <f t="shared" si="4"/>
        <v/>
      </c>
      <c r="P26" s="50" t="s">
        <v>293</v>
      </c>
      <c r="Q26" s="50" t="s">
        <v>306</v>
      </c>
      <c r="R26" s="50" t="s">
        <v>301</v>
      </c>
      <c r="S26" s="50"/>
      <c r="T26" s="50"/>
      <c r="U26" s="50" t="s">
        <v>7</v>
      </c>
      <c r="V26" s="50"/>
      <c r="W26" s="52"/>
      <c r="X26" s="123">
        <f t="shared" si="5"/>
        <v>1</v>
      </c>
      <c r="Y26" s="123">
        <f t="shared" si="6"/>
        <v>1</v>
      </c>
      <c r="Z26" s="123">
        <f t="shared" si="7"/>
        <v>1</v>
      </c>
      <c r="AA26" s="123">
        <f t="shared" si="8"/>
        <v>1</v>
      </c>
      <c r="AB26" s="123">
        <f t="shared" si="9"/>
        <v>1</v>
      </c>
      <c r="AC26" s="123">
        <f t="shared" si="10"/>
        <v>1</v>
      </c>
    </row>
    <row r="27" spans="2:29" s="38" customFormat="1" ht="96" outlineLevel="1">
      <c r="B27" s="71">
        <f t="shared" si="11"/>
        <v>16</v>
      </c>
      <c r="C27" s="50" t="s">
        <v>301</v>
      </c>
      <c r="D27" s="50">
        <v>2.4</v>
      </c>
      <c r="E27" s="50" t="s">
        <v>127</v>
      </c>
      <c r="F27" s="50"/>
      <c r="G27" s="50" t="s">
        <v>142</v>
      </c>
      <c r="H27" s="50">
        <v>1</v>
      </c>
      <c r="I27" s="53" t="s">
        <v>207</v>
      </c>
      <c r="J27" s="50" t="s">
        <v>131</v>
      </c>
      <c r="K27" s="50" t="s">
        <v>123</v>
      </c>
      <c r="L27" s="50" t="s">
        <v>257</v>
      </c>
      <c r="M27" s="66">
        <v>1</v>
      </c>
      <c r="N27" s="65" t="s">
        <v>156</v>
      </c>
      <c r="O27" s="76" t="str">
        <f t="shared" si="4"/>
        <v>ü</v>
      </c>
      <c r="P27" s="50" t="s">
        <v>68</v>
      </c>
      <c r="Q27" s="50" t="s">
        <v>70</v>
      </c>
      <c r="R27" s="50"/>
      <c r="S27" s="50"/>
      <c r="T27" s="50"/>
      <c r="U27" s="50" t="s">
        <v>50</v>
      </c>
      <c r="V27" s="50"/>
      <c r="W27" s="52"/>
      <c r="X27" s="123" t="str">
        <f t="shared" si="5"/>
        <v>Si</v>
      </c>
      <c r="Y27" s="123">
        <f t="shared" si="6"/>
        <v>1</v>
      </c>
      <c r="Z27" s="123">
        <f t="shared" si="7"/>
        <v>1</v>
      </c>
      <c r="AA27" s="123">
        <f t="shared" si="8"/>
        <v>1</v>
      </c>
      <c r="AB27" s="123">
        <f t="shared" si="9"/>
        <v>1</v>
      </c>
      <c r="AC27" s="123">
        <f t="shared" si="10"/>
        <v>1</v>
      </c>
    </row>
    <row r="28" spans="2:29" s="38" customFormat="1" ht="36" outlineLevel="1">
      <c r="B28" s="71">
        <f t="shared" si="11"/>
        <v>17</v>
      </c>
      <c r="C28" s="54" t="s">
        <v>301</v>
      </c>
      <c r="D28" s="54">
        <v>2.4</v>
      </c>
      <c r="E28" s="54" t="s">
        <v>127</v>
      </c>
      <c r="F28" s="54"/>
      <c r="G28" s="50" t="s">
        <v>142</v>
      </c>
      <c r="H28" s="54">
        <v>3</v>
      </c>
      <c r="I28" s="55" t="s">
        <v>149</v>
      </c>
      <c r="J28" s="54" t="s">
        <v>131</v>
      </c>
      <c r="K28" s="54" t="s">
        <v>123</v>
      </c>
      <c r="L28" s="50" t="s">
        <v>257</v>
      </c>
      <c r="M28" s="66"/>
      <c r="N28" s="65"/>
      <c r="O28" s="76" t="str">
        <f t="shared" si="4"/>
        <v/>
      </c>
      <c r="P28" s="54" t="s">
        <v>68</v>
      </c>
      <c r="Q28" s="54" t="s">
        <v>82</v>
      </c>
      <c r="R28" s="54"/>
      <c r="S28" s="54"/>
      <c r="T28" s="54"/>
      <c r="U28" s="54" t="s">
        <v>50</v>
      </c>
      <c r="V28" s="50"/>
      <c r="W28" s="52"/>
      <c r="X28" s="123">
        <f t="shared" si="5"/>
        <v>1</v>
      </c>
      <c r="Y28" s="123">
        <f t="shared" si="6"/>
        <v>1</v>
      </c>
      <c r="Z28" s="123">
        <f t="shared" si="7"/>
        <v>1</v>
      </c>
      <c r="AA28" s="123">
        <f t="shared" si="8"/>
        <v>1</v>
      </c>
      <c r="AB28" s="123">
        <f t="shared" si="9"/>
        <v>1</v>
      </c>
      <c r="AC28" s="123">
        <f t="shared" si="10"/>
        <v>1</v>
      </c>
    </row>
    <row r="29" spans="2:29" s="38" customFormat="1" ht="36" outlineLevel="1">
      <c r="B29" s="71">
        <f t="shared" si="11"/>
        <v>18</v>
      </c>
      <c r="C29" s="50" t="s">
        <v>301</v>
      </c>
      <c r="D29" s="50">
        <v>2.4</v>
      </c>
      <c r="E29" s="50" t="s">
        <v>127</v>
      </c>
      <c r="F29" s="50"/>
      <c r="G29" s="50" t="s">
        <v>19</v>
      </c>
      <c r="H29" s="50">
        <v>4</v>
      </c>
      <c r="I29" s="53" t="s">
        <v>208</v>
      </c>
      <c r="J29" s="50" t="s">
        <v>131</v>
      </c>
      <c r="K29" s="50" t="s">
        <v>123</v>
      </c>
      <c r="L29" s="50" t="s">
        <v>257</v>
      </c>
      <c r="M29" s="66"/>
      <c r="N29" s="65"/>
      <c r="O29" s="76" t="str">
        <f t="shared" si="4"/>
        <v/>
      </c>
      <c r="P29" s="50" t="s">
        <v>68</v>
      </c>
      <c r="Q29" s="50" t="s">
        <v>69</v>
      </c>
      <c r="R29" s="50"/>
      <c r="S29" s="50"/>
      <c r="T29" s="50"/>
      <c r="U29" s="50" t="s">
        <v>50</v>
      </c>
      <c r="V29" s="50"/>
      <c r="W29" s="52"/>
      <c r="X29" s="123">
        <f t="shared" si="5"/>
        <v>1</v>
      </c>
      <c r="Y29" s="123">
        <f t="shared" si="6"/>
        <v>1</v>
      </c>
      <c r="Z29" s="123">
        <f t="shared" si="7"/>
        <v>1</v>
      </c>
      <c r="AA29" s="123">
        <f t="shared" si="8"/>
        <v>1</v>
      </c>
      <c r="AB29" s="123">
        <f t="shared" si="9"/>
        <v>1</v>
      </c>
      <c r="AC29" s="123">
        <f t="shared" si="10"/>
        <v>1</v>
      </c>
    </row>
    <row r="30" spans="2:29" s="38" customFormat="1" ht="34.5" outlineLevel="1">
      <c r="B30" s="71">
        <f t="shared" si="11"/>
        <v>19</v>
      </c>
      <c r="C30" s="50" t="s">
        <v>301</v>
      </c>
      <c r="D30" s="50">
        <v>2.4</v>
      </c>
      <c r="E30" s="50" t="s">
        <v>127</v>
      </c>
      <c r="F30" s="50"/>
      <c r="G30" s="50" t="s">
        <v>19</v>
      </c>
      <c r="H30" s="50">
        <v>5</v>
      </c>
      <c r="I30" s="53" t="s">
        <v>209</v>
      </c>
      <c r="J30" s="50" t="s">
        <v>131</v>
      </c>
      <c r="K30" s="50" t="s">
        <v>123</v>
      </c>
      <c r="L30" s="50" t="s">
        <v>257</v>
      </c>
      <c r="M30" s="66"/>
      <c r="N30" s="65"/>
      <c r="O30" s="76" t="str">
        <f t="shared" si="4"/>
        <v/>
      </c>
      <c r="P30" s="50" t="s">
        <v>68</v>
      </c>
      <c r="Q30" s="50" t="s">
        <v>210</v>
      </c>
      <c r="R30" s="50"/>
      <c r="S30" s="50"/>
      <c r="T30" s="50"/>
      <c r="U30" s="50" t="s">
        <v>50</v>
      </c>
      <c r="V30" s="50"/>
      <c r="W30" s="52"/>
      <c r="X30" s="123">
        <f t="shared" si="5"/>
        <v>1</v>
      </c>
      <c r="Y30" s="123">
        <f t="shared" si="6"/>
        <v>1</v>
      </c>
      <c r="Z30" s="123">
        <f t="shared" si="7"/>
        <v>1</v>
      </c>
      <c r="AA30" s="123">
        <f t="shared" si="8"/>
        <v>1</v>
      </c>
      <c r="AB30" s="123">
        <f t="shared" si="9"/>
        <v>1</v>
      </c>
      <c r="AC30" s="123">
        <f t="shared" si="10"/>
        <v>1</v>
      </c>
    </row>
    <row r="31" spans="2:29" s="38" customFormat="1" ht="48" outlineLevel="1">
      <c r="B31" s="71">
        <f t="shared" si="11"/>
        <v>20</v>
      </c>
      <c r="C31" s="50" t="s">
        <v>301</v>
      </c>
      <c r="D31" s="50">
        <v>3</v>
      </c>
      <c r="E31" s="50" t="s">
        <v>128</v>
      </c>
      <c r="F31" s="50"/>
      <c r="G31" s="50" t="s">
        <v>142</v>
      </c>
      <c r="H31" s="50"/>
      <c r="I31" s="50"/>
      <c r="J31" s="50" t="s">
        <v>131</v>
      </c>
      <c r="K31" s="50" t="s">
        <v>452</v>
      </c>
      <c r="L31" s="50" t="s">
        <v>257</v>
      </c>
      <c r="M31" s="66"/>
      <c r="N31" s="65" t="s">
        <v>156</v>
      </c>
      <c r="O31" s="76" t="str">
        <f t="shared" si="4"/>
        <v>ü</v>
      </c>
      <c r="P31" s="50" t="s">
        <v>171</v>
      </c>
      <c r="Q31" s="50" t="s">
        <v>307</v>
      </c>
      <c r="R31" s="50" t="s">
        <v>301</v>
      </c>
      <c r="S31" s="50"/>
      <c r="T31" s="50"/>
      <c r="U31" s="50" t="s">
        <v>7</v>
      </c>
      <c r="V31" s="50"/>
      <c r="W31" s="52"/>
      <c r="X31" s="123" t="str">
        <f t="shared" si="5"/>
        <v>Si</v>
      </c>
      <c r="Y31" s="123">
        <f t="shared" si="6"/>
        <v>1</v>
      </c>
      <c r="Z31" s="123">
        <f t="shared" si="7"/>
        <v>1</v>
      </c>
      <c r="AA31" s="123">
        <f t="shared" si="8"/>
        <v>1</v>
      </c>
      <c r="AB31" s="123">
        <f t="shared" si="9"/>
        <v>1</v>
      </c>
      <c r="AC31" s="123">
        <f t="shared" si="10"/>
        <v>1</v>
      </c>
    </row>
    <row r="32" spans="2:29" s="38" customFormat="1" ht="48" outlineLevel="1">
      <c r="B32" s="71">
        <f t="shared" si="11"/>
        <v>21</v>
      </c>
      <c r="C32" s="50" t="s">
        <v>301</v>
      </c>
      <c r="D32" s="50">
        <v>2.6</v>
      </c>
      <c r="E32" s="50" t="s">
        <v>129</v>
      </c>
      <c r="F32" s="50"/>
      <c r="G32" s="50" t="s">
        <v>142</v>
      </c>
      <c r="H32" s="50"/>
      <c r="I32" s="50"/>
      <c r="J32" s="50" t="s">
        <v>452</v>
      </c>
      <c r="K32" s="50" t="s">
        <v>412</v>
      </c>
      <c r="L32" s="50" t="s">
        <v>257</v>
      </c>
      <c r="M32" s="66"/>
      <c r="N32" s="65"/>
      <c r="O32" s="76" t="str">
        <f t="shared" si="4"/>
        <v/>
      </c>
      <c r="P32" s="50" t="s">
        <v>172</v>
      </c>
      <c r="Q32" s="50" t="s">
        <v>308</v>
      </c>
      <c r="R32" s="50" t="s">
        <v>301</v>
      </c>
      <c r="S32" s="50"/>
      <c r="T32" s="50"/>
      <c r="U32" s="50" t="s">
        <v>7</v>
      </c>
      <c r="V32" s="50"/>
      <c r="W32" s="52"/>
      <c r="X32" s="123">
        <f t="shared" si="5"/>
        <v>1</v>
      </c>
      <c r="Y32" s="123">
        <f t="shared" si="6"/>
        <v>1</v>
      </c>
      <c r="Z32" s="123">
        <f t="shared" si="7"/>
        <v>1</v>
      </c>
      <c r="AA32" s="123">
        <f t="shared" si="8"/>
        <v>1</v>
      </c>
      <c r="AB32" s="123">
        <f t="shared" si="9"/>
        <v>1</v>
      </c>
      <c r="AC32" s="123">
        <f t="shared" si="10"/>
        <v>1</v>
      </c>
    </row>
    <row r="33" spans="2:29" s="38" customFormat="1" ht="84" outlineLevel="1">
      <c r="B33" s="71">
        <f t="shared" si="11"/>
        <v>22</v>
      </c>
      <c r="C33" s="50" t="s">
        <v>301</v>
      </c>
      <c r="D33" s="50">
        <v>2.7</v>
      </c>
      <c r="E33" s="50" t="s">
        <v>130</v>
      </c>
      <c r="F33" s="50"/>
      <c r="G33" s="50" t="s">
        <v>142</v>
      </c>
      <c r="H33" s="50"/>
      <c r="I33" s="50"/>
      <c r="J33" s="50" t="s">
        <v>131</v>
      </c>
      <c r="K33" s="50" t="s">
        <v>452</v>
      </c>
      <c r="L33" s="50" t="s">
        <v>257</v>
      </c>
      <c r="M33" s="66"/>
      <c r="N33" s="65"/>
      <c r="O33" s="76" t="str">
        <f t="shared" si="4"/>
        <v/>
      </c>
      <c r="P33" s="50" t="s">
        <v>172</v>
      </c>
      <c r="Q33" s="50" t="s">
        <v>259</v>
      </c>
      <c r="R33" s="50" t="s">
        <v>301</v>
      </c>
      <c r="S33" s="50"/>
      <c r="T33" s="50"/>
      <c r="U33" s="50" t="s">
        <v>7</v>
      </c>
      <c r="V33" s="50"/>
      <c r="W33" s="52"/>
      <c r="X33" s="123">
        <f t="shared" si="5"/>
        <v>1</v>
      </c>
      <c r="Y33" s="123">
        <f t="shared" si="6"/>
        <v>1</v>
      </c>
      <c r="Z33" s="123">
        <f t="shared" si="7"/>
        <v>1</v>
      </c>
      <c r="AA33" s="123">
        <f t="shared" si="8"/>
        <v>1</v>
      </c>
      <c r="AB33" s="123">
        <f t="shared" si="9"/>
        <v>1</v>
      </c>
      <c r="AC33" s="123">
        <f t="shared" si="10"/>
        <v>1</v>
      </c>
    </row>
    <row r="34" spans="2:29" s="38" customFormat="1" ht="36" outlineLevel="1">
      <c r="B34" s="71">
        <f t="shared" si="11"/>
        <v>23</v>
      </c>
      <c r="C34" s="50" t="s">
        <v>301</v>
      </c>
      <c r="D34" s="50">
        <v>4</v>
      </c>
      <c r="E34" s="50" t="s">
        <v>134</v>
      </c>
      <c r="F34" s="50"/>
      <c r="G34" s="50" t="s">
        <v>142</v>
      </c>
      <c r="H34" s="50"/>
      <c r="I34" s="119"/>
      <c r="J34" s="50" t="s">
        <v>452</v>
      </c>
      <c r="K34" s="50" t="s">
        <v>131</v>
      </c>
      <c r="L34" s="50" t="s">
        <v>257</v>
      </c>
      <c r="M34" s="66"/>
      <c r="N34" s="65"/>
      <c r="O34" s="76" t="str">
        <f t="shared" si="4"/>
        <v/>
      </c>
      <c r="P34" s="50" t="s">
        <v>173</v>
      </c>
      <c r="Q34" s="50" t="s">
        <v>310</v>
      </c>
      <c r="R34" s="50" t="s">
        <v>309</v>
      </c>
      <c r="S34" s="50"/>
      <c r="T34" s="50"/>
      <c r="U34" s="50" t="s">
        <v>7</v>
      </c>
      <c r="V34" s="50"/>
      <c r="W34" s="52"/>
      <c r="X34" s="123">
        <f t="shared" si="5"/>
        <v>1</v>
      </c>
      <c r="Y34" s="123">
        <f t="shared" si="6"/>
        <v>1</v>
      </c>
      <c r="Z34" s="123">
        <f t="shared" si="7"/>
        <v>1</v>
      </c>
      <c r="AA34" s="123">
        <f t="shared" si="8"/>
        <v>1</v>
      </c>
      <c r="AB34" s="123">
        <f t="shared" si="9"/>
        <v>1</v>
      </c>
      <c r="AC34" s="123">
        <f t="shared" si="10"/>
        <v>1</v>
      </c>
    </row>
    <row r="35" spans="2:29" s="38" customFormat="1" ht="84" outlineLevel="1">
      <c r="B35" s="71">
        <f t="shared" si="11"/>
        <v>24</v>
      </c>
      <c r="C35" s="50" t="s">
        <v>301</v>
      </c>
      <c r="D35" s="50">
        <v>3.1</v>
      </c>
      <c r="E35" s="50" t="s">
        <v>134</v>
      </c>
      <c r="F35" s="50"/>
      <c r="G35" s="50" t="s">
        <v>19</v>
      </c>
      <c r="H35" s="50">
        <v>1</v>
      </c>
      <c r="I35" s="120" t="s">
        <v>348</v>
      </c>
      <c r="J35" s="50" t="s">
        <v>131</v>
      </c>
      <c r="K35" s="50" t="s">
        <v>299</v>
      </c>
      <c r="L35" s="50" t="s">
        <v>257</v>
      </c>
      <c r="M35" s="66"/>
      <c r="N35" s="65"/>
      <c r="O35" s="76" t="str">
        <f t="shared" si="4"/>
        <v/>
      </c>
      <c r="P35" s="50" t="s">
        <v>22</v>
      </c>
      <c r="Q35" s="50" t="s">
        <v>438</v>
      </c>
      <c r="R35" s="50" t="s">
        <v>72</v>
      </c>
      <c r="S35" s="50"/>
      <c r="T35" s="50"/>
      <c r="U35" s="50"/>
      <c r="V35" s="50"/>
      <c r="W35" s="52"/>
      <c r="X35" s="123">
        <f t="shared" si="5"/>
        <v>1</v>
      </c>
      <c r="Y35" s="123">
        <f t="shared" si="6"/>
        <v>1</v>
      </c>
      <c r="Z35" s="123">
        <f t="shared" si="7"/>
        <v>1</v>
      </c>
      <c r="AA35" s="123">
        <f t="shared" si="8"/>
        <v>1</v>
      </c>
      <c r="AB35" s="123">
        <f t="shared" si="9"/>
        <v>1</v>
      </c>
      <c r="AC35" s="123">
        <f t="shared" si="10"/>
        <v>1</v>
      </c>
    </row>
    <row r="36" spans="2:29" s="38" customFormat="1" ht="34.5" outlineLevel="1">
      <c r="B36" s="71">
        <f t="shared" si="11"/>
        <v>25</v>
      </c>
      <c r="C36" s="50" t="s">
        <v>301</v>
      </c>
      <c r="D36" s="50">
        <v>3.1</v>
      </c>
      <c r="E36" s="50" t="s">
        <v>134</v>
      </c>
      <c r="F36" s="50"/>
      <c r="G36" s="50" t="s">
        <v>460</v>
      </c>
      <c r="H36" s="50">
        <v>1</v>
      </c>
      <c r="I36" s="50" t="s">
        <v>359</v>
      </c>
      <c r="J36" s="50" t="s">
        <v>244</v>
      </c>
      <c r="K36" s="50" t="s">
        <v>360</v>
      </c>
      <c r="L36" s="50" t="s">
        <v>257</v>
      </c>
      <c r="M36" s="66"/>
      <c r="N36" s="65" t="s">
        <v>156</v>
      </c>
      <c r="O36" s="76" t="str">
        <f t="shared" si="4"/>
        <v>ü</v>
      </c>
      <c r="P36" s="50" t="s">
        <v>8</v>
      </c>
      <c r="Q36" s="10" t="s">
        <v>64</v>
      </c>
      <c r="R36" s="50"/>
      <c r="S36" s="50"/>
      <c r="T36" s="50"/>
      <c r="U36" s="50" t="s">
        <v>51</v>
      </c>
      <c r="V36" s="50"/>
      <c r="W36" s="52"/>
      <c r="X36" s="123">
        <f t="shared" si="5"/>
        <v>1</v>
      </c>
      <c r="Y36" s="123">
        <f t="shared" si="6"/>
        <v>1</v>
      </c>
      <c r="Z36" s="123">
        <f t="shared" si="7"/>
        <v>1</v>
      </c>
      <c r="AA36" s="123" t="str">
        <f t="shared" si="8"/>
        <v>Si</v>
      </c>
      <c r="AB36" s="123">
        <f t="shared" si="9"/>
        <v>1</v>
      </c>
      <c r="AC36" s="123">
        <f t="shared" si="10"/>
        <v>1</v>
      </c>
    </row>
    <row r="37" spans="2:29" s="38" customFormat="1" ht="36" outlineLevel="1">
      <c r="B37" s="71">
        <f t="shared" si="11"/>
        <v>26</v>
      </c>
      <c r="C37" s="50" t="s">
        <v>301</v>
      </c>
      <c r="D37" s="50">
        <v>3.1</v>
      </c>
      <c r="E37" s="50" t="s">
        <v>134</v>
      </c>
      <c r="F37" s="50"/>
      <c r="G37" s="50" t="s">
        <v>460</v>
      </c>
      <c r="H37" s="50">
        <v>2</v>
      </c>
      <c r="I37" s="50" t="s">
        <v>361</v>
      </c>
      <c r="J37" s="50" t="s">
        <v>244</v>
      </c>
      <c r="K37" s="50" t="s">
        <v>131</v>
      </c>
      <c r="L37" s="50" t="s">
        <v>257</v>
      </c>
      <c r="M37" s="66"/>
      <c r="N37" s="65"/>
      <c r="O37" s="76" t="str">
        <f t="shared" si="4"/>
        <v/>
      </c>
      <c r="P37" s="50" t="s">
        <v>64</v>
      </c>
      <c r="Q37" s="10" t="s">
        <v>77</v>
      </c>
      <c r="R37" s="50"/>
      <c r="S37" s="50"/>
      <c r="T37" s="50"/>
      <c r="U37" s="50" t="s">
        <v>51</v>
      </c>
      <c r="V37" s="50"/>
      <c r="W37" s="52"/>
      <c r="X37" s="123">
        <f t="shared" si="5"/>
        <v>1</v>
      </c>
      <c r="Y37" s="123">
        <f t="shared" si="6"/>
        <v>1</v>
      </c>
      <c r="Z37" s="123">
        <f t="shared" si="7"/>
        <v>1</v>
      </c>
      <c r="AA37" s="123">
        <f t="shared" si="8"/>
        <v>1</v>
      </c>
      <c r="AB37" s="123">
        <f t="shared" si="9"/>
        <v>1</v>
      </c>
      <c r="AC37" s="123">
        <f t="shared" si="10"/>
        <v>1</v>
      </c>
    </row>
    <row r="38" spans="2:29" s="38" customFormat="1" ht="36" outlineLevel="1">
      <c r="B38" s="71">
        <f t="shared" si="11"/>
        <v>27</v>
      </c>
      <c r="C38" s="50" t="s">
        <v>301</v>
      </c>
      <c r="D38" s="50">
        <v>3.1</v>
      </c>
      <c r="E38" s="50" t="s">
        <v>134</v>
      </c>
      <c r="F38" s="50"/>
      <c r="G38" s="50" t="s">
        <v>460</v>
      </c>
      <c r="H38" s="50">
        <v>3</v>
      </c>
      <c r="I38" s="50" t="s">
        <v>362</v>
      </c>
      <c r="J38" s="50" t="s">
        <v>131</v>
      </c>
      <c r="K38" s="50" t="s">
        <v>123</v>
      </c>
      <c r="L38" s="50" t="s">
        <v>257</v>
      </c>
      <c r="M38" s="66"/>
      <c r="N38" s="65"/>
      <c r="O38" s="76" t="str">
        <f t="shared" si="4"/>
        <v/>
      </c>
      <c r="P38" s="50" t="s">
        <v>77</v>
      </c>
      <c r="Q38" s="10" t="s">
        <v>77</v>
      </c>
      <c r="R38" s="50"/>
      <c r="S38" s="50"/>
      <c r="T38" s="50"/>
      <c r="U38" s="50" t="s">
        <v>51</v>
      </c>
      <c r="V38" s="50"/>
      <c r="W38" s="52"/>
      <c r="X38" s="123">
        <f t="shared" si="5"/>
        <v>1</v>
      </c>
      <c r="Y38" s="123">
        <f t="shared" si="6"/>
        <v>1</v>
      </c>
      <c r="Z38" s="123">
        <f t="shared" si="7"/>
        <v>1</v>
      </c>
      <c r="AA38" s="123">
        <f t="shared" si="8"/>
        <v>1</v>
      </c>
      <c r="AB38" s="123">
        <f t="shared" si="9"/>
        <v>1</v>
      </c>
      <c r="AC38" s="123">
        <f t="shared" si="10"/>
        <v>1</v>
      </c>
    </row>
    <row r="39" spans="2:29" s="38" customFormat="1" ht="36" outlineLevel="1">
      <c r="B39" s="71">
        <f t="shared" si="11"/>
        <v>28</v>
      </c>
      <c r="C39" s="50" t="s">
        <v>301</v>
      </c>
      <c r="D39" s="50">
        <v>3.1</v>
      </c>
      <c r="E39" s="50" t="s">
        <v>134</v>
      </c>
      <c r="F39" s="50"/>
      <c r="G39" s="50" t="s">
        <v>460</v>
      </c>
      <c r="H39" s="50">
        <v>4</v>
      </c>
      <c r="I39" s="50" t="s">
        <v>363</v>
      </c>
      <c r="J39" s="50" t="s">
        <v>244</v>
      </c>
      <c r="K39" s="50" t="s">
        <v>131</v>
      </c>
      <c r="L39" s="50" t="s">
        <v>257</v>
      </c>
      <c r="M39" s="66"/>
      <c r="N39" s="65"/>
      <c r="O39" s="76" t="str">
        <f t="shared" si="4"/>
        <v/>
      </c>
      <c r="P39" s="50" t="s">
        <v>64</v>
      </c>
      <c r="Q39" s="10" t="s">
        <v>64</v>
      </c>
      <c r="R39" s="50"/>
      <c r="S39" s="50"/>
      <c r="T39" s="50"/>
      <c r="U39" s="50" t="s">
        <v>51</v>
      </c>
      <c r="V39" s="50"/>
      <c r="W39" s="52"/>
      <c r="X39" s="123">
        <f t="shared" si="5"/>
        <v>1</v>
      </c>
      <c r="Y39" s="123">
        <f t="shared" si="6"/>
        <v>1</v>
      </c>
      <c r="Z39" s="123">
        <f t="shared" si="7"/>
        <v>1</v>
      </c>
      <c r="AA39" s="123">
        <f t="shared" si="8"/>
        <v>1</v>
      </c>
      <c r="AB39" s="123">
        <f t="shared" si="9"/>
        <v>1</v>
      </c>
      <c r="AC39" s="123">
        <f t="shared" si="10"/>
        <v>1</v>
      </c>
    </row>
    <row r="40" spans="2:29" s="38" customFormat="1" ht="84" outlineLevel="1">
      <c r="B40" s="71">
        <f t="shared" si="11"/>
        <v>29</v>
      </c>
      <c r="C40" s="50" t="s">
        <v>301</v>
      </c>
      <c r="D40" s="50">
        <v>3.1</v>
      </c>
      <c r="E40" s="50" t="s">
        <v>134</v>
      </c>
      <c r="F40" s="54"/>
      <c r="G40" s="50" t="s">
        <v>19</v>
      </c>
      <c r="H40" s="54">
        <v>2</v>
      </c>
      <c r="I40" s="54" t="s">
        <v>444</v>
      </c>
      <c r="J40" s="50" t="s">
        <v>244</v>
      </c>
      <c r="K40" s="50" t="s">
        <v>299</v>
      </c>
      <c r="L40" s="50" t="s">
        <v>257</v>
      </c>
      <c r="M40" s="66"/>
      <c r="N40" s="65"/>
      <c r="O40" s="76" t="str">
        <f t="shared" si="4"/>
        <v/>
      </c>
      <c r="P40" s="50" t="s">
        <v>22</v>
      </c>
      <c r="Q40" s="50" t="s">
        <v>441</v>
      </c>
      <c r="R40" s="50" t="s">
        <v>72</v>
      </c>
      <c r="S40" s="50"/>
      <c r="T40" s="50"/>
      <c r="U40" s="50" t="s">
        <v>49</v>
      </c>
      <c r="V40" s="50"/>
      <c r="W40" s="52"/>
      <c r="X40" s="123">
        <f t="shared" si="5"/>
        <v>1</v>
      </c>
      <c r="Y40" s="123">
        <f t="shared" si="6"/>
        <v>1</v>
      </c>
      <c r="Z40" s="123">
        <f t="shared" si="7"/>
        <v>1</v>
      </c>
      <c r="AA40" s="123">
        <f t="shared" si="8"/>
        <v>1</v>
      </c>
      <c r="AB40" s="123">
        <f t="shared" si="9"/>
        <v>1</v>
      </c>
      <c r="AC40" s="123">
        <f t="shared" si="10"/>
        <v>1</v>
      </c>
    </row>
    <row r="41" spans="2:29" s="38" customFormat="1" ht="84" outlineLevel="1">
      <c r="B41" s="71">
        <f t="shared" si="11"/>
        <v>30</v>
      </c>
      <c r="C41" s="50" t="s">
        <v>301</v>
      </c>
      <c r="D41" s="50">
        <v>3.1</v>
      </c>
      <c r="E41" s="50" t="s">
        <v>134</v>
      </c>
      <c r="F41" s="54"/>
      <c r="G41" s="50" t="s">
        <v>19</v>
      </c>
      <c r="H41" s="54">
        <v>8</v>
      </c>
      <c r="I41" s="56" t="s">
        <v>405</v>
      </c>
      <c r="J41" s="50" t="s">
        <v>299</v>
      </c>
      <c r="K41" s="50" t="s">
        <v>299</v>
      </c>
      <c r="L41" s="50" t="s">
        <v>257</v>
      </c>
      <c r="M41" s="66"/>
      <c r="N41" s="65"/>
      <c r="O41" s="76" t="str">
        <f t="shared" si="4"/>
        <v/>
      </c>
      <c r="P41" s="50" t="s">
        <v>22</v>
      </c>
      <c r="Q41" s="50" t="s">
        <v>73</v>
      </c>
      <c r="R41" s="50" t="s">
        <v>49</v>
      </c>
      <c r="S41" s="50"/>
      <c r="T41" s="50"/>
      <c r="U41" s="50" t="s">
        <v>49</v>
      </c>
      <c r="V41" s="50"/>
      <c r="W41" s="52"/>
      <c r="X41" s="123">
        <f t="shared" si="5"/>
        <v>1</v>
      </c>
      <c r="Y41" s="123">
        <f t="shared" si="6"/>
        <v>1</v>
      </c>
      <c r="Z41" s="123">
        <f t="shared" si="7"/>
        <v>1</v>
      </c>
      <c r="AA41" s="123">
        <f t="shared" si="8"/>
        <v>1</v>
      </c>
      <c r="AB41" s="123">
        <f t="shared" si="9"/>
        <v>1</v>
      </c>
      <c r="AC41" s="123">
        <f t="shared" si="10"/>
        <v>1</v>
      </c>
    </row>
    <row r="42" spans="2:29" s="38" customFormat="1" ht="84" outlineLevel="1">
      <c r="B42" s="71">
        <f t="shared" si="11"/>
        <v>31</v>
      </c>
      <c r="C42" s="50" t="s">
        <v>301</v>
      </c>
      <c r="D42" s="50">
        <v>3</v>
      </c>
      <c r="E42" s="50" t="s">
        <v>134</v>
      </c>
      <c r="F42" s="54"/>
      <c r="G42" s="50" t="s">
        <v>19</v>
      </c>
      <c r="H42" s="54">
        <v>3</v>
      </c>
      <c r="I42" s="54" t="s">
        <v>348</v>
      </c>
      <c r="J42" s="50" t="s">
        <v>131</v>
      </c>
      <c r="K42" s="50" t="s">
        <v>299</v>
      </c>
      <c r="L42" s="50" t="s">
        <v>257</v>
      </c>
      <c r="M42" s="66"/>
      <c r="N42" s="65" t="s">
        <v>156</v>
      </c>
      <c r="O42" s="76" t="str">
        <f t="shared" si="4"/>
        <v>ü</v>
      </c>
      <c r="P42" s="50" t="s">
        <v>67</v>
      </c>
      <c r="Q42" s="50" t="s">
        <v>439</v>
      </c>
      <c r="R42" s="50" t="s">
        <v>72</v>
      </c>
      <c r="S42" s="50"/>
      <c r="T42" s="50"/>
      <c r="U42" s="50" t="s">
        <v>49</v>
      </c>
      <c r="V42" s="50"/>
      <c r="W42" s="52"/>
      <c r="X42" s="123">
        <f t="shared" si="5"/>
        <v>1</v>
      </c>
      <c r="Y42" s="123">
        <f t="shared" si="6"/>
        <v>1</v>
      </c>
      <c r="Z42" s="123">
        <f t="shared" si="7"/>
        <v>1</v>
      </c>
      <c r="AA42" s="123">
        <f t="shared" si="8"/>
        <v>1</v>
      </c>
      <c r="AB42" s="123" t="str">
        <f t="shared" si="9"/>
        <v>Si</v>
      </c>
      <c r="AC42" s="123">
        <f t="shared" si="10"/>
        <v>1</v>
      </c>
    </row>
    <row r="43" spans="2:29" s="38" customFormat="1" ht="36" outlineLevel="1">
      <c r="B43" s="71">
        <f t="shared" si="11"/>
        <v>32</v>
      </c>
      <c r="C43" s="50" t="s">
        <v>301</v>
      </c>
      <c r="D43" s="50">
        <v>4</v>
      </c>
      <c r="E43" s="50" t="s">
        <v>135</v>
      </c>
      <c r="F43" s="50"/>
      <c r="G43" s="50" t="s">
        <v>142</v>
      </c>
      <c r="H43" s="50"/>
      <c r="I43" s="50"/>
      <c r="J43" s="50" t="s">
        <v>141</v>
      </c>
      <c r="K43" s="50" t="s">
        <v>455</v>
      </c>
      <c r="L43" s="50" t="s">
        <v>257</v>
      </c>
      <c r="M43" s="66"/>
      <c r="N43" s="65"/>
      <c r="O43" s="76" t="str">
        <f t="shared" si="4"/>
        <v/>
      </c>
      <c r="P43" s="50" t="s">
        <v>173</v>
      </c>
      <c r="Q43" s="50" t="s">
        <v>311</v>
      </c>
      <c r="R43" s="50" t="s">
        <v>309</v>
      </c>
      <c r="S43" s="50"/>
      <c r="T43" s="50"/>
      <c r="U43" s="50" t="s">
        <v>7</v>
      </c>
      <c r="V43" s="50"/>
      <c r="W43" s="52"/>
      <c r="X43" s="123">
        <f t="shared" si="5"/>
        <v>1</v>
      </c>
      <c r="Y43" s="123">
        <f t="shared" si="6"/>
        <v>1</v>
      </c>
      <c r="Z43" s="123">
        <f t="shared" si="7"/>
        <v>1</v>
      </c>
      <c r="AA43" s="123">
        <f t="shared" si="8"/>
        <v>1</v>
      </c>
      <c r="AB43" s="123">
        <f t="shared" si="9"/>
        <v>1</v>
      </c>
      <c r="AC43" s="123">
        <f t="shared" si="10"/>
        <v>1</v>
      </c>
    </row>
    <row r="44" spans="2:29" s="38" customFormat="1" ht="34.5" outlineLevel="1">
      <c r="B44" s="71">
        <f t="shared" si="11"/>
        <v>33</v>
      </c>
      <c r="C44" s="50" t="s">
        <v>301</v>
      </c>
      <c r="D44" s="50">
        <v>4</v>
      </c>
      <c r="E44" s="50" t="s">
        <v>136</v>
      </c>
      <c r="F44" s="50"/>
      <c r="G44" s="50" t="s">
        <v>142</v>
      </c>
      <c r="H44" s="50"/>
      <c r="I44" s="50"/>
      <c r="J44" s="50" t="s">
        <v>141</v>
      </c>
      <c r="K44" s="50" t="s">
        <v>131</v>
      </c>
      <c r="L44" s="50" t="s">
        <v>257</v>
      </c>
      <c r="M44" s="66"/>
      <c r="N44" s="65"/>
      <c r="O44" s="76" t="str">
        <f t="shared" ref="O44:O65" si="12">IF(N44="No","û",IF(N44="Si","ü",IF(N44="NA","l","")))</f>
        <v/>
      </c>
      <c r="P44" s="50" t="s">
        <v>311</v>
      </c>
      <c r="Q44" s="50" t="s">
        <v>312</v>
      </c>
      <c r="R44" s="50" t="s">
        <v>309</v>
      </c>
      <c r="S44" s="50"/>
      <c r="T44" s="50"/>
      <c r="U44" s="50" t="s">
        <v>7</v>
      </c>
      <c r="V44" s="50"/>
      <c r="W44" s="52"/>
      <c r="X44" s="123">
        <f t="shared" si="5"/>
        <v>1</v>
      </c>
      <c r="Y44" s="123">
        <f t="shared" si="6"/>
        <v>1</v>
      </c>
      <c r="Z44" s="123">
        <f t="shared" si="7"/>
        <v>1</v>
      </c>
      <c r="AA44" s="123">
        <f t="shared" si="8"/>
        <v>1</v>
      </c>
      <c r="AB44" s="123">
        <f t="shared" si="9"/>
        <v>1</v>
      </c>
      <c r="AC44" s="123">
        <f t="shared" si="10"/>
        <v>1</v>
      </c>
    </row>
    <row r="45" spans="2:29" s="38" customFormat="1" ht="60" outlineLevel="1">
      <c r="B45" s="71">
        <f t="shared" si="11"/>
        <v>34</v>
      </c>
      <c r="C45" s="50" t="s">
        <v>301</v>
      </c>
      <c r="D45" s="58">
        <v>5</v>
      </c>
      <c r="E45" s="58" t="s">
        <v>414</v>
      </c>
      <c r="F45" s="58"/>
      <c r="G45" s="50" t="s">
        <v>142</v>
      </c>
      <c r="H45" s="58"/>
      <c r="I45" s="58"/>
      <c r="J45" s="58" t="s">
        <v>131</v>
      </c>
      <c r="K45" s="58" t="s">
        <v>123</v>
      </c>
      <c r="L45" s="58" t="s">
        <v>426</v>
      </c>
      <c r="M45" s="78"/>
      <c r="N45" s="79"/>
      <c r="O45" s="76" t="str">
        <f t="shared" si="12"/>
        <v/>
      </c>
      <c r="P45" s="121" t="s">
        <v>193</v>
      </c>
      <c r="Q45" s="58" t="s">
        <v>427</v>
      </c>
      <c r="R45" s="58"/>
      <c r="S45" s="58"/>
      <c r="T45" s="58"/>
      <c r="U45" s="58"/>
      <c r="V45" s="58"/>
      <c r="W45" s="52"/>
      <c r="X45" s="123">
        <f t="shared" si="5"/>
        <v>1</v>
      </c>
      <c r="Y45" s="123">
        <f t="shared" si="6"/>
        <v>1</v>
      </c>
      <c r="Z45" s="123">
        <f t="shared" si="7"/>
        <v>1</v>
      </c>
      <c r="AA45" s="123">
        <f t="shared" si="8"/>
        <v>1</v>
      </c>
      <c r="AB45" s="123">
        <f t="shared" si="9"/>
        <v>1</v>
      </c>
      <c r="AC45" s="123">
        <f t="shared" si="10"/>
        <v>1</v>
      </c>
    </row>
    <row r="46" spans="2:29" s="38" customFormat="1" ht="84.75" outlineLevel="1" thickBot="1">
      <c r="B46" s="71">
        <f t="shared" si="11"/>
        <v>35</v>
      </c>
      <c r="C46" s="58" t="s">
        <v>301</v>
      </c>
      <c r="D46" s="58">
        <v>3.2</v>
      </c>
      <c r="E46" s="58" t="s">
        <v>136</v>
      </c>
      <c r="F46" s="77"/>
      <c r="G46" s="50" t="s">
        <v>19</v>
      </c>
      <c r="H46" s="77">
        <v>6</v>
      </c>
      <c r="I46" s="77" t="s">
        <v>440</v>
      </c>
      <c r="J46" s="58" t="s">
        <v>299</v>
      </c>
      <c r="K46" s="58" t="s">
        <v>131</v>
      </c>
      <c r="L46" s="58" t="s">
        <v>257</v>
      </c>
      <c r="M46" s="78"/>
      <c r="N46" s="79"/>
      <c r="O46" s="76" t="str">
        <f t="shared" si="12"/>
        <v/>
      </c>
      <c r="P46" s="50" t="s">
        <v>67</v>
      </c>
      <c r="Q46" s="50" t="s">
        <v>443</v>
      </c>
      <c r="R46" s="58" t="s">
        <v>72</v>
      </c>
      <c r="S46" s="58"/>
      <c r="T46" s="58"/>
      <c r="U46" s="50" t="s">
        <v>49</v>
      </c>
      <c r="V46" s="58"/>
      <c r="W46" s="52"/>
      <c r="X46" s="123">
        <f t="shared" si="5"/>
        <v>1</v>
      </c>
      <c r="Y46" s="123">
        <f t="shared" si="6"/>
        <v>1</v>
      </c>
      <c r="Z46" s="123">
        <f t="shared" si="7"/>
        <v>1</v>
      </c>
      <c r="AA46" s="123">
        <f t="shared" si="8"/>
        <v>1</v>
      </c>
      <c r="AB46" s="123">
        <f t="shared" si="9"/>
        <v>1</v>
      </c>
      <c r="AC46" s="123">
        <f t="shared" si="10"/>
        <v>1</v>
      </c>
    </row>
    <row r="47" spans="2:29" ht="18" customHeight="1" thickBot="1">
      <c r="B47" s="101" t="s">
        <v>124</v>
      </c>
      <c r="C47" s="91"/>
      <c r="D47" s="91"/>
      <c r="E47" s="91"/>
      <c r="F47" s="91"/>
      <c r="G47" s="91"/>
      <c r="H47" s="91"/>
      <c r="I47" s="91"/>
      <c r="J47" s="91"/>
      <c r="K47" s="91"/>
      <c r="L47" s="91"/>
      <c r="M47" s="91"/>
      <c r="N47" s="102" t="s">
        <v>397</v>
      </c>
      <c r="O47" s="102" t="str">
        <f t="shared" si="12"/>
        <v/>
      </c>
      <c r="P47" s="91"/>
      <c r="Q47" s="91"/>
      <c r="R47" s="91"/>
      <c r="S47" s="91"/>
      <c r="T47" s="91"/>
      <c r="U47" s="91"/>
      <c r="V47" s="93"/>
      <c r="X47" s="123"/>
      <c r="Y47" s="123"/>
      <c r="Z47" s="123"/>
      <c r="AA47" s="123"/>
      <c r="AB47" s="123"/>
      <c r="AC47" s="123"/>
    </row>
    <row r="48" spans="2:29" s="38" customFormat="1" ht="34.5" outlineLevel="1">
      <c r="B48" s="71">
        <f>B46+1</f>
        <v>36</v>
      </c>
      <c r="C48" s="71" t="s">
        <v>124</v>
      </c>
      <c r="D48" s="71">
        <v>1</v>
      </c>
      <c r="E48" s="71" t="s">
        <v>415</v>
      </c>
      <c r="F48" s="71"/>
      <c r="G48" s="50" t="s">
        <v>142</v>
      </c>
      <c r="H48" s="71"/>
      <c r="I48" s="71"/>
      <c r="J48" s="71" t="s">
        <v>452</v>
      </c>
      <c r="K48" s="71" t="s">
        <v>315</v>
      </c>
      <c r="L48" s="71" t="s">
        <v>257</v>
      </c>
      <c r="M48" s="74">
        <v>2</v>
      </c>
      <c r="N48" s="81" t="s">
        <v>156</v>
      </c>
      <c r="O48" s="67" t="str">
        <f t="shared" si="12"/>
        <v>ü</v>
      </c>
      <c r="P48" s="71" t="s">
        <v>316</v>
      </c>
      <c r="Q48" s="71" t="s">
        <v>416</v>
      </c>
      <c r="R48" s="71"/>
      <c r="S48" s="71"/>
      <c r="T48" s="71"/>
      <c r="U48" s="71" t="s">
        <v>52</v>
      </c>
      <c r="V48" s="71"/>
      <c r="W48" s="52"/>
      <c r="X48" s="123" t="str">
        <f t="shared" ref="X48:X80" si="13">IF(($G48="PRO")*AND(N48&lt;&gt;""),$N48, 1)</f>
        <v>Si</v>
      </c>
      <c r="Y48" s="123">
        <f t="shared" ref="Y48:Y80" si="14">IF(($G48="REQM")*AND(N48&lt;&gt;""),$N48, 1)</f>
        <v>1</v>
      </c>
      <c r="Z48" s="123">
        <f t="shared" ref="Z48:Z80" si="15">IF(($G48="ING")*AND(N48&lt;&gt;""),$N48, 1)</f>
        <v>1</v>
      </c>
      <c r="AA48" s="123">
        <f t="shared" ref="AA48:AA80" si="16">IF(($G48="PPQA")*AND(N48&lt;&gt;""),$N48, 1)</f>
        <v>1</v>
      </c>
      <c r="AB48" s="123">
        <f t="shared" ref="AB48:AB80" si="17">IF(($G48="CM")*AND(N48&lt;&gt;""),$N48, 1)</f>
        <v>1</v>
      </c>
      <c r="AC48" s="123">
        <f t="shared" ref="AC48:AC80" si="18">IF(($G48="MA")*AND(N48&lt;&gt;""),$N48, 1)</f>
        <v>1</v>
      </c>
    </row>
    <row r="49" spans="2:29" s="38" customFormat="1" ht="60" outlineLevel="1">
      <c r="B49" s="71">
        <f t="shared" ref="B49:B58" si="19">B48+1</f>
        <v>37</v>
      </c>
      <c r="C49" s="50" t="s">
        <v>124</v>
      </c>
      <c r="D49" s="50">
        <v>2.1</v>
      </c>
      <c r="E49" s="50" t="s">
        <v>126</v>
      </c>
      <c r="F49" s="50"/>
      <c r="G49" s="50" t="s">
        <v>142</v>
      </c>
      <c r="H49" s="50"/>
      <c r="I49" s="50"/>
      <c r="J49" s="50" t="s">
        <v>131</v>
      </c>
      <c r="K49" s="50" t="s">
        <v>452</v>
      </c>
      <c r="L49" s="50" t="s">
        <v>257</v>
      </c>
      <c r="M49" s="66">
        <v>1</v>
      </c>
      <c r="N49" s="81" t="s">
        <v>156</v>
      </c>
      <c r="O49" s="68" t="str">
        <f t="shared" si="12"/>
        <v>ü</v>
      </c>
      <c r="P49" s="50" t="s">
        <v>417</v>
      </c>
      <c r="Q49" s="50" t="s">
        <v>418</v>
      </c>
      <c r="R49" s="50" t="s">
        <v>125</v>
      </c>
      <c r="S49" s="50"/>
      <c r="T49" s="50"/>
      <c r="U49" s="50" t="s">
        <v>52</v>
      </c>
      <c r="V49" s="50"/>
      <c r="W49" s="52"/>
      <c r="X49" s="123" t="str">
        <f t="shared" si="13"/>
        <v>Si</v>
      </c>
      <c r="Y49" s="123">
        <f t="shared" si="14"/>
        <v>1</v>
      </c>
      <c r="Z49" s="123">
        <f t="shared" si="15"/>
        <v>1</v>
      </c>
      <c r="AA49" s="123">
        <f t="shared" si="16"/>
        <v>1</v>
      </c>
      <c r="AB49" s="123">
        <f t="shared" si="17"/>
        <v>1</v>
      </c>
      <c r="AC49" s="123">
        <f t="shared" si="18"/>
        <v>1</v>
      </c>
    </row>
    <row r="50" spans="2:29" s="38" customFormat="1" ht="34.5" outlineLevel="1">
      <c r="B50" s="71">
        <f t="shared" si="19"/>
        <v>38</v>
      </c>
      <c r="C50" s="50" t="s">
        <v>124</v>
      </c>
      <c r="D50" s="50">
        <v>2.1</v>
      </c>
      <c r="E50" s="50" t="s">
        <v>126</v>
      </c>
      <c r="F50" s="50"/>
      <c r="G50" s="50" t="s">
        <v>343</v>
      </c>
      <c r="H50" s="50">
        <v>1</v>
      </c>
      <c r="I50" s="50" t="s">
        <v>201</v>
      </c>
      <c r="J50" s="50" t="s">
        <v>452</v>
      </c>
      <c r="K50" s="50" t="s">
        <v>412</v>
      </c>
      <c r="L50" s="50" t="s">
        <v>257</v>
      </c>
      <c r="M50" s="66">
        <v>1</v>
      </c>
      <c r="N50" s="81" t="s">
        <v>156</v>
      </c>
      <c r="O50" s="68" t="str">
        <f t="shared" si="12"/>
        <v>ü</v>
      </c>
      <c r="P50" s="50" t="s">
        <v>118</v>
      </c>
      <c r="Q50" s="50" t="s">
        <v>60</v>
      </c>
      <c r="R50" s="50"/>
      <c r="S50" s="50"/>
      <c r="T50" s="50"/>
      <c r="U50" s="50" t="s">
        <v>61</v>
      </c>
      <c r="V50" s="50"/>
      <c r="W50" s="52"/>
      <c r="X50" s="123">
        <f t="shared" si="13"/>
        <v>1</v>
      </c>
      <c r="Y50" s="123" t="str">
        <f t="shared" si="14"/>
        <v>Si</v>
      </c>
      <c r="Z50" s="123">
        <f t="shared" si="15"/>
        <v>1</v>
      </c>
      <c r="AA50" s="123">
        <f t="shared" si="16"/>
        <v>1</v>
      </c>
      <c r="AB50" s="123">
        <f t="shared" si="17"/>
        <v>1</v>
      </c>
      <c r="AC50" s="123">
        <f t="shared" si="18"/>
        <v>1</v>
      </c>
    </row>
    <row r="51" spans="2:29" s="38" customFormat="1" ht="36" outlineLevel="1">
      <c r="B51" s="71">
        <f t="shared" si="19"/>
        <v>39</v>
      </c>
      <c r="C51" s="50" t="s">
        <v>124</v>
      </c>
      <c r="D51" s="50">
        <v>2.2000000000000002</v>
      </c>
      <c r="E51" s="50" t="s">
        <v>132</v>
      </c>
      <c r="F51" s="50"/>
      <c r="G51" s="50" t="s">
        <v>142</v>
      </c>
      <c r="H51" s="50"/>
      <c r="I51" s="50"/>
      <c r="J51" s="50" t="s">
        <v>131</v>
      </c>
      <c r="K51" s="50" t="s">
        <v>141</v>
      </c>
      <c r="L51" s="50" t="s">
        <v>257</v>
      </c>
      <c r="M51" s="66"/>
      <c r="N51" s="81"/>
      <c r="O51" s="68" t="str">
        <f t="shared" si="12"/>
        <v/>
      </c>
      <c r="P51" s="50" t="s">
        <v>177</v>
      </c>
      <c r="Q51" s="50" t="s">
        <v>317</v>
      </c>
      <c r="R51" s="50" t="s">
        <v>125</v>
      </c>
      <c r="S51" s="50"/>
      <c r="T51" s="50"/>
      <c r="U51" s="50" t="s">
        <v>52</v>
      </c>
      <c r="V51" s="50"/>
      <c r="W51" s="52"/>
      <c r="X51" s="123">
        <f t="shared" si="13"/>
        <v>1</v>
      </c>
      <c r="Y51" s="123">
        <f t="shared" si="14"/>
        <v>1</v>
      </c>
      <c r="Z51" s="123">
        <f t="shared" si="15"/>
        <v>1</v>
      </c>
      <c r="AA51" s="123">
        <f t="shared" si="16"/>
        <v>1</v>
      </c>
      <c r="AB51" s="123">
        <f t="shared" si="17"/>
        <v>1</v>
      </c>
      <c r="AC51" s="123">
        <f t="shared" si="18"/>
        <v>1</v>
      </c>
    </row>
    <row r="52" spans="2:29" s="38" customFormat="1" ht="36" outlineLevel="1">
      <c r="B52" s="71">
        <f t="shared" si="19"/>
        <v>40</v>
      </c>
      <c r="C52" s="50" t="s">
        <v>124</v>
      </c>
      <c r="D52" s="50">
        <v>2.2999999999999998</v>
      </c>
      <c r="E52" s="50" t="s">
        <v>133</v>
      </c>
      <c r="F52" s="50"/>
      <c r="G52" s="50" t="s">
        <v>142</v>
      </c>
      <c r="H52" s="50"/>
      <c r="I52" s="50"/>
      <c r="J52" s="50" t="s">
        <v>131</v>
      </c>
      <c r="K52" s="50" t="s">
        <v>453</v>
      </c>
      <c r="L52" s="50" t="s">
        <v>257</v>
      </c>
      <c r="M52" s="66"/>
      <c r="N52" s="81"/>
      <c r="O52" s="68" t="str">
        <f t="shared" si="12"/>
        <v/>
      </c>
      <c r="P52" s="50" t="s">
        <v>178</v>
      </c>
      <c r="Q52" s="50" t="s">
        <v>347</v>
      </c>
      <c r="R52" s="50" t="s">
        <v>125</v>
      </c>
      <c r="S52" s="50"/>
      <c r="T52" s="50"/>
      <c r="U52" s="50" t="s">
        <v>52</v>
      </c>
      <c r="V52" s="50"/>
      <c r="W52" s="52"/>
      <c r="X52" s="123">
        <f t="shared" si="13"/>
        <v>1</v>
      </c>
      <c r="Y52" s="123">
        <f t="shared" si="14"/>
        <v>1</v>
      </c>
      <c r="Z52" s="123">
        <f t="shared" si="15"/>
        <v>1</v>
      </c>
      <c r="AA52" s="123">
        <f t="shared" si="16"/>
        <v>1</v>
      </c>
      <c r="AB52" s="123">
        <f t="shared" si="17"/>
        <v>1</v>
      </c>
      <c r="AC52" s="123">
        <f t="shared" si="18"/>
        <v>1</v>
      </c>
    </row>
    <row r="53" spans="2:29" s="38" customFormat="1" ht="34.5" outlineLevel="1">
      <c r="B53" s="71">
        <f t="shared" si="19"/>
        <v>41</v>
      </c>
      <c r="C53" s="50" t="s">
        <v>124</v>
      </c>
      <c r="D53" s="50">
        <v>2.2999999999999998</v>
      </c>
      <c r="E53" s="50" t="s">
        <v>133</v>
      </c>
      <c r="F53" s="50"/>
      <c r="G53" s="50" t="s">
        <v>343</v>
      </c>
      <c r="H53" s="50">
        <v>2</v>
      </c>
      <c r="I53" s="50" t="s">
        <v>344</v>
      </c>
      <c r="J53" s="50" t="s">
        <v>131</v>
      </c>
      <c r="K53" s="50" t="s">
        <v>141</v>
      </c>
      <c r="L53" s="50" t="s">
        <v>257</v>
      </c>
      <c r="M53" s="66"/>
      <c r="N53" s="81"/>
      <c r="O53" s="68" t="str">
        <f t="shared" si="12"/>
        <v/>
      </c>
      <c r="P53" s="50" t="s">
        <v>60</v>
      </c>
      <c r="Q53" s="50" t="s">
        <v>62</v>
      </c>
      <c r="R53" s="50"/>
      <c r="S53" s="50"/>
      <c r="T53" s="50"/>
      <c r="U53" s="50" t="s">
        <v>61</v>
      </c>
      <c r="V53" s="50"/>
      <c r="W53" s="52"/>
      <c r="X53" s="123">
        <f t="shared" si="13"/>
        <v>1</v>
      </c>
      <c r="Y53" s="123">
        <f t="shared" si="14"/>
        <v>1</v>
      </c>
      <c r="Z53" s="123">
        <f t="shared" si="15"/>
        <v>1</v>
      </c>
      <c r="AA53" s="123">
        <f t="shared" si="16"/>
        <v>1</v>
      </c>
      <c r="AB53" s="123">
        <f t="shared" si="17"/>
        <v>1</v>
      </c>
      <c r="AC53" s="123">
        <f t="shared" si="18"/>
        <v>1</v>
      </c>
    </row>
    <row r="54" spans="2:29" s="38" customFormat="1" ht="34.5" outlineLevel="1">
      <c r="B54" s="71">
        <f t="shared" si="19"/>
        <v>42</v>
      </c>
      <c r="C54" s="50" t="s">
        <v>124</v>
      </c>
      <c r="D54" s="50">
        <v>2.2999999999999998</v>
      </c>
      <c r="E54" s="50" t="s">
        <v>133</v>
      </c>
      <c r="F54" s="50"/>
      <c r="G54" s="50" t="s">
        <v>343</v>
      </c>
      <c r="H54" s="50">
        <v>3</v>
      </c>
      <c r="I54" s="50" t="s">
        <v>345</v>
      </c>
      <c r="J54" s="50" t="s">
        <v>131</v>
      </c>
      <c r="K54" s="50" t="s">
        <v>141</v>
      </c>
      <c r="L54" s="50" t="s">
        <v>257</v>
      </c>
      <c r="M54" s="66"/>
      <c r="N54" s="81"/>
      <c r="O54" s="68" t="str">
        <f t="shared" si="12"/>
        <v/>
      </c>
      <c r="P54" s="50" t="s">
        <v>62</v>
      </c>
      <c r="Q54" s="50" t="s">
        <v>74</v>
      </c>
      <c r="R54" s="50"/>
      <c r="S54" s="50"/>
      <c r="T54" s="50"/>
      <c r="U54" s="50" t="s">
        <v>61</v>
      </c>
      <c r="V54" s="50"/>
      <c r="W54" s="52"/>
      <c r="X54" s="123">
        <f t="shared" si="13"/>
        <v>1</v>
      </c>
      <c r="Y54" s="123">
        <f t="shared" si="14"/>
        <v>1</v>
      </c>
      <c r="Z54" s="123">
        <f t="shared" si="15"/>
        <v>1</v>
      </c>
      <c r="AA54" s="123">
        <f t="shared" si="16"/>
        <v>1</v>
      </c>
      <c r="AB54" s="123">
        <f t="shared" si="17"/>
        <v>1</v>
      </c>
      <c r="AC54" s="123">
        <f t="shared" si="18"/>
        <v>1</v>
      </c>
    </row>
    <row r="55" spans="2:29" s="38" customFormat="1" ht="34.5" outlineLevel="1">
      <c r="B55" s="71">
        <f t="shared" si="19"/>
        <v>43</v>
      </c>
      <c r="C55" s="50" t="s">
        <v>124</v>
      </c>
      <c r="D55" s="50">
        <v>2.2999999999999998</v>
      </c>
      <c r="E55" s="50" t="s">
        <v>133</v>
      </c>
      <c r="F55" s="50"/>
      <c r="G55" s="50" t="s">
        <v>343</v>
      </c>
      <c r="H55" s="50">
        <v>5</v>
      </c>
      <c r="I55" s="50" t="s">
        <v>195</v>
      </c>
      <c r="J55" s="50" t="s">
        <v>141</v>
      </c>
      <c r="K55" s="50" t="s">
        <v>131</v>
      </c>
      <c r="L55" s="50" t="s">
        <v>257</v>
      </c>
      <c r="M55" s="66"/>
      <c r="N55" s="81"/>
      <c r="O55" s="68" t="str">
        <f t="shared" si="12"/>
        <v/>
      </c>
      <c r="P55" s="50" t="s">
        <v>116</v>
      </c>
      <c r="Q55" s="50" t="s">
        <v>75</v>
      </c>
      <c r="R55" s="50"/>
      <c r="S55" s="50"/>
      <c r="T55" s="50"/>
      <c r="U55" s="50" t="s">
        <v>61</v>
      </c>
      <c r="V55" s="50"/>
      <c r="W55" s="52"/>
      <c r="X55" s="123">
        <f t="shared" si="13"/>
        <v>1</v>
      </c>
      <c r="Y55" s="123">
        <f t="shared" si="14"/>
        <v>1</v>
      </c>
      <c r="Z55" s="123">
        <f t="shared" si="15"/>
        <v>1</v>
      </c>
      <c r="AA55" s="123">
        <f t="shared" si="16"/>
        <v>1</v>
      </c>
      <c r="AB55" s="123">
        <f t="shared" si="17"/>
        <v>1</v>
      </c>
      <c r="AC55" s="123">
        <f t="shared" si="18"/>
        <v>1</v>
      </c>
    </row>
    <row r="56" spans="2:29" s="38" customFormat="1" ht="48" outlineLevel="1">
      <c r="B56" s="71">
        <f t="shared" si="19"/>
        <v>44</v>
      </c>
      <c r="C56" s="50" t="s">
        <v>124</v>
      </c>
      <c r="D56" s="50">
        <v>2.4</v>
      </c>
      <c r="E56" s="50" t="s">
        <v>127</v>
      </c>
      <c r="F56" s="50"/>
      <c r="G56" s="50" t="s">
        <v>142</v>
      </c>
      <c r="H56" s="50"/>
      <c r="I56" s="50"/>
      <c r="J56" s="50" t="s">
        <v>131</v>
      </c>
      <c r="K56" s="50" t="s">
        <v>456</v>
      </c>
      <c r="L56" s="50" t="s">
        <v>257</v>
      </c>
      <c r="M56" s="66"/>
      <c r="N56" s="81"/>
      <c r="O56" s="68" t="str">
        <f t="shared" si="12"/>
        <v/>
      </c>
      <c r="P56" s="50" t="s">
        <v>176</v>
      </c>
      <c r="Q56" s="50" t="s">
        <v>318</v>
      </c>
      <c r="R56" s="50" t="s">
        <v>125</v>
      </c>
      <c r="S56" s="50"/>
      <c r="T56" s="50"/>
      <c r="U56" s="50" t="s">
        <v>52</v>
      </c>
      <c r="V56" s="50"/>
      <c r="W56" s="52"/>
      <c r="X56" s="123">
        <f t="shared" si="13"/>
        <v>1</v>
      </c>
      <c r="Y56" s="123">
        <f t="shared" si="14"/>
        <v>1</v>
      </c>
      <c r="Z56" s="123">
        <f t="shared" si="15"/>
        <v>1</v>
      </c>
      <c r="AA56" s="123">
        <f t="shared" si="16"/>
        <v>1</v>
      </c>
      <c r="AB56" s="123">
        <f t="shared" si="17"/>
        <v>1</v>
      </c>
      <c r="AC56" s="123">
        <f t="shared" si="18"/>
        <v>1</v>
      </c>
    </row>
    <row r="57" spans="2:29" s="38" customFormat="1" ht="96" outlineLevel="1">
      <c r="B57" s="71">
        <f t="shared" si="19"/>
        <v>45</v>
      </c>
      <c r="C57" s="50" t="s">
        <v>124</v>
      </c>
      <c r="D57" s="50">
        <v>2.4</v>
      </c>
      <c r="E57" s="50" t="s">
        <v>127</v>
      </c>
      <c r="F57" s="50"/>
      <c r="G57" s="50" t="s">
        <v>142</v>
      </c>
      <c r="H57" s="50">
        <v>1</v>
      </c>
      <c r="I57" s="53" t="s">
        <v>207</v>
      </c>
      <c r="J57" s="50" t="s">
        <v>131</v>
      </c>
      <c r="K57" s="50" t="s">
        <v>123</v>
      </c>
      <c r="L57" s="50" t="s">
        <v>257</v>
      </c>
      <c r="M57" s="66"/>
      <c r="N57" s="81"/>
      <c r="O57" s="68" t="str">
        <f t="shared" si="12"/>
        <v/>
      </c>
      <c r="P57" s="50" t="s">
        <v>68</v>
      </c>
      <c r="Q57" s="50" t="s">
        <v>70</v>
      </c>
      <c r="R57" s="50"/>
      <c r="S57" s="50"/>
      <c r="T57" s="50"/>
      <c r="U57" s="50" t="s">
        <v>50</v>
      </c>
      <c r="V57" s="50"/>
      <c r="W57" s="52"/>
      <c r="X57" s="123">
        <f t="shared" si="13"/>
        <v>1</v>
      </c>
      <c r="Y57" s="123">
        <f t="shared" si="14"/>
        <v>1</v>
      </c>
      <c r="Z57" s="123">
        <f t="shared" si="15"/>
        <v>1</v>
      </c>
      <c r="AA57" s="123">
        <f t="shared" si="16"/>
        <v>1</v>
      </c>
      <c r="AB57" s="123">
        <f t="shared" si="17"/>
        <v>1</v>
      </c>
      <c r="AC57" s="123">
        <f t="shared" si="18"/>
        <v>1</v>
      </c>
    </row>
    <row r="58" spans="2:29" s="38" customFormat="1" ht="36" outlineLevel="1">
      <c r="B58" s="71">
        <f t="shared" si="19"/>
        <v>46</v>
      </c>
      <c r="C58" s="54" t="s">
        <v>124</v>
      </c>
      <c r="D58" s="54">
        <v>2.4</v>
      </c>
      <c r="E58" s="54" t="s">
        <v>127</v>
      </c>
      <c r="F58" s="54"/>
      <c r="G58" s="50" t="s">
        <v>142</v>
      </c>
      <c r="H58" s="54">
        <v>3</v>
      </c>
      <c r="I58" s="55" t="s">
        <v>149</v>
      </c>
      <c r="J58" s="54" t="s">
        <v>131</v>
      </c>
      <c r="K58" s="54" t="s">
        <v>123</v>
      </c>
      <c r="L58" s="50" t="s">
        <v>257</v>
      </c>
      <c r="M58" s="66"/>
      <c r="N58" s="65"/>
      <c r="O58" s="68" t="str">
        <f t="shared" si="12"/>
        <v/>
      </c>
      <c r="P58" s="54" t="s">
        <v>68</v>
      </c>
      <c r="Q58" s="54" t="s">
        <v>82</v>
      </c>
      <c r="R58" s="54"/>
      <c r="S58" s="54"/>
      <c r="T58" s="54"/>
      <c r="U58" s="54" t="s">
        <v>50</v>
      </c>
      <c r="V58" s="50"/>
      <c r="W58" s="52"/>
      <c r="X58" s="123">
        <f t="shared" si="13"/>
        <v>1</v>
      </c>
      <c r="Y58" s="123">
        <f t="shared" si="14"/>
        <v>1</v>
      </c>
      <c r="Z58" s="123">
        <f t="shared" si="15"/>
        <v>1</v>
      </c>
      <c r="AA58" s="123">
        <f t="shared" si="16"/>
        <v>1</v>
      </c>
      <c r="AB58" s="123">
        <f t="shared" si="17"/>
        <v>1</v>
      </c>
      <c r="AC58" s="123">
        <f t="shared" si="18"/>
        <v>1</v>
      </c>
    </row>
    <row r="59" spans="2:29" s="38" customFormat="1" ht="36" outlineLevel="1">
      <c r="B59" s="71">
        <f>B57+1</f>
        <v>46</v>
      </c>
      <c r="C59" s="50" t="s">
        <v>124</v>
      </c>
      <c r="D59" s="50">
        <v>2.4</v>
      </c>
      <c r="E59" s="50" t="s">
        <v>127</v>
      </c>
      <c r="F59" s="50"/>
      <c r="G59" s="50" t="s">
        <v>142</v>
      </c>
      <c r="H59" s="50">
        <v>4</v>
      </c>
      <c r="I59" s="53" t="s">
        <v>208</v>
      </c>
      <c r="J59" s="50" t="s">
        <v>131</v>
      </c>
      <c r="K59" s="50" t="s">
        <v>123</v>
      </c>
      <c r="L59" s="50" t="s">
        <v>257</v>
      </c>
      <c r="M59" s="66"/>
      <c r="N59" s="81"/>
      <c r="O59" s="68" t="str">
        <f t="shared" si="12"/>
        <v/>
      </c>
      <c r="P59" s="50" t="s">
        <v>68</v>
      </c>
      <c r="Q59" s="50" t="s">
        <v>69</v>
      </c>
      <c r="R59" s="50"/>
      <c r="S59" s="50"/>
      <c r="T59" s="50"/>
      <c r="U59" s="50" t="s">
        <v>50</v>
      </c>
      <c r="V59" s="50"/>
      <c r="W59" s="52"/>
      <c r="X59" s="123">
        <f t="shared" si="13"/>
        <v>1</v>
      </c>
      <c r="Y59" s="123">
        <f t="shared" si="14"/>
        <v>1</v>
      </c>
      <c r="Z59" s="123">
        <f t="shared" si="15"/>
        <v>1</v>
      </c>
      <c r="AA59" s="123">
        <f t="shared" si="16"/>
        <v>1</v>
      </c>
      <c r="AB59" s="123">
        <f t="shared" si="17"/>
        <v>1</v>
      </c>
      <c r="AC59" s="123">
        <f t="shared" si="18"/>
        <v>1</v>
      </c>
    </row>
    <row r="60" spans="2:29" s="38" customFormat="1" ht="34.5" outlineLevel="1">
      <c r="B60" s="71">
        <f t="shared" ref="B60:B80" si="20">B59+1</f>
        <v>47</v>
      </c>
      <c r="C60" s="50" t="s">
        <v>124</v>
      </c>
      <c r="D60" s="50">
        <v>2.4</v>
      </c>
      <c r="E60" s="50" t="s">
        <v>127</v>
      </c>
      <c r="F60" s="50"/>
      <c r="G60" s="50" t="s">
        <v>142</v>
      </c>
      <c r="H60" s="50">
        <v>5</v>
      </c>
      <c r="I60" s="53" t="s">
        <v>209</v>
      </c>
      <c r="J60" s="50" t="s">
        <v>131</v>
      </c>
      <c r="K60" s="50" t="s">
        <v>123</v>
      </c>
      <c r="L60" s="50" t="s">
        <v>257</v>
      </c>
      <c r="M60" s="66"/>
      <c r="N60" s="81"/>
      <c r="O60" s="68" t="str">
        <f t="shared" si="12"/>
        <v/>
      </c>
      <c r="P60" s="50" t="s">
        <v>68</v>
      </c>
      <c r="Q60" s="50" t="s">
        <v>210</v>
      </c>
      <c r="R60" s="50"/>
      <c r="S60" s="50"/>
      <c r="T60" s="50"/>
      <c r="U60" s="50" t="s">
        <v>50</v>
      </c>
      <c r="V60" s="50"/>
      <c r="W60" s="52"/>
      <c r="X60" s="123">
        <f t="shared" si="13"/>
        <v>1</v>
      </c>
      <c r="Y60" s="123">
        <f t="shared" si="14"/>
        <v>1</v>
      </c>
      <c r="Z60" s="123">
        <f t="shared" si="15"/>
        <v>1</v>
      </c>
      <c r="AA60" s="123">
        <f t="shared" si="16"/>
        <v>1</v>
      </c>
      <c r="AB60" s="123">
        <f t="shared" si="17"/>
        <v>1</v>
      </c>
      <c r="AC60" s="123">
        <f t="shared" si="18"/>
        <v>1</v>
      </c>
    </row>
    <row r="61" spans="2:29" s="38" customFormat="1" ht="48" outlineLevel="1">
      <c r="B61" s="71">
        <f t="shared" si="20"/>
        <v>48</v>
      </c>
      <c r="C61" s="50" t="s">
        <v>124</v>
      </c>
      <c r="D61" s="50">
        <v>2</v>
      </c>
      <c r="E61" s="50" t="s">
        <v>128</v>
      </c>
      <c r="F61" s="50"/>
      <c r="G61" s="50" t="s">
        <v>142</v>
      </c>
      <c r="H61" s="50"/>
      <c r="I61" s="50"/>
      <c r="J61" s="50" t="s">
        <v>131</v>
      </c>
      <c r="K61" s="50" t="s">
        <v>452</v>
      </c>
      <c r="L61" s="50" t="s">
        <v>257</v>
      </c>
      <c r="M61" s="66"/>
      <c r="N61" s="81"/>
      <c r="O61" s="68" t="str">
        <f t="shared" si="12"/>
        <v/>
      </c>
      <c r="P61" s="50" t="s">
        <v>176</v>
      </c>
      <c r="Q61" s="50" t="s">
        <v>319</v>
      </c>
      <c r="R61" s="50" t="s">
        <v>125</v>
      </c>
      <c r="S61" s="50"/>
      <c r="T61" s="50"/>
      <c r="U61" s="50" t="s">
        <v>52</v>
      </c>
      <c r="V61" s="50"/>
      <c r="W61" s="52"/>
      <c r="X61" s="123">
        <f t="shared" si="13"/>
        <v>1</v>
      </c>
      <c r="Y61" s="123">
        <f t="shared" si="14"/>
        <v>1</v>
      </c>
      <c r="Z61" s="123">
        <f t="shared" si="15"/>
        <v>1</v>
      </c>
      <c r="AA61" s="123">
        <f t="shared" si="16"/>
        <v>1</v>
      </c>
      <c r="AB61" s="123">
        <f t="shared" si="17"/>
        <v>1</v>
      </c>
      <c r="AC61" s="123">
        <f t="shared" si="18"/>
        <v>1</v>
      </c>
    </row>
    <row r="62" spans="2:29" s="38" customFormat="1" ht="48" outlineLevel="1">
      <c r="B62" s="71">
        <f t="shared" si="20"/>
        <v>49</v>
      </c>
      <c r="C62" s="50" t="s">
        <v>124</v>
      </c>
      <c r="D62" s="50">
        <v>2</v>
      </c>
      <c r="E62" s="50" t="s">
        <v>129</v>
      </c>
      <c r="F62" s="50"/>
      <c r="G62" s="50" t="s">
        <v>142</v>
      </c>
      <c r="H62" s="50"/>
      <c r="I62" s="50"/>
      <c r="J62" s="50" t="s">
        <v>131</v>
      </c>
      <c r="K62" s="50" t="s">
        <v>452</v>
      </c>
      <c r="L62" s="50" t="s">
        <v>257</v>
      </c>
      <c r="M62" s="66"/>
      <c r="N62" s="81"/>
      <c r="O62" s="68" t="str">
        <f t="shared" si="12"/>
        <v/>
      </c>
      <c r="P62" s="50" t="s">
        <v>179</v>
      </c>
      <c r="Q62" s="50" t="s">
        <v>320</v>
      </c>
      <c r="R62" s="50" t="s">
        <v>125</v>
      </c>
      <c r="S62" s="50"/>
      <c r="T62" s="50"/>
      <c r="U62" s="50" t="s">
        <v>52</v>
      </c>
      <c r="V62" s="50"/>
      <c r="W62" s="52"/>
      <c r="X62" s="123">
        <f t="shared" si="13"/>
        <v>1</v>
      </c>
      <c r="Y62" s="123">
        <f t="shared" si="14"/>
        <v>1</v>
      </c>
      <c r="Z62" s="123">
        <f t="shared" si="15"/>
        <v>1</v>
      </c>
      <c r="AA62" s="123">
        <f t="shared" si="16"/>
        <v>1</v>
      </c>
      <c r="AB62" s="123">
        <f t="shared" si="17"/>
        <v>1</v>
      </c>
      <c r="AC62" s="123">
        <f t="shared" si="18"/>
        <v>1</v>
      </c>
    </row>
    <row r="63" spans="2:29" s="38" customFormat="1" ht="120" outlineLevel="1">
      <c r="B63" s="71">
        <f t="shared" si="20"/>
        <v>50</v>
      </c>
      <c r="C63" s="50" t="s">
        <v>124</v>
      </c>
      <c r="D63" s="50">
        <v>2</v>
      </c>
      <c r="E63" s="50" t="s">
        <v>130</v>
      </c>
      <c r="F63" s="50"/>
      <c r="G63" s="50" t="s">
        <v>142</v>
      </c>
      <c r="H63" s="50"/>
      <c r="I63" s="50"/>
      <c r="J63" s="50" t="s">
        <v>131</v>
      </c>
      <c r="K63" s="50" t="s">
        <v>457</v>
      </c>
      <c r="L63" s="50" t="s">
        <v>257</v>
      </c>
      <c r="M63" s="66"/>
      <c r="N63" s="81"/>
      <c r="O63" s="68" t="str">
        <f t="shared" si="12"/>
        <v/>
      </c>
      <c r="P63" s="50" t="s">
        <v>180</v>
      </c>
      <c r="Q63" s="50" t="s">
        <v>103</v>
      </c>
      <c r="R63" s="50" t="s">
        <v>125</v>
      </c>
      <c r="S63" s="50"/>
      <c r="T63" s="50"/>
      <c r="U63" s="50" t="s">
        <v>52</v>
      </c>
      <c r="V63" s="50"/>
      <c r="W63" s="52"/>
      <c r="X63" s="123">
        <f t="shared" si="13"/>
        <v>1</v>
      </c>
      <c r="Y63" s="123">
        <f t="shared" si="14"/>
        <v>1</v>
      </c>
      <c r="Z63" s="123">
        <f t="shared" si="15"/>
        <v>1</v>
      </c>
      <c r="AA63" s="123">
        <f t="shared" si="16"/>
        <v>1</v>
      </c>
      <c r="AB63" s="123">
        <f t="shared" si="17"/>
        <v>1</v>
      </c>
      <c r="AC63" s="123">
        <f t="shared" si="18"/>
        <v>1</v>
      </c>
    </row>
    <row r="64" spans="2:29" s="38" customFormat="1" ht="34.5" outlineLevel="1">
      <c r="B64" s="71">
        <f t="shared" si="20"/>
        <v>51</v>
      </c>
      <c r="C64" s="50" t="s">
        <v>124</v>
      </c>
      <c r="D64" s="50">
        <v>2.7</v>
      </c>
      <c r="E64" s="50" t="s">
        <v>130</v>
      </c>
      <c r="F64" s="50" t="s">
        <v>215</v>
      </c>
      <c r="G64" s="50" t="s">
        <v>142</v>
      </c>
      <c r="H64" s="56">
        <v>1</v>
      </c>
      <c r="I64" s="57" t="s">
        <v>211</v>
      </c>
      <c r="J64" s="50" t="s">
        <v>131</v>
      </c>
      <c r="K64" s="50" t="s">
        <v>452</v>
      </c>
      <c r="L64" s="50" t="s">
        <v>257</v>
      </c>
      <c r="M64" s="66"/>
      <c r="N64" s="81"/>
      <c r="O64" s="68" t="str">
        <f t="shared" si="12"/>
        <v/>
      </c>
      <c r="P64" s="50"/>
      <c r="Q64" s="50" t="s">
        <v>213</v>
      </c>
      <c r="R64" s="50"/>
      <c r="S64" s="50"/>
      <c r="T64" s="50"/>
      <c r="U64" s="50"/>
      <c r="V64" s="50"/>
      <c r="W64" s="52"/>
      <c r="X64" s="123">
        <f t="shared" si="13"/>
        <v>1</v>
      </c>
      <c r="Y64" s="123">
        <f t="shared" si="14"/>
        <v>1</v>
      </c>
      <c r="Z64" s="123">
        <f t="shared" si="15"/>
        <v>1</v>
      </c>
      <c r="AA64" s="123">
        <f t="shared" si="16"/>
        <v>1</v>
      </c>
      <c r="AB64" s="123">
        <f t="shared" si="17"/>
        <v>1</v>
      </c>
      <c r="AC64" s="123">
        <f t="shared" si="18"/>
        <v>1</v>
      </c>
    </row>
    <row r="65" spans="2:29" s="38" customFormat="1" ht="34.5" outlineLevel="1">
      <c r="B65" s="71">
        <f t="shared" si="20"/>
        <v>52</v>
      </c>
      <c r="C65" s="50" t="s">
        <v>124</v>
      </c>
      <c r="D65" s="50">
        <v>3.1</v>
      </c>
      <c r="E65" s="50" t="s">
        <v>134</v>
      </c>
      <c r="F65" s="50" t="s">
        <v>215</v>
      </c>
      <c r="G65" s="50" t="s">
        <v>142</v>
      </c>
      <c r="H65" s="50"/>
      <c r="I65" s="50"/>
      <c r="J65" s="50" t="s">
        <v>452</v>
      </c>
      <c r="K65" s="50" t="s">
        <v>131</v>
      </c>
      <c r="L65" s="50" t="s">
        <v>257</v>
      </c>
      <c r="M65" s="66"/>
      <c r="N65" s="81"/>
      <c r="O65" s="68" t="str">
        <f t="shared" si="12"/>
        <v/>
      </c>
      <c r="P65" s="50" t="s">
        <v>181</v>
      </c>
      <c r="Q65" s="50" t="s">
        <v>377</v>
      </c>
      <c r="R65" s="50" t="s">
        <v>309</v>
      </c>
      <c r="S65" s="50"/>
      <c r="T65" s="50"/>
      <c r="U65" s="50" t="s">
        <v>52</v>
      </c>
      <c r="V65" s="50"/>
      <c r="W65" s="52"/>
      <c r="X65" s="123">
        <f t="shared" si="13"/>
        <v>1</v>
      </c>
      <c r="Y65" s="123">
        <f t="shared" si="14"/>
        <v>1</v>
      </c>
      <c r="Z65" s="123">
        <f t="shared" si="15"/>
        <v>1</v>
      </c>
      <c r="AA65" s="123">
        <f t="shared" si="16"/>
        <v>1</v>
      </c>
      <c r="AB65" s="123">
        <f t="shared" si="17"/>
        <v>1</v>
      </c>
      <c r="AC65" s="123">
        <f t="shared" si="18"/>
        <v>1</v>
      </c>
    </row>
    <row r="66" spans="2:29" s="38" customFormat="1" ht="48" outlineLevel="1">
      <c r="B66" s="71">
        <f t="shared" si="20"/>
        <v>53</v>
      </c>
      <c r="C66" s="50" t="s">
        <v>124</v>
      </c>
      <c r="D66" s="50">
        <v>3</v>
      </c>
      <c r="E66" s="50" t="s">
        <v>134</v>
      </c>
      <c r="F66" s="50"/>
      <c r="G66" s="50" t="s">
        <v>19</v>
      </c>
      <c r="H66" s="50">
        <v>1</v>
      </c>
      <c r="I66" s="50" t="s">
        <v>435</v>
      </c>
      <c r="J66" s="50" t="s">
        <v>131</v>
      </c>
      <c r="K66" s="50" t="s">
        <v>299</v>
      </c>
      <c r="L66" s="50" t="s">
        <v>257</v>
      </c>
      <c r="M66" s="66"/>
      <c r="N66" s="81" t="s">
        <v>156</v>
      </c>
      <c r="O66" s="68"/>
      <c r="P66" s="50" t="s">
        <v>447</v>
      </c>
      <c r="Q66" s="50" t="s">
        <v>445</v>
      </c>
      <c r="R66" s="50" t="s">
        <v>79</v>
      </c>
      <c r="S66" s="50"/>
      <c r="T66" s="50"/>
      <c r="U66" s="50" t="s">
        <v>49</v>
      </c>
      <c r="V66" s="50"/>
      <c r="W66" s="52"/>
      <c r="X66" s="123">
        <f t="shared" si="13"/>
        <v>1</v>
      </c>
      <c r="Y66" s="123">
        <f t="shared" si="14"/>
        <v>1</v>
      </c>
      <c r="Z66" s="123">
        <f t="shared" si="15"/>
        <v>1</v>
      </c>
      <c r="AA66" s="123">
        <f t="shared" si="16"/>
        <v>1</v>
      </c>
      <c r="AB66" s="123" t="str">
        <f t="shared" si="17"/>
        <v>Si</v>
      </c>
      <c r="AC66" s="123">
        <f t="shared" si="18"/>
        <v>1</v>
      </c>
    </row>
    <row r="67" spans="2:29" s="38" customFormat="1" ht="60" outlineLevel="1">
      <c r="B67" s="71">
        <f t="shared" si="20"/>
        <v>54</v>
      </c>
      <c r="C67" s="50" t="s">
        <v>124</v>
      </c>
      <c r="D67" s="50">
        <v>3.1</v>
      </c>
      <c r="E67" s="50" t="s">
        <v>134</v>
      </c>
      <c r="F67" s="50" t="s">
        <v>215</v>
      </c>
      <c r="G67" s="50" t="s">
        <v>460</v>
      </c>
      <c r="H67" s="50">
        <v>1</v>
      </c>
      <c r="I67" s="50" t="s">
        <v>359</v>
      </c>
      <c r="J67" s="50" t="s">
        <v>244</v>
      </c>
      <c r="K67" s="50" t="s">
        <v>360</v>
      </c>
      <c r="L67" s="50" t="s">
        <v>257</v>
      </c>
      <c r="M67" s="66"/>
      <c r="N67" s="81"/>
      <c r="O67" s="68" t="str">
        <f t="shared" ref="O67:O72" si="21">IF(N67="No","û",IF(N67="Si","ü",IF(N67="NA","l","")))</f>
        <v/>
      </c>
      <c r="P67" s="50" t="s">
        <v>53</v>
      </c>
      <c r="Q67" s="10" t="s">
        <v>64</v>
      </c>
      <c r="R67" s="50"/>
      <c r="S67" s="50"/>
      <c r="T67" s="50"/>
      <c r="U67" s="50" t="s">
        <v>51</v>
      </c>
      <c r="V67" s="50"/>
      <c r="W67" s="52"/>
      <c r="X67" s="123">
        <f t="shared" si="13"/>
        <v>1</v>
      </c>
      <c r="Y67" s="123">
        <f t="shared" si="14"/>
        <v>1</v>
      </c>
      <c r="Z67" s="123">
        <f t="shared" si="15"/>
        <v>1</v>
      </c>
      <c r="AA67" s="123">
        <f t="shared" si="16"/>
        <v>1</v>
      </c>
      <c r="AB67" s="123">
        <f t="shared" si="17"/>
        <v>1</v>
      </c>
      <c r="AC67" s="123">
        <f t="shared" si="18"/>
        <v>1</v>
      </c>
    </row>
    <row r="68" spans="2:29" s="38" customFormat="1" ht="36" outlineLevel="1">
      <c r="B68" s="71">
        <f t="shared" si="20"/>
        <v>55</v>
      </c>
      <c r="C68" s="50" t="s">
        <v>124</v>
      </c>
      <c r="D68" s="50">
        <v>3.1</v>
      </c>
      <c r="E68" s="50" t="s">
        <v>134</v>
      </c>
      <c r="F68" s="50" t="s">
        <v>215</v>
      </c>
      <c r="G68" s="50" t="s">
        <v>460</v>
      </c>
      <c r="H68" s="50">
        <v>2</v>
      </c>
      <c r="I68" s="50" t="s">
        <v>361</v>
      </c>
      <c r="J68" s="50" t="s">
        <v>244</v>
      </c>
      <c r="K68" s="50" t="s">
        <v>131</v>
      </c>
      <c r="L68" s="50" t="s">
        <v>257</v>
      </c>
      <c r="M68" s="66"/>
      <c r="N68" s="81"/>
      <c r="O68" s="68" t="str">
        <f t="shared" si="21"/>
        <v/>
      </c>
      <c r="P68" s="50" t="s">
        <v>64</v>
      </c>
      <c r="Q68" s="10" t="s">
        <v>77</v>
      </c>
      <c r="R68" s="50"/>
      <c r="S68" s="50"/>
      <c r="T68" s="50"/>
      <c r="U68" s="50" t="s">
        <v>51</v>
      </c>
      <c r="V68" s="50"/>
      <c r="W68" s="52"/>
      <c r="X68" s="123">
        <f t="shared" si="13"/>
        <v>1</v>
      </c>
      <c r="Y68" s="123">
        <f t="shared" si="14"/>
        <v>1</v>
      </c>
      <c r="Z68" s="123">
        <f t="shared" si="15"/>
        <v>1</v>
      </c>
      <c r="AA68" s="123">
        <f t="shared" si="16"/>
        <v>1</v>
      </c>
      <c r="AB68" s="123">
        <f t="shared" si="17"/>
        <v>1</v>
      </c>
      <c r="AC68" s="123">
        <f t="shared" si="18"/>
        <v>1</v>
      </c>
    </row>
    <row r="69" spans="2:29" s="38" customFormat="1" ht="36" outlineLevel="1">
      <c r="B69" s="71">
        <f t="shared" si="20"/>
        <v>56</v>
      </c>
      <c r="C69" s="50" t="s">
        <v>124</v>
      </c>
      <c r="D69" s="50">
        <v>3.1</v>
      </c>
      <c r="E69" s="50" t="s">
        <v>134</v>
      </c>
      <c r="F69" s="50" t="s">
        <v>215</v>
      </c>
      <c r="G69" s="50" t="s">
        <v>460</v>
      </c>
      <c r="H69" s="50">
        <v>3</v>
      </c>
      <c r="I69" s="50" t="s">
        <v>362</v>
      </c>
      <c r="J69" s="50" t="s">
        <v>131</v>
      </c>
      <c r="K69" s="50" t="s">
        <v>244</v>
      </c>
      <c r="L69" s="50" t="s">
        <v>257</v>
      </c>
      <c r="M69" s="66"/>
      <c r="N69" s="81"/>
      <c r="O69" s="68" t="str">
        <f t="shared" si="21"/>
        <v/>
      </c>
      <c r="P69" s="50" t="s">
        <v>77</v>
      </c>
      <c r="Q69" s="10" t="s">
        <v>77</v>
      </c>
      <c r="R69" s="50"/>
      <c r="S69" s="50"/>
      <c r="T69" s="50"/>
      <c r="U69" s="50" t="s">
        <v>51</v>
      </c>
      <c r="V69" s="50"/>
      <c r="W69" s="52"/>
      <c r="X69" s="123">
        <f t="shared" si="13"/>
        <v>1</v>
      </c>
      <c r="Y69" s="123">
        <f t="shared" si="14"/>
        <v>1</v>
      </c>
      <c r="Z69" s="123">
        <f t="shared" si="15"/>
        <v>1</v>
      </c>
      <c r="AA69" s="123">
        <f t="shared" si="16"/>
        <v>1</v>
      </c>
      <c r="AB69" s="123">
        <f t="shared" si="17"/>
        <v>1</v>
      </c>
      <c r="AC69" s="123">
        <f t="shared" si="18"/>
        <v>1</v>
      </c>
    </row>
    <row r="70" spans="2:29" s="38" customFormat="1" ht="36" outlineLevel="1">
      <c r="B70" s="71">
        <f t="shared" si="20"/>
        <v>57</v>
      </c>
      <c r="C70" s="50" t="s">
        <v>124</v>
      </c>
      <c r="D70" s="50">
        <v>3.1</v>
      </c>
      <c r="E70" s="50" t="s">
        <v>134</v>
      </c>
      <c r="F70" s="50" t="s">
        <v>215</v>
      </c>
      <c r="G70" s="50" t="s">
        <v>460</v>
      </c>
      <c r="H70" s="50">
        <v>4</v>
      </c>
      <c r="I70" s="50" t="s">
        <v>363</v>
      </c>
      <c r="J70" s="50" t="s">
        <v>244</v>
      </c>
      <c r="K70" s="50" t="s">
        <v>131</v>
      </c>
      <c r="L70" s="50" t="s">
        <v>257</v>
      </c>
      <c r="M70" s="66"/>
      <c r="N70" s="81"/>
      <c r="O70" s="68" t="str">
        <f t="shared" si="21"/>
        <v/>
      </c>
      <c r="P70" s="50" t="s">
        <v>64</v>
      </c>
      <c r="Q70" s="10" t="s">
        <v>64</v>
      </c>
      <c r="R70" s="50"/>
      <c r="S70" s="50"/>
      <c r="T70" s="50"/>
      <c r="U70" s="50" t="s">
        <v>51</v>
      </c>
      <c r="V70" s="50"/>
      <c r="W70" s="52"/>
      <c r="X70" s="123">
        <f t="shared" si="13"/>
        <v>1</v>
      </c>
      <c r="Y70" s="123">
        <f t="shared" si="14"/>
        <v>1</v>
      </c>
      <c r="Z70" s="123">
        <f t="shared" si="15"/>
        <v>1</v>
      </c>
      <c r="AA70" s="123">
        <f t="shared" si="16"/>
        <v>1</v>
      </c>
      <c r="AB70" s="123">
        <f t="shared" si="17"/>
        <v>1</v>
      </c>
      <c r="AC70" s="123">
        <f t="shared" si="18"/>
        <v>1</v>
      </c>
    </row>
    <row r="71" spans="2:29" s="38" customFormat="1" ht="36" outlineLevel="1">
      <c r="B71" s="71">
        <f t="shared" si="20"/>
        <v>58</v>
      </c>
      <c r="C71" s="50" t="s">
        <v>124</v>
      </c>
      <c r="D71" s="50">
        <v>3.1</v>
      </c>
      <c r="E71" s="50" t="s">
        <v>134</v>
      </c>
      <c r="F71" s="50" t="s">
        <v>215</v>
      </c>
      <c r="G71" s="50" t="s">
        <v>19</v>
      </c>
      <c r="H71" s="54">
        <v>1</v>
      </c>
      <c r="I71" s="54" t="s">
        <v>348</v>
      </c>
      <c r="J71" s="50" t="s">
        <v>244</v>
      </c>
      <c r="K71" s="50" t="s">
        <v>131</v>
      </c>
      <c r="L71" s="50" t="s">
        <v>257</v>
      </c>
      <c r="M71" s="66"/>
      <c r="N71" s="81"/>
      <c r="O71" s="68" t="str">
        <f t="shared" si="21"/>
        <v/>
      </c>
      <c r="P71" s="50" t="s">
        <v>446</v>
      </c>
      <c r="Q71" s="50" t="s">
        <v>448</v>
      </c>
      <c r="R71" s="50" t="s">
        <v>79</v>
      </c>
      <c r="S71" s="50"/>
      <c r="T71" s="50"/>
      <c r="U71" s="50" t="s">
        <v>49</v>
      </c>
      <c r="V71" s="50"/>
      <c r="W71" s="52"/>
      <c r="X71" s="123">
        <f t="shared" si="13"/>
        <v>1</v>
      </c>
      <c r="Y71" s="123">
        <f t="shared" si="14"/>
        <v>1</v>
      </c>
      <c r="Z71" s="123">
        <f t="shared" si="15"/>
        <v>1</v>
      </c>
      <c r="AA71" s="123">
        <f t="shared" si="16"/>
        <v>1</v>
      </c>
      <c r="AB71" s="123">
        <f t="shared" si="17"/>
        <v>1</v>
      </c>
      <c r="AC71" s="123">
        <f t="shared" si="18"/>
        <v>1</v>
      </c>
    </row>
    <row r="72" spans="2:29" s="38" customFormat="1" ht="36" outlineLevel="1">
      <c r="B72" s="71">
        <f t="shared" si="20"/>
        <v>59</v>
      </c>
      <c r="C72" s="50" t="s">
        <v>124</v>
      </c>
      <c r="D72" s="50">
        <v>3.1</v>
      </c>
      <c r="E72" s="50" t="s">
        <v>134</v>
      </c>
      <c r="F72" s="50" t="s">
        <v>215</v>
      </c>
      <c r="G72" s="50" t="s">
        <v>19</v>
      </c>
      <c r="H72" s="54">
        <v>8</v>
      </c>
      <c r="I72" s="54" t="s">
        <v>405</v>
      </c>
      <c r="J72" s="50" t="s">
        <v>299</v>
      </c>
      <c r="K72" s="50" t="s">
        <v>131</v>
      </c>
      <c r="L72" s="50" t="s">
        <v>257</v>
      </c>
      <c r="M72" s="66"/>
      <c r="N72" s="81"/>
      <c r="O72" s="68" t="str">
        <f t="shared" si="21"/>
        <v/>
      </c>
      <c r="P72" s="50" t="s">
        <v>446</v>
      </c>
      <c r="Q72" s="50" t="s">
        <v>78</v>
      </c>
      <c r="R72" s="50" t="s">
        <v>79</v>
      </c>
      <c r="S72" s="50"/>
      <c r="T72" s="50"/>
      <c r="U72" s="50" t="s">
        <v>59</v>
      </c>
      <c r="V72" s="50"/>
      <c r="W72" s="52"/>
      <c r="X72" s="123">
        <f t="shared" si="13"/>
        <v>1</v>
      </c>
      <c r="Y72" s="123">
        <f t="shared" si="14"/>
        <v>1</v>
      </c>
      <c r="Z72" s="123">
        <f t="shared" si="15"/>
        <v>1</v>
      </c>
      <c r="AA72" s="123">
        <f t="shared" si="16"/>
        <v>1</v>
      </c>
      <c r="AB72" s="123">
        <f t="shared" si="17"/>
        <v>1</v>
      </c>
      <c r="AC72" s="123">
        <f t="shared" si="18"/>
        <v>1</v>
      </c>
    </row>
    <row r="73" spans="2:29" s="38" customFormat="1" ht="36" outlineLevel="1">
      <c r="B73" s="71">
        <f t="shared" si="20"/>
        <v>60</v>
      </c>
      <c r="C73" s="50" t="s">
        <v>124</v>
      </c>
      <c r="D73" s="50">
        <v>3.3</v>
      </c>
      <c r="E73" s="50" t="s">
        <v>136</v>
      </c>
      <c r="F73" s="50" t="s">
        <v>215</v>
      </c>
      <c r="G73" s="50" t="s">
        <v>19</v>
      </c>
      <c r="H73" s="50">
        <v>3</v>
      </c>
      <c r="I73" s="50" t="s">
        <v>348</v>
      </c>
      <c r="J73" s="50" t="s">
        <v>131</v>
      </c>
      <c r="K73" s="50" t="s">
        <v>123</v>
      </c>
      <c r="L73" s="50" t="s">
        <v>257</v>
      </c>
      <c r="M73" s="66"/>
      <c r="N73" s="81"/>
      <c r="O73" s="68"/>
      <c r="P73" s="50" t="s">
        <v>446</v>
      </c>
      <c r="Q73" s="50" t="s">
        <v>449</v>
      </c>
      <c r="R73" s="50" t="s">
        <v>79</v>
      </c>
      <c r="S73" s="50"/>
      <c r="T73" s="50"/>
      <c r="U73" s="50" t="s">
        <v>49</v>
      </c>
      <c r="V73" s="50"/>
      <c r="W73" s="52"/>
      <c r="X73" s="123">
        <f t="shared" si="13"/>
        <v>1</v>
      </c>
      <c r="Y73" s="123">
        <f t="shared" si="14"/>
        <v>1</v>
      </c>
      <c r="Z73" s="123">
        <f t="shared" si="15"/>
        <v>1</v>
      </c>
      <c r="AA73" s="123">
        <f t="shared" si="16"/>
        <v>1</v>
      </c>
      <c r="AB73" s="123">
        <f t="shared" si="17"/>
        <v>1</v>
      </c>
      <c r="AC73" s="123">
        <f t="shared" si="18"/>
        <v>1</v>
      </c>
    </row>
    <row r="74" spans="2:29" s="38" customFormat="1" ht="36" outlineLevel="1">
      <c r="B74" s="71">
        <f t="shared" si="20"/>
        <v>61</v>
      </c>
      <c r="C74" s="50" t="s">
        <v>124</v>
      </c>
      <c r="D74" s="50">
        <v>3.2</v>
      </c>
      <c r="E74" s="50" t="s">
        <v>135</v>
      </c>
      <c r="F74" s="50" t="s">
        <v>215</v>
      </c>
      <c r="G74" s="50" t="s">
        <v>343</v>
      </c>
      <c r="H74" s="50">
        <v>6</v>
      </c>
      <c r="I74" s="50" t="s">
        <v>202</v>
      </c>
      <c r="J74" s="50" t="s">
        <v>131</v>
      </c>
      <c r="K74" s="50" t="s">
        <v>141</v>
      </c>
      <c r="L74" s="50" t="s">
        <v>257</v>
      </c>
      <c r="M74" s="66"/>
      <c r="N74" s="81" t="s">
        <v>156</v>
      </c>
      <c r="O74" s="68" t="str">
        <f t="shared" ref="O74:O95" si="22">IF(N74="No","û",IF(N74="Si","ü",IF(N74="NA","l","")))</f>
        <v>ü</v>
      </c>
      <c r="P74" s="50" t="s">
        <v>254</v>
      </c>
      <c r="Q74" s="50" t="s">
        <v>76</v>
      </c>
      <c r="R74" s="50"/>
      <c r="S74" s="50"/>
      <c r="T74" s="50"/>
      <c r="U74" s="50" t="s">
        <v>61</v>
      </c>
      <c r="V74" s="50"/>
      <c r="W74" s="52"/>
      <c r="X74" s="123">
        <f t="shared" si="13"/>
        <v>1</v>
      </c>
      <c r="Y74" s="123" t="str">
        <f t="shared" si="14"/>
        <v>Si</v>
      </c>
      <c r="Z74" s="123">
        <f t="shared" si="15"/>
        <v>1</v>
      </c>
      <c r="AA74" s="123">
        <f t="shared" si="16"/>
        <v>1</v>
      </c>
      <c r="AB74" s="123">
        <f t="shared" si="17"/>
        <v>1</v>
      </c>
      <c r="AC74" s="123">
        <f t="shared" si="18"/>
        <v>1</v>
      </c>
    </row>
    <row r="75" spans="2:29" s="38" customFormat="1" ht="34.5" outlineLevel="1">
      <c r="B75" s="71">
        <f t="shared" si="20"/>
        <v>62</v>
      </c>
      <c r="C75" s="50" t="s">
        <v>124</v>
      </c>
      <c r="D75" s="50">
        <v>3.2</v>
      </c>
      <c r="E75" s="50" t="s">
        <v>135</v>
      </c>
      <c r="F75" s="50" t="s">
        <v>215</v>
      </c>
      <c r="G75" s="50" t="s">
        <v>343</v>
      </c>
      <c r="H75" s="50">
        <v>7</v>
      </c>
      <c r="I75" s="50" t="s">
        <v>203</v>
      </c>
      <c r="J75" s="50" t="s">
        <v>131</v>
      </c>
      <c r="K75" s="50"/>
      <c r="L75" s="50" t="s">
        <v>257</v>
      </c>
      <c r="M75" s="66"/>
      <c r="N75" s="81"/>
      <c r="O75" s="68" t="str">
        <f t="shared" si="22"/>
        <v/>
      </c>
      <c r="P75" s="50" t="s">
        <v>255</v>
      </c>
      <c r="Q75" s="50" t="s">
        <v>200</v>
      </c>
      <c r="R75" s="50"/>
      <c r="S75" s="50"/>
      <c r="T75" s="50"/>
      <c r="U75" s="50" t="s">
        <v>61</v>
      </c>
      <c r="V75" s="50"/>
      <c r="W75" s="52"/>
      <c r="X75" s="123">
        <f t="shared" si="13"/>
        <v>1</v>
      </c>
      <c r="Y75" s="123">
        <f t="shared" si="14"/>
        <v>1</v>
      </c>
      <c r="Z75" s="123">
        <f t="shared" si="15"/>
        <v>1</v>
      </c>
      <c r="AA75" s="123">
        <f t="shared" si="16"/>
        <v>1</v>
      </c>
      <c r="AB75" s="123">
        <f t="shared" si="17"/>
        <v>1</v>
      </c>
      <c r="AC75" s="123">
        <f t="shared" si="18"/>
        <v>1</v>
      </c>
    </row>
    <row r="76" spans="2:29" s="38" customFormat="1" ht="36" outlineLevel="1">
      <c r="B76" s="71">
        <f t="shared" si="20"/>
        <v>63</v>
      </c>
      <c r="C76" s="50" t="s">
        <v>124</v>
      </c>
      <c r="D76" s="50">
        <v>3.3</v>
      </c>
      <c r="E76" s="50" t="s">
        <v>136</v>
      </c>
      <c r="F76" s="50" t="s">
        <v>215</v>
      </c>
      <c r="G76" s="50" t="s">
        <v>142</v>
      </c>
      <c r="H76" s="50"/>
      <c r="I76" s="50"/>
      <c r="J76" s="50" t="s">
        <v>425</v>
      </c>
      <c r="K76" s="50" t="s">
        <v>452</v>
      </c>
      <c r="L76" s="50" t="s">
        <v>257</v>
      </c>
      <c r="M76" s="66"/>
      <c r="N76" s="81"/>
      <c r="O76" s="68" t="str">
        <f t="shared" si="22"/>
        <v/>
      </c>
      <c r="P76" s="50" t="s">
        <v>182</v>
      </c>
      <c r="Q76" s="50" t="s">
        <v>321</v>
      </c>
      <c r="R76" s="50" t="s">
        <v>309</v>
      </c>
      <c r="S76" s="50"/>
      <c r="T76" s="50"/>
      <c r="U76" s="50" t="s">
        <v>52</v>
      </c>
      <c r="V76" s="50"/>
      <c r="W76" s="52"/>
      <c r="X76" s="123">
        <f t="shared" si="13"/>
        <v>1</v>
      </c>
      <c r="Y76" s="123">
        <f t="shared" si="14"/>
        <v>1</v>
      </c>
      <c r="Z76" s="123">
        <f t="shared" si="15"/>
        <v>1</v>
      </c>
      <c r="AA76" s="123">
        <f t="shared" si="16"/>
        <v>1</v>
      </c>
      <c r="AB76" s="123">
        <f t="shared" si="17"/>
        <v>1</v>
      </c>
      <c r="AC76" s="123">
        <f t="shared" si="18"/>
        <v>1</v>
      </c>
    </row>
    <row r="77" spans="2:29" s="38" customFormat="1" ht="48" outlineLevel="1">
      <c r="B77" s="71">
        <f t="shared" si="20"/>
        <v>64</v>
      </c>
      <c r="C77" s="50" t="s">
        <v>124</v>
      </c>
      <c r="D77" s="50">
        <v>3.3</v>
      </c>
      <c r="E77" s="50" t="s">
        <v>136</v>
      </c>
      <c r="F77" s="50" t="s">
        <v>215</v>
      </c>
      <c r="G77" s="50" t="s">
        <v>343</v>
      </c>
      <c r="H77" s="50">
        <v>8</v>
      </c>
      <c r="I77" s="50" t="s">
        <v>204</v>
      </c>
      <c r="J77" s="50" t="s">
        <v>131</v>
      </c>
      <c r="K77" s="50"/>
      <c r="L77" s="50" t="s">
        <v>257</v>
      </c>
      <c r="M77" s="66"/>
      <c r="N77" s="81"/>
      <c r="O77" s="68" t="str">
        <f t="shared" si="22"/>
        <v/>
      </c>
      <c r="P77" s="50" t="s">
        <v>255</v>
      </c>
      <c r="Q77" s="50" t="s">
        <v>63</v>
      </c>
      <c r="R77" s="50"/>
      <c r="S77" s="50"/>
      <c r="T77" s="50"/>
      <c r="U77" s="50" t="s">
        <v>61</v>
      </c>
      <c r="V77" s="50"/>
      <c r="W77" s="52"/>
      <c r="X77" s="123">
        <f t="shared" si="13"/>
        <v>1</v>
      </c>
      <c r="Y77" s="123">
        <f t="shared" si="14"/>
        <v>1</v>
      </c>
      <c r="Z77" s="123">
        <f t="shared" si="15"/>
        <v>1</v>
      </c>
      <c r="AA77" s="123">
        <f t="shared" si="16"/>
        <v>1</v>
      </c>
      <c r="AB77" s="123">
        <f t="shared" si="17"/>
        <v>1</v>
      </c>
      <c r="AC77" s="123">
        <f t="shared" si="18"/>
        <v>1</v>
      </c>
    </row>
    <row r="78" spans="2:29" s="38" customFormat="1" ht="36" outlineLevel="1">
      <c r="B78" s="71">
        <f t="shared" si="20"/>
        <v>65</v>
      </c>
      <c r="C78" s="50" t="s">
        <v>124</v>
      </c>
      <c r="D78" s="50">
        <v>3.3</v>
      </c>
      <c r="E78" s="50" t="s">
        <v>136</v>
      </c>
      <c r="F78" s="50" t="s">
        <v>215</v>
      </c>
      <c r="G78" s="50" t="s">
        <v>19</v>
      </c>
      <c r="H78" s="54">
        <v>5</v>
      </c>
      <c r="I78" s="54" t="s">
        <v>440</v>
      </c>
      <c r="J78" s="50" t="s">
        <v>299</v>
      </c>
      <c r="K78" s="50"/>
      <c r="L78" s="50" t="s">
        <v>257</v>
      </c>
      <c r="M78" s="66"/>
      <c r="N78" s="81"/>
      <c r="O78" s="68" t="str">
        <f t="shared" si="22"/>
        <v/>
      </c>
      <c r="P78" s="50" t="s">
        <v>446</v>
      </c>
      <c r="Q78" s="50" t="s">
        <v>443</v>
      </c>
      <c r="R78" s="50" t="s">
        <v>79</v>
      </c>
      <c r="S78" s="50"/>
      <c r="T78" s="50"/>
      <c r="U78" s="50" t="s">
        <v>49</v>
      </c>
      <c r="V78" s="50"/>
      <c r="W78" s="52"/>
      <c r="X78" s="123">
        <f t="shared" si="13"/>
        <v>1</v>
      </c>
      <c r="Y78" s="123">
        <f t="shared" si="14"/>
        <v>1</v>
      </c>
      <c r="Z78" s="123">
        <f t="shared" si="15"/>
        <v>1</v>
      </c>
      <c r="AA78" s="123">
        <f t="shared" si="16"/>
        <v>1</v>
      </c>
      <c r="AB78" s="123">
        <f t="shared" si="17"/>
        <v>1</v>
      </c>
      <c r="AC78" s="123">
        <f t="shared" si="18"/>
        <v>1</v>
      </c>
    </row>
    <row r="79" spans="2:29" s="38" customFormat="1" ht="36" outlineLevel="1">
      <c r="B79" s="71">
        <f t="shared" si="20"/>
        <v>66</v>
      </c>
      <c r="C79" s="50" t="s">
        <v>124</v>
      </c>
      <c r="D79" s="50">
        <v>4</v>
      </c>
      <c r="E79" s="50" t="s">
        <v>313</v>
      </c>
      <c r="F79" s="50" t="s">
        <v>215</v>
      </c>
      <c r="G79" s="50" t="s">
        <v>142</v>
      </c>
      <c r="H79" s="50"/>
      <c r="I79" s="50"/>
      <c r="J79" s="50" t="s">
        <v>131</v>
      </c>
      <c r="K79" s="50" t="s">
        <v>458</v>
      </c>
      <c r="L79" s="50" t="s">
        <v>257</v>
      </c>
      <c r="M79" s="66"/>
      <c r="N79" s="81"/>
      <c r="O79" s="68" t="str">
        <f t="shared" si="22"/>
        <v/>
      </c>
      <c r="P79" s="50" t="s">
        <v>174</v>
      </c>
      <c r="Q79" s="50" t="s">
        <v>322</v>
      </c>
      <c r="R79" s="50"/>
      <c r="S79" s="50"/>
      <c r="T79" s="50"/>
      <c r="U79" s="50" t="s">
        <v>52</v>
      </c>
      <c r="V79" s="50"/>
      <c r="W79" s="52"/>
      <c r="X79" s="123">
        <f t="shared" si="13"/>
        <v>1</v>
      </c>
      <c r="Y79" s="123">
        <f t="shared" si="14"/>
        <v>1</v>
      </c>
      <c r="Z79" s="123">
        <f t="shared" si="15"/>
        <v>1</v>
      </c>
      <c r="AA79" s="123">
        <f t="shared" si="16"/>
        <v>1</v>
      </c>
      <c r="AB79" s="123">
        <f t="shared" si="17"/>
        <v>1</v>
      </c>
      <c r="AC79" s="123">
        <f t="shared" si="18"/>
        <v>1</v>
      </c>
    </row>
    <row r="80" spans="2:29" s="38" customFormat="1" ht="36.75" outlineLevel="1" thickBot="1">
      <c r="B80" s="71">
        <f t="shared" si="20"/>
        <v>67</v>
      </c>
      <c r="C80" s="58" t="s">
        <v>124</v>
      </c>
      <c r="D80" s="58">
        <v>5</v>
      </c>
      <c r="E80" s="58" t="s">
        <v>314</v>
      </c>
      <c r="F80" s="58" t="s">
        <v>215</v>
      </c>
      <c r="G80" s="50" t="s">
        <v>142</v>
      </c>
      <c r="H80" s="58"/>
      <c r="I80" s="58"/>
      <c r="J80" s="58" t="s">
        <v>131</v>
      </c>
      <c r="K80" s="58" t="s">
        <v>451</v>
      </c>
      <c r="L80" s="58" t="s">
        <v>257</v>
      </c>
      <c r="M80" s="78"/>
      <c r="N80" s="103"/>
      <c r="O80" s="80" t="str">
        <f t="shared" si="22"/>
        <v/>
      </c>
      <c r="P80" s="58" t="s">
        <v>175</v>
      </c>
      <c r="Q80" s="58" t="s">
        <v>323</v>
      </c>
      <c r="R80" s="58"/>
      <c r="S80" s="58"/>
      <c r="T80" s="58"/>
      <c r="U80" s="58" t="s">
        <v>52</v>
      </c>
      <c r="V80" s="58"/>
      <c r="W80" s="52"/>
      <c r="X80" s="123">
        <f t="shared" si="13"/>
        <v>1</v>
      </c>
      <c r="Y80" s="123">
        <f t="shared" si="14"/>
        <v>1</v>
      </c>
      <c r="Z80" s="123">
        <f t="shared" si="15"/>
        <v>1</v>
      </c>
      <c r="AA80" s="123">
        <f t="shared" si="16"/>
        <v>1</v>
      </c>
      <c r="AB80" s="123">
        <f t="shared" si="17"/>
        <v>1</v>
      </c>
      <c r="AC80" s="123">
        <f t="shared" si="18"/>
        <v>1</v>
      </c>
    </row>
    <row r="81" spans="2:29" s="38" customFormat="1" ht="13.5" customHeight="1" thickBot="1">
      <c r="B81" s="328" t="s">
        <v>389</v>
      </c>
      <c r="C81" s="329"/>
      <c r="D81" s="329"/>
      <c r="E81" s="329"/>
      <c r="F81" s="104"/>
      <c r="G81" s="104"/>
      <c r="H81" s="104"/>
      <c r="I81" s="104"/>
      <c r="J81" s="104"/>
      <c r="K81" s="104"/>
      <c r="L81" s="104"/>
      <c r="M81" s="104"/>
      <c r="N81" s="107" t="s">
        <v>397</v>
      </c>
      <c r="O81" s="104" t="str">
        <f t="shared" si="22"/>
        <v/>
      </c>
      <c r="P81" s="104"/>
      <c r="Q81" s="104"/>
      <c r="R81" s="104"/>
      <c r="S81" s="104"/>
      <c r="T81" s="104"/>
      <c r="U81" s="104"/>
      <c r="V81" s="105"/>
      <c r="W81" s="52"/>
      <c r="X81" s="123"/>
      <c r="Y81" s="123"/>
      <c r="Z81" s="123"/>
      <c r="AA81" s="123"/>
      <c r="AB81" s="123"/>
      <c r="AC81" s="123"/>
    </row>
    <row r="82" spans="2:29" s="38" customFormat="1" ht="36" outlineLevel="1">
      <c r="B82" s="71">
        <f>B80+1</f>
        <v>68</v>
      </c>
      <c r="C82" s="71" t="s">
        <v>333</v>
      </c>
      <c r="D82" s="71">
        <v>1</v>
      </c>
      <c r="E82" s="71" t="s">
        <v>294</v>
      </c>
      <c r="F82" s="71"/>
      <c r="G82" s="50" t="s">
        <v>142</v>
      </c>
      <c r="H82" s="71"/>
      <c r="I82" s="71"/>
      <c r="J82" s="71" t="s">
        <v>131</v>
      </c>
      <c r="K82" s="71" t="s">
        <v>123</v>
      </c>
      <c r="L82" s="71" t="s">
        <v>257</v>
      </c>
      <c r="M82" s="74"/>
      <c r="N82" s="81"/>
      <c r="O82" s="67" t="str">
        <f t="shared" si="22"/>
        <v/>
      </c>
      <c r="P82" s="71" t="s">
        <v>183</v>
      </c>
      <c r="Q82" s="71" t="s">
        <v>184</v>
      </c>
      <c r="R82" s="71"/>
      <c r="S82" s="71"/>
      <c r="T82" s="71"/>
      <c r="U82" s="71" t="s">
        <v>52</v>
      </c>
      <c r="V82" s="71"/>
      <c r="W82" s="52"/>
      <c r="X82" s="123">
        <f t="shared" ref="X82:X113" si="23">IF(($G82="PRO")*AND(N82&lt;&gt;""),$N82, 1)</f>
        <v>1</v>
      </c>
      <c r="Y82" s="123">
        <f t="shared" ref="Y82:Y113" si="24">IF(($G82="REQM")*AND(N82&lt;&gt;""),$N82, 1)</f>
        <v>1</v>
      </c>
      <c r="Z82" s="123">
        <f t="shared" ref="Z82:Z113" si="25">IF(($G82="ING")*AND(N82&lt;&gt;""),$N82, 1)</f>
        <v>1</v>
      </c>
      <c r="AA82" s="123">
        <f t="shared" ref="AA82:AA113" si="26">IF(($G82="PPQA")*AND(N82&lt;&gt;""),$N82, 1)</f>
        <v>1</v>
      </c>
      <c r="AB82" s="123">
        <f t="shared" ref="AB82:AB113" si="27">IF(($G82="CM")*AND(N82&lt;&gt;""),$N82, 1)</f>
        <v>1</v>
      </c>
      <c r="AC82" s="123">
        <f t="shared" ref="AC82:AC113" si="28">IF(($G82="MA")*AND(N82&lt;&gt;""),$N82, 1)</f>
        <v>1</v>
      </c>
    </row>
    <row r="83" spans="2:29" s="38" customFormat="1" ht="36" outlineLevel="1">
      <c r="B83" s="71">
        <f t="shared" ref="B83:B114" si="29">B82+1</f>
        <v>69</v>
      </c>
      <c r="C83" s="50" t="s">
        <v>333</v>
      </c>
      <c r="D83" s="50">
        <v>2</v>
      </c>
      <c r="E83" s="50" t="s">
        <v>324</v>
      </c>
      <c r="F83" s="50"/>
      <c r="G83" s="50" t="s">
        <v>142</v>
      </c>
      <c r="H83" s="50"/>
      <c r="I83" s="50"/>
      <c r="J83" s="50" t="s">
        <v>131</v>
      </c>
      <c r="K83" s="50" t="s">
        <v>123</v>
      </c>
      <c r="L83" s="50" t="s">
        <v>257</v>
      </c>
      <c r="M83" s="66"/>
      <c r="N83" s="81"/>
      <c r="O83" s="68" t="str">
        <f t="shared" si="22"/>
        <v/>
      </c>
      <c r="P83" s="50" t="s">
        <v>296</v>
      </c>
      <c r="Q83" s="50" t="s">
        <v>406</v>
      </c>
      <c r="R83" s="50"/>
      <c r="S83" s="50"/>
      <c r="T83" s="50"/>
      <c r="U83" s="50" t="s">
        <v>52</v>
      </c>
      <c r="V83" s="50"/>
      <c r="W83" s="52"/>
      <c r="X83" s="123">
        <f t="shared" si="23"/>
        <v>1</v>
      </c>
      <c r="Y83" s="123">
        <f t="shared" si="24"/>
        <v>1</v>
      </c>
      <c r="Z83" s="123">
        <f t="shared" si="25"/>
        <v>1</v>
      </c>
      <c r="AA83" s="123">
        <f t="shared" si="26"/>
        <v>1</v>
      </c>
      <c r="AB83" s="123">
        <f t="shared" si="27"/>
        <v>1</v>
      </c>
      <c r="AC83" s="123">
        <f t="shared" si="28"/>
        <v>1</v>
      </c>
    </row>
    <row r="84" spans="2:29" s="38" customFormat="1" ht="36" outlineLevel="1">
      <c r="B84" s="71">
        <f t="shared" si="29"/>
        <v>70</v>
      </c>
      <c r="C84" s="50" t="s">
        <v>333</v>
      </c>
      <c r="D84" s="50"/>
      <c r="E84" s="50" t="s">
        <v>324</v>
      </c>
      <c r="F84" s="50"/>
      <c r="G84" s="50" t="s">
        <v>216</v>
      </c>
      <c r="H84" s="50"/>
      <c r="I84" s="119"/>
      <c r="J84" s="50" t="s">
        <v>131</v>
      </c>
      <c r="K84" s="50" t="s">
        <v>454</v>
      </c>
      <c r="L84" s="50" t="s">
        <v>257</v>
      </c>
      <c r="M84" s="66"/>
      <c r="N84" s="81" t="s">
        <v>156</v>
      </c>
      <c r="O84" s="68" t="str">
        <f t="shared" si="22"/>
        <v>ü</v>
      </c>
      <c r="P84" s="50" t="s">
        <v>407</v>
      </c>
      <c r="Q84" s="50" t="s">
        <v>105</v>
      </c>
      <c r="R84" s="50"/>
      <c r="S84" s="50"/>
      <c r="T84" s="50"/>
      <c r="U84" s="50"/>
      <c r="V84" s="50"/>
      <c r="W84" s="52"/>
      <c r="X84" s="123">
        <f t="shared" si="23"/>
        <v>1</v>
      </c>
      <c r="Y84" s="123">
        <f t="shared" si="24"/>
        <v>1</v>
      </c>
      <c r="Z84" s="123" t="str">
        <f t="shared" si="25"/>
        <v>Si</v>
      </c>
      <c r="AA84" s="123">
        <f t="shared" si="26"/>
        <v>1</v>
      </c>
      <c r="AB84" s="123">
        <f t="shared" si="27"/>
        <v>1</v>
      </c>
      <c r="AC84" s="123">
        <f t="shared" si="28"/>
        <v>1</v>
      </c>
    </row>
    <row r="85" spans="2:29" s="38" customFormat="1" ht="48" outlineLevel="1">
      <c r="B85" s="71">
        <f t="shared" si="29"/>
        <v>71</v>
      </c>
      <c r="C85" s="50" t="s">
        <v>333</v>
      </c>
      <c r="D85" s="50">
        <v>2</v>
      </c>
      <c r="E85" s="50" t="s">
        <v>324</v>
      </c>
      <c r="F85" s="54" t="s">
        <v>150</v>
      </c>
      <c r="G85" s="50" t="s">
        <v>460</v>
      </c>
      <c r="H85" s="50">
        <v>1</v>
      </c>
      <c r="I85" s="50" t="s">
        <v>359</v>
      </c>
      <c r="J85" s="50" t="s">
        <v>244</v>
      </c>
      <c r="K85" s="50" t="s">
        <v>360</v>
      </c>
      <c r="L85" s="50" t="s">
        <v>257</v>
      </c>
      <c r="M85" s="66"/>
      <c r="N85" s="81"/>
      <c r="O85" s="68" t="str">
        <f t="shared" si="22"/>
        <v/>
      </c>
      <c r="P85" s="50" t="s">
        <v>54</v>
      </c>
      <c r="Q85" s="10" t="s">
        <v>64</v>
      </c>
      <c r="R85" s="50"/>
      <c r="S85" s="50" t="s">
        <v>243</v>
      </c>
      <c r="T85" s="50"/>
      <c r="U85" s="50" t="s">
        <v>51</v>
      </c>
      <c r="V85" s="50"/>
      <c r="W85" s="52"/>
      <c r="X85" s="123">
        <f t="shared" si="23"/>
        <v>1</v>
      </c>
      <c r="Y85" s="123">
        <f t="shared" si="24"/>
        <v>1</v>
      </c>
      <c r="Z85" s="123">
        <f t="shared" si="25"/>
        <v>1</v>
      </c>
      <c r="AA85" s="123">
        <f t="shared" si="26"/>
        <v>1</v>
      </c>
      <c r="AB85" s="123">
        <f t="shared" si="27"/>
        <v>1</v>
      </c>
      <c r="AC85" s="123">
        <f t="shared" si="28"/>
        <v>1</v>
      </c>
    </row>
    <row r="86" spans="2:29" s="38" customFormat="1" ht="36" outlineLevel="1">
      <c r="B86" s="71">
        <f t="shared" si="29"/>
        <v>72</v>
      </c>
      <c r="C86" s="50" t="s">
        <v>333</v>
      </c>
      <c r="D86" s="50">
        <v>2</v>
      </c>
      <c r="E86" s="50" t="s">
        <v>324</v>
      </c>
      <c r="F86" s="54" t="s">
        <v>150</v>
      </c>
      <c r="G86" s="50" t="s">
        <v>460</v>
      </c>
      <c r="H86" s="50">
        <v>2</v>
      </c>
      <c r="I86" s="50" t="s">
        <v>361</v>
      </c>
      <c r="J86" s="50" t="s">
        <v>244</v>
      </c>
      <c r="K86" s="50" t="s">
        <v>131</v>
      </c>
      <c r="L86" s="50" t="s">
        <v>257</v>
      </c>
      <c r="M86" s="66"/>
      <c r="N86" s="81"/>
      <c r="O86" s="68" t="str">
        <f t="shared" si="22"/>
        <v/>
      </c>
      <c r="P86" s="50" t="s">
        <v>64</v>
      </c>
      <c r="Q86" s="10" t="s">
        <v>77</v>
      </c>
      <c r="R86" s="50"/>
      <c r="S86" s="50" t="s">
        <v>243</v>
      </c>
      <c r="T86" s="50"/>
      <c r="U86" s="50" t="s">
        <v>51</v>
      </c>
      <c r="V86" s="50"/>
      <c r="W86" s="52"/>
      <c r="X86" s="123">
        <f t="shared" si="23"/>
        <v>1</v>
      </c>
      <c r="Y86" s="123">
        <f t="shared" si="24"/>
        <v>1</v>
      </c>
      <c r="Z86" s="123">
        <f t="shared" si="25"/>
        <v>1</v>
      </c>
      <c r="AA86" s="123">
        <f t="shared" si="26"/>
        <v>1</v>
      </c>
      <c r="AB86" s="123">
        <f t="shared" si="27"/>
        <v>1</v>
      </c>
      <c r="AC86" s="123">
        <f t="shared" si="28"/>
        <v>1</v>
      </c>
    </row>
    <row r="87" spans="2:29" s="38" customFormat="1" ht="36" outlineLevel="1">
      <c r="B87" s="71">
        <f t="shared" si="29"/>
        <v>73</v>
      </c>
      <c r="C87" s="50" t="s">
        <v>333</v>
      </c>
      <c r="D87" s="50">
        <v>2</v>
      </c>
      <c r="E87" s="50" t="s">
        <v>324</v>
      </c>
      <c r="F87" s="54" t="s">
        <v>150</v>
      </c>
      <c r="G87" s="50" t="s">
        <v>460</v>
      </c>
      <c r="H87" s="50">
        <v>3</v>
      </c>
      <c r="I87" s="50" t="s">
        <v>362</v>
      </c>
      <c r="J87" s="50" t="s">
        <v>131</v>
      </c>
      <c r="K87" s="50" t="s">
        <v>244</v>
      </c>
      <c r="L87" s="50" t="s">
        <v>257</v>
      </c>
      <c r="M87" s="66"/>
      <c r="N87" s="81"/>
      <c r="O87" s="68" t="str">
        <f t="shared" si="22"/>
        <v/>
      </c>
      <c r="P87" s="50" t="s">
        <v>77</v>
      </c>
      <c r="Q87" s="10" t="s">
        <v>77</v>
      </c>
      <c r="R87" s="50"/>
      <c r="S87" s="50" t="s">
        <v>243</v>
      </c>
      <c r="T87" s="50"/>
      <c r="U87" s="50" t="s">
        <v>51</v>
      </c>
      <c r="V87" s="50"/>
      <c r="W87" s="52"/>
      <c r="X87" s="123">
        <f t="shared" si="23"/>
        <v>1</v>
      </c>
      <c r="Y87" s="123">
        <f t="shared" si="24"/>
        <v>1</v>
      </c>
      <c r="Z87" s="123">
        <f t="shared" si="25"/>
        <v>1</v>
      </c>
      <c r="AA87" s="123">
        <f t="shared" si="26"/>
        <v>1</v>
      </c>
      <c r="AB87" s="123">
        <f t="shared" si="27"/>
        <v>1</v>
      </c>
      <c r="AC87" s="123">
        <f t="shared" si="28"/>
        <v>1</v>
      </c>
    </row>
    <row r="88" spans="2:29" s="38" customFormat="1" ht="36" outlineLevel="1">
      <c r="B88" s="71">
        <f t="shared" si="29"/>
        <v>74</v>
      </c>
      <c r="C88" s="50" t="s">
        <v>333</v>
      </c>
      <c r="D88" s="50">
        <v>2</v>
      </c>
      <c r="E88" s="50" t="s">
        <v>324</v>
      </c>
      <c r="F88" s="54" t="s">
        <v>150</v>
      </c>
      <c r="G88" s="50" t="s">
        <v>460</v>
      </c>
      <c r="H88" s="50">
        <v>4</v>
      </c>
      <c r="I88" s="50" t="s">
        <v>363</v>
      </c>
      <c r="J88" s="50" t="s">
        <v>244</v>
      </c>
      <c r="K88" s="50" t="s">
        <v>131</v>
      </c>
      <c r="L88" s="50" t="s">
        <v>257</v>
      </c>
      <c r="M88" s="66"/>
      <c r="N88" s="81"/>
      <c r="O88" s="68" t="str">
        <f t="shared" si="22"/>
        <v/>
      </c>
      <c r="P88" s="58" t="s">
        <v>64</v>
      </c>
      <c r="Q88" s="10" t="s">
        <v>64</v>
      </c>
      <c r="R88" s="50"/>
      <c r="S88" s="50" t="s">
        <v>243</v>
      </c>
      <c r="T88" s="50"/>
      <c r="U88" s="50" t="s">
        <v>51</v>
      </c>
      <c r="V88" s="50"/>
      <c r="W88" s="52"/>
      <c r="X88" s="123">
        <f t="shared" si="23"/>
        <v>1</v>
      </c>
      <c r="Y88" s="123">
        <f t="shared" si="24"/>
        <v>1</v>
      </c>
      <c r="Z88" s="123">
        <f t="shared" si="25"/>
        <v>1</v>
      </c>
      <c r="AA88" s="123">
        <f t="shared" si="26"/>
        <v>1</v>
      </c>
      <c r="AB88" s="123">
        <f t="shared" si="27"/>
        <v>1</v>
      </c>
      <c r="AC88" s="123">
        <f t="shared" si="28"/>
        <v>1</v>
      </c>
    </row>
    <row r="89" spans="2:29" s="38" customFormat="1" ht="60" outlineLevel="1">
      <c r="B89" s="71">
        <f t="shared" si="29"/>
        <v>75</v>
      </c>
      <c r="C89" s="50" t="s">
        <v>333</v>
      </c>
      <c r="D89" s="50">
        <v>2</v>
      </c>
      <c r="E89" s="50" t="s">
        <v>324</v>
      </c>
      <c r="F89" s="54" t="s">
        <v>150</v>
      </c>
      <c r="G89" s="50" t="s">
        <v>19</v>
      </c>
      <c r="H89" s="54">
        <v>1</v>
      </c>
      <c r="I89" s="54" t="s">
        <v>348</v>
      </c>
      <c r="J89" s="50" t="s">
        <v>131</v>
      </c>
      <c r="K89" s="50"/>
      <c r="L89" s="50" t="s">
        <v>257</v>
      </c>
      <c r="M89" s="66"/>
      <c r="N89" s="81"/>
      <c r="O89" s="68" t="str">
        <f t="shared" si="22"/>
        <v/>
      </c>
      <c r="P89" s="50" t="s">
        <v>450</v>
      </c>
      <c r="Q89" s="50" t="s">
        <v>106</v>
      </c>
      <c r="R89" s="50" t="s">
        <v>79</v>
      </c>
      <c r="S89" s="50" t="s">
        <v>243</v>
      </c>
      <c r="T89" s="50"/>
      <c r="U89" s="50" t="s">
        <v>49</v>
      </c>
      <c r="V89" s="50"/>
      <c r="W89" s="52"/>
      <c r="X89" s="123">
        <f t="shared" si="23"/>
        <v>1</v>
      </c>
      <c r="Y89" s="123">
        <f t="shared" si="24"/>
        <v>1</v>
      </c>
      <c r="Z89" s="123">
        <f t="shared" si="25"/>
        <v>1</v>
      </c>
      <c r="AA89" s="123">
        <f t="shared" si="26"/>
        <v>1</v>
      </c>
      <c r="AB89" s="123">
        <f t="shared" si="27"/>
        <v>1</v>
      </c>
      <c r="AC89" s="123">
        <f t="shared" si="28"/>
        <v>1</v>
      </c>
    </row>
    <row r="90" spans="2:29" s="38" customFormat="1" ht="48" outlineLevel="1">
      <c r="B90" s="71">
        <f t="shared" si="29"/>
        <v>76</v>
      </c>
      <c r="C90" s="50" t="s">
        <v>333</v>
      </c>
      <c r="D90" s="50">
        <v>2</v>
      </c>
      <c r="E90" s="50" t="s">
        <v>324</v>
      </c>
      <c r="F90" s="54" t="s">
        <v>150</v>
      </c>
      <c r="G90" s="50" t="s">
        <v>460</v>
      </c>
      <c r="H90" s="50">
        <v>1</v>
      </c>
      <c r="I90" s="50" t="s">
        <v>359</v>
      </c>
      <c r="J90" s="50" t="s">
        <v>244</v>
      </c>
      <c r="K90" s="50"/>
      <c r="L90" s="50" t="s">
        <v>257</v>
      </c>
      <c r="M90" s="66"/>
      <c r="N90" s="81"/>
      <c r="O90" s="68" t="str">
        <f t="shared" si="22"/>
        <v/>
      </c>
      <c r="P90" s="50" t="s">
        <v>55</v>
      </c>
      <c r="Q90" s="10" t="s">
        <v>64</v>
      </c>
      <c r="R90" s="50"/>
      <c r="S90" s="50" t="s">
        <v>243</v>
      </c>
      <c r="T90" s="50"/>
      <c r="U90" s="50" t="s">
        <v>51</v>
      </c>
      <c r="V90" s="50"/>
      <c r="W90" s="52"/>
      <c r="X90" s="123">
        <f t="shared" si="23"/>
        <v>1</v>
      </c>
      <c r="Y90" s="123">
        <f t="shared" si="24"/>
        <v>1</v>
      </c>
      <c r="Z90" s="123">
        <f t="shared" si="25"/>
        <v>1</v>
      </c>
      <c r="AA90" s="123">
        <f t="shared" si="26"/>
        <v>1</v>
      </c>
      <c r="AB90" s="123">
        <f t="shared" si="27"/>
        <v>1</v>
      </c>
      <c r="AC90" s="123">
        <f t="shared" si="28"/>
        <v>1</v>
      </c>
    </row>
    <row r="91" spans="2:29" s="38" customFormat="1" ht="36" outlineLevel="1">
      <c r="B91" s="71">
        <f t="shared" si="29"/>
        <v>77</v>
      </c>
      <c r="C91" s="50" t="s">
        <v>333</v>
      </c>
      <c r="D91" s="50">
        <v>2</v>
      </c>
      <c r="E91" s="50" t="s">
        <v>324</v>
      </c>
      <c r="F91" s="54" t="s">
        <v>150</v>
      </c>
      <c r="G91" s="50" t="s">
        <v>460</v>
      </c>
      <c r="H91" s="50">
        <v>2</v>
      </c>
      <c r="I91" s="50" t="s">
        <v>361</v>
      </c>
      <c r="J91" s="50" t="s">
        <v>244</v>
      </c>
      <c r="K91" s="50" t="s">
        <v>131</v>
      </c>
      <c r="L91" s="50" t="s">
        <v>257</v>
      </c>
      <c r="M91" s="66"/>
      <c r="N91" s="81"/>
      <c r="O91" s="68" t="str">
        <f t="shared" si="22"/>
        <v/>
      </c>
      <c r="P91" s="50" t="s">
        <v>64</v>
      </c>
      <c r="Q91" s="10" t="s">
        <v>77</v>
      </c>
      <c r="R91" s="50"/>
      <c r="S91" s="50" t="s">
        <v>243</v>
      </c>
      <c r="T91" s="50"/>
      <c r="U91" s="50" t="s">
        <v>51</v>
      </c>
      <c r="V91" s="50"/>
      <c r="W91" s="52"/>
      <c r="X91" s="123">
        <f t="shared" si="23"/>
        <v>1</v>
      </c>
      <c r="Y91" s="123">
        <f t="shared" si="24"/>
        <v>1</v>
      </c>
      <c r="Z91" s="123">
        <f t="shared" si="25"/>
        <v>1</v>
      </c>
      <c r="AA91" s="123">
        <f t="shared" si="26"/>
        <v>1</v>
      </c>
      <c r="AB91" s="123">
        <f t="shared" si="27"/>
        <v>1</v>
      </c>
      <c r="AC91" s="123">
        <f t="shared" si="28"/>
        <v>1</v>
      </c>
    </row>
    <row r="92" spans="2:29" s="38" customFormat="1" ht="36" outlineLevel="1">
      <c r="B92" s="71">
        <f t="shared" si="29"/>
        <v>78</v>
      </c>
      <c r="C92" s="50" t="s">
        <v>333</v>
      </c>
      <c r="D92" s="50">
        <v>2</v>
      </c>
      <c r="E92" s="50" t="s">
        <v>324</v>
      </c>
      <c r="F92" s="54" t="s">
        <v>150</v>
      </c>
      <c r="G92" s="50" t="s">
        <v>460</v>
      </c>
      <c r="H92" s="50">
        <v>3</v>
      </c>
      <c r="I92" s="50" t="s">
        <v>362</v>
      </c>
      <c r="J92" s="50" t="s">
        <v>131</v>
      </c>
      <c r="K92" s="50" t="s">
        <v>244</v>
      </c>
      <c r="L92" s="50" t="s">
        <v>257</v>
      </c>
      <c r="M92" s="66"/>
      <c r="N92" s="81"/>
      <c r="O92" s="68" t="str">
        <f t="shared" si="22"/>
        <v/>
      </c>
      <c r="P92" s="50" t="s">
        <v>77</v>
      </c>
      <c r="Q92" s="10" t="s">
        <v>77</v>
      </c>
      <c r="R92" s="50"/>
      <c r="S92" s="50" t="s">
        <v>243</v>
      </c>
      <c r="T92" s="50"/>
      <c r="U92" s="50" t="s">
        <v>51</v>
      </c>
      <c r="V92" s="50"/>
      <c r="W92" s="52"/>
      <c r="X92" s="123">
        <f t="shared" si="23"/>
        <v>1</v>
      </c>
      <c r="Y92" s="123">
        <f t="shared" si="24"/>
        <v>1</v>
      </c>
      <c r="Z92" s="123">
        <f t="shared" si="25"/>
        <v>1</v>
      </c>
      <c r="AA92" s="123">
        <f t="shared" si="26"/>
        <v>1</v>
      </c>
      <c r="AB92" s="123">
        <f t="shared" si="27"/>
        <v>1</v>
      </c>
      <c r="AC92" s="123">
        <f t="shared" si="28"/>
        <v>1</v>
      </c>
    </row>
    <row r="93" spans="2:29" s="38" customFormat="1" ht="36" outlineLevel="1">
      <c r="B93" s="71">
        <f t="shared" si="29"/>
        <v>79</v>
      </c>
      <c r="C93" s="50" t="s">
        <v>333</v>
      </c>
      <c r="D93" s="50">
        <v>2</v>
      </c>
      <c r="E93" s="50" t="s">
        <v>324</v>
      </c>
      <c r="F93" s="54" t="s">
        <v>150</v>
      </c>
      <c r="G93" s="50" t="s">
        <v>460</v>
      </c>
      <c r="H93" s="50">
        <v>4</v>
      </c>
      <c r="I93" s="50" t="s">
        <v>363</v>
      </c>
      <c r="J93" s="50" t="s">
        <v>244</v>
      </c>
      <c r="K93" s="50" t="s">
        <v>131</v>
      </c>
      <c r="L93" s="50" t="s">
        <v>257</v>
      </c>
      <c r="M93" s="66"/>
      <c r="N93" s="81"/>
      <c r="O93" s="68" t="str">
        <f t="shared" si="22"/>
        <v/>
      </c>
      <c r="P93" s="50" t="s">
        <v>64</v>
      </c>
      <c r="Q93" s="10" t="s">
        <v>64</v>
      </c>
      <c r="R93" s="50"/>
      <c r="S93" s="50" t="s">
        <v>243</v>
      </c>
      <c r="T93" s="50"/>
      <c r="U93" s="50" t="s">
        <v>51</v>
      </c>
      <c r="V93" s="50"/>
      <c r="W93" s="52"/>
      <c r="X93" s="123">
        <f t="shared" si="23"/>
        <v>1</v>
      </c>
      <c r="Y93" s="123">
        <f t="shared" si="24"/>
        <v>1</v>
      </c>
      <c r="Z93" s="123">
        <f t="shared" si="25"/>
        <v>1</v>
      </c>
      <c r="AA93" s="123">
        <f t="shared" si="26"/>
        <v>1</v>
      </c>
      <c r="AB93" s="123">
        <f t="shared" si="27"/>
        <v>1</v>
      </c>
      <c r="AC93" s="123">
        <f t="shared" si="28"/>
        <v>1</v>
      </c>
    </row>
    <row r="94" spans="2:29" s="38" customFormat="1" ht="60" outlineLevel="1">
      <c r="B94" s="71">
        <f t="shared" si="29"/>
        <v>80</v>
      </c>
      <c r="C94" s="50" t="s">
        <v>333</v>
      </c>
      <c r="D94" s="50">
        <v>2</v>
      </c>
      <c r="E94" s="50" t="s">
        <v>324</v>
      </c>
      <c r="F94" s="54" t="s">
        <v>150</v>
      </c>
      <c r="G94" s="54" t="s">
        <v>349</v>
      </c>
      <c r="H94" s="54">
        <v>2</v>
      </c>
      <c r="I94" s="54" t="s">
        <v>348</v>
      </c>
      <c r="J94" s="50" t="s">
        <v>244</v>
      </c>
      <c r="K94" s="50"/>
      <c r="L94" s="50" t="s">
        <v>257</v>
      </c>
      <c r="M94" s="66"/>
      <c r="N94" s="81"/>
      <c r="O94" s="68" t="str">
        <f t="shared" si="22"/>
        <v/>
      </c>
      <c r="P94" s="50" t="s">
        <v>107</v>
      </c>
      <c r="Q94" s="50" t="s">
        <v>106</v>
      </c>
      <c r="R94" s="50" t="s">
        <v>79</v>
      </c>
      <c r="S94" s="50" t="s">
        <v>243</v>
      </c>
      <c r="T94" s="50"/>
      <c r="U94" s="50" t="s">
        <v>49</v>
      </c>
      <c r="V94" s="123"/>
      <c r="W94" s="52"/>
      <c r="X94" s="123">
        <f t="shared" si="23"/>
        <v>1</v>
      </c>
      <c r="Y94" s="123">
        <f t="shared" si="24"/>
        <v>1</v>
      </c>
      <c r="Z94" s="123">
        <f t="shared" si="25"/>
        <v>1</v>
      </c>
      <c r="AA94" s="123">
        <f t="shared" si="26"/>
        <v>1</v>
      </c>
      <c r="AB94" s="123">
        <f t="shared" si="27"/>
        <v>1</v>
      </c>
      <c r="AC94" s="123">
        <f t="shared" si="28"/>
        <v>1</v>
      </c>
    </row>
    <row r="95" spans="2:29" s="38" customFormat="1" ht="60" outlineLevel="1">
      <c r="B95" s="71">
        <f t="shared" si="29"/>
        <v>81</v>
      </c>
      <c r="C95" s="50" t="s">
        <v>333</v>
      </c>
      <c r="D95" s="50">
        <v>2</v>
      </c>
      <c r="E95" s="50" t="s">
        <v>324</v>
      </c>
      <c r="F95" s="54" t="s">
        <v>150</v>
      </c>
      <c r="G95" s="54" t="s">
        <v>349</v>
      </c>
      <c r="H95" s="54">
        <v>8</v>
      </c>
      <c r="I95" s="54" t="s">
        <v>405</v>
      </c>
      <c r="J95" s="50" t="s">
        <v>299</v>
      </c>
      <c r="K95" s="50" t="s">
        <v>244</v>
      </c>
      <c r="L95" s="50" t="s">
        <v>257</v>
      </c>
      <c r="M95" s="66"/>
      <c r="N95" s="81"/>
      <c r="O95" s="68" t="str">
        <f t="shared" si="22"/>
        <v/>
      </c>
      <c r="P95" s="50" t="s">
        <v>107</v>
      </c>
      <c r="Q95" s="50" t="s">
        <v>78</v>
      </c>
      <c r="R95" s="50" t="s">
        <v>79</v>
      </c>
      <c r="S95" s="50" t="s">
        <v>243</v>
      </c>
      <c r="T95" s="50"/>
      <c r="U95" s="50" t="s">
        <v>59</v>
      </c>
      <c r="V95" s="50"/>
      <c r="W95" s="52"/>
      <c r="X95" s="123">
        <f t="shared" si="23"/>
        <v>1</v>
      </c>
      <c r="Y95" s="123">
        <f t="shared" si="24"/>
        <v>1</v>
      </c>
      <c r="Z95" s="123">
        <f t="shared" si="25"/>
        <v>1</v>
      </c>
      <c r="AA95" s="123">
        <f t="shared" si="26"/>
        <v>1</v>
      </c>
      <c r="AB95" s="123">
        <f t="shared" si="27"/>
        <v>1</v>
      </c>
      <c r="AC95" s="123">
        <f t="shared" si="28"/>
        <v>1</v>
      </c>
    </row>
    <row r="96" spans="2:29" s="38" customFormat="1" ht="36" outlineLevel="1">
      <c r="B96" s="71">
        <f t="shared" si="29"/>
        <v>82</v>
      </c>
      <c r="C96" s="50" t="s">
        <v>333</v>
      </c>
      <c r="D96" s="50">
        <v>3.3</v>
      </c>
      <c r="E96" s="50" t="s">
        <v>136</v>
      </c>
      <c r="F96" s="50" t="s">
        <v>215</v>
      </c>
      <c r="G96" s="50" t="s">
        <v>349</v>
      </c>
      <c r="H96" s="50">
        <v>3</v>
      </c>
      <c r="I96" s="50" t="s">
        <v>348</v>
      </c>
      <c r="J96" s="50" t="s">
        <v>131</v>
      </c>
      <c r="K96" s="50" t="s">
        <v>123</v>
      </c>
      <c r="L96" s="50" t="s">
        <v>257</v>
      </c>
      <c r="M96" s="66"/>
      <c r="N96" s="81"/>
      <c r="O96" s="68"/>
      <c r="P96" s="50" t="s">
        <v>109</v>
      </c>
      <c r="Q96" s="50" t="s">
        <v>449</v>
      </c>
      <c r="R96" s="50" t="s">
        <v>79</v>
      </c>
      <c r="S96" s="50"/>
      <c r="T96" s="50"/>
      <c r="U96" s="50" t="s">
        <v>49</v>
      </c>
      <c r="V96" s="50"/>
      <c r="W96" s="52"/>
      <c r="X96" s="123">
        <f t="shared" si="23"/>
        <v>1</v>
      </c>
      <c r="Y96" s="123">
        <f t="shared" si="24"/>
        <v>1</v>
      </c>
      <c r="Z96" s="123">
        <f t="shared" si="25"/>
        <v>1</v>
      </c>
      <c r="AA96" s="123">
        <f t="shared" si="26"/>
        <v>1</v>
      </c>
      <c r="AB96" s="123">
        <f t="shared" si="27"/>
        <v>1</v>
      </c>
      <c r="AC96" s="123">
        <f t="shared" si="28"/>
        <v>1</v>
      </c>
    </row>
    <row r="97" spans="2:29" s="38" customFormat="1" ht="60" outlineLevel="1">
      <c r="B97" s="71">
        <f t="shared" si="29"/>
        <v>83</v>
      </c>
      <c r="C97" s="50" t="s">
        <v>333</v>
      </c>
      <c r="D97" s="50">
        <v>2</v>
      </c>
      <c r="E97" s="50" t="s">
        <v>324</v>
      </c>
      <c r="F97" s="54" t="s">
        <v>150</v>
      </c>
      <c r="G97" s="54" t="s">
        <v>349</v>
      </c>
      <c r="H97" s="54">
        <v>6</v>
      </c>
      <c r="I97" s="54" t="s">
        <v>440</v>
      </c>
      <c r="J97" s="50" t="s">
        <v>299</v>
      </c>
      <c r="K97" s="50"/>
      <c r="L97" s="50" t="s">
        <v>257</v>
      </c>
      <c r="M97" s="66"/>
      <c r="N97" s="81"/>
      <c r="O97" s="68" t="str">
        <f t="shared" ref="O97:O109" si="30">IF(N97="No","û",IF(N97="Si","ü",IF(N97="NA","l","")))</f>
        <v/>
      </c>
      <c r="P97" s="50" t="s">
        <v>108</v>
      </c>
      <c r="Q97" s="50" t="s">
        <v>443</v>
      </c>
      <c r="R97" s="50" t="s">
        <v>79</v>
      </c>
      <c r="S97" s="50" t="s">
        <v>243</v>
      </c>
      <c r="T97" s="50"/>
      <c r="U97" s="50" t="s">
        <v>49</v>
      </c>
      <c r="V97" s="50"/>
      <c r="W97" s="52"/>
      <c r="X97" s="123">
        <f t="shared" si="23"/>
        <v>1</v>
      </c>
      <c r="Y97" s="123">
        <f t="shared" si="24"/>
        <v>1</v>
      </c>
      <c r="Z97" s="123">
        <f t="shared" si="25"/>
        <v>1</v>
      </c>
      <c r="AA97" s="123">
        <f t="shared" si="26"/>
        <v>1</v>
      </c>
      <c r="AB97" s="123">
        <f t="shared" si="27"/>
        <v>1</v>
      </c>
      <c r="AC97" s="123">
        <f t="shared" si="28"/>
        <v>1</v>
      </c>
    </row>
    <row r="98" spans="2:29" s="38" customFormat="1" ht="36" outlineLevel="1">
      <c r="B98" s="71">
        <f t="shared" si="29"/>
        <v>84</v>
      </c>
      <c r="C98" s="50" t="s">
        <v>333</v>
      </c>
      <c r="D98" s="50">
        <v>2</v>
      </c>
      <c r="E98" s="50" t="s">
        <v>324</v>
      </c>
      <c r="F98" s="54" t="s">
        <v>150</v>
      </c>
      <c r="G98" s="56" t="s">
        <v>206</v>
      </c>
      <c r="H98" s="56">
        <v>1</v>
      </c>
      <c r="I98" s="57" t="s">
        <v>212</v>
      </c>
      <c r="J98" s="50" t="s">
        <v>131</v>
      </c>
      <c r="K98" s="50" t="s">
        <v>123</v>
      </c>
      <c r="L98" s="50" t="s">
        <v>257</v>
      </c>
      <c r="M98" s="66"/>
      <c r="N98" s="81"/>
      <c r="O98" s="68" t="str">
        <f t="shared" si="30"/>
        <v/>
      </c>
      <c r="P98" s="50" t="s">
        <v>408</v>
      </c>
      <c r="Q98" s="50" t="s">
        <v>214</v>
      </c>
      <c r="R98" s="50"/>
      <c r="S98" s="50" t="s">
        <v>243</v>
      </c>
      <c r="T98" s="50"/>
      <c r="U98" s="50"/>
      <c r="V98" s="50"/>
      <c r="W98" s="52"/>
      <c r="X98" s="123">
        <f t="shared" si="23"/>
        <v>1</v>
      </c>
      <c r="Y98" s="123">
        <f t="shared" si="24"/>
        <v>1</v>
      </c>
      <c r="Z98" s="123">
        <f t="shared" si="25"/>
        <v>1</v>
      </c>
      <c r="AA98" s="123">
        <f t="shared" si="26"/>
        <v>1</v>
      </c>
      <c r="AB98" s="123">
        <f t="shared" si="27"/>
        <v>1</v>
      </c>
      <c r="AC98" s="123">
        <f t="shared" si="28"/>
        <v>1</v>
      </c>
    </row>
    <row r="99" spans="2:29" s="38" customFormat="1" ht="84" outlineLevel="1">
      <c r="B99" s="71">
        <f t="shared" si="29"/>
        <v>85</v>
      </c>
      <c r="C99" s="50" t="s">
        <v>333</v>
      </c>
      <c r="D99" s="50">
        <v>2</v>
      </c>
      <c r="E99" s="50" t="s">
        <v>324</v>
      </c>
      <c r="F99" s="54" t="s">
        <v>150</v>
      </c>
      <c r="G99" s="50" t="s">
        <v>206</v>
      </c>
      <c r="H99" s="50">
        <v>1</v>
      </c>
      <c r="I99" s="53" t="s">
        <v>207</v>
      </c>
      <c r="J99" s="50" t="s">
        <v>131</v>
      </c>
      <c r="K99" s="50" t="s">
        <v>123</v>
      </c>
      <c r="L99" s="50" t="s">
        <v>257</v>
      </c>
      <c r="M99" s="66"/>
      <c r="N99" s="81"/>
      <c r="O99" s="68" t="str">
        <f t="shared" si="30"/>
        <v/>
      </c>
      <c r="P99" s="50" t="s">
        <v>68</v>
      </c>
      <c r="Q99" s="50" t="s">
        <v>71</v>
      </c>
      <c r="R99" s="50"/>
      <c r="S99" s="50" t="s">
        <v>243</v>
      </c>
      <c r="T99" s="50"/>
      <c r="U99" s="50" t="s">
        <v>50</v>
      </c>
      <c r="V99" s="50"/>
      <c r="W99" s="52"/>
      <c r="X99" s="123">
        <f t="shared" si="23"/>
        <v>1</v>
      </c>
      <c r="Y99" s="123">
        <f t="shared" si="24"/>
        <v>1</v>
      </c>
      <c r="Z99" s="123">
        <f t="shared" si="25"/>
        <v>1</v>
      </c>
      <c r="AA99" s="123">
        <f t="shared" si="26"/>
        <v>1</v>
      </c>
      <c r="AB99" s="123">
        <f t="shared" si="27"/>
        <v>1</v>
      </c>
      <c r="AC99" s="123">
        <f t="shared" si="28"/>
        <v>1</v>
      </c>
    </row>
    <row r="100" spans="2:29" s="38" customFormat="1" ht="36" outlineLevel="1">
      <c r="B100" s="71">
        <f t="shared" si="29"/>
        <v>86</v>
      </c>
      <c r="C100" s="50" t="s">
        <v>333</v>
      </c>
      <c r="D100" s="54">
        <v>2.4</v>
      </c>
      <c r="E100" s="54" t="s">
        <v>127</v>
      </c>
      <c r="F100" s="54"/>
      <c r="G100" s="54" t="s">
        <v>206</v>
      </c>
      <c r="H100" s="54">
        <v>3</v>
      </c>
      <c r="I100" s="55" t="s">
        <v>149</v>
      </c>
      <c r="J100" s="54" t="s">
        <v>131</v>
      </c>
      <c r="K100" s="54" t="s">
        <v>123</v>
      </c>
      <c r="L100" s="50" t="s">
        <v>257</v>
      </c>
      <c r="M100" s="66"/>
      <c r="N100" s="65"/>
      <c r="O100" s="68" t="str">
        <f t="shared" si="30"/>
        <v/>
      </c>
      <c r="P100" s="54" t="s">
        <v>68</v>
      </c>
      <c r="Q100" s="54" t="s">
        <v>82</v>
      </c>
      <c r="R100" s="54"/>
      <c r="S100" s="54"/>
      <c r="T100" s="54"/>
      <c r="U100" s="54" t="s">
        <v>50</v>
      </c>
      <c r="V100" s="50"/>
      <c r="W100" s="52"/>
      <c r="X100" s="123">
        <f t="shared" si="23"/>
        <v>1</v>
      </c>
      <c r="Y100" s="123">
        <f t="shared" si="24"/>
        <v>1</v>
      </c>
      <c r="Z100" s="123">
        <f t="shared" si="25"/>
        <v>1</v>
      </c>
      <c r="AA100" s="123">
        <f t="shared" si="26"/>
        <v>1</v>
      </c>
      <c r="AB100" s="123">
        <f t="shared" si="27"/>
        <v>1</v>
      </c>
      <c r="AC100" s="123">
        <f t="shared" si="28"/>
        <v>1</v>
      </c>
    </row>
    <row r="101" spans="2:29" s="38" customFormat="1" ht="36" outlineLevel="1">
      <c r="B101" s="71">
        <f t="shared" si="29"/>
        <v>87</v>
      </c>
      <c r="C101" s="50" t="s">
        <v>333</v>
      </c>
      <c r="D101" s="50">
        <v>2</v>
      </c>
      <c r="E101" s="50" t="s">
        <v>324</v>
      </c>
      <c r="F101" s="54" t="s">
        <v>150</v>
      </c>
      <c r="G101" s="50" t="s">
        <v>206</v>
      </c>
      <c r="H101" s="50">
        <v>4</v>
      </c>
      <c r="I101" s="53" t="s">
        <v>208</v>
      </c>
      <c r="J101" s="50" t="s">
        <v>131</v>
      </c>
      <c r="K101" s="50" t="s">
        <v>123</v>
      </c>
      <c r="L101" s="50" t="s">
        <v>257</v>
      </c>
      <c r="M101" s="66"/>
      <c r="N101" s="81"/>
      <c r="O101" s="68" t="str">
        <f t="shared" si="30"/>
        <v/>
      </c>
      <c r="P101" s="50" t="s">
        <v>68</v>
      </c>
      <c r="Q101" s="50" t="s">
        <v>69</v>
      </c>
      <c r="R101" s="50"/>
      <c r="S101" s="50" t="s">
        <v>243</v>
      </c>
      <c r="T101" s="50"/>
      <c r="U101" s="50" t="s">
        <v>50</v>
      </c>
      <c r="V101" s="50"/>
      <c r="W101" s="52"/>
      <c r="X101" s="123">
        <f t="shared" si="23"/>
        <v>1</v>
      </c>
      <c r="Y101" s="123">
        <f t="shared" si="24"/>
        <v>1</v>
      </c>
      <c r="Z101" s="123">
        <f t="shared" si="25"/>
        <v>1</v>
      </c>
      <c r="AA101" s="123">
        <f t="shared" si="26"/>
        <v>1</v>
      </c>
      <c r="AB101" s="123">
        <f t="shared" si="27"/>
        <v>1</v>
      </c>
      <c r="AC101" s="123">
        <f t="shared" si="28"/>
        <v>1</v>
      </c>
    </row>
    <row r="102" spans="2:29" s="38" customFormat="1" ht="36" outlineLevel="1">
      <c r="B102" s="71">
        <f t="shared" si="29"/>
        <v>88</v>
      </c>
      <c r="C102" s="50" t="s">
        <v>333</v>
      </c>
      <c r="D102" s="50">
        <v>2</v>
      </c>
      <c r="E102" s="50" t="s">
        <v>324</v>
      </c>
      <c r="F102" s="54" t="s">
        <v>150</v>
      </c>
      <c r="G102" s="50" t="s">
        <v>206</v>
      </c>
      <c r="H102" s="50">
        <v>5</v>
      </c>
      <c r="I102" s="53" t="s">
        <v>209</v>
      </c>
      <c r="J102" s="50" t="s">
        <v>131</v>
      </c>
      <c r="K102" s="50" t="s">
        <v>123</v>
      </c>
      <c r="L102" s="50" t="s">
        <v>257</v>
      </c>
      <c r="M102" s="66"/>
      <c r="N102" s="81"/>
      <c r="O102" s="68" t="str">
        <f t="shared" si="30"/>
        <v/>
      </c>
      <c r="P102" s="50" t="s">
        <v>68</v>
      </c>
      <c r="Q102" s="50" t="s">
        <v>210</v>
      </c>
      <c r="R102" s="50"/>
      <c r="S102" s="50" t="s">
        <v>243</v>
      </c>
      <c r="T102" s="50"/>
      <c r="U102" s="50" t="s">
        <v>50</v>
      </c>
      <c r="V102" s="50"/>
      <c r="W102" s="52"/>
      <c r="X102" s="123">
        <f t="shared" si="23"/>
        <v>1</v>
      </c>
      <c r="Y102" s="123">
        <f t="shared" si="24"/>
        <v>1</v>
      </c>
      <c r="Z102" s="123">
        <f t="shared" si="25"/>
        <v>1</v>
      </c>
      <c r="AA102" s="123">
        <f t="shared" si="26"/>
        <v>1</v>
      </c>
      <c r="AB102" s="123">
        <f t="shared" si="27"/>
        <v>1</v>
      </c>
      <c r="AC102" s="123">
        <f t="shared" si="28"/>
        <v>1</v>
      </c>
    </row>
    <row r="103" spans="2:29" s="38" customFormat="1" ht="36" outlineLevel="1">
      <c r="B103" s="71">
        <f t="shared" si="29"/>
        <v>89</v>
      </c>
      <c r="C103" s="50" t="s">
        <v>333</v>
      </c>
      <c r="D103" s="50">
        <v>2</v>
      </c>
      <c r="E103" s="50" t="s">
        <v>324</v>
      </c>
      <c r="F103" s="54" t="s">
        <v>151</v>
      </c>
      <c r="G103" s="54" t="s">
        <v>349</v>
      </c>
      <c r="H103" s="54">
        <v>1</v>
      </c>
      <c r="I103" s="54" t="s">
        <v>348</v>
      </c>
      <c r="J103" s="50" t="s">
        <v>131</v>
      </c>
      <c r="K103" s="50"/>
      <c r="L103" s="50" t="s">
        <v>257</v>
      </c>
      <c r="M103" s="66"/>
      <c r="N103" s="81"/>
      <c r="O103" s="68" t="str">
        <f t="shared" si="30"/>
        <v/>
      </c>
      <c r="P103" s="50" t="s">
        <v>110</v>
      </c>
      <c r="Q103" s="50" t="s">
        <v>106</v>
      </c>
      <c r="R103" s="50" t="s">
        <v>79</v>
      </c>
      <c r="S103" s="50" t="s">
        <v>364</v>
      </c>
      <c r="T103" s="50"/>
      <c r="U103" s="50" t="s">
        <v>49</v>
      </c>
      <c r="V103" s="50"/>
      <c r="W103" s="52"/>
      <c r="X103" s="123">
        <f t="shared" si="23"/>
        <v>1</v>
      </c>
      <c r="Y103" s="123">
        <f t="shared" si="24"/>
        <v>1</v>
      </c>
      <c r="Z103" s="123">
        <f t="shared" si="25"/>
        <v>1</v>
      </c>
      <c r="AA103" s="123">
        <f t="shared" si="26"/>
        <v>1</v>
      </c>
      <c r="AB103" s="123">
        <f t="shared" si="27"/>
        <v>1</v>
      </c>
      <c r="AC103" s="123">
        <f t="shared" si="28"/>
        <v>1</v>
      </c>
    </row>
    <row r="104" spans="2:29" s="38" customFormat="1" ht="48" outlineLevel="1">
      <c r="B104" s="71">
        <f t="shared" si="29"/>
        <v>90</v>
      </c>
      <c r="C104" s="50" t="s">
        <v>333</v>
      </c>
      <c r="D104" s="50">
        <v>2</v>
      </c>
      <c r="E104" s="50" t="s">
        <v>324</v>
      </c>
      <c r="F104" s="54" t="s">
        <v>150</v>
      </c>
      <c r="G104" s="50" t="s">
        <v>358</v>
      </c>
      <c r="H104" s="50">
        <v>1</v>
      </c>
      <c r="I104" s="50" t="s">
        <v>359</v>
      </c>
      <c r="J104" s="50" t="s">
        <v>244</v>
      </c>
      <c r="K104" s="50"/>
      <c r="L104" s="50" t="s">
        <v>257</v>
      </c>
      <c r="M104" s="66"/>
      <c r="N104" s="81"/>
      <c r="O104" s="68" t="str">
        <f t="shared" si="30"/>
        <v/>
      </c>
      <c r="P104" s="50" t="s">
        <v>56</v>
      </c>
      <c r="Q104" s="10" t="s">
        <v>64</v>
      </c>
      <c r="R104" s="50"/>
      <c r="S104" s="50" t="s">
        <v>364</v>
      </c>
      <c r="T104" s="50"/>
      <c r="U104" s="50" t="s">
        <v>51</v>
      </c>
      <c r="V104" s="50"/>
      <c r="W104" s="52"/>
      <c r="X104" s="123">
        <f t="shared" si="23"/>
        <v>1</v>
      </c>
      <c r="Y104" s="123">
        <f t="shared" si="24"/>
        <v>1</v>
      </c>
      <c r="Z104" s="123">
        <f t="shared" si="25"/>
        <v>1</v>
      </c>
      <c r="AA104" s="123">
        <f t="shared" si="26"/>
        <v>1</v>
      </c>
      <c r="AB104" s="123">
        <f t="shared" si="27"/>
        <v>1</v>
      </c>
      <c r="AC104" s="123">
        <f t="shared" si="28"/>
        <v>1</v>
      </c>
    </row>
    <row r="105" spans="2:29" s="38" customFormat="1" ht="36" outlineLevel="1">
      <c r="B105" s="71">
        <f t="shared" si="29"/>
        <v>91</v>
      </c>
      <c r="C105" s="50" t="s">
        <v>333</v>
      </c>
      <c r="D105" s="50">
        <v>2</v>
      </c>
      <c r="E105" s="50" t="s">
        <v>324</v>
      </c>
      <c r="F105" s="54" t="s">
        <v>150</v>
      </c>
      <c r="G105" s="50" t="s">
        <v>358</v>
      </c>
      <c r="H105" s="50">
        <v>2</v>
      </c>
      <c r="I105" s="50" t="s">
        <v>361</v>
      </c>
      <c r="J105" s="50" t="s">
        <v>244</v>
      </c>
      <c r="K105" s="50" t="s">
        <v>131</v>
      </c>
      <c r="L105" s="50" t="s">
        <v>257</v>
      </c>
      <c r="M105" s="66"/>
      <c r="N105" s="81"/>
      <c r="O105" s="68" t="str">
        <f t="shared" si="30"/>
        <v/>
      </c>
      <c r="P105" s="50" t="s">
        <v>64</v>
      </c>
      <c r="Q105" s="10" t="s">
        <v>77</v>
      </c>
      <c r="R105" s="50"/>
      <c r="S105" s="50" t="s">
        <v>364</v>
      </c>
      <c r="T105" s="50"/>
      <c r="U105" s="50" t="s">
        <v>51</v>
      </c>
      <c r="V105" s="50"/>
      <c r="W105" s="52"/>
      <c r="X105" s="123">
        <f t="shared" si="23"/>
        <v>1</v>
      </c>
      <c r="Y105" s="123">
        <f t="shared" si="24"/>
        <v>1</v>
      </c>
      <c r="Z105" s="123">
        <f t="shared" si="25"/>
        <v>1</v>
      </c>
      <c r="AA105" s="123">
        <f t="shared" si="26"/>
        <v>1</v>
      </c>
      <c r="AB105" s="123">
        <f t="shared" si="27"/>
        <v>1</v>
      </c>
      <c r="AC105" s="123">
        <f t="shared" si="28"/>
        <v>1</v>
      </c>
    </row>
    <row r="106" spans="2:29" s="38" customFormat="1" ht="36" outlineLevel="1">
      <c r="B106" s="71">
        <f t="shared" si="29"/>
        <v>92</v>
      </c>
      <c r="C106" s="50" t="s">
        <v>333</v>
      </c>
      <c r="D106" s="50">
        <v>2</v>
      </c>
      <c r="E106" s="50" t="s">
        <v>324</v>
      </c>
      <c r="F106" s="54" t="s">
        <v>150</v>
      </c>
      <c r="G106" s="50" t="s">
        <v>358</v>
      </c>
      <c r="H106" s="50">
        <v>3</v>
      </c>
      <c r="I106" s="50" t="s">
        <v>362</v>
      </c>
      <c r="J106" s="50" t="s">
        <v>131</v>
      </c>
      <c r="K106" s="50" t="s">
        <v>244</v>
      </c>
      <c r="L106" s="50" t="s">
        <v>257</v>
      </c>
      <c r="M106" s="66"/>
      <c r="N106" s="81"/>
      <c r="O106" s="68" t="str">
        <f t="shared" si="30"/>
        <v/>
      </c>
      <c r="P106" s="50" t="s">
        <v>77</v>
      </c>
      <c r="Q106" s="10" t="s">
        <v>77</v>
      </c>
      <c r="R106" s="50"/>
      <c r="S106" s="50" t="s">
        <v>364</v>
      </c>
      <c r="T106" s="50"/>
      <c r="U106" s="50" t="s">
        <v>51</v>
      </c>
      <c r="V106" s="50"/>
      <c r="W106" s="52"/>
      <c r="X106" s="123">
        <f t="shared" si="23"/>
        <v>1</v>
      </c>
      <c r="Y106" s="123">
        <f t="shared" si="24"/>
        <v>1</v>
      </c>
      <c r="Z106" s="123">
        <f t="shared" si="25"/>
        <v>1</v>
      </c>
      <c r="AA106" s="123">
        <f t="shared" si="26"/>
        <v>1</v>
      </c>
      <c r="AB106" s="123">
        <f t="shared" si="27"/>
        <v>1</v>
      </c>
      <c r="AC106" s="123">
        <f t="shared" si="28"/>
        <v>1</v>
      </c>
    </row>
    <row r="107" spans="2:29" s="38" customFormat="1" ht="36" outlineLevel="1">
      <c r="B107" s="71">
        <f t="shared" si="29"/>
        <v>93</v>
      </c>
      <c r="C107" s="50" t="s">
        <v>333</v>
      </c>
      <c r="D107" s="50">
        <v>2</v>
      </c>
      <c r="E107" s="50" t="s">
        <v>324</v>
      </c>
      <c r="F107" s="54" t="s">
        <v>150</v>
      </c>
      <c r="G107" s="50" t="s">
        <v>358</v>
      </c>
      <c r="H107" s="50">
        <v>4</v>
      </c>
      <c r="I107" s="50" t="s">
        <v>363</v>
      </c>
      <c r="J107" s="50" t="s">
        <v>244</v>
      </c>
      <c r="K107" s="50" t="s">
        <v>131</v>
      </c>
      <c r="L107" s="50" t="s">
        <v>257</v>
      </c>
      <c r="M107" s="66"/>
      <c r="N107" s="81"/>
      <c r="O107" s="68" t="str">
        <f t="shared" si="30"/>
        <v/>
      </c>
      <c r="P107" s="50" t="s">
        <v>64</v>
      </c>
      <c r="Q107" s="10" t="s">
        <v>64</v>
      </c>
      <c r="R107" s="50"/>
      <c r="S107" s="50" t="s">
        <v>364</v>
      </c>
      <c r="T107" s="50"/>
      <c r="U107" s="50" t="s">
        <v>51</v>
      </c>
      <c r="V107" s="50"/>
      <c r="W107" s="52"/>
      <c r="X107" s="123">
        <f t="shared" si="23"/>
        <v>1</v>
      </c>
      <c r="Y107" s="123">
        <f t="shared" si="24"/>
        <v>1</v>
      </c>
      <c r="Z107" s="123">
        <f t="shared" si="25"/>
        <v>1</v>
      </c>
      <c r="AA107" s="123">
        <f t="shared" si="26"/>
        <v>1</v>
      </c>
      <c r="AB107" s="123">
        <f t="shared" si="27"/>
        <v>1</v>
      </c>
      <c r="AC107" s="123">
        <f t="shared" si="28"/>
        <v>1</v>
      </c>
    </row>
    <row r="108" spans="2:29" s="38" customFormat="1" ht="36" outlineLevel="1">
      <c r="B108" s="71">
        <f t="shared" si="29"/>
        <v>94</v>
      </c>
      <c r="C108" s="50" t="s">
        <v>333</v>
      </c>
      <c r="D108" s="50">
        <v>2</v>
      </c>
      <c r="E108" s="50" t="s">
        <v>324</v>
      </c>
      <c r="F108" s="54" t="s">
        <v>151</v>
      </c>
      <c r="G108" s="54" t="s">
        <v>349</v>
      </c>
      <c r="H108" s="54">
        <v>2</v>
      </c>
      <c r="I108" s="54" t="s">
        <v>348</v>
      </c>
      <c r="J108" s="50" t="s">
        <v>244</v>
      </c>
      <c r="K108" s="50"/>
      <c r="L108" s="50" t="s">
        <v>257</v>
      </c>
      <c r="M108" s="66"/>
      <c r="N108" s="81"/>
      <c r="O108" s="68" t="str">
        <f t="shared" si="30"/>
        <v/>
      </c>
      <c r="P108" s="50" t="s">
        <v>110</v>
      </c>
      <c r="Q108" s="50" t="s">
        <v>111</v>
      </c>
      <c r="R108" s="50" t="s">
        <v>79</v>
      </c>
      <c r="S108" s="50" t="s">
        <v>364</v>
      </c>
      <c r="T108" s="50"/>
      <c r="U108" s="50" t="s">
        <v>49</v>
      </c>
      <c r="V108" s="50"/>
      <c r="W108" s="52"/>
      <c r="X108" s="123">
        <f t="shared" si="23"/>
        <v>1</v>
      </c>
      <c r="Y108" s="123">
        <f t="shared" si="24"/>
        <v>1</v>
      </c>
      <c r="Z108" s="123">
        <f t="shared" si="25"/>
        <v>1</v>
      </c>
      <c r="AA108" s="123">
        <f t="shared" si="26"/>
        <v>1</v>
      </c>
      <c r="AB108" s="123">
        <f t="shared" si="27"/>
        <v>1</v>
      </c>
      <c r="AC108" s="123">
        <f t="shared" si="28"/>
        <v>1</v>
      </c>
    </row>
    <row r="109" spans="2:29" s="38" customFormat="1" ht="36" outlineLevel="1">
      <c r="B109" s="71">
        <f t="shared" si="29"/>
        <v>95</v>
      </c>
      <c r="C109" s="50" t="s">
        <v>333</v>
      </c>
      <c r="D109" s="50">
        <v>2</v>
      </c>
      <c r="E109" s="50" t="s">
        <v>324</v>
      </c>
      <c r="F109" s="54" t="s">
        <v>151</v>
      </c>
      <c r="G109" s="54" t="s">
        <v>349</v>
      </c>
      <c r="H109" s="54">
        <v>8</v>
      </c>
      <c r="I109" s="54" t="s">
        <v>405</v>
      </c>
      <c r="J109" s="50" t="s">
        <v>299</v>
      </c>
      <c r="K109" s="50"/>
      <c r="L109" s="50" t="s">
        <v>257</v>
      </c>
      <c r="M109" s="66"/>
      <c r="N109" s="81"/>
      <c r="O109" s="68" t="str">
        <f t="shared" si="30"/>
        <v/>
      </c>
      <c r="P109" s="50" t="s">
        <v>110</v>
      </c>
      <c r="Q109" s="50" t="s">
        <v>78</v>
      </c>
      <c r="R109" s="50"/>
      <c r="S109" s="50" t="s">
        <v>364</v>
      </c>
      <c r="T109" s="50"/>
      <c r="U109" s="50" t="s">
        <v>59</v>
      </c>
      <c r="V109" s="50"/>
      <c r="W109" s="52"/>
      <c r="X109" s="123">
        <f t="shared" si="23"/>
        <v>1</v>
      </c>
      <c r="Y109" s="123">
        <f t="shared" si="24"/>
        <v>1</v>
      </c>
      <c r="Z109" s="123">
        <f t="shared" si="25"/>
        <v>1</v>
      </c>
      <c r="AA109" s="123">
        <f t="shared" si="26"/>
        <v>1</v>
      </c>
      <c r="AB109" s="123">
        <f t="shared" si="27"/>
        <v>1</v>
      </c>
      <c r="AC109" s="123">
        <f t="shared" si="28"/>
        <v>1</v>
      </c>
    </row>
    <row r="110" spans="2:29" s="38" customFormat="1" ht="36" outlineLevel="1">
      <c r="B110" s="71">
        <f t="shared" si="29"/>
        <v>96</v>
      </c>
      <c r="C110" s="50" t="s">
        <v>333</v>
      </c>
      <c r="D110" s="50">
        <v>2</v>
      </c>
      <c r="E110" s="50" t="s">
        <v>324</v>
      </c>
      <c r="F110" s="50" t="s">
        <v>215</v>
      </c>
      <c r="G110" s="50" t="s">
        <v>349</v>
      </c>
      <c r="H110" s="50">
        <v>3</v>
      </c>
      <c r="I110" s="50" t="s">
        <v>348</v>
      </c>
      <c r="J110" s="50" t="s">
        <v>131</v>
      </c>
      <c r="K110" s="50"/>
      <c r="L110" s="50" t="s">
        <v>257</v>
      </c>
      <c r="M110" s="66"/>
      <c r="N110" s="81"/>
      <c r="O110" s="68"/>
      <c r="P110" s="50" t="s">
        <v>110</v>
      </c>
      <c r="Q110" s="50" t="s">
        <v>449</v>
      </c>
      <c r="R110" s="50" t="s">
        <v>79</v>
      </c>
      <c r="S110" s="50" t="s">
        <v>364</v>
      </c>
      <c r="T110" s="50"/>
      <c r="U110" s="50" t="s">
        <v>49</v>
      </c>
      <c r="V110" s="50"/>
      <c r="W110" s="52"/>
      <c r="X110" s="123">
        <f t="shared" si="23"/>
        <v>1</v>
      </c>
      <c r="Y110" s="123">
        <f t="shared" si="24"/>
        <v>1</v>
      </c>
      <c r="Z110" s="123">
        <f t="shared" si="25"/>
        <v>1</v>
      </c>
      <c r="AA110" s="123">
        <f t="shared" si="26"/>
        <v>1</v>
      </c>
      <c r="AB110" s="123">
        <f t="shared" si="27"/>
        <v>1</v>
      </c>
      <c r="AC110" s="123">
        <f t="shared" si="28"/>
        <v>1</v>
      </c>
    </row>
    <row r="111" spans="2:29" s="38" customFormat="1" ht="36" outlineLevel="1">
      <c r="B111" s="71">
        <f t="shared" si="29"/>
        <v>97</v>
      </c>
      <c r="C111" s="50" t="s">
        <v>333</v>
      </c>
      <c r="D111" s="50">
        <v>2</v>
      </c>
      <c r="E111" s="50" t="s">
        <v>324</v>
      </c>
      <c r="F111" s="54" t="s">
        <v>151</v>
      </c>
      <c r="G111" s="54" t="s">
        <v>349</v>
      </c>
      <c r="H111" s="54">
        <v>5</v>
      </c>
      <c r="I111" s="54" t="s">
        <v>440</v>
      </c>
      <c r="J111" s="50" t="s">
        <v>299</v>
      </c>
      <c r="K111" s="50"/>
      <c r="L111" s="50" t="s">
        <v>257</v>
      </c>
      <c r="M111" s="66"/>
      <c r="N111" s="81"/>
      <c r="O111" s="68" t="str">
        <f t="shared" ref="O111:O118" si="31">IF(N111="No","û",IF(N111="Si","ü",IF(N111="NA","l","")))</f>
        <v/>
      </c>
      <c r="P111" s="50" t="s">
        <v>110</v>
      </c>
      <c r="Q111" s="50" t="s">
        <v>443</v>
      </c>
      <c r="R111" s="50" t="s">
        <v>79</v>
      </c>
      <c r="S111" s="50" t="s">
        <v>364</v>
      </c>
      <c r="T111" s="50"/>
      <c r="U111" s="50" t="s">
        <v>49</v>
      </c>
      <c r="V111" s="50"/>
      <c r="W111" s="52"/>
      <c r="X111" s="123">
        <f t="shared" si="23"/>
        <v>1</v>
      </c>
      <c r="Y111" s="123">
        <f t="shared" si="24"/>
        <v>1</v>
      </c>
      <c r="Z111" s="123">
        <f t="shared" si="25"/>
        <v>1</v>
      </c>
      <c r="AA111" s="123">
        <f t="shared" si="26"/>
        <v>1</v>
      </c>
      <c r="AB111" s="123">
        <f t="shared" si="27"/>
        <v>1</v>
      </c>
      <c r="AC111" s="123">
        <f t="shared" si="28"/>
        <v>1</v>
      </c>
    </row>
    <row r="112" spans="2:29" s="38" customFormat="1" ht="72" outlineLevel="1">
      <c r="B112" s="71">
        <f t="shared" si="29"/>
        <v>98</v>
      </c>
      <c r="C112" s="50" t="s">
        <v>333</v>
      </c>
      <c r="D112" s="50">
        <v>2</v>
      </c>
      <c r="E112" s="50" t="s">
        <v>324</v>
      </c>
      <c r="F112" s="54" t="s">
        <v>151</v>
      </c>
      <c r="G112" s="54" t="s">
        <v>349</v>
      </c>
      <c r="H112" s="54">
        <v>1</v>
      </c>
      <c r="I112" s="54" t="s">
        <v>348</v>
      </c>
      <c r="J112" s="50" t="s">
        <v>131</v>
      </c>
      <c r="K112" s="50"/>
      <c r="L112" s="50" t="s">
        <v>257</v>
      </c>
      <c r="M112" s="66"/>
      <c r="N112" s="81"/>
      <c r="O112" s="68" t="str">
        <f t="shared" si="31"/>
        <v/>
      </c>
      <c r="P112" s="50" t="s">
        <v>112</v>
      </c>
      <c r="Q112" s="50" t="s">
        <v>106</v>
      </c>
      <c r="R112" s="50" t="s">
        <v>79</v>
      </c>
      <c r="S112" s="50" t="s">
        <v>428</v>
      </c>
      <c r="T112" s="50"/>
      <c r="U112" s="50" t="s">
        <v>49</v>
      </c>
      <c r="V112" s="50"/>
      <c r="W112" s="52"/>
      <c r="X112" s="123">
        <f t="shared" si="23"/>
        <v>1</v>
      </c>
      <c r="Y112" s="123">
        <f t="shared" si="24"/>
        <v>1</v>
      </c>
      <c r="Z112" s="123">
        <f t="shared" si="25"/>
        <v>1</v>
      </c>
      <c r="AA112" s="123">
        <f t="shared" si="26"/>
        <v>1</v>
      </c>
      <c r="AB112" s="123">
        <f t="shared" si="27"/>
        <v>1</v>
      </c>
      <c r="AC112" s="123">
        <f t="shared" si="28"/>
        <v>1</v>
      </c>
    </row>
    <row r="113" spans="2:29" s="38" customFormat="1" ht="84" outlineLevel="1">
      <c r="B113" s="71">
        <f t="shared" si="29"/>
        <v>99</v>
      </c>
      <c r="C113" s="50" t="s">
        <v>333</v>
      </c>
      <c r="D113" s="50">
        <v>2</v>
      </c>
      <c r="E113" s="50" t="s">
        <v>324</v>
      </c>
      <c r="F113" s="54" t="s">
        <v>152</v>
      </c>
      <c r="G113" s="50" t="s">
        <v>358</v>
      </c>
      <c r="H113" s="50">
        <v>1</v>
      </c>
      <c r="I113" s="50" t="s">
        <v>359</v>
      </c>
      <c r="J113" s="50" t="s">
        <v>244</v>
      </c>
      <c r="K113" s="50"/>
      <c r="L113" s="50" t="s">
        <v>257</v>
      </c>
      <c r="M113" s="66"/>
      <c r="N113" s="81"/>
      <c r="O113" s="68" t="str">
        <f t="shared" si="31"/>
        <v/>
      </c>
      <c r="P113" s="50" t="s">
        <v>58</v>
      </c>
      <c r="Q113" s="10" t="s">
        <v>64</v>
      </c>
      <c r="R113" s="50"/>
      <c r="S113" s="50" t="s">
        <v>428</v>
      </c>
      <c r="T113" s="50"/>
      <c r="U113" s="50" t="s">
        <v>51</v>
      </c>
      <c r="V113" s="50"/>
      <c r="W113" s="52"/>
      <c r="X113" s="123">
        <f t="shared" si="23"/>
        <v>1</v>
      </c>
      <c r="Y113" s="123">
        <f t="shared" si="24"/>
        <v>1</v>
      </c>
      <c r="Z113" s="123">
        <f t="shared" si="25"/>
        <v>1</v>
      </c>
      <c r="AA113" s="123">
        <f t="shared" si="26"/>
        <v>1</v>
      </c>
      <c r="AB113" s="123">
        <f t="shared" si="27"/>
        <v>1</v>
      </c>
      <c r="AC113" s="123">
        <f t="shared" si="28"/>
        <v>1</v>
      </c>
    </row>
    <row r="114" spans="2:29" s="38" customFormat="1" ht="36" outlineLevel="1">
      <c r="B114" s="71">
        <f t="shared" si="29"/>
        <v>100</v>
      </c>
      <c r="C114" s="50" t="s">
        <v>333</v>
      </c>
      <c r="D114" s="50">
        <v>2</v>
      </c>
      <c r="E114" s="50" t="s">
        <v>324</v>
      </c>
      <c r="F114" s="54" t="s">
        <v>152</v>
      </c>
      <c r="G114" s="50" t="s">
        <v>358</v>
      </c>
      <c r="H114" s="50">
        <v>2</v>
      </c>
      <c r="I114" s="50" t="s">
        <v>361</v>
      </c>
      <c r="J114" s="50" t="s">
        <v>244</v>
      </c>
      <c r="K114" s="50" t="s">
        <v>131</v>
      </c>
      <c r="L114" s="50" t="s">
        <v>257</v>
      </c>
      <c r="M114" s="66"/>
      <c r="N114" s="81"/>
      <c r="O114" s="68" t="str">
        <f t="shared" si="31"/>
        <v/>
      </c>
      <c r="P114" s="50" t="s">
        <v>64</v>
      </c>
      <c r="Q114" s="10" t="s">
        <v>77</v>
      </c>
      <c r="R114" s="50"/>
      <c r="S114" s="50" t="s">
        <v>428</v>
      </c>
      <c r="T114" s="50"/>
      <c r="U114" s="50" t="s">
        <v>51</v>
      </c>
      <c r="V114" s="50"/>
      <c r="W114" s="52"/>
      <c r="X114" s="123">
        <f t="shared" ref="X114:X145" si="32">IF(($G114="PRO")*AND(N114&lt;&gt;""),$N114, 1)</f>
        <v>1</v>
      </c>
      <c r="Y114" s="123">
        <f t="shared" ref="Y114:Y145" si="33">IF(($G114="REQM")*AND(N114&lt;&gt;""),$N114, 1)</f>
        <v>1</v>
      </c>
      <c r="Z114" s="123">
        <f t="shared" ref="Z114:Z145" si="34">IF(($G114="ING")*AND(N114&lt;&gt;""),$N114, 1)</f>
        <v>1</v>
      </c>
      <c r="AA114" s="123">
        <f t="shared" ref="AA114:AA145" si="35">IF(($G114="PPQA")*AND(N114&lt;&gt;""),$N114, 1)</f>
        <v>1</v>
      </c>
      <c r="AB114" s="123">
        <f t="shared" ref="AB114:AB145" si="36">IF(($G114="CM")*AND(N114&lt;&gt;""),$N114, 1)</f>
        <v>1</v>
      </c>
      <c r="AC114" s="123">
        <f t="shared" ref="AC114:AC145" si="37">IF(($G114="MA")*AND(N114&lt;&gt;""),$N114, 1)</f>
        <v>1</v>
      </c>
    </row>
    <row r="115" spans="2:29" s="38" customFormat="1" ht="36" outlineLevel="1">
      <c r="B115" s="71">
        <f t="shared" ref="B115:B146" si="38">B114+1</f>
        <v>101</v>
      </c>
      <c r="C115" s="50" t="s">
        <v>333</v>
      </c>
      <c r="D115" s="50">
        <v>2</v>
      </c>
      <c r="E115" s="50" t="s">
        <v>324</v>
      </c>
      <c r="F115" s="54" t="s">
        <v>152</v>
      </c>
      <c r="G115" s="50" t="s">
        <v>358</v>
      </c>
      <c r="H115" s="50">
        <v>3</v>
      </c>
      <c r="I115" s="50" t="s">
        <v>362</v>
      </c>
      <c r="J115" s="50" t="s">
        <v>131</v>
      </c>
      <c r="K115" s="50" t="s">
        <v>244</v>
      </c>
      <c r="L115" s="50" t="s">
        <v>257</v>
      </c>
      <c r="M115" s="66"/>
      <c r="N115" s="81"/>
      <c r="O115" s="68" t="str">
        <f t="shared" si="31"/>
        <v/>
      </c>
      <c r="P115" s="50" t="s">
        <v>77</v>
      </c>
      <c r="Q115" s="10" t="s">
        <v>77</v>
      </c>
      <c r="R115" s="50"/>
      <c r="S115" s="50" t="s">
        <v>428</v>
      </c>
      <c r="T115" s="50"/>
      <c r="U115" s="50" t="s">
        <v>51</v>
      </c>
      <c r="V115" s="50"/>
      <c r="W115" s="52"/>
      <c r="X115" s="123">
        <f t="shared" si="32"/>
        <v>1</v>
      </c>
      <c r="Y115" s="123">
        <f t="shared" si="33"/>
        <v>1</v>
      </c>
      <c r="Z115" s="123">
        <f t="shared" si="34"/>
        <v>1</v>
      </c>
      <c r="AA115" s="123">
        <f t="shared" si="35"/>
        <v>1</v>
      </c>
      <c r="AB115" s="123">
        <f t="shared" si="36"/>
        <v>1</v>
      </c>
      <c r="AC115" s="123">
        <f t="shared" si="37"/>
        <v>1</v>
      </c>
    </row>
    <row r="116" spans="2:29" s="38" customFormat="1" ht="36" outlineLevel="1">
      <c r="B116" s="71">
        <f t="shared" si="38"/>
        <v>102</v>
      </c>
      <c r="C116" s="50" t="s">
        <v>333</v>
      </c>
      <c r="D116" s="50">
        <v>2</v>
      </c>
      <c r="E116" s="50" t="s">
        <v>324</v>
      </c>
      <c r="F116" s="54" t="s">
        <v>152</v>
      </c>
      <c r="G116" s="50" t="s">
        <v>358</v>
      </c>
      <c r="H116" s="50">
        <v>4</v>
      </c>
      <c r="I116" s="50" t="s">
        <v>363</v>
      </c>
      <c r="J116" s="50" t="s">
        <v>244</v>
      </c>
      <c r="K116" s="50" t="s">
        <v>131</v>
      </c>
      <c r="L116" s="50" t="s">
        <v>257</v>
      </c>
      <c r="M116" s="66"/>
      <c r="N116" s="81"/>
      <c r="O116" s="68" t="str">
        <f t="shared" si="31"/>
        <v/>
      </c>
      <c r="P116" s="50" t="s">
        <v>64</v>
      </c>
      <c r="Q116" s="10" t="s">
        <v>64</v>
      </c>
      <c r="R116" s="50"/>
      <c r="S116" s="50" t="s">
        <v>428</v>
      </c>
      <c r="T116" s="50"/>
      <c r="U116" s="50" t="s">
        <v>51</v>
      </c>
      <c r="V116" s="50"/>
      <c r="W116" s="52"/>
      <c r="X116" s="123">
        <f t="shared" si="32"/>
        <v>1</v>
      </c>
      <c r="Y116" s="123">
        <f t="shared" si="33"/>
        <v>1</v>
      </c>
      <c r="Z116" s="123">
        <f t="shared" si="34"/>
        <v>1</v>
      </c>
      <c r="AA116" s="123">
        <f t="shared" si="35"/>
        <v>1</v>
      </c>
      <c r="AB116" s="123">
        <f t="shared" si="36"/>
        <v>1</v>
      </c>
      <c r="AC116" s="123">
        <f t="shared" si="37"/>
        <v>1</v>
      </c>
    </row>
    <row r="117" spans="2:29" s="38" customFormat="1" ht="72" outlineLevel="1">
      <c r="B117" s="71">
        <f t="shared" si="38"/>
        <v>103</v>
      </c>
      <c r="C117" s="50" t="s">
        <v>333</v>
      </c>
      <c r="D117" s="50">
        <v>2</v>
      </c>
      <c r="E117" s="50" t="s">
        <v>324</v>
      </c>
      <c r="F117" s="54" t="s">
        <v>152</v>
      </c>
      <c r="G117" s="54" t="s">
        <v>349</v>
      </c>
      <c r="H117" s="54">
        <v>2</v>
      </c>
      <c r="I117" s="54" t="s">
        <v>348</v>
      </c>
      <c r="J117" s="50" t="s">
        <v>244</v>
      </c>
      <c r="K117" s="50"/>
      <c r="L117" s="50" t="s">
        <v>257</v>
      </c>
      <c r="M117" s="66"/>
      <c r="N117" s="81"/>
      <c r="O117" s="68" t="str">
        <f t="shared" si="31"/>
        <v/>
      </c>
      <c r="P117" s="50" t="s">
        <v>112</v>
      </c>
      <c r="Q117" s="50" t="s">
        <v>111</v>
      </c>
      <c r="R117" s="50" t="s">
        <v>79</v>
      </c>
      <c r="S117" s="50" t="s">
        <v>428</v>
      </c>
      <c r="T117" s="50"/>
      <c r="U117" s="50" t="s">
        <v>80</v>
      </c>
      <c r="V117" s="50"/>
      <c r="W117" s="52"/>
      <c r="X117" s="123">
        <f t="shared" si="32"/>
        <v>1</v>
      </c>
      <c r="Y117" s="123">
        <f t="shared" si="33"/>
        <v>1</v>
      </c>
      <c r="Z117" s="123">
        <f t="shared" si="34"/>
        <v>1</v>
      </c>
      <c r="AA117" s="123">
        <f t="shared" si="35"/>
        <v>1</v>
      </c>
      <c r="AB117" s="123">
        <f t="shared" si="36"/>
        <v>1</v>
      </c>
      <c r="AC117" s="123">
        <f t="shared" si="37"/>
        <v>1</v>
      </c>
    </row>
    <row r="118" spans="2:29" s="38" customFormat="1" ht="72" outlineLevel="1">
      <c r="B118" s="71">
        <f t="shared" si="38"/>
        <v>104</v>
      </c>
      <c r="C118" s="50" t="s">
        <v>333</v>
      </c>
      <c r="D118" s="50">
        <v>2</v>
      </c>
      <c r="E118" s="50" t="s">
        <v>324</v>
      </c>
      <c r="F118" s="54" t="s">
        <v>152</v>
      </c>
      <c r="G118" s="54" t="s">
        <v>349</v>
      </c>
      <c r="H118" s="54">
        <v>8</v>
      </c>
      <c r="I118" s="54" t="s">
        <v>350</v>
      </c>
      <c r="J118" s="50" t="s">
        <v>299</v>
      </c>
      <c r="K118" s="50"/>
      <c r="L118" s="50" t="s">
        <v>257</v>
      </c>
      <c r="M118" s="66"/>
      <c r="N118" s="81"/>
      <c r="O118" s="68" t="str">
        <f t="shared" si="31"/>
        <v/>
      </c>
      <c r="P118" s="50" t="s">
        <v>112</v>
      </c>
      <c r="Q118" s="50" t="s">
        <v>78</v>
      </c>
      <c r="R118" s="50"/>
      <c r="S118" s="50" t="s">
        <v>428</v>
      </c>
      <c r="T118" s="50"/>
      <c r="U118" s="50" t="s">
        <v>59</v>
      </c>
      <c r="V118" s="50"/>
      <c r="W118" s="52"/>
      <c r="X118" s="123">
        <f t="shared" si="32"/>
        <v>1</v>
      </c>
      <c r="Y118" s="123">
        <f t="shared" si="33"/>
        <v>1</v>
      </c>
      <c r="Z118" s="123">
        <f t="shared" si="34"/>
        <v>1</v>
      </c>
      <c r="AA118" s="123">
        <f t="shared" si="35"/>
        <v>1</v>
      </c>
      <c r="AB118" s="123">
        <f t="shared" si="36"/>
        <v>1</v>
      </c>
      <c r="AC118" s="123">
        <f t="shared" si="37"/>
        <v>1</v>
      </c>
    </row>
    <row r="119" spans="2:29" s="38" customFormat="1" ht="36" outlineLevel="1">
      <c r="B119" s="71">
        <f t="shared" si="38"/>
        <v>105</v>
      </c>
      <c r="C119" s="50" t="s">
        <v>333</v>
      </c>
      <c r="D119" s="50">
        <v>2</v>
      </c>
      <c r="E119" s="50" t="s">
        <v>324</v>
      </c>
      <c r="F119" s="50" t="s">
        <v>215</v>
      </c>
      <c r="G119" s="50" t="s">
        <v>349</v>
      </c>
      <c r="H119" s="50">
        <v>3</v>
      </c>
      <c r="I119" s="50" t="s">
        <v>348</v>
      </c>
      <c r="J119" s="50" t="s">
        <v>131</v>
      </c>
      <c r="K119" s="50"/>
      <c r="L119" s="50" t="s">
        <v>257</v>
      </c>
      <c r="M119" s="66"/>
      <c r="N119" s="81"/>
      <c r="O119" s="68"/>
      <c r="P119" s="50" t="s">
        <v>110</v>
      </c>
      <c r="Q119" s="50" t="s">
        <v>449</v>
      </c>
      <c r="R119" s="50" t="s">
        <v>79</v>
      </c>
      <c r="S119" s="50" t="s">
        <v>364</v>
      </c>
      <c r="T119" s="50"/>
      <c r="U119" s="50" t="s">
        <v>49</v>
      </c>
      <c r="V119" s="50"/>
      <c r="W119" s="52"/>
      <c r="X119" s="123">
        <f t="shared" si="32"/>
        <v>1</v>
      </c>
      <c r="Y119" s="123">
        <f t="shared" si="33"/>
        <v>1</v>
      </c>
      <c r="Z119" s="123">
        <f t="shared" si="34"/>
        <v>1</v>
      </c>
      <c r="AA119" s="123">
        <f t="shared" si="35"/>
        <v>1</v>
      </c>
      <c r="AB119" s="123">
        <f t="shared" si="36"/>
        <v>1</v>
      </c>
      <c r="AC119" s="123">
        <f t="shared" si="37"/>
        <v>1</v>
      </c>
    </row>
    <row r="120" spans="2:29" s="38" customFormat="1" ht="36" outlineLevel="1">
      <c r="B120" s="71">
        <f t="shared" si="38"/>
        <v>106</v>
      </c>
      <c r="C120" s="50" t="s">
        <v>333</v>
      </c>
      <c r="D120" s="50">
        <v>2</v>
      </c>
      <c r="E120" s="50" t="s">
        <v>324</v>
      </c>
      <c r="F120" s="54" t="s">
        <v>152</v>
      </c>
      <c r="G120" s="54" t="s">
        <v>349</v>
      </c>
      <c r="H120" s="54">
        <v>6</v>
      </c>
      <c r="I120" s="54" t="s">
        <v>440</v>
      </c>
      <c r="J120" s="50" t="s">
        <v>299</v>
      </c>
      <c r="K120" s="50"/>
      <c r="L120" s="50" t="s">
        <v>257</v>
      </c>
      <c r="M120" s="66"/>
      <c r="N120" s="81"/>
      <c r="O120" s="68" t="str">
        <f t="shared" ref="O120:O132" si="39">IF(N120="No","û",IF(N120="Si","ü",IF(N120="NA","l","")))</f>
        <v/>
      </c>
      <c r="P120" s="50" t="s">
        <v>110</v>
      </c>
      <c r="Q120" s="50" t="s">
        <v>113</v>
      </c>
      <c r="R120" s="50" t="s">
        <v>79</v>
      </c>
      <c r="S120" s="50" t="s">
        <v>428</v>
      </c>
      <c r="T120" s="50"/>
      <c r="U120" s="50" t="s">
        <v>49</v>
      </c>
      <c r="V120" s="50"/>
      <c r="W120" s="52"/>
      <c r="X120" s="123">
        <f t="shared" si="32"/>
        <v>1</v>
      </c>
      <c r="Y120" s="123">
        <f t="shared" si="33"/>
        <v>1</v>
      </c>
      <c r="Z120" s="123">
        <f t="shared" si="34"/>
        <v>1</v>
      </c>
      <c r="AA120" s="123">
        <f t="shared" si="35"/>
        <v>1</v>
      </c>
      <c r="AB120" s="123">
        <f t="shared" si="36"/>
        <v>1</v>
      </c>
      <c r="AC120" s="123">
        <f t="shared" si="37"/>
        <v>1</v>
      </c>
    </row>
    <row r="121" spans="2:29" s="38" customFormat="1" ht="36" outlineLevel="1">
      <c r="B121" s="71">
        <f t="shared" si="38"/>
        <v>107</v>
      </c>
      <c r="C121" s="50" t="s">
        <v>333</v>
      </c>
      <c r="D121" s="50">
        <v>2</v>
      </c>
      <c r="E121" s="50" t="s">
        <v>324</v>
      </c>
      <c r="F121" s="54" t="s">
        <v>153</v>
      </c>
      <c r="G121" s="56" t="s">
        <v>206</v>
      </c>
      <c r="H121" s="56">
        <v>1</v>
      </c>
      <c r="I121" s="57" t="s">
        <v>212</v>
      </c>
      <c r="J121" s="50" t="s">
        <v>131</v>
      </c>
      <c r="K121" s="50" t="s">
        <v>123</v>
      </c>
      <c r="L121" s="50" t="s">
        <v>257</v>
      </c>
      <c r="M121" s="66"/>
      <c r="N121" s="81"/>
      <c r="O121" s="68" t="str">
        <f t="shared" si="39"/>
        <v/>
      </c>
      <c r="P121" s="50" t="s">
        <v>429</v>
      </c>
      <c r="Q121" s="50" t="s">
        <v>214</v>
      </c>
      <c r="R121" s="50"/>
      <c r="S121" s="50" t="s">
        <v>428</v>
      </c>
      <c r="T121" s="50"/>
      <c r="U121" s="50"/>
      <c r="V121" s="50"/>
      <c r="W121" s="52"/>
      <c r="X121" s="123">
        <f t="shared" si="32"/>
        <v>1</v>
      </c>
      <c r="Y121" s="123">
        <f t="shared" si="33"/>
        <v>1</v>
      </c>
      <c r="Z121" s="123">
        <f t="shared" si="34"/>
        <v>1</v>
      </c>
      <c r="AA121" s="123">
        <f t="shared" si="35"/>
        <v>1</v>
      </c>
      <c r="AB121" s="123">
        <f t="shared" si="36"/>
        <v>1</v>
      </c>
      <c r="AC121" s="123">
        <f t="shared" si="37"/>
        <v>1</v>
      </c>
    </row>
    <row r="122" spans="2:29" s="38" customFormat="1" ht="84" outlineLevel="1">
      <c r="B122" s="71">
        <f t="shared" si="38"/>
        <v>108</v>
      </c>
      <c r="C122" s="50" t="s">
        <v>333</v>
      </c>
      <c r="D122" s="50">
        <v>2</v>
      </c>
      <c r="E122" s="50" t="s">
        <v>324</v>
      </c>
      <c r="F122" s="54" t="s">
        <v>153</v>
      </c>
      <c r="G122" s="50" t="s">
        <v>206</v>
      </c>
      <c r="H122" s="50">
        <v>1</v>
      </c>
      <c r="I122" s="53" t="s">
        <v>207</v>
      </c>
      <c r="J122" s="50" t="s">
        <v>131</v>
      </c>
      <c r="K122" s="50" t="s">
        <v>123</v>
      </c>
      <c r="L122" s="50" t="s">
        <v>257</v>
      </c>
      <c r="M122" s="66"/>
      <c r="N122" s="81"/>
      <c r="O122" s="68" t="str">
        <f t="shared" si="39"/>
        <v/>
      </c>
      <c r="P122" s="50" t="s">
        <v>68</v>
      </c>
      <c r="Q122" s="50" t="s">
        <v>71</v>
      </c>
      <c r="R122" s="50"/>
      <c r="S122" s="50" t="s">
        <v>428</v>
      </c>
      <c r="T122" s="50"/>
      <c r="U122" s="50" t="s">
        <v>50</v>
      </c>
      <c r="V122" s="50"/>
      <c r="W122" s="52"/>
      <c r="X122" s="123">
        <f t="shared" si="32"/>
        <v>1</v>
      </c>
      <c r="Y122" s="123">
        <f t="shared" si="33"/>
        <v>1</v>
      </c>
      <c r="Z122" s="123">
        <f t="shared" si="34"/>
        <v>1</v>
      </c>
      <c r="AA122" s="123">
        <f t="shared" si="35"/>
        <v>1</v>
      </c>
      <c r="AB122" s="123">
        <f t="shared" si="36"/>
        <v>1</v>
      </c>
      <c r="AC122" s="123">
        <f t="shared" si="37"/>
        <v>1</v>
      </c>
    </row>
    <row r="123" spans="2:29" s="38" customFormat="1" ht="36" outlineLevel="1">
      <c r="B123" s="71">
        <f t="shared" si="38"/>
        <v>109</v>
      </c>
      <c r="C123" s="50" t="s">
        <v>333</v>
      </c>
      <c r="D123" s="54">
        <v>2.4</v>
      </c>
      <c r="E123" s="54" t="s">
        <v>127</v>
      </c>
      <c r="F123" s="54"/>
      <c r="G123" s="54" t="s">
        <v>206</v>
      </c>
      <c r="H123" s="54">
        <v>3</v>
      </c>
      <c r="I123" s="55" t="s">
        <v>149</v>
      </c>
      <c r="J123" s="54" t="s">
        <v>131</v>
      </c>
      <c r="K123" s="54" t="s">
        <v>123</v>
      </c>
      <c r="L123" s="50" t="s">
        <v>257</v>
      </c>
      <c r="M123" s="66"/>
      <c r="N123" s="65"/>
      <c r="O123" s="68" t="str">
        <f t="shared" si="39"/>
        <v/>
      </c>
      <c r="P123" s="54" t="s">
        <v>68</v>
      </c>
      <c r="Q123" s="54" t="s">
        <v>82</v>
      </c>
      <c r="R123" s="54"/>
      <c r="S123" s="54"/>
      <c r="T123" s="54"/>
      <c r="U123" s="54" t="s">
        <v>50</v>
      </c>
      <c r="V123" s="50"/>
      <c r="W123" s="52"/>
      <c r="X123" s="123">
        <f t="shared" si="32"/>
        <v>1</v>
      </c>
      <c r="Y123" s="123">
        <f t="shared" si="33"/>
        <v>1</v>
      </c>
      <c r="Z123" s="123">
        <f t="shared" si="34"/>
        <v>1</v>
      </c>
      <c r="AA123" s="123">
        <f t="shared" si="35"/>
        <v>1</v>
      </c>
      <c r="AB123" s="123">
        <f t="shared" si="36"/>
        <v>1</v>
      </c>
      <c r="AC123" s="123">
        <f t="shared" si="37"/>
        <v>1</v>
      </c>
    </row>
    <row r="124" spans="2:29" s="38" customFormat="1" ht="36" outlineLevel="1">
      <c r="B124" s="71">
        <f t="shared" si="38"/>
        <v>110</v>
      </c>
      <c r="C124" s="50" t="s">
        <v>333</v>
      </c>
      <c r="D124" s="50">
        <v>2</v>
      </c>
      <c r="E124" s="50" t="s">
        <v>324</v>
      </c>
      <c r="F124" s="54" t="s">
        <v>153</v>
      </c>
      <c r="G124" s="50" t="s">
        <v>206</v>
      </c>
      <c r="H124" s="50">
        <v>4</v>
      </c>
      <c r="I124" s="53" t="s">
        <v>208</v>
      </c>
      <c r="J124" s="50" t="s">
        <v>131</v>
      </c>
      <c r="K124" s="50" t="s">
        <v>123</v>
      </c>
      <c r="L124" s="50" t="s">
        <v>257</v>
      </c>
      <c r="M124" s="66"/>
      <c r="N124" s="81"/>
      <c r="O124" s="68" t="str">
        <f t="shared" si="39"/>
        <v/>
      </c>
      <c r="P124" s="50" t="s">
        <v>68</v>
      </c>
      <c r="Q124" s="50" t="s">
        <v>69</v>
      </c>
      <c r="R124" s="50"/>
      <c r="S124" s="50" t="s">
        <v>428</v>
      </c>
      <c r="T124" s="50"/>
      <c r="U124" s="50" t="s">
        <v>50</v>
      </c>
      <c r="V124" s="50"/>
      <c r="W124" s="52"/>
      <c r="X124" s="123">
        <f t="shared" si="32"/>
        <v>1</v>
      </c>
      <c r="Y124" s="123">
        <f t="shared" si="33"/>
        <v>1</v>
      </c>
      <c r="Z124" s="123">
        <f t="shared" si="34"/>
        <v>1</v>
      </c>
      <c r="AA124" s="123">
        <f t="shared" si="35"/>
        <v>1</v>
      </c>
      <c r="AB124" s="123">
        <f t="shared" si="36"/>
        <v>1</v>
      </c>
      <c r="AC124" s="123">
        <f t="shared" si="37"/>
        <v>1</v>
      </c>
    </row>
    <row r="125" spans="2:29" s="38" customFormat="1" ht="36" outlineLevel="1">
      <c r="B125" s="71">
        <f t="shared" si="38"/>
        <v>111</v>
      </c>
      <c r="C125" s="50" t="s">
        <v>333</v>
      </c>
      <c r="D125" s="50">
        <v>2</v>
      </c>
      <c r="E125" s="50" t="s">
        <v>324</v>
      </c>
      <c r="F125" s="54" t="s">
        <v>153</v>
      </c>
      <c r="G125" s="50" t="s">
        <v>206</v>
      </c>
      <c r="H125" s="50">
        <v>5</v>
      </c>
      <c r="I125" s="53" t="s">
        <v>209</v>
      </c>
      <c r="J125" s="50" t="s">
        <v>131</v>
      </c>
      <c r="K125" s="50" t="s">
        <v>123</v>
      </c>
      <c r="L125" s="50" t="s">
        <v>257</v>
      </c>
      <c r="M125" s="66"/>
      <c r="N125" s="81"/>
      <c r="O125" s="68" t="str">
        <f t="shared" si="39"/>
        <v/>
      </c>
      <c r="P125" s="50" t="s">
        <v>68</v>
      </c>
      <c r="Q125" s="50" t="s">
        <v>210</v>
      </c>
      <c r="R125" s="50"/>
      <c r="S125" s="50" t="s">
        <v>428</v>
      </c>
      <c r="T125" s="50"/>
      <c r="U125" s="50" t="s">
        <v>50</v>
      </c>
      <c r="V125" s="50"/>
      <c r="W125" s="52"/>
      <c r="X125" s="123">
        <f t="shared" si="32"/>
        <v>1</v>
      </c>
      <c r="Y125" s="123">
        <f t="shared" si="33"/>
        <v>1</v>
      </c>
      <c r="Z125" s="123">
        <f t="shared" si="34"/>
        <v>1</v>
      </c>
      <c r="AA125" s="123">
        <f t="shared" si="35"/>
        <v>1</v>
      </c>
      <c r="AB125" s="123">
        <f t="shared" si="36"/>
        <v>1</v>
      </c>
      <c r="AC125" s="123">
        <f t="shared" si="37"/>
        <v>1</v>
      </c>
    </row>
    <row r="126" spans="2:29" s="38" customFormat="1" ht="36" outlineLevel="1">
      <c r="B126" s="71">
        <f t="shared" si="38"/>
        <v>112</v>
      </c>
      <c r="C126" s="50" t="s">
        <v>333</v>
      </c>
      <c r="D126" s="50">
        <v>2</v>
      </c>
      <c r="E126" s="50" t="s">
        <v>324</v>
      </c>
      <c r="F126" s="54" t="s">
        <v>151</v>
      </c>
      <c r="G126" s="54" t="s">
        <v>349</v>
      </c>
      <c r="H126" s="54">
        <v>1</v>
      </c>
      <c r="I126" s="54" t="s">
        <v>348</v>
      </c>
      <c r="J126" s="50" t="s">
        <v>131</v>
      </c>
      <c r="K126" s="50"/>
      <c r="L126" s="50" t="s">
        <v>257</v>
      </c>
      <c r="M126" s="66"/>
      <c r="N126" s="81"/>
      <c r="O126" s="68" t="str">
        <f t="shared" si="39"/>
        <v/>
      </c>
      <c r="P126" s="50" t="s">
        <v>97</v>
      </c>
      <c r="Q126" s="50" t="s">
        <v>106</v>
      </c>
      <c r="R126" s="50" t="s">
        <v>79</v>
      </c>
      <c r="S126" s="50" t="s">
        <v>114</v>
      </c>
      <c r="T126" s="50"/>
      <c r="U126" s="50" t="s">
        <v>49</v>
      </c>
      <c r="V126" s="50"/>
      <c r="W126" s="52"/>
      <c r="X126" s="123">
        <f t="shared" si="32"/>
        <v>1</v>
      </c>
      <c r="Y126" s="123">
        <f t="shared" si="33"/>
        <v>1</v>
      </c>
      <c r="Z126" s="123">
        <f t="shared" si="34"/>
        <v>1</v>
      </c>
      <c r="AA126" s="123">
        <f t="shared" si="35"/>
        <v>1</v>
      </c>
      <c r="AB126" s="123">
        <f t="shared" si="36"/>
        <v>1</v>
      </c>
      <c r="AC126" s="123">
        <f t="shared" si="37"/>
        <v>1</v>
      </c>
    </row>
    <row r="127" spans="2:29" s="38" customFormat="1" ht="36" outlineLevel="1">
      <c r="B127" s="71">
        <f t="shared" si="38"/>
        <v>113</v>
      </c>
      <c r="C127" s="50" t="s">
        <v>333</v>
      </c>
      <c r="D127" s="50">
        <v>2</v>
      </c>
      <c r="E127" s="50" t="s">
        <v>324</v>
      </c>
      <c r="F127" s="54" t="s">
        <v>376</v>
      </c>
      <c r="G127" s="50" t="s">
        <v>358</v>
      </c>
      <c r="H127" s="50">
        <v>1</v>
      </c>
      <c r="I127" s="50" t="s">
        <v>359</v>
      </c>
      <c r="J127" s="50" t="s">
        <v>244</v>
      </c>
      <c r="K127" s="50"/>
      <c r="L127" s="50" t="s">
        <v>257</v>
      </c>
      <c r="M127" s="66"/>
      <c r="N127" s="81"/>
      <c r="O127" s="68" t="str">
        <f t="shared" si="39"/>
        <v/>
      </c>
      <c r="P127" s="50" t="s">
        <v>98</v>
      </c>
      <c r="Q127" s="10" t="s">
        <v>64</v>
      </c>
      <c r="R127" s="50"/>
      <c r="S127" s="50" t="s">
        <v>114</v>
      </c>
      <c r="T127" s="50"/>
      <c r="U127" s="50" t="s">
        <v>51</v>
      </c>
      <c r="V127" s="50"/>
      <c r="W127" s="52"/>
      <c r="X127" s="123">
        <f t="shared" si="32"/>
        <v>1</v>
      </c>
      <c r="Y127" s="123">
        <f t="shared" si="33"/>
        <v>1</v>
      </c>
      <c r="Z127" s="123">
        <f t="shared" si="34"/>
        <v>1</v>
      </c>
      <c r="AA127" s="123">
        <f t="shared" si="35"/>
        <v>1</v>
      </c>
      <c r="AB127" s="123">
        <f t="shared" si="36"/>
        <v>1</v>
      </c>
      <c r="AC127" s="123">
        <f t="shared" si="37"/>
        <v>1</v>
      </c>
    </row>
    <row r="128" spans="2:29" s="38" customFormat="1" ht="36" outlineLevel="1">
      <c r="B128" s="71">
        <f t="shared" si="38"/>
        <v>114</v>
      </c>
      <c r="C128" s="50" t="s">
        <v>333</v>
      </c>
      <c r="D128" s="50">
        <v>2</v>
      </c>
      <c r="E128" s="50" t="s">
        <v>324</v>
      </c>
      <c r="F128" s="54" t="s">
        <v>376</v>
      </c>
      <c r="G128" s="50" t="s">
        <v>358</v>
      </c>
      <c r="H128" s="50">
        <v>2</v>
      </c>
      <c r="I128" s="50" t="s">
        <v>361</v>
      </c>
      <c r="J128" s="50" t="s">
        <v>244</v>
      </c>
      <c r="K128" s="50" t="s">
        <v>131</v>
      </c>
      <c r="L128" s="50" t="s">
        <v>257</v>
      </c>
      <c r="M128" s="66"/>
      <c r="N128" s="81"/>
      <c r="O128" s="68" t="str">
        <f t="shared" si="39"/>
        <v/>
      </c>
      <c r="P128" s="50" t="s">
        <v>64</v>
      </c>
      <c r="Q128" s="10" t="s">
        <v>77</v>
      </c>
      <c r="R128" s="50"/>
      <c r="S128" s="50" t="s">
        <v>114</v>
      </c>
      <c r="T128" s="50"/>
      <c r="U128" s="50" t="s">
        <v>51</v>
      </c>
      <c r="V128" s="50"/>
      <c r="W128" s="52"/>
      <c r="X128" s="123">
        <f t="shared" si="32"/>
        <v>1</v>
      </c>
      <c r="Y128" s="123">
        <f t="shared" si="33"/>
        <v>1</v>
      </c>
      <c r="Z128" s="123">
        <f t="shared" si="34"/>
        <v>1</v>
      </c>
      <c r="AA128" s="123">
        <f t="shared" si="35"/>
        <v>1</v>
      </c>
      <c r="AB128" s="123">
        <f t="shared" si="36"/>
        <v>1</v>
      </c>
      <c r="AC128" s="123">
        <f t="shared" si="37"/>
        <v>1</v>
      </c>
    </row>
    <row r="129" spans="2:29" s="38" customFormat="1" ht="36" outlineLevel="1">
      <c r="B129" s="71">
        <f t="shared" si="38"/>
        <v>115</v>
      </c>
      <c r="C129" s="50" t="s">
        <v>333</v>
      </c>
      <c r="D129" s="50">
        <v>2</v>
      </c>
      <c r="E129" s="50" t="s">
        <v>324</v>
      </c>
      <c r="F129" s="54" t="s">
        <v>376</v>
      </c>
      <c r="G129" s="50" t="s">
        <v>358</v>
      </c>
      <c r="H129" s="50">
        <v>3</v>
      </c>
      <c r="I129" s="50" t="s">
        <v>362</v>
      </c>
      <c r="J129" s="50" t="s">
        <v>131</v>
      </c>
      <c r="K129" s="50" t="s">
        <v>244</v>
      </c>
      <c r="L129" s="50" t="s">
        <v>257</v>
      </c>
      <c r="M129" s="66"/>
      <c r="N129" s="81"/>
      <c r="O129" s="68" t="str">
        <f t="shared" si="39"/>
        <v/>
      </c>
      <c r="P129" s="50" t="s">
        <v>77</v>
      </c>
      <c r="Q129" s="10" t="s">
        <v>77</v>
      </c>
      <c r="R129" s="50"/>
      <c r="S129" s="50" t="s">
        <v>114</v>
      </c>
      <c r="T129" s="50"/>
      <c r="U129" s="50" t="s">
        <v>51</v>
      </c>
      <c r="V129" s="50"/>
      <c r="W129" s="52"/>
      <c r="X129" s="123">
        <f t="shared" si="32"/>
        <v>1</v>
      </c>
      <c r="Y129" s="123">
        <f t="shared" si="33"/>
        <v>1</v>
      </c>
      <c r="Z129" s="123">
        <f t="shared" si="34"/>
        <v>1</v>
      </c>
      <c r="AA129" s="123">
        <f t="shared" si="35"/>
        <v>1</v>
      </c>
      <c r="AB129" s="123">
        <f t="shared" si="36"/>
        <v>1</v>
      </c>
      <c r="AC129" s="123">
        <f t="shared" si="37"/>
        <v>1</v>
      </c>
    </row>
    <row r="130" spans="2:29" s="38" customFormat="1" ht="36" outlineLevel="1">
      <c r="B130" s="71">
        <f t="shared" si="38"/>
        <v>116</v>
      </c>
      <c r="C130" s="50" t="s">
        <v>333</v>
      </c>
      <c r="D130" s="50">
        <v>2</v>
      </c>
      <c r="E130" s="50" t="s">
        <v>324</v>
      </c>
      <c r="F130" s="54" t="s">
        <v>376</v>
      </c>
      <c r="G130" s="50" t="s">
        <v>358</v>
      </c>
      <c r="H130" s="50">
        <v>4</v>
      </c>
      <c r="I130" s="50" t="s">
        <v>363</v>
      </c>
      <c r="J130" s="50" t="s">
        <v>244</v>
      </c>
      <c r="K130" s="50" t="s">
        <v>131</v>
      </c>
      <c r="L130" s="50" t="s">
        <v>257</v>
      </c>
      <c r="M130" s="66"/>
      <c r="N130" s="81"/>
      <c r="O130" s="68" t="str">
        <f t="shared" si="39"/>
        <v/>
      </c>
      <c r="P130" s="50" t="s">
        <v>64</v>
      </c>
      <c r="Q130" s="10" t="s">
        <v>64</v>
      </c>
      <c r="R130" s="50"/>
      <c r="S130" s="50" t="s">
        <v>114</v>
      </c>
      <c r="T130" s="50"/>
      <c r="U130" s="50" t="s">
        <v>51</v>
      </c>
      <c r="V130" s="50"/>
      <c r="W130" s="52"/>
      <c r="X130" s="123">
        <f t="shared" si="32"/>
        <v>1</v>
      </c>
      <c r="Y130" s="123">
        <f t="shared" si="33"/>
        <v>1</v>
      </c>
      <c r="Z130" s="123">
        <f t="shared" si="34"/>
        <v>1</v>
      </c>
      <c r="AA130" s="123">
        <f t="shared" si="35"/>
        <v>1</v>
      </c>
      <c r="AB130" s="123">
        <f t="shared" si="36"/>
        <v>1</v>
      </c>
      <c r="AC130" s="123">
        <f t="shared" si="37"/>
        <v>1</v>
      </c>
    </row>
    <row r="131" spans="2:29" s="38" customFormat="1" ht="36" outlineLevel="1">
      <c r="B131" s="71">
        <f t="shared" si="38"/>
        <v>117</v>
      </c>
      <c r="C131" s="50" t="s">
        <v>333</v>
      </c>
      <c r="D131" s="50">
        <v>2</v>
      </c>
      <c r="E131" s="50" t="s">
        <v>324</v>
      </c>
      <c r="F131" s="54" t="s">
        <v>376</v>
      </c>
      <c r="G131" s="54" t="s">
        <v>349</v>
      </c>
      <c r="H131" s="54">
        <v>2</v>
      </c>
      <c r="I131" s="54" t="s">
        <v>348</v>
      </c>
      <c r="J131" s="50" t="s">
        <v>244</v>
      </c>
      <c r="K131" s="50"/>
      <c r="L131" s="50" t="s">
        <v>257</v>
      </c>
      <c r="M131" s="66"/>
      <c r="N131" s="81"/>
      <c r="O131" s="68" t="str">
        <f t="shared" si="39"/>
        <v/>
      </c>
      <c r="P131" s="50" t="s">
        <v>97</v>
      </c>
      <c r="Q131" s="50" t="s">
        <v>111</v>
      </c>
      <c r="R131" s="50" t="s">
        <v>79</v>
      </c>
      <c r="S131" s="50" t="s">
        <v>114</v>
      </c>
      <c r="T131" s="50"/>
      <c r="U131" s="50" t="s">
        <v>81</v>
      </c>
      <c r="V131" s="50"/>
      <c r="W131" s="52"/>
      <c r="X131" s="123">
        <f t="shared" si="32"/>
        <v>1</v>
      </c>
      <c r="Y131" s="123">
        <f t="shared" si="33"/>
        <v>1</v>
      </c>
      <c r="Z131" s="123">
        <f t="shared" si="34"/>
        <v>1</v>
      </c>
      <c r="AA131" s="123">
        <f t="shared" si="35"/>
        <v>1</v>
      </c>
      <c r="AB131" s="123">
        <f t="shared" si="36"/>
        <v>1</v>
      </c>
      <c r="AC131" s="123">
        <f t="shared" si="37"/>
        <v>1</v>
      </c>
    </row>
    <row r="132" spans="2:29" s="38" customFormat="1" ht="36" outlineLevel="1">
      <c r="B132" s="71">
        <f t="shared" si="38"/>
        <v>118</v>
      </c>
      <c r="C132" s="50" t="s">
        <v>333</v>
      </c>
      <c r="D132" s="50">
        <v>2</v>
      </c>
      <c r="E132" s="50" t="s">
        <v>324</v>
      </c>
      <c r="F132" s="54" t="s">
        <v>376</v>
      </c>
      <c r="G132" s="54" t="s">
        <v>349</v>
      </c>
      <c r="H132" s="54">
        <v>8</v>
      </c>
      <c r="I132" s="54" t="s">
        <v>405</v>
      </c>
      <c r="J132" s="50" t="s">
        <v>299</v>
      </c>
      <c r="K132" s="50"/>
      <c r="L132" s="50" t="s">
        <v>257</v>
      </c>
      <c r="M132" s="66"/>
      <c r="N132" s="81"/>
      <c r="O132" s="68" t="str">
        <f t="shared" si="39"/>
        <v/>
      </c>
      <c r="P132" s="50" t="s">
        <v>97</v>
      </c>
      <c r="Q132" s="50" t="s">
        <v>78</v>
      </c>
      <c r="R132" s="50"/>
      <c r="S132" s="50" t="s">
        <v>114</v>
      </c>
      <c r="T132" s="50"/>
      <c r="U132" s="50" t="s">
        <v>59</v>
      </c>
      <c r="V132" s="50"/>
      <c r="W132" s="52"/>
      <c r="X132" s="123">
        <f t="shared" si="32"/>
        <v>1</v>
      </c>
      <c r="Y132" s="123">
        <f t="shared" si="33"/>
        <v>1</v>
      </c>
      <c r="Z132" s="123">
        <f t="shared" si="34"/>
        <v>1</v>
      </c>
      <c r="AA132" s="123">
        <f t="shared" si="35"/>
        <v>1</v>
      </c>
      <c r="AB132" s="123">
        <f t="shared" si="36"/>
        <v>1</v>
      </c>
      <c r="AC132" s="123">
        <f t="shared" si="37"/>
        <v>1</v>
      </c>
    </row>
    <row r="133" spans="2:29" s="38" customFormat="1" ht="36" outlineLevel="1">
      <c r="B133" s="71">
        <f t="shared" si="38"/>
        <v>119</v>
      </c>
      <c r="C133" s="50" t="s">
        <v>333</v>
      </c>
      <c r="D133" s="50">
        <v>2</v>
      </c>
      <c r="E133" s="50" t="s">
        <v>324</v>
      </c>
      <c r="F133" s="50" t="s">
        <v>215</v>
      </c>
      <c r="G133" s="50" t="s">
        <v>349</v>
      </c>
      <c r="H133" s="50">
        <v>3</v>
      </c>
      <c r="I133" s="50" t="s">
        <v>348</v>
      </c>
      <c r="J133" s="50" t="s">
        <v>131</v>
      </c>
      <c r="K133" s="50"/>
      <c r="L133" s="50" t="s">
        <v>257</v>
      </c>
      <c r="M133" s="66"/>
      <c r="N133" s="81"/>
      <c r="O133" s="68"/>
      <c r="P133" s="50" t="s">
        <v>97</v>
      </c>
      <c r="Q133" s="50" t="s">
        <v>449</v>
      </c>
      <c r="R133" s="50" t="s">
        <v>79</v>
      </c>
      <c r="S133" s="50" t="s">
        <v>114</v>
      </c>
      <c r="T133" s="50"/>
      <c r="U133" s="50" t="s">
        <v>49</v>
      </c>
      <c r="V133" s="50"/>
      <c r="W133" s="52"/>
      <c r="X133" s="123">
        <f t="shared" si="32"/>
        <v>1</v>
      </c>
      <c r="Y133" s="123">
        <f t="shared" si="33"/>
        <v>1</v>
      </c>
      <c r="Z133" s="123">
        <f t="shared" si="34"/>
        <v>1</v>
      </c>
      <c r="AA133" s="123">
        <f t="shared" si="35"/>
        <v>1</v>
      </c>
      <c r="AB133" s="123">
        <f t="shared" si="36"/>
        <v>1</v>
      </c>
      <c r="AC133" s="123">
        <f t="shared" si="37"/>
        <v>1</v>
      </c>
    </row>
    <row r="134" spans="2:29" s="38" customFormat="1" ht="36" outlineLevel="1">
      <c r="B134" s="71">
        <f t="shared" si="38"/>
        <v>120</v>
      </c>
      <c r="C134" s="50" t="s">
        <v>333</v>
      </c>
      <c r="D134" s="50">
        <v>2</v>
      </c>
      <c r="E134" s="50" t="s">
        <v>324</v>
      </c>
      <c r="F134" s="54" t="s">
        <v>376</v>
      </c>
      <c r="G134" s="54" t="s">
        <v>349</v>
      </c>
      <c r="H134" s="54">
        <v>5</v>
      </c>
      <c r="I134" s="54" t="s">
        <v>440</v>
      </c>
      <c r="J134" s="50" t="s">
        <v>299</v>
      </c>
      <c r="K134" s="50"/>
      <c r="L134" s="50" t="s">
        <v>257</v>
      </c>
      <c r="M134" s="66"/>
      <c r="N134" s="81"/>
      <c r="O134" s="68" t="str">
        <f t="shared" ref="O134:O154" si="40">IF(N134="No","û",IF(N134="Si","ü",IF(N134="NA","l","")))</f>
        <v/>
      </c>
      <c r="P134" s="50" t="s">
        <v>97</v>
      </c>
      <c r="Q134" s="50" t="s">
        <v>113</v>
      </c>
      <c r="R134" s="50" t="s">
        <v>79</v>
      </c>
      <c r="S134" s="50" t="s">
        <v>114</v>
      </c>
      <c r="T134" s="50"/>
      <c r="U134" s="50" t="s">
        <v>49</v>
      </c>
      <c r="V134" s="50"/>
      <c r="W134" s="52"/>
      <c r="X134" s="123">
        <f t="shared" si="32"/>
        <v>1</v>
      </c>
      <c r="Y134" s="123">
        <f t="shared" si="33"/>
        <v>1</v>
      </c>
      <c r="Z134" s="123">
        <f t="shared" si="34"/>
        <v>1</v>
      </c>
      <c r="AA134" s="123">
        <f t="shared" si="35"/>
        <v>1</v>
      </c>
      <c r="AB134" s="123">
        <f t="shared" si="36"/>
        <v>1</v>
      </c>
      <c r="AC134" s="123">
        <f t="shared" si="37"/>
        <v>1</v>
      </c>
    </row>
    <row r="135" spans="2:29" s="40" customFormat="1" ht="36" outlineLevel="1">
      <c r="B135" s="71">
        <f t="shared" si="38"/>
        <v>121</v>
      </c>
      <c r="C135" s="54" t="s">
        <v>333</v>
      </c>
      <c r="D135" s="54">
        <v>3</v>
      </c>
      <c r="E135" s="54" t="s">
        <v>370</v>
      </c>
      <c r="F135" s="59"/>
      <c r="G135" s="54" t="s">
        <v>18</v>
      </c>
      <c r="H135" s="54">
        <v>1</v>
      </c>
      <c r="I135" s="39" t="s">
        <v>353</v>
      </c>
      <c r="J135" s="54" t="s">
        <v>131</v>
      </c>
      <c r="K135" s="54"/>
      <c r="L135" s="50" t="s">
        <v>257</v>
      </c>
      <c r="M135" s="66"/>
      <c r="N135" s="81"/>
      <c r="O135" s="68" t="str">
        <f t="shared" si="40"/>
        <v/>
      </c>
      <c r="P135" s="54" t="s">
        <v>83</v>
      </c>
      <c r="Q135" s="39" t="s">
        <v>84</v>
      </c>
      <c r="R135" s="54"/>
      <c r="S135" s="54"/>
      <c r="T135" s="54"/>
      <c r="U135" s="54" t="s">
        <v>354</v>
      </c>
      <c r="V135" s="54"/>
      <c r="W135" s="60"/>
      <c r="X135" s="123">
        <f t="shared" si="32"/>
        <v>1</v>
      </c>
      <c r="Y135" s="123">
        <f t="shared" si="33"/>
        <v>1</v>
      </c>
      <c r="Z135" s="123">
        <f t="shared" si="34"/>
        <v>1</v>
      </c>
      <c r="AA135" s="123">
        <f t="shared" si="35"/>
        <v>1</v>
      </c>
      <c r="AB135" s="123">
        <f t="shared" si="36"/>
        <v>1</v>
      </c>
      <c r="AC135" s="123">
        <f t="shared" si="37"/>
        <v>1</v>
      </c>
    </row>
    <row r="136" spans="2:29" s="38" customFormat="1" ht="72" outlineLevel="1">
      <c r="B136" s="71">
        <f t="shared" si="38"/>
        <v>122</v>
      </c>
      <c r="C136" s="50" t="s">
        <v>333</v>
      </c>
      <c r="D136" s="50">
        <v>3</v>
      </c>
      <c r="E136" s="50" t="s">
        <v>370</v>
      </c>
      <c r="F136" s="51"/>
      <c r="G136" s="50" t="s">
        <v>142</v>
      </c>
      <c r="H136" s="50"/>
      <c r="I136" s="50"/>
      <c r="J136" s="50" t="s">
        <v>131</v>
      </c>
      <c r="K136" s="50" t="s">
        <v>123</v>
      </c>
      <c r="L136" s="50" t="s">
        <v>257</v>
      </c>
      <c r="M136" s="66"/>
      <c r="N136" s="81"/>
      <c r="O136" s="68" t="str">
        <f t="shared" si="40"/>
        <v/>
      </c>
      <c r="P136" s="50" t="s">
        <v>194</v>
      </c>
      <c r="Q136" s="50" t="s">
        <v>296</v>
      </c>
      <c r="R136" s="50"/>
      <c r="S136" s="50"/>
      <c r="T136" s="50"/>
      <c r="U136" s="50" t="s">
        <v>52</v>
      </c>
      <c r="V136" s="50"/>
      <c r="W136" s="52"/>
      <c r="X136" s="123">
        <f t="shared" si="32"/>
        <v>1</v>
      </c>
      <c r="Y136" s="123">
        <f t="shared" si="33"/>
        <v>1</v>
      </c>
      <c r="Z136" s="123">
        <f t="shared" si="34"/>
        <v>1</v>
      </c>
      <c r="AA136" s="123">
        <f t="shared" si="35"/>
        <v>1</v>
      </c>
      <c r="AB136" s="123">
        <f t="shared" si="36"/>
        <v>1</v>
      </c>
      <c r="AC136" s="123">
        <f t="shared" si="37"/>
        <v>1</v>
      </c>
    </row>
    <row r="137" spans="2:29" s="38" customFormat="1" ht="48" outlineLevel="1">
      <c r="B137" s="71">
        <f t="shared" si="38"/>
        <v>123</v>
      </c>
      <c r="C137" s="50" t="s">
        <v>333</v>
      </c>
      <c r="D137" s="50">
        <v>4</v>
      </c>
      <c r="E137" s="50" t="s">
        <v>371</v>
      </c>
      <c r="F137" s="51"/>
      <c r="G137" s="50" t="s">
        <v>142</v>
      </c>
      <c r="H137" s="50"/>
      <c r="I137" s="50"/>
      <c r="J137" s="50" t="s">
        <v>131</v>
      </c>
      <c r="K137" s="50" t="s">
        <v>123</v>
      </c>
      <c r="L137" s="50" t="s">
        <v>257</v>
      </c>
      <c r="M137" s="66"/>
      <c r="N137" s="81"/>
      <c r="O137" s="68" t="str">
        <f t="shared" si="40"/>
        <v/>
      </c>
      <c r="P137" s="50" t="s">
        <v>260</v>
      </c>
      <c r="Q137" s="50" t="s">
        <v>261</v>
      </c>
      <c r="R137" s="50"/>
      <c r="S137" s="50"/>
      <c r="T137" s="50"/>
      <c r="U137" s="50" t="s">
        <v>52</v>
      </c>
      <c r="V137" s="50"/>
      <c r="W137" s="52"/>
      <c r="X137" s="123">
        <f t="shared" si="32"/>
        <v>1</v>
      </c>
      <c r="Y137" s="123">
        <f t="shared" si="33"/>
        <v>1</v>
      </c>
      <c r="Z137" s="123">
        <f t="shared" si="34"/>
        <v>1</v>
      </c>
      <c r="AA137" s="123">
        <f t="shared" si="35"/>
        <v>1</v>
      </c>
      <c r="AB137" s="123">
        <f t="shared" si="36"/>
        <v>1</v>
      </c>
      <c r="AC137" s="123">
        <f t="shared" si="37"/>
        <v>1</v>
      </c>
    </row>
    <row r="138" spans="2:29" s="38" customFormat="1" ht="36" outlineLevel="1">
      <c r="B138" s="71">
        <f t="shared" si="38"/>
        <v>124</v>
      </c>
      <c r="C138" s="50" t="s">
        <v>333</v>
      </c>
      <c r="D138" s="50">
        <v>4</v>
      </c>
      <c r="E138" s="50" t="s">
        <v>371</v>
      </c>
      <c r="F138" s="51"/>
      <c r="G138" s="54" t="s">
        <v>18</v>
      </c>
      <c r="H138" s="50">
        <v>2</v>
      </c>
      <c r="I138" s="10" t="s">
        <v>355</v>
      </c>
      <c r="J138" s="50" t="s">
        <v>131</v>
      </c>
      <c r="K138" s="50" t="s">
        <v>123</v>
      </c>
      <c r="L138" s="50" t="s">
        <v>257</v>
      </c>
      <c r="M138" s="66"/>
      <c r="N138" s="81"/>
      <c r="O138" s="68" t="str">
        <f t="shared" si="40"/>
        <v/>
      </c>
      <c r="P138" s="50" t="s">
        <v>85</v>
      </c>
      <c r="Q138" s="10" t="s">
        <v>372</v>
      </c>
      <c r="R138" s="50"/>
      <c r="S138" s="50"/>
      <c r="T138" s="50"/>
      <c r="U138" s="50" t="s">
        <v>354</v>
      </c>
      <c r="V138" s="50"/>
      <c r="W138" s="52"/>
      <c r="X138" s="123">
        <f t="shared" si="32"/>
        <v>1</v>
      </c>
      <c r="Y138" s="123">
        <f t="shared" si="33"/>
        <v>1</v>
      </c>
      <c r="Z138" s="123">
        <f t="shared" si="34"/>
        <v>1</v>
      </c>
      <c r="AA138" s="123">
        <f t="shared" si="35"/>
        <v>1</v>
      </c>
      <c r="AB138" s="123">
        <f t="shared" si="36"/>
        <v>1</v>
      </c>
      <c r="AC138" s="123">
        <f t="shared" si="37"/>
        <v>1</v>
      </c>
    </row>
    <row r="139" spans="2:29" s="100" customFormat="1" ht="60" outlineLevel="1">
      <c r="B139" s="71">
        <f t="shared" si="38"/>
        <v>125</v>
      </c>
      <c r="C139" s="56" t="s">
        <v>333</v>
      </c>
      <c r="D139" s="56">
        <v>4</v>
      </c>
      <c r="E139" s="56" t="s">
        <v>371</v>
      </c>
      <c r="F139" s="56"/>
      <c r="G139" s="56" t="s">
        <v>430</v>
      </c>
      <c r="H139" s="56">
        <v>1</v>
      </c>
      <c r="I139" s="98" t="s">
        <v>115</v>
      </c>
      <c r="J139" s="56" t="s">
        <v>131</v>
      </c>
      <c r="K139" s="56" t="s">
        <v>123</v>
      </c>
      <c r="L139" s="56" t="s">
        <v>257</v>
      </c>
      <c r="M139" s="66"/>
      <c r="N139" s="81"/>
      <c r="O139" s="68" t="str">
        <f t="shared" si="40"/>
        <v/>
      </c>
      <c r="P139" s="98" t="s">
        <v>357</v>
      </c>
      <c r="Q139" s="98" t="s">
        <v>252</v>
      </c>
      <c r="R139" s="56"/>
      <c r="S139" s="56"/>
      <c r="T139" s="56"/>
      <c r="U139" s="56" t="s">
        <v>253</v>
      </c>
      <c r="V139" s="56"/>
      <c r="W139" s="99"/>
      <c r="X139" s="123">
        <f t="shared" si="32"/>
        <v>1</v>
      </c>
      <c r="Y139" s="123">
        <f t="shared" si="33"/>
        <v>1</v>
      </c>
      <c r="Z139" s="123">
        <f t="shared" si="34"/>
        <v>1</v>
      </c>
      <c r="AA139" s="123">
        <f t="shared" si="35"/>
        <v>1</v>
      </c>
      <c r="AB139" s="123">
        <f t="shared" si="36"/>
        <v>1</v>
      </c>
      <c r="AC139" s="123">
        <f t="shared" si="37"/>
        <v>1</v>
      </c>
    </row>
    <row r="140" spans="2:29" s="38" customFormat="1" ht="72" outlineLevel="1">
      <c r="B140" s="71">
        <f t="shared" si="38"/>
        <v>126</v>
      </c>
      <c r="C140" s="50" t="s">
        <v>333</v>
      </c>
      <c r="D140" s="50">
        <v>5</v>
      </c>
      <c r="E140" s="50" t="s">
        <v>373</v>
      </c>
      <c r="F140" s="51"/>
      <c r="G140" s="50" t="s">
        <v>142</v>
      </c>
      <c r="H140" s="50"/>
      <c r="I140" s="50"/>
      <c r="J140" s="50" t="s">
        <v>131</v>
      </c>
      <c r="K140" s="50"/>
      <c r="L140" s="50" t="s">
        <v>257</v>
      </c>
      <c r="M140" s="66"/>
      <c r="N140" s="81"/>
      <c r="O140" s="68" t="str">
        <f t="shared" si="40"/>
        <v/>
      </c>
      <c r="P140" s="50" t="s">
        <v>185</v>
      </c>
      <c r="Q140" s="50" t="s">
        <v>334</v>
      </c>
      <c r="R140" s="50"/>
      <c r="S140" s="50"/>
      <c r="T140" s="50"/>
      <c r="U140" s="50" t="s">
        <v>52</v>
      </c>
      <c r="V140" s="50"/>
      <c r="W140" s="52"/>
      <c r="X140" s="123">
        <f t="shared" si="32"/>
        <v>1</v>
      </c>
      <c r="Y140" s="123">
        <f t="shared" si="33"/>
        <v>1</v>
      </c>
      <c r="Z140" s="123">
        <f t="shared" si="34"/>
        <v>1</v>
      </c>
      <c r="AA140" s="123">
        <f t="shared" si="35"/>
        <v>1</v>
      </c>
      <c r="AB140" s="123">
        <f t="shared" si="36"/>
        <v>1</v>
      </c>
      <c r="AC140" s="123">
        <f t="shared" si="37"/>
        <v>1</v>
      </c>
    </row>
    <row r="141" spans="2:29" s="38" customFormat="1" ht="36" outlineLevel="1">
      <c r="B141" s="71">
        <f t="shared" si="38"/>
        <v>127</v>
      </c>
      <c r="C141" s="50" t="s">
        <v>333</v>
      </c>
      <c r="D141" s="50">
        <v>5</v>
      </c>
      <c r="E141" s="50" t="s">
        <v>373</v>
      </c>
      <c r="F141" s="51"/>
      <c r="G141" s="54" t="s">
        <v>18</v>
      </c>
      <c r="H141" s="50">
        <v>3</v>
      </c>
      <c r="I141" s="10" t="s">
        <v>86</v>
      </c>
      <c r="J141" s="50" t="s">
        <v>352</v>
      </c>
      <c r="K141" s="50" t="s">
        <v>356</v>
      </c>
      <c r="L141" s="50" t="s">
        <v>257</v>
      </c>
      <c r="M141" s="66"/>
      <c r="N141" s="81"/>
      <c r="O141" s="68" t="str">
        <f t="shared" si="40"/>
        <v/>
      </c>
      <c r="P141" s="50" t="s">
        <v>366</v>
      </c>
      <c r="Q141" s="10" t="s">
        <v>87</v>
      </c>
      <c r="R141" s="50"/>
      <c r="S141" s="50"/>
      <c r="T141" s="50"/>
      <c r="U141" s="50" t="s">
        <v>354</v>
      </c>
      <c r="V141" s="50"/>
      <c r="W141" s="52"/>
      <c r="X141" s="123">
        <f t="shared" si="32"/>
        <v>1</v>
      </c>
      <c r="Y141" s="123">
        <f t="shared" si="33"/>
        <v>1</v>
      </c>
      <c r="Z141" s="123">
        <f t="shared" si="34"/>
        <v>1</v>
      </c>
      <c r="AA141" s="123">
        <f t="shared" si="35"/>
        <v>1</v>
      </c>
      <c r="AB141" s="123">
        <f t="shared" si="36"/>
        <v>1</v>
      </c>
      <c r="AC141" s="123">
        <f t="shared" si="37"/>
        <v>1</v>
      </c>
    </row>
    <row r="142" spans="2:29" s="38" customFormat="1" ht="120" outlineLevel="1">
      <c r="B142" s="71">
        <f t="shared" si="38"/>
        <v>128</v>
      </c>
      <c r="C142" s="50" t="s">
        <v>333</v>
      </c>
      <c r="D142" s="50">
        <v>6</v>
      </c>
      <c r="E142" s="50" t="s">
        <v>419</v>
      </c>
      <c r="F142" s="51"/>
      <c r="G142" s="50" t="s">
        <v>142</v>
      </c>
      <c r="H142" s="50"/>
      <c r="I142" s="50"/>
      <c r="J142" s="50" t="s">
        <v>452</v>
      </c>
      <c r="K142" s="50" t="s">
        <v>131</v>
      </c>
      <c r="L142" s="50" t="s">
        <v>257</v>
      </c>
      <c r="M142" s="66"/>
      <c r="N142" s="81"/>
      <c r="O142" s="68" t="str">
        <f t="shared" si="40"/>
        <v/>
      </c>
      <c r="P142" s="50" t="s">
        <v>420</v>
      </c>
      <c r="Q142" s="50" t="s">
        <v>421</v>
      </c>
      <c r="R142" s="50"/>
      <c r="S142" s="50"/>
      <c r="T142" s="50"/>
      <c r="U142" s="50" t="s">
        <v>52</v>
      </c>
      <c r="V142" s="50"/>
      <c r="W142" s="52"/>
      <c r="X142" s="123">
        <f t="shared" si="32"/>
        <v>1</v>
      </c>
      <c r="Y142" s="123">
        <f t="shared" si="33"/>
        <v>1</v>
      </c>
      <c r="Z142" s="123">
        <f t="shared" si="34"/>
        <v>1</v>
      </c>
      <c r="AA142" s="123">
        <f t="shared" si="35"/>
        <v>1</v>
      </c>
      <c r="AB142" s="123">
        <f t="shared" si="36"/>
        <v>1</v>
      </c>
      <c r="AC142" s="123">
        <f t="shared" si="37"/>
        <v>1</v>
      </c>
    </row>
    <row r="143" spans="2:29" s="38" customFormat="1" ht="96" outlineLevel="1">
      <c r="B143" s="71">
        <f t="shared" si="38"/>
        <v>129</v>
      </c>
      <c r="C143" s="50" t="s">
        <v>333</v>
      </c>
      <c r="D143" s="50">
        <v>7</v>
      </c>
      <c r="E143" s="50" t="s">
        <v>422</v>
      </c>
      <c r="F143" s="51"/>
      <c r="G143" s="50" t="s">
        <v>142</v>
      </c>
      <c r="H143" s="50"/>
      <c r="I143" s="50"/>
      <c r="J143" s="50" t="s">
        <v>452</v>
      </c>
      <c r="K143" s="50" t="s">
        <v>131</v>
      </c>
      <c r="L143" s="50" t="s">
        <v>257</v>
      </c>
      <c r="M143" s="66"/>
      <c r="N143" s="81"/>
      <c r="O143" s="68" t="str">
        <f t="shared" si="40"/>
        <v/>
      </c>
      <c r="P143" s="50" t="s">
        <v>423</v>
      </c>
      <c r="Q143" s="50" t="s">
        <v>424</v>
      </c>
      <c r="R143" s="50"/>
      <c r="S143" s="50"/>
      <c r="T143" s="50"/>
      <c r="U143" s="50" t="s">
        <v>52</v>
      </c>
      <c r="V143" s="50"/>
      <c r="W143" s="52"/>
      <c r="X143" s="123">
        <f t="shared" si="32"/>
        <v>1</v>
      </c>
      <c r="Y143" s="123">
        <f t="shared" si="33"/>
        <v>1</v>
      </c>
      <c r="Z143" s="123">
        <f t="shared" si="34"/>
        <v>1</v>
      </c>
      <c r="AA143" s="123">
        <f t="shared" si="35"/>
        <v>1</v>
      </c>
      <c r="AB143" s="123">
        <f t="shared" si="36"/>
        <v>1</v>
      </c>
      <c r="AC143" s="123">
        <f t="shared" si="37"/>
        <v>1</v>
      </c>
    </row>
    <row r="144" spans="2:29" s="38" customFormat="1" ht="48" outlineLevel="1">
      <c r="B144" s="71">
        <f t="shared" si="38"/>
        <v>130</v>
      </c>
      <c r="C144" s="50" t="s">
        <v>333</v>
      </c>
      <c r="D144" s="50">
        <v>6</v>
      </c>
      <c r="E144" s="50" t="s">
        <v>422</v>
      </c>
      <c r="F144" s="51"/>
      <c r="G144" s="54" t="s">
        <v>18</v>
      </c>
      <c r="H144" s="50">
        <v>4</v>
      </c>
      <c r="I144" s="10" t="s">
        <v>88</v>
      </c>
      <c r="J144" s="50" t="s">
        <v>452</v>
      </c>
      <c r="K144" s="50" t="s">
        <v>356</v>
      </c>
      <c r="L144" s="50" t="s">
        <v>257</v>
      </c>
      <c r="M144" s="66"/>
      <c r="N144" s="81"/>
      <c r="O144" s="68" t="str">
        <f t="shared" si="40"/>
        <v/>
      </c>
      <c r="P144" s="50" t="s">
        <v>87</v>
      </c>
      <c r="Q144" s="10" t="s">
        <v>220</v>
      </c>
      <c r="R144" s="50"/>
      <c r="S144" s="50"/>
      <c r="T144" s="50"/>
      <c r="U144" s="50" t="s">
        <v>354</v>
      </c>
      <c r="V144" s="50"/>
      <c r="W144" s="52"/>
      <c r="X144" s="123">
        <f t="shared" si="32"/>
        <v>1</v>
      </c>
      <c r="Y144" s="123">
        <f t="shared" si="33"/>
        <v>1</v>
      </c>
      <c r="Z144" s="123">
        <f t="shared" si="34"/>
        <v>1</v>
      </c>
      <c r="AA144" s="123">
        <f t="shared" si="35"/>
        <v>1</v>
      </c>
      <c r="AB144" s="123">
        <f t="shared" si="36"/>
        <v>1</v>
      </c>
      <c r="AC144" s="123">
        <f t="shared" si="37"/>
        <v>1</v>
      </c>
    </row>
    <row r="145" spans="2:29" s="38" customFormat="1" ht="36" outlineLevel="1">
      <c r="B145" s="71">
        <f t="shared" si="38"/>
        <v>131</v>
      </c>
      <c r="C145" s="50" t="s">
        <v>333</v>
      </c>
      <c r="D145" s="50">
        <v>8</v>
      </c>
      <c r="E145" s="50" t="s">
        <v>374</v>
      </c>
      <c r="F145" s="51"/>
      <c r="G145" s="50" t="s">
        <v>142</v>
      </c>
      <c r="H145" s="50"/>
      <c r="I145" s="50"/>
      <c r="J145" s="50" t="s">
        <v>452</v>
      </c>
      <c r="K145" s="50"/>
      <c r="L145" s="50" t="s">
        <v>257</v>
      </c>
      <c r="M145" s="66"/>
      <c r="N145" s="81"/>
      <c r="O145" s="68" t="str">
        <f t="shared" si="40"/>
        <v/>
      </c>
      <c r="P145" s="50" t="s">
        <v>186</v>
      </c>
      <c r="Q145" s="50" t="s">
        <v>297</v>
      </c>
      <c r="R145" s="50"/>
      <c r="S145" s="50"/>
      <c r="T145" s="50"/>
      <c r="U145" s="50" t="s">
        <v>52</v>
      </c>
      <c r="V145" s="50"/>
      <c r="W145" s="52"/>
      <c r="X145" s="123">
        <f t="shared" si="32"/>
        <v>1</v>
      </c>
      <c r="Y145" s="123">
        <f t="shared" si="33"/>
        <v>1</v>
      </c>
      <c r="Z145" s="123">
        <f t="shared" si="34"/>
        <v>1</v>
      </c>
      <c r="AA145" s="123">
        <f t="shared" si="35"/>
        <v>1</v>
      </c>
      <c r="AB145" s="123">
        <f t="shared" si="36"/>
        <v>1</v>
      </c>
      <c r="AC145" s="123">
        <f t="shared" si="37"/>
        <v>1</v>
      </c>
    </row>
    <row r="146" spans="2:29" s="38" customFormat="1" ht="48" outlineLevel="1">
      <c r="B146" s="71">
        <f t="shared" si="38"/>
        <v>132</v>
      </c>
      <c r="C146" s="50" t="s">
        <v>333</v>
      </c>
      <c r="D146" s="50">
        <v>9</v>
      </c>
      <c r="E146" s="50" t="s">
        <v>375</v>
      </c>
      <c r="F146" s="51"/>
      <c r="G146" s="50" t="s">
        <v>142</v>
      </c>
      <c r="H146" s="50"/>
      <c r="I146" s="50"/>
      <c r="J146" s="50" t="s">
        <v>131</v>
      </c>
      <c r="K146" s="50" t="s">
        <v>451</v>
      </c>
      <c r="L146" s="50" t="s">
        <v>257</v>
      </c>
      <c r="M146" s="66"/>
      <c r="N146" s="81"/>
      <c r="O146" s="68" t="str">
        <f t="shared" si="40"/>
        <v/>
      </c>
      <c r="P146" s="50" t="s">
        <v>187</v>
      </c>
      <c r="Q146" s="50" t="s">
        <v>335</v>
      </c>
      <c r="R146" s="50"/>
      <c r="S146" s="50"/>
      <c r="T146" s="50"/>
      <c r="U146" s="50" t="s">
        <v>52</v>
      </c>
      <c r="V146" s="50"/>
      <c r="W146" s="52"/>
      <c r="X146" s="123">
        <f t="shared" ref="X146:X154" si="41">IF(($G146="PRO")*AND(N146&lt;&gt;""),$N146, 1)</f>
        <v>1</v>
      </c>
      <c r="Y146" s="123">
        <f t="shared" ref="Y146:Y154" si="42">IF(($G146="REQM")*AND(N146&lt;&gt;""),$N146, 1)</f>
        <v>1</v>
      </c>
      <c r="Z146" s="123">
        <f t="shared" ref="Z146:Z154" si="43">IF(($G146="ING")*AND(N146&lt;&gt;""),$N146, 1)</f>
        <v>1</v>
      </c>
      <c r="AA146" s="123">
        <f t="shared" ref="AA146:AA154" si="44">IF(($G146="PPQA")*AND(N146&lt;&gt;""),$N146, 1)</f>
        <v>1</v>
      </c>
      <c r="AB146" s="123">
        <f t="shared" ref="AB146:AB154" si="45">IF(($G146="CM")*AND(N146&lt;&gt;""),$N146, 1)</f>
        <v>1</v>
      </c>
      <c r="AC146" s="123">
        <f t="shared" ref="AC146:AC154" si="46">IF(($G146="MA")*AND(N146&lt;&gt;""),$N146, 1)</f>
        <v>1</v>
      </c>
    </row>
    <row r="147" spans="2:29" s="38" customFormat="1" ht="84" outlineLevel="1">
      <c r="B147" s="71">
        <f t="shared" ref="B147:B154" si="47">B146+1</f>
        <v>133</v>
      </c>
      <c r="C147" s="50" t="s">
        <v>333</v>
      </c>
      <c r="D147" s="50">
        <v>10</v>
      </c>
      <c r="E147" s="50" t="s">
        <v>188</v>
      </c>
      <c r="F147" s="51"/>
      <c r="G147" s="50" t="s">
        <v>142</v>
      </c>
      <c r="H147" s="50"/>
      <c r="I147" s="50"/>
      <c r="J147" s="50" t="s">
        <v>452</v>
      </c>
      <c r="K147" s="50" t="s">
        <v>190</v>
      </c>
      <c r="L147" s="50" t="s">
        <v>257</v>
      </c>
      <c r="M147" s="66"/>
      <c r="N147" s="81"/>
      <c r="O147" s="68" t="str">
        <f t="shared" si="40"/>
        <v/>
      </c>
      <c r="P147" s="50" t="s">
        <v>367</v>
      </c>
      <c r="Q147" s="50" t="s">
        <v>368</v>
      </c>
      <c r="R147" s="50"/>
      <c r="S147" s="50"/>
      <c r="T147" s="50"/>
      <c r="U147" s="50" t="s">
        <v>52</v>
      </c>
      <c r="V147" s="50"/>
      <c r="W147" s="52"/>
      <c r="X147" s="123">
        <f t="shared" si="41"/>
        <v>1</v>
      </c>
      <c r="Y147" s="123">
        <f t="shared" si="42"/>
        <v>1</v>
      </c>
      <c r="Z147" s="123">
        <f t="shared" si="43"/>
        <v>1</v>
      </c>
      <c r="AA147" s="123">
        <f t="shared" si="44"/>
        <v>1</v>
      </c>
      <c r="AB147" s="123">
        <f t="shared" si="45"/>
        <v>1</v>
      </c>
      <c r="AC147" s="123">
        <f t="shared" si="46"/>
        <v>1</v>
      </c>
    </row>
    <row r="148" spans="2:29" s="38" customFormat="1" ht="84" outlineLevel="1">
      <c r="B148" s="71">
        <f t="shared" si="47"/>
        <v>134</v>
      </c>
      <c r="C148" s="50" t="s">
        <v>333</v>
      </c>
      <c r="D148" s="50">
        <v>11</v>
      </c>
      <c r="E148" s="50" t="s">
        <v>189</v>
      </c>
      <c r="F148" s="51"/>
      <c r="G148" s="50" t="s">
        <v>142</v>
      </c>
      <c r="H148" s="50"/>
      <c r="I148" s="50"/>
      <c r="J148" s="50" t="s">
        <v>452</v>
      </c>
      <c r="K148" s="50" t="s">
        <v>191</v>
      </c>
      <c r="L148" s="50" t="s">
        <v>257</v>
      </c>
      <c r="M148" s="66"/>
      <c r="N148" s="81"/>
      <c r="O148" s="68" t="str">
        <f t="shared" si="40"/>
        <v/>
      </c>
      <c r="P148" s="50" t="s">
        <v>192</v>
      </c>
      <c r="Q148" s="50" t="s">
        <v>104</v>
      </c>
      <c r="R148" s="50"/>
      <c r="S148" s="50"/>
      <c r="T148" s="50"/>
      <c r="U148" s="50" t="s">
        <v>52</v>
      </c>
      <c r="V148" s="50"/>
      <c r="W148" s="52"/>
      <c r="X148" s="123">
        <f t="shared" si="41"/>
        <v>1</v>
      </c>
      <c r="Y148" s="123">
        <f t="shared" si="42"/>
        <v>1</v>
      </c>
      <c r="Z148" s="123">
        <f t="shared" si="43"/>
        <v>1</v>
      </c>
      <c r="AA148" s="123">
        <f t="shared" si="44"/>
        <v>1</v>
      </c>
      <c r="AB148" s="123">
        <f t="shared" si="45"/>
        <v>1</v>
      </c>
      <c r="AC148" s="123">
        <f t="shared" si="46"/>
        <v>1</v>
      </c>
    </row>
    <row r="149" spans="2:29" s="38" customFormat="1" ht="84" outlineLevel="1">
      <c r="B149" s="71">
        <f t="shared" si="47"/>
        <v>135</v>
      </c>
      <c r="C149" s="50" t="s">
        <v>333</v>
      </c>
      <c r="D149" s="50">
        <v>12</v>
      </c>
      <c r="E149" s="50" t="s">
        <v>295</v>
      </c>
      <c r="F149" s="51"/>
      <c r="G149" s="50" t="s">
        <v>142</v>
      </c>
      <c r="H149" s="50"/>
      <c r="I149" s="50"/>
      <c r="J149" s="50" t="s">
        <v>452</v>
      </c>
      <c r="K149" s="50"/>
      <c r="L149" s="50" t="s">
        <v>257</v>
      </c>
      <c r="M149" s="66"/>
      <c r="N149" s="81"/>
      <c r="O149" s="68" t="str">
        <f t="shared" si="40"/>
        <v/>
      </c>
      <c r="P149" s="50" t="s">
        <v>369</v>
      </c>
      <c r="Q149" s="50" t="s">
        <v>335</v>
      </c>
      <c r="R149" s="50"/>
      <c r="S149" s="50"/>
      <c r="T149" s="50"/>
      <c r="U149" s="50" t="s">
        <v>52</v>
      </c>
      <c r="V149" s="50"/>
      <c r="W149" s="52"/>
      <c r="X149" s="123">
        <f t="shared" si="41"/>
        <v>1</v>
      </c>
      <c r="Y149" s="123">
        <f t="shared" si="42"/>
        <v>1</v>
      </c>
      <c r="Z149" s="123">
        <f t="shared" si="43"/>
        <v>1</v>
      </c>
      <c r="AA149" s="123">
        <f t="shared" si="44"/>
        <v>1</v>
      </c>
      <c r="AB149" s="123">
        <f t="shared" si="45"/>
        <v>1</v>
      </c>
      <c r="AC149" s="123">
        <f t="shared" si="46"/>
        <v>1</v>
      </c>
    </row>
    <row r="150" spans="2:29" s="38" customFormat="1" ht="48" outlineLevel="1">
      <c r="B150" s="71">
        <f t="shared" si="47"/>
        <v>136</v>
      </c>
      <c r="C150" s="50" t="s">
        <v>333</v>
      </c>
      <c r="D150" s="50">
        <v>13</v>
      </c>
      <c r="E150" s="50" t="s">
        <v>332</v>
      </c>
      <c r="F150" s="51"/>
      <c r="G150" s="50" t="s">
        <v>142</v>
      </c>
      <c r="H150" s="50"/>
      <c r="I150" s="50"/>
      <c r="J150" s="50" t="s">
        <v>131</v>
      </c>
      <c r="K150" s="50"/>
      <c r="L150" s="50" t="s">
        <v>257</v>
      </c>
      <c r="M150" s="66"/>
      <c r="N150" s="81"/>
      <c r="O150" s="68" t="str">
        <f t="shared" si="40"/>
        <v/>
      </c>
      <c r="P150" s="50" t="s">
        <v>193</v>
      </c>
      <c r="Q150" s="50" t="s">
        <v>336</v>
      </c>
      <c r="R150" s="50"/>
      <c r="S150" s="50"/>
      <c r="T150" s="50"/>
      <c r="U150" s="50" t="s">
        <v>52</v>
      </c>
      <c r="V150" s="50"/>
      <c r="W150" s="52"/>
      <c r="X150" s="123">
        <f t="shared" si="41"/>
        <v>1</v>
      </c>
      <c r="Y150" s="123">
        <f t="shared" si="42"/>
        <v>1</v>
      </c>
      <c r="Z150" s="123">
        <f t="shared" si="43"/>
        <v>1</v>
      </c>
      <c r="AA150" s="123">
        <f t="shared" si="44"/>
        <v>1</v>
      </c>
      <c r="AB150" s="123">
        <f t="shared" si="45"/>
        <v>1</v>
      </c>
      <c r="AC150" s="123">
        <f t="shared" si="46"/>
        <v>1</v>
      </c>
    </row>
    <row r="151" spans="2:29" s="38" customFormat="1" ht="36" outlineLevel="1">
      <c r="B151" s="71">
        <f t="shared" si="47"/>
        <v>137</v>
      </c>
      <c r="C151" s="50" t="s">
        <v>333</v>
      </c>
      <c r="D151" s="50">
        <v>10</v>
      </c>
      <c r="E151" s="50" t="s">
        <v>332</v>
      </c>
      <c r="F151" s="51"/>
      <c r="G151" s="50" t="s">
        <v>343</v>
      </c>
      <c r="H151" s="50">
        <v>9.1</v>
      </c>
      <c r="I151" s="50" t="s">
        <v>205</v>
      </c>
      <c r="J151" s="50" t="s">
        <v>141</v>
      </c>
      <c r="K151" s="50" t="s">
        <v>131</v>
      </c>
      <c r="L151" s="50" t="s">
        <v>257</v>
      </c>
      <c r="M151" s="66"/>
      <c r="N151" s="81"/>
      <c r="O151" s="68" t="str">
        <f t="shared" si="40"/>
        <v/>
      </c>
      <c r="P151" s="41" t="s">
        <v>117</v>
      </c>
      <c r="Q151" s="50" t="s">
        <v>89</v>
      </c>
      <c r="R151" s="50" t="s">
        <v>196</v>
      </c>
      <c r="S151" s="50"/>
      <c r="T151" s="50"/>
      <c r="U151" s="50" t="s">
        <v>61</v>
      </c>
      <c r="V151" s="50"/>
      <c r="W151" s="52"/>
      <c r="X151" s="123">
        <f t="shared" si="41"/>
        <v>1</v>
      </c>
      <c r="Y151" s="123">
        <f t="shared" si="42"/>
        <v>1</v>
      </c>
      <c r="Z151" s="123">
        <f t="shared" si="43"/>
        <v>1</v>
      </c>
      <c r="AA151" s="123">
        <f t="shared" si="44"/>
        <v>1</v>
      </c>
      <c r="AB151" s="123">
        <f t="shared" si="45"/>
        <v>1</v>
      </c>
      <c r="AC151" s="123">
        <f t="shared" si="46"/>
        <v>1</v>
      </c>
    </row>
    <row r="152" spans="2:29" s="38" customFormat="1" ht="48" outlineLevel="1">
      <c r="B152" s="71">
        <f t="shared" si="47"/>
        <v>138</v>
      </c>
      <c r="C152" s="50" t="s">
        <v>333</v>
      </c>
      <c r="D152" s="50">
        <v>10</v>
      </c>
      <c r="E152" s="50" t="s">
        <v>332</v>
      </c>
      <c r="F152" s="51"/>
      <c r="G152" s="50" t="s">
        <v>343</v>
      </c>
      <c r="H152" s="50">
        <v>9.1999999999999993</v>
      </c>
      <c r="I152" s="50" t="s">
        <v>197</v>
      </c>
      <c r="J152" s="50" t="s">
        <v>131</v>
      </c>
      <c r="K152" s="50" t="s">
        <v>141</v>
      </c>
      <c r="L152" s="50" t="s">
        <v>257</v>
      </c>
      <c r="M152" s="66"/>
      <c r="N152" s="81"/>
      <c r="O152" s="68" t="str">
        <f t="shared" si="40"/>
        <v/>
      </c>
      <c r="P152" s="50" t="s">
        <v>90</v>
      </c>
      <c r="Q152" s="50" t="s">
        <v>92</v>
      </c>
      <c r="R152" s="50" t="s">
        <v>196</v>
      </c>
      <c r="S152" s="50"/>
      <c r="T152" s="50"/>
      <c r="U152" s="50" t="s">
        <v>61</v>
      </c>
      <c r="V152" s="50"/>
      <c r="W152" s="52"/>
      <c r="X152" s="123">
        <f t="shared" si="41"/>
        <v>1</v>
      </c>
      <c r="Y152" s="123">
        <f t="shared" si="42"/>
        <v>1</v>
      </c>
      <c r="Z152" s="123">
        <f t="shared" si="43"/>
        <v>1</v>
      </c>
      <c r="AA152" s="123">
        <f t="shared" si="44"/>
        <v>1</v>
      </c>
      <c r="AB152" s="123">
        <f t="shared" si="45"/>
        <v>1</v>
      </c>
      <c r="AC152" s="123">
        <f t="shared" si="46"/>
        <v>1</v>
      </c>
    </row>
    <row r="153" spans="2:29" s="38" customFormat="1" ht="60" outlineLevel="1">
      <c r="B153" s="71">
        <f t="shared" si="47"/>
        <v>139</v>
      </c>
      <c r="C153" s="50" t="s">
        <v>333</v>
      </c>
      <c r="D153" s="50">
        <v>10</v>
      </c>
      <c r="E153" s="50" t="s">
        <v>332</v>
      </c>
      <c r="F153" s="51"/>
      <c r="G153" s="50" t="s">
        <v>343</v>
      </c>
      <c r="H153" s="50">
        <v>9.4</v>
      </c>
      <c r="I153" s="50" t="s">
        <v>198</v>
      </c>
      <c r="J153" s="50" t="s">
        <v>131</v>
      </c>
      <c r="K153" s="50" t="s">
        <v>141</v>
      </c>
      <c r="L153" s="50" t="s">
        <v>257</v>
      </c>
      <c r="M153" s="66"/>
      <c r="N153" s="81"/>
      <c r="O153" s="68" t="str">
        <f t="shared" si="40"/>
        <v/>
      </c>
      <c r="P153" s="50" t="s">
        <v>91</v>
      </c>
      <c r="Q153" s="50" t="s">
        <v>93</v>
      </c>
      <c r="R153" s="50" t="s">
        <v>196</v>
      </c>
      <c r="S153" s="50"/>
      <c r="T153" s="50"/>
      <c r="U153" s="50" t="s">
        <v>61</v>
      </c>
      <c r="V153" s="50"/>
      <c r="W153" s="52"/>
      <c r="X153" s="123">
        <f t="shared" si="41"/>
        <v>1</v>
      </c>
      <c r="Y153" s="123">
        <f t="shared" si="42"/>
        <v>1</v>
      </c>
      <c r="Z153" s="123">
        <f t="shared" si="43"/>
        <v>1</v>
      </c>
      <c r="AA153" s="123">
        <f t="shared" si="44"/>
        <v>1</v>
      </c>
      <c r="AB153" s="123">
        <f t="shared" si="45"/>
        <v>1</v>
      </c>
      <c r="AC153" s="123">
        <f t="shared" si="46"/>
        <v>1</v>
      </c>
    </row>
    <row r="154" spans="2:29" s="38" customFormat="1" ht="36.75" outlineLevel="1" thickBot="1">
      <c r="B154" s="71">
        <f t="shared" si="47"/>
        <v>140</v>
      </c>
      <c r="C154" s="58" t="s">
        <v>333</v>
      </c>
      <c r="D154" s="58">
        <v>10</v>
      </c>
      <c r="E154" s="58" t="s">
        <v>332</v>
      </c>
      <c r="F154" s="82"/>
      <c r="G154" s="50" t="s">
        <v>343</v>
      </c>
      <c r="H154" s="58">
        <v>9.6</v>
      </c>
      <c r="I154" s="58" t="s">
        <v>199</v>
      </c>
      <c r="J154" s="58" t="s">
        <v>131</v>
      </c>
      <c r="K154" s="58" t="s">
        <v>141</v>
      </c>
      <c r="L154" s="58" t="s">
        <v>257</v>
      </c>
      <c r="M154" s="78"/>
      <c r="N154" s="103"/>
      <c r="O154" s="80" t="str">
        <f t="shared" si="40"/>
        <v/>
      </c>
      <c r="P154" s="58" t="s">
        <v>90</v>
      </c>
      <c r="Q154" s="58" t="s">
        <v>249</v>
      </c>
      <c r="R154" s="58" t="s">
        <v>196</v>
      </c>
      <c r="S154" s="58"/>
      <c r="T154" s="58"/>
      <c r="U154" s="58" t="s">
        <v>61</v>
      </c>
      <c r="V154" s="58"/>
      <c r="W154" s="52"/>
      <c r="X154" s="123">
        <f t="shared" si="41"/>
        <v>1</v>
      </c>
      <c r="Y154" s="123">
        <f t="shared" si="42"/>
        <v>1</v>
      </c>
      <c r="Z154" s="123">
        <f t="shared" si="43"/>
        <v>1</v>
      </c>
      <c r="AA154" s="123">
        <f t="shared" si="44"/>
        <v>1</v>
      </c>
      <c r="AB154" s="123">
        <f t="shared" si="45"/>
        <v>1</v>
      </c>
      <c r="AC154" s="123">
        <f t="shared" si="46"/>
        <v>1</v>
      </c>
    </row>
    <row r="155" spans="2:29" s="38" customFormat="1" ht="13.5" customHeight="1" thickBot="1">
      <c r="B155" s="106" t="s">
        <v>298</v>
      </c>
      <c r="C155" s="91"/>
      <c r="D155" s="91"/>
      <c r="E155" s="91"/>
      <c r="F155" s="91"/>
      <c r="G155" s="91"/>
      <c r="H155" s="91"/>
      <c r="I155" s="91"/>
      <c r="J155" s="91"/>
      <c r="K155" s="91"/>
      <c r="L155" s="91"/>
      <c r="M155" s="91"/>
      <c r="N155" s="102">
        <v>7</v>
      </c>
      <c r="O155" s="91"/>
      <c r="P155" s="91"/>
      <c r="Q155" s="91"/>
      <c r="R155" s="91"/>
      <c r="S155" s="91"/>
      <c r="T155" s="91"/>
      <c r="U155" s="91"/>
      <c r="V155" s="93"/>
      <c r="W155" s="52"/>
      <c r="X155" s="123"/>
      <c r="Y155" s="123"/>
      <c r="Z155" s="123"/>
      <c r="AA155" s="123"/>
      <c r="AB155" s="123"/>
      <c r="AC155" s="123"/>
    </row>
    <row r="156" spans="2:29" s="38" customFormat="1" ht="34.5" outlineLevel="1">
      <c r="B156" s="71">
        <f>B154+1</f>
        <v>141</v>
      </c>
      <c r="C156" s="71" t="s">
        <v>298</v>
      </c>
      <c r="D156" s="71">
        <v>1</v>
      </c>
      <c r="E156" s="71" t="s">
        <v>337</v>
      </c>
      <c r="F156" s="72"/>
      <c r="G156" s="50" t="s">
        <v>142</v>
      </c>
      <c r="H156" s="71"/>
      <c r="I156" s="71"/>
      <c r="J156" s="71" t="s">
        <v>131</v>
      </c>
      <c r="K156" s="71" t="s">
        <v>452</v>
      </c>
      <c r="L156" s="71" t="s">
        <v>257</v>
      </c>
      <c r="M156" s="74"/>
      <c r="N156" s="81"/>
      <c r="O156" s="67" t="str">
        <f t="shared" ref="O156:O165" si="48">IF(N156="No","û",IF(N156="Si","ü",IF(N156="NA","l","")))</f>
        <v/>
      </c>
      <c r="P156" s="71" t="s">
        <v>262</v>
      </c>
      <c r="Q156" s="71" t="s">
        <v>340</v>
      </c>
      <c r="R156" s="71"/>
      <c r="S156" s="71"/>
      <c r="T156" s="71"/>
      <c r="U156" s="71" t="s">
        <v>52</v>
      </c>
      <c r="V156" s="71"/>
      <c r="W156" s="52"/>
      <c r="X156" s="123">
        <f t="shared" ref="X156:X168" si="49">IF(($G156="PRO")*AND(N156&lt;&gt;""),$N156, 1)</f>
        <v>1</v>
      </c>
      <c r="Y156" s="123">
        <f t="shared" ref="Y156:Y168" si="50">IF(($G156="REQM")*AND(N156&lt;&gt;""),$N156, 1)</f>
        <v>1</v>
      </c>
      <c r="Z156" s="123">
        <f t="shared" ref="Z156:Z168" si="51">IF(($G156="ING")*AND(N156&lt;&gt;""),$N156, 1)</f>
        <v>1</v>
      </c>
      <c r="AA156" s="123">
        <f t="shared" ref="AA156:AA168" si="52">IF(($G156="PPQA")*AND(N156&lt;&gt;""),$N156, 1)</f>
        <v>1</v>
      </c>
      <c r="AB156" s="123">
        <f t="shared" ref="AB156:AB168" si="53">IF(($G156="CM")*AND(N156&lt;&gt;""),$N156, 1)</f>
        <v>1</v>
      </c>
      <c r="AC156" s="123">
        <f t="shared" ref="AC156:AC168" si="54">IF(($G156="MA")*AND(N156&lt;&gt;""),$N156, 1)</f>
        <v>1</v>
      </c>
    </row>
    <row r="157" spans="2:29" s="38" customFormat="1" ht="72" outlineLevel="1">
      <c r="B157" s="71">
        <f t="shared" ref="B157:B168" si="55">B156+1</f>
        <v>142</v>
      </c>
      <c r="C157" s="50" t="s">
        <v>298</v>
      </c>
      <c r="D157" s="50">
        <v>2</v>
      </c>
      <c r="E157" s="50" t="s">
        <v>338</v>
      </c>
      <c r="F157" s="51"/>
      <c r="G157" s="50" t="s">
        <v>142</v>
      </c>
      <c r="H157" s="50"/>
      <c r="I157" s="50"/>
      <c r="J157" s="50" t="s">
        <v>131</v>
      </c>
      <c r="K157" s="50" t="s">
        <v>123</v>
      </c>
      <c r="L157" s="50" t="s">
        <v>257</v>
      </c>
      <c r="M157" s="66"/>
      <c r="N157" s="81"/>
      <c r="O157" s="68" t="str">
        <f t="shared" si="48"/>
        <v/>
      </c>
      <c r="P157" s="50" t="s">
        <v>262</v>
      </c>
      <c r="Q157" s="50" t="s">
        <v>341</v>
      </c>
      <c r="R157" s="50"/>
      <c r="S157" s="50"/>
      <c r="T157" s="50"/>
      <c r="U157" s="50" t="s">
        <v>52</v>
      </c>
      <c r="V157" s="50"/>
      <c r="W157" s="52"/>
      <c r="X157" s="123">
        <f t="shared" si="49"/>
        <v>1</v>
      </c>
      <c r="Y157" s="123">
        <f t="shared" si="50"/>
        <v>1</v>
      </c>
      <c r="Z157" s="123">
        <f t="shared" si="51"/>
        <v>1</v>
      </c>
      <c r="AA157" s="123">
        <f t="shared" si="52"/>
        <v>1</v>
      </c>
      <c r="AB157" s="123">
        <f t="shared" si="53"/>
        <v>1</v>
      </c>
      <c r="AC157" s="123">
        <f t="shared" si="54"/>
        <v>1</v>
      </c>
    </row>
    <row r="158" spans="2:29" s="38" customFormat="1" ht="34.5" outlineLevel="1">
      <c r="B158" s="71">
        <f t="shared" si="55"/>
        <v>143</v>
      </c>
      <c r="C158" s="50" t="s">
        <v>298</v>
      </c>
      <c r="D158" s="50">
        <v>2</v>
      </c>
      <c r="E158" s="50" t="s">
        <v>338</v>
      </c>
      <c r="F158" s="51"/>
      <c r="G158" s="50" t="s">
        <v>216</v>
      </c>
      <c r="H158" s="50">
        <v>1</v>
      </c>
      <c r="I158" s="53" t="s">
        <v>212</v>
      </c>
      <c r="J158" s="50" t="s">
        <v>131</v>
      </c>
      <c r="K158" s="50" t="s">
        <v>123</v>
      </c>
      <c r="L158" s="50" t="s">
        <v>257</v>
      </c>
      <c r="M158" s="66"/>
      <c r="N158" s="81"/>
      <c r="O158" s="68" t="str">
        <f t="shared" si="48"/>
        <v/>
      </c>
      <c r="P158" s="50" t="s">
        <v>431</v>
      </c>
      <c r="Q158" s="50" t="s">
        <v>214</v>
      </c>
      <c r="R158" s="50"/>
      <c r="S158" s="50"/>
      <c r="T158" s="50"/>
      <c r="U158" s="50" t="s">
        <v>50</v>
      </c>
      <c r="V158" s="50"/>
      <c r="W158" s="52"/>
      <c r="X158" s="123">
        <f t="shared" si="49"/>
        <v>1</v>
      </c>
      <c r="Y158" s="123">
        <f t="shared" si="50"/>
        <v>1</v>
      </c>
      <c r="Z158" s="123">
        <f t="shared" si="51"/>
        <v>1</v>
      </c>
      <c r="AA158" s="123">
        <f t="shared" si="52"/>
        <v>1</v>
      </c>
      <c r="AB158" s="123">
        <f t="shared" si="53"/>
        <v>1</v>
      </c>
      <c r="AC158" s="123">
        <f t="shared" si="54"/>
        <v>1</v>
      </c>
    </row>
    <row r="159" spans="2:29" s="38" customFormat="1" ht="36" outlineLevel="1">
      <c r="B159" s="71">
        <f t="shared" si="55"/>
        <v>144</v>
      </c>
      <c r="C159" s="50" t="s">
        <v>298</v>
      </c>
      <c r="D159" s="50">
        <v>3</v>
      </c>
      <c r="E159" s="50" t="s">
        <v>338</v>
      </c>
      <c r="F159" s="54" t="s">
        <v>151</v>
      </c>
      <c r="G159" s="50" t="s">
        <v>19</v>
      </c>
      <c r="H159" s="54">
        <v>1</v>
      </c>
      <c r="I159" s="54" t="s">
        <v>348</v>
      </c>
      <c r="J159" s="50" t="s">
        <v>131</v>
      </c>
      <c r="K159" s="50"/>
      <c r="L159" s="50" t="s">
        <v>257</v>
      </c>
      <c r="M159" s="66"/>
      <c r="N159" s="81"/>
      <c r="O159" s="68" t="str">
        <f t="shared" si="48"/>
        <v/>
      </c>
      <c r="P159" s="50" t="s">
        <v>99</v>
      </c>
      <c r="Q159" s="50" t="s">
        <v>106</v>
      </c>
      <c r="R159" s="50" t="s">
        <v>79</v>
      </c>
      <c r="S159" s="50"/>
      <c r="T159" s="50"/>
      <c r="U159" s="50" t="s">
        <v>49</v>
      </c>
      <c r="V159" s="50"/>
      <c r="W159" s="52"/>
      <c r="X159" s="123">
        <f t="shared" si="49"/>
        <v>1</v>
      </c>
      <c r="Y159" s="123">
        <f t="shared" si="50"/>
        <v>1</v>
      </c>
      <c r="Z159" s="123">
        <f t="shared" si="51"/>
        <v>1</v>
      </c>
      <c r="AA159" s="123">
        <f t="shared" si="52"/>
        <v>1</v>
      </c>
      <c r="AB159" s="123">
        <f t="shared" si="53"/>
        <v>1</v>
      </c>
      <c r="AC159" s="123">
        <f t="shared" si="54"/>
        <v>1</v>
      </c>
    </row>
    <row r="160" spans="2:29" s="38" customFormat="1" ht="34.5" outlineLevel="1">
      <c r="B160" s="71">
        <f t="shared" si="55"/>
        <v>145</v>
      </c>
      <c r="C160" s="50" t="s">
        <v>298</v>
      </c>
      <c r="D160" s="50">
        <v>2</v>
      </c>
      <c r="E160" s="50" t="s">
        <v>338</v>
      </c>
      <c r="F160" s="54"/>
      <c r="G160" s="50" t="s">
        <v>460</v>
      </c>
      <c r="H160" s="50">
        <v>1</v>
      </c>
      <c r="I160" s="50" t="s">
        <v>359</v>
      </c>
      <c r="J160" s="50" t="s">
        <v>244</v>
      </c>
      <c r="K160" s="50"/>
      <c r="L160" s="50" t="s">
        <v>257</v>
      </c>
      <c r="M160" s="66"/>
      <c r="N160" s="81"/>
      <c r="O160" s="68" t="str">
        <f t="shared" si="48"/>
        <v/>
      </c>
      <c r="P160" s="50" t="s">
        <v>57</v>
      </c>
      <c r="Q160" s="10" t="s">
        <v>94</v>
      </c>
      <c r="R160" s="50"/>
      <c r="S160" s="50"/>
      <c r="T160" s="50"/>
      <c r="U160" s="50" t="s">
        <v>51</v>
      </c>
      <c r="V160" s="50"/>
      <c r="W160" s="52"/>
      <c r="X160" s="123">
        <f t="shared" si="49"/>
        <v>1</v>
      </c>
      <c r="Y160" s="123">
        <f t="shared" si="50"/>
        <v>1</v>
      </c>
      <c r="Z160" s="123">
        <f t="shared" si="51"/>
        <v>1</v>
      </c>
      <c r="AA160" s="123">
        <f t="shared" si="52"/>
        <v>1</v>
      </c>
      <c r="AB160" s="123">
        <f t="shared" si="53"/>
        <v>1</v>
      </c>
      <c r="AC160" s="123">
        <f t="shared" si="54"/>
        <v>1</v>
      </c>
    </row>
    <row r="161" spans="2:29" s="38" customFormat="1" ht="34.5" outlineLevel="1">
      <c r="B161" s="71">
        <f t="shared" si="55"/>
        <v>146</v>
      </c>
      <c r="C161" s="50" t="s">
        <v>298</v>
      </c>
      <c r="D161" s="50">
        <v>2</v>
      </c>
      <c r="E161" s="50" t="s">
        <v>338</v>
      </c>
      <c r="F161" s="54"/>
      <c r="G161" s="50" t="s">
        <v>460</v>
      </c>
      <c r="H161" s="50">
        <v>2</v>
      </c>
      <c r="I161" s="50" t="s">
        <v>361</v>
      </c>
      <c r="J161" s="50" t="s">
        <v>244</v>
      </c>
      <c r="K161" s="50" t="s">
        <v>131</v>
      </c>
      <c r="L161" s="50" t="s">
        <v>257</v>
      </c>
      <c r="M161" s="66"/>
      <c r="N161" s="81"/>
      <c r="O161" s="68" t="str">
        <f t="shared" si="48"/>
        <v/>
      </c>
      <c r="P161" s="50" t="s">
        <v>94</v>
      </c>
      <c r="Q161" s="10" t="s">
        <v>95</v>
      </c>
      <c r="R161" s="50"/>
      <c r="S161" s="50"/>
      <c r="T161" s="50"/>
      <c r="U161" s="50" t="s">
        <v>51</v>
      </c>
      <c r="V161" s="50"/>
      <c r="W161" s="52"/>
      <c r="X161" s="123">
        <f t="shared" si="49"/>
        <v>1</v>
      </c>
      <c r="Y161" s="123">
        <f t="shared" si="50"/>
        <v>1</v>
      </c>
      <c r="Z161" s="123">
        <f t="shared" si="51"/>
        <v>1</v>
      </c>
      <c r="AA161" s="123">
        <f t="shared" si="52"/>
        <v>1</v>
      </c>
      <c r="AB161" s="123">
        <f t="shared" si="53"/>
        <v>1</v>
      </c>
      <c r="AC161" s="123">
        <f t="shared" si="54"/>
        <v>1</v>
      </c>
    </row>
    <row r="162" spans="2:29" s="38" customFormat="1" ht="48" outlineLevel="1">
      <c r="B162" s="71">
        <f t="shared" si="55"/>
        <v>147</v>
      </c>
      <c r="C162" s="50" t="s">
        <v>298</v>
      </c>
      <c r="D162" s="50">
        <v>2</v>
      </c>
      <c r="E162" s="50" t="s">
        <v>338</v>
      </c>
      <c r="F162" s="54"/>
      <c r="G162" s="50" t="s">
        <v>460</v>
      </c>
      <c r="H162" s="50">
        <v>3</v>
      </c>
      <c r="I162" s="50" t="s">
        <v>362</v>
      </c>
      <c r="J162" s="50" t="s">
        <v>131</v>
      </c>
      <c r="K162" s="50" t="s">
        <v>244</v>
      </c>
      <c r="L162" s="50" t="s">
        <v>257</v>
      </c>
      <c r="M162" s="66"/>
      <c r="N162" s="81"/>
      <c r="O162" s="68" t="str">
        <f t="shared" si="48"/>
        <v/>
      </c>
      <c r="P162" s="50" t="s">
        <v>95</v>
      </c>
      <c r="Q162" s="10" t="s">
        <v>95</v>
      </c>
      <c r="R162" s="50"/>
      <c r="S162" s="50"/>
      <c r="T162" s="50"/>
      <c r="U162" s="50" t="s">
        <v>51</v>
      </c>
      <c r="V162" s="50"/>
      <c r="W162" s="52"/>
      <c r="X162" s="123">
        <f t="shared" si="49"/>
        <v>1</v>
      </c>
      <c r="Y162" s="123">
        <f t="shared" si="50"/>
        <v>1</v>
      </c>
      <c r="Z162" s="123">
        <f t="shared" si="51"/>
        <v>1</v>
      </c>
      <c r="AA162" s="123">
        <f t="shared" si="52"/>
        <v>1</v>
      </c>
      <c r="AB162" s="123">
        <f t="shared" si="53"/>
        <v>1</v>
      </c>
      <c r="AC162" s="123">
        <f t="shared" si="54"/>
        <v>1</v>
      </c>
    </row>
    <row r="163" spans="2:29" s="38" customFormat="1" ht="36" outlineLevel="1">
      <c r="B163" s="71">
        <f t="shared" si="55"/>
        <v>148</v>
      </c>
      <c r="C163" s="50" t="s">
        <v>298</v>
      </c>
      <c r="D163" s="50">
        <v>2</v>
      </c>
      <c r="E163" s="50" t="s">
        <v>338</v>
      </c>
      <c r="F163" s="54"/>
      <c r="G163" s="50" t="s">
        <v>460</v>
      </c>
      <c r="H163" s="50">
        <v>4</v>
      </c>
      <c r="I163" s="50" t="s">
        <v>363</v>
      </c>
      <c r="J163" s="50" t="s">
        <v>244</v>
      </c>
      <c r="K163" s="50" t="s">
        <v>131</v>
      </c>
      <c r="L163" s="50" t="s">
        <v>257</v>
      </c>
      <c r="M163" s="66"/>
      <c r="N163" s="81"/>
      <c r="O163" s="68" t="str">
        <f t="shared" si="48"/>
        <v/>
      </c>
      <c r="P163" s="50" t="s">
        <v>96</v>
      </c>
      <c r="Q163" s="10" t="s">
        <v>96</v>
      </c>
      <c r="R163" s="50"/>
      <c r="S163" s="50"/>
      <c r="T163" s="50"/>
      <c r="U163" s="50" t="s">
        <v>51</v>
      </c>
      <c r="V163" s="50"/>
      <c r="W163" s="52"/>
      <c r="X163" s="123">
        <f t="shared" si="49"/>
        <v>1</v>
      </c>
      <c r="Y163" s="123">
        <f t="shared" si="50"/>
        <v>1</v>
      </c>
      <c r="Z163" s="123">
        <f t="shared" si="51"/>
        <v>1</v>
      </c>
      <c r="AA163" s="123">
        <f t="shared" si="52"/>
        <v>1</v>
      </c>
      <c r="AB163" s="123">
        <f t="shared" si="53"/>
        <v>1</v>
      </c>
      <c r="AC163" s="123">
        <f t="shared" si="54"/>
        <v>1</v>
      </c>
    </row>
    <row r="164" spans="2:29" s="38" customFormat="1" ht="36" outlineLevel="1">
      <c r="B164" s="71">
        <f t="shared" si="55"/>
        <v>149</v>
      </c>
      <c r="C164" s="50" t="s">
        <v>298</v>
      </c>
      <c r="D164" s="50">
        <v>2</v>
      </c>
      <c r="E164" s="50" t="s">
        <v>338</v>
      </c>
      <c r="F164" s="54" t="s">
        <v>376</v>
      </c>
      <c r="G164" s="50" t="s">
        <v>19</v>
      </c>
      <c r="H164" s="54">
        <v>2</v>
      </c>
      <c r="I164" s="54" t="s">
        <v>348</v>
      </c>
      <c r="J164" s="50" t="s">
        <v>244</v>
      </c>
      <c r="K164" s="50"/>
      <c r="L164" s="50" t="s">
        <v>257</v>
      </c>
      <c r="M164" s="66"/>
      <c r="N164" s="81"/>
      <c r="O164" s="68" t="str">
        <f t="shared" si="48"/>
        <v/>
      </c>
      <c r="P164" s="50" t="s">
        <v>99</v>
      </c>
      <c r="Q164" s="50" t="s">
        <v>111</v>
      </c>
      <c r="R164" s="50" t="s">
        <v>79</v>
      </c>
      <c r="S164" s="50"/>
      <c r="T164" s="50"/>
      <c r="U164" s="50" t="s">
        <v>81</v>
      </c>
      <c r="V164" s="50"/>
      <c r="W164" s="52"/>
      <c r="X164" s="123">
        <f t="shared" si="49"/>
        <v>1</v>
      </c>
      <c r="Y164" s="123">
        <f t="shared" si="50"/>
        <v>1</v>
      </c>
      <c r="Z164" s="123">
        <f t="shared" si="51"/>
        <v>1</v>
      </c>
      <c r="AA164" s="123">
        <f t="shared" si="52"/>
        <v>1</v>
      </c>
      <c r="AB164" s="123">
        <f t="shared" si="53"/>
        <v>1</v>
      </c>
      <c r="AC164" s="123">
        <f t="shared" si="54"/>
        <v>1</v>
      </c>
    </row>
    <row r="165" spans="2:29" s="38" customFormat="1" ht="36" outlineLevel="1">
      <c r="B165" s="71">
        <f t="shared" si="55"/>
        <v>150</v>
      </c>
      <c r="C165" s="50" t="s">
        <v>298</v>
      </c>
      <c r="D165" s="50">
        <v>2</v>
      </c>
      <c r="E165" s="50" t="s">
        <v>338</v>
      </c>
      <c r="F165" s="54" t="s">
        <v>376</v>
      </c>
      <c r="G165" s="50" t="s">
        <v>19</v>
      </c>
      <c r="H165" s="54">
        <v>8</v>
      </c>
      <c r="I165" s="54" t="s">
        <v>405</v>
      </c>
      <c r="J165" s="50" t="s">
        <v>299</v>
      </c>
      <c r="K165" s="50"/>
      <c r="L165" s="50" t="s">
        <v>257</v>
      </c>
      <c r="M165" s="66"/>
      <c r="N165" s="81"/>
      <c r="O165" s="68" t="str">
        <f t="shared" si="48"/>
        <v/>
      </c>
      <c r="P165" s="50" t="s">
        <v>99</v>
      </c>
      <c r="Q165" s="50" t="s">
        <v>78</v>
      </c>
      <c r="R165" s="50"/>
      <c r="S165" s="50"/>
      <c r="T165" s="50"/>
      <c r="U165" s="50" t="s">
        <v>59</v>
      </c>
      <c r="V165" s="50"/>
      <c r="W165" s="52"/>
      <c r="X165" s="123">
        <f t="shared" si="49"/>
        <v>1</v>
      </c>
      <c r="Y165" s="123">
        <f t="shared" si="50"/>
        <v>1</v>
      </c>
      <c r="Z165" s="123">
        <f t="shared" si="51"/>
        <v>1</v>
      </c>
      <c r="AA165" s="123">
        <f t="shared" si="52"/>
        <v>1</v>
      </c>
      <c r="AB165" s="123">
        <f t="shared" si="53"/>
        <v>1</v>
      </c>
      <c r="AC165" s="123">
        <f t="shared" si="54"/>
        <v>1</v>
      </c>
    </row>
    <row r="166" spans="2:29" s="38" customFormat="1" ht="34.5" outlineLevel="1">
      <c r="B166" s="71">
        <f t="shared" si="55"/>
        <v>151</v>
      </c>
      <c r="C166" s="50" t="s">
        <v>298</v>
      </c>
      <c r="D166" s="50">
        <v>2</v>
      </c>
      <c r="E166" s="50" t="s">
        <v>338</v>
      </c>
      <c r="F166" s="50" t="s">
        <v>215</v>
      </c>
      <c r="G166" s="50" t="s">
        <v>19</v>
      </c>
      <c r="H166" s="50">
        <v>3</v>
      </c>
      <c r="I166" s="50" t="s">
        <v>348</v>
      </c>
      <c r="J166" s="50" t="s">
        <v>131</v>
      </c>
      <c r="K166" s="50"/>
      <c r="L166" s="50" t="s">
        <v>257</v>
      </c>
      <c r="M166" s="66"/>
      <c r="N166" s="81"/>
      <c r="O166" s="68"/>
      <c r="P166" s="50" t="s">
        <v>97</v>
      </c>
      <c r="Q166" s="50" t="s">
        <v>449</v>
      </c>
      <c r="R166" s="50" t="s">
        <v>79</v>
      </c>
      <c r="S166" s="50"/>
      <c r="T166" s="50"/>
      <c r="U166" s="50" t="s">
        <v>49</v>
      </c>
      <c r="V166" s="50"/>
      <c r="W166" s="52"/>
      <c r="X166" s="123">
        <f t="shared" si="49"/>
        <v>1</v>
      </c>
      <c r="Y166" s="123">
        <f t="shared" si="50"/>
        <v>1</v>
      </c>
      <c r="Z166" s="123">
        <f t="shared" si="51"/>
        <v>1</v>
      </c>
      <c r="AA166" s="123">
        <f t="shared" si="52"/>
        <v>1</v>
      </c>
      <c r="AB166" s="123">
        <f t="shared" si="53"/>
        <v>1</v>
      </c>
      <c r="AC166" s="123">
        <f t="shared" si="54"/>
        <v>1</v>
      </c>
    </row>
    <row r="167" spans="2:29" s="38" customFormat="1" ht="60" outlineLevel="1">
      <c r="B167" s="71">
        <f t="shared" si="55"/>
        <v>152</v>
      </c>
      <c r="C167" s="50" t="s">
        <v>298</v>
      </c>
      <c r="D167" s="50">
        <v>3</v>
      </c>
      <c r="E167" s="50" t="s">
        <v>339</v>
      </c>
      <c r="F167" s="51"/>
      <c r="G167" s="50" t="s">
        <v>19</v>
      </c>
      <c r="H167" s="50"/>
      <c r="I167" s="50"/>
      <c r="J167" s="50" t="s">
        <v>299</v>
      </c>
      <c r="K167" s="50" t="s">
        <v>459</v>
      </c>
      <c r="L167" s="50" t="s">
        <v>257</v>
      </c>
      <c r="M167" s="66"/>
      <c r="N167" s="81"/>
      <c r="O167" s="68" t="str">
        <f>IF(N167="No","û",IF(N167="Si","ü",IF(N167="NA","l","")))</f>
        <v/>
      </c>
      <c r="P167" s="50" t="s">
        <v>263</v>
      </c>
      <c r="Q167" s="50" t="s">
        <v>342</v>
      </c>
      <c r="R167" s="50"/>
      <c r="S167" s="50"/>
      <c r="T167" s="50"/>
      <c r="U167" s="50" t="s">
        <v>52</v>
      </c>
      <c r="V167" s="50"/>
      <c r="W167" s="52"/>
      <c r="X167" s="123">
        <f t="shared" si="49"/>
        <v>1</v>
      </c>
      <c r="Y167" s="123">
        <f t="shared" si="50"/>
        <v>1</v>
      </c>
      <c r="Z167" s="123">
        <f t="shared" si="51"/>
        <v>1</v>
      </c>
      <c r="AA167" s="123">
        <f t="shared" si="52"/>
        <v>1</v>
      </c>
      <c r="AB167" s="123">
        <f t="shared" si="53"/>
        <v>1</v>
      </c>
      <c r="AC167" s="123">
        <f t="shared" si="54"/>
        <v>1</v>
      </c>
    </row>
    <row r="168" spans="2:29" s="38" customFormat="1" ht="36" outlineLevel="1">
      <c r="B168" s="71">
        <f t="shared" si="55"/>
        <v>153</v>
      </c>
      <c r="C168" s="50" t="s">
        <v>298</v>
      </c>
      <c r="D168" s="50">
        <v>4</v>
      </c>
      <c r="E168" s="50" t="s">
        <v>339</v>
      </c>
      <c r="F168" s="54" t="s">
        <v>376</v>
      </c>
      <c r="G168" s="50" t="s">
        <v>19</v>
      </c>
      <c r="H168" s="54">
        <v>5</v>
      </c>
      <c r="I168" s="54" t="s">
        <v>440</v>
      </c>
      <c r="J168" s="50" t="s">
        <v>299</v>
      </c>
      <c r="K168" s="50"/>
      <c r="L168" s="50" t="s">
        <v>257</v>
      </c>
      <c r="M168" s="66"/>
      <c r="N168" s="81"/>
      <c r="O168" s="68" t="str">
        <f>IF(N168="No","û",IF(N168="Si","ü",IF(N168="NA","l","")))</f>
        <v/>
      </c>
      <c r="P168" s="50" t="s">
        <v>99</v>
      </c>
      <c r="Q168" s="50" t="s">
        <v>113</v>
      </c>
      <c r="R168" s="50" t="s">
        <v>79</v>
      </c>
      <c r="S168" s="50"/>
      <c r="T168" s="50"/>
      <c r="U168" s="50" t="s">
        <v>49</v>
      </c>
      <c r="V168" s="50"/>
      <c r="W168" s="52"/>
      <c r="X168" s="123">
        <f t="shared" si="49"/>
        <v>1</v>
      </c>
      <c r="Y168" s="123">
        <f t="shared" si="50"/>
        <v>1</v>
      </c>
      <c r="Z168" s="123">
        <f t="shared" si="51"/>
        <v>1</v>
      </c>
      <c r="AA168" s="123">
        <f t="shared" si="52"/>
        <v>1</v>
      </c>
      <c r="AB168" s="123">
        <f t="shared" si="53"/>
        <v>1</v>
      </c>
      <c r="AC168" s="123">
        <f t="shared" si="54"/>
        <v>1</v>
      </c>
    </row>
  </sheetData>
  <mergeCells count="26">
    <mergeCell ref="B81:E81"/>
    <mergeCell ref="V9:V10"/>
    <mergeCell ref="R9:R10"/>
    <mergeCell ref="S9:S10"/>
    <mergeCell ref="L9:L10"/>
    <mergeCell ref="C9:C10"/>
    <mergeCell ref="T9:T10"/>
    <mergeCell ref="U9:U10"/>
    <mergeCell ref="M9:M10"/>
    <mergeCell ref="N9:O10"/>
    <mergeCell ref="Q9:Q10"/>
    <mergeCell ref="J9:J10"/>
    <mergeCell ref="K9:K10"/>
    <mergeCell ref="P9:P10"/>
    <mergeCell ref="H3:I3"/>
    <mergeCell ref="H4:I4"/>
    <mergeCell ref="H5:I5"/>
    <mergeCell ref="H9:I9"/>
    <mergeCell ref="G9:G10"/>
    <mergeCell ref="B2:D2"/>
    <mergeCell ref="B3:D3"/>
    <mergeCell ref="B4:D4"/>
    <mergeCell ref="B5:D5"/>
    <mergeCell ref="D9:E9"/>
    <mergeCell ref="B9:B10"/>
    <mergeCell ref="B6:D6"/>
  </mergeCells>
  <phoneticPr fontId="6" type="noConversion"/>
  <conditionalFormatting sqref="O156:O168 O48:O80 O82:O154 O12:O46">
    <cfRule type="expression" dxfId="9" priority="1" stopIfTrue="1">
      <formula>O12="û"</formula>
    </cfRule>
    <cfRule type="expression" dxfId="8" priority="2" stopIfTrue="1">
      <formula>O12="ü"</formula>
    </cfRule>
    <cfRule type="expression" dxfId="7" priority="3" stopIfTrue="1">
      <formula>O12="l"</formula>
    </cfRule>
  </conditionalFormatting>
  <conditionalFormatting sqref="N156:N168 N48:N80 N12:N46 N82:N154">
    <cfRule type="cellIs" dxfId="6" priority="4" stopIfTrue="1" operator="equal">
      <formula>"Si"</formula>
    </cfRule>
    <cfRule type="cellIs" dxfId="5" priority="5" stopIfTrue="1" operator="equal">
      <formula>"No"</formula>
    </cfRule>
    <cfRule type="cellIs" dxfId="4" priority="6" stopIfTrue="1" operator="equal">
      <formula>"NA"</formula>
    </cfRule>
  </conditionalFormatting>
  <conditionalFormatting sqref="M156:M168 M48:M80 M12:M46 M82:M154">
    <cfRule type="cellIs" dxfId="3"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3"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31" t="s">
        <v>392</v>
      </c>
      <c r="B2" s="332"/>
      <c r="C2" s="332"/>
      <c r="D2" s="332"/>
      <c r="E2" s="332"/>
      <c r="F2" s="332"/>
      <c r="G2" s="91"/>
      <c r="H2" s="91"/>
      <c r="I2" s="92"/>
      <c r="J2" s="91"/>
      <c r="K2" s="91"/>
      <c r="L2" s="91"/>
      <c r="M2" s="91"/>
      <c r="N2" s="91"/>
      <c r="O2" s="91"/>
      <c r="P2" s="91"/>
      <c r="Q2" s="93"/>
    </row>
    <row r="4" spans="1:17" s="90" customFormat="1" ht="39" customHeight="1" thickBot="1">
      <c r="A4" s="89" t="s">
        <v>122</v>
      </c>
      <c r="B4" s="89" t="s">
        <v>221</v>
      </c>
      <c r="C4" s="89" t="s">
        <v>396</v>
      </c>
      <c r="D4" s="89" t="s">
        <v>393</v>
      </c>
      <c r="E4" s="89" t="s">
        <v>217</v>
      </c>
      <c r="F4" s="89" t="s">
        <v>218</v>
      </c>
      <c r="G4" s="89" t="s">
        <v>17</v>
      </c>
      <c r="H4" s="89" t="s">
        <v>219</v>
      </c>
      <c r="I4" s="89" t="s">
        <v>231</v>
      </c>
      <c r="J4" s="89" t="s">
        <v>225</v>
      </c>
      <c r="K4" s="89" t="s">
        <v>230</v>
      </c>
      <c r="L4" s="89" t="s">
        <v>229</v>
      </c>
      <c r="M4" s="89" t="s">
        <v>226</v>
      </c>
      <c r="N4" s="89" t="s">
        <v>227</v>
      </c>
      <c r="O4" s="89" t="s">
        <v>154</v>
      </c>
      <c r="P4" s="154" t="s">
        <v>228</v>
      </c>
      <c r="Q4" s="154" t="s">
        <v>274</v>
      </c>
    </row>
    <row r="5" spans="1:17" ht="34.5" thickBot="1">
      <c r="A5" s="94">
        <v>1</v>
      </c>
      <c r="B5" s="95">
        <v>1</v>
      </c>
      <c r="C5" s="95" t="s">
        <v>12</v>
      </c>
      <c r="D5" s="83" t="s">
        <v>14</v>
      </c>
      <c r="E5" s="84" t="s">
        <v>124</v>
      </c>
      <c r="F5" s="83" t="s">
        <v>330</v>
      </c>
      <c r="G5" s="85"/>
      <c r="H5" s="85" t="s">
        <v>15</v>
      </c>
      <c r="I5" s="85" t="s">
        <v>461</v>
      </c>
      <c r="J5" s="86" t="s">
        <v>13</v>
      </c>
      <c r="K5" s="84" t="s">
        <v>15</v>
      </c>
      <c r="L5" s="84" t="s">
        <v>36</v>
      </c>
      <c r="M5" s="87">
        <v>39143</v>
      </c>
      <c r="N5" s="88"/>
      <c r="O5" s="152"/>
      <c r="P5" s="155">
        <f>IF(N5&gt;0,1,0)</f>
        <v>0</v>
      </c>
      <c r="Q5" s="156" t="str">
        <f t="shared" ref="Q5:Q21" si="0">TEXT(B5,"0000")&amp;LEFT(I5,1)</f>
        <v>0001E</v>
      </c>
    </row>
    <row r="6" spans="1:17" ht="14.25" thickBot="1">
      <c r="A6" s="94">
        <v>2</v>
      </c>
      <c r="B6" s="95">
        <v>1</v>
      </c>
      <c r="C6" s="95"/>
      <c r="D6" s="83"/>
      <c r="E6" s="84"/>
      <c r="F6" s="83"/>
      <c r="G6" s="85" t="s">
        <v>18</v>
      </c>
      <c r="H6" s="85"/>
      <c r="I6" s="85" t="s">
        <v>461</v>
      </c>
      <c r="J6" s="86"/>
      <c r="K6" s="84"/>
      <c r="L6" s="84" t="s">
        <v>44</v>
      </c>
      <c r="M6" s="87">
        <v>39145</v>
      </c>
      <c r="N6" s="88"/>
      <c r="O6" s="152"/>
      <c r="P6" s="157">
        <f t="shared" ref="P6:P21" si="1">IF(N6&gt;0,1,0)</f>
        <v>0</v>
      </c>
      <c r="Q6" s="156" t="str">
        <f t="shared" si="0"/>
        <v>0001E</v>
      </c>
    </row>
    <row r="7" spans="1:17" ht="14.25" thickBot="1">
      <c r="A7" s="94">
        <v>3</v>
      </c>
      <c r="B7" s="95">
        <v>1</v>
      </c>
      <c r="C7" s="95"/>
      <c r="D7" s="83"/>
      <c r="E7" s="84"/>
      <c r="F7" s="83"/>
      <c r="G7" s="85" t="s">
        <v>460</v>
      </c>
      <c r="H7" s="85"/>
      <c r="I7" s="85" t="s">
        <v>461</v>
      </c>
      <c r="J7" s="86"/>
      <c r="K7" s="84"/>
      <c r="L7" s="84" t="s">
        <v>47</v>
      </c>
      <c r="M7" s="87">
        <v>39147</v>
      </c>
      <c r="N7" s="87">
        <v>39146</v>
      </c>
      <c r="O7" s="153"/>
      <c r="P7" s="157">
        <f t="shared" si="1"/>
        <v>1</v>
      </c>
      <c r="Q7" s="156" t="str">
        <f t="shared" si="0"/>
        <v>0001E</v>
      </c>
    </row>
    <row r="8" spans="1:17" ht="14.25" thickBot="1">
      <c r="A8" s="94">
        <v>4</v>
      </c>
      <c r="B8" s="95">
        <v>1</v>
      </c>
      <c r="C8" s="95"/>
      <c r="D8" s="83"/>
      <c r="E8" s="84"/>
      <c r="F8" s="83"/>
      <c r="G8" s="85"/>
      <c r="H8" s="85"/>
      <c r="I8" s="85" t="s">
        <v>391</v>
      </c>
      <c r="J8" s="86"/>
      <c r="K8" s="84"/>
      <c r="L8" s="84" t="s">
        <v>46</v>
      </c>
      <c r="M8" s="87">
        <v>39149</v>
      </c>
      <c r="N8" s="87">
        <v>39149</v>
      </c>
      <c r="O8" s="153"/>
      <c r="P8" s="157">
        <f>IF(N8&gt;0,1,0)</f>
        <v>1</v>
      </c>
      <c r="Q8" s="156" t="str">
        <f t="shared" si="0"/>
        <v>0001A</v>
      </c>
    </row>
    <row r="9" spans="1:17" ht="14.25" thickBot="1">
      <c r="A9" s="94">
        <v>5</v>
      </c>
      <c r="B9" s="95">
        <v>1</v>
      </c>
      <c r="C9" s="95"/>
      <c r="D9" s="83"/>
      <c r="E9" s="84"/>
      <c r="F9" s="83"/>
      <c r="G9" s="85"/>
      <c r="H9" s="85"/>
      <c r="I9" s="85" t="s">
        <v>391</v>
      </c>
      <c r="J9" s="86"/>
      <c r="K9" s="84"/>
      <c r="L9" s="84" t="s">
        <v>33</v>
      </c>
      <c r="M9" s="87">
        <v>39151</v>
      </c>
      <c r="N9" s="87">
        <v>39171</v>
      </c>
      <c r="O9" s="153"/>
      <c r="P9" s="157">
        <f t="shared" si="1"/>
        <v>1</v>
      </c>
      <c r="Q9" s="156" t="str">
        <f t="shared" si="0"/>
        <v>0001A</v>
      </c>
    </row>
    <row r="10" spans="1:17" ht="14.25" thickBot="1">
      <c r="A10" s="94">
        <v>6</v>
      </c>
      <c r="B10" s="95">
        <v>1</v>
      </c>
      <c r="C10" s="95"/>
      <c r="D10" s="83"/>
      <c r="E10" s="84"/>
      <c r="F10" s="83"/>
      <c r="G10" s="85"/>
      <c r="H10" s="85"/>
      <c r="I10" s="85" t="s">
        <v>391</v>
      </c>
      <c r="J10" s="86"/>
      <c r="K10" s="84"/>
      <c r="L10" s="84" t="s">
        <v>34</v>
      </c>
      <c r="M10" s="87">
        <v>39153</v>
      </c>
      <c r="N10" s="87">
        <v>39146</v>
      </c>
      <c r="O10" s="153"/>
      <c r="P10" s="157">
        <f t="shared" si="1"/>
        <v>1</v>
      </c>
      <c r="Q10" s="156" t="str">
        <f t="shared" si="0"/>
        <v>0001A</v>
      </c>
    </row>
    <row r="11" spans="1:17" ht="14.25" thickBot="1">
      <c r="A11" s="94">
        <v>7</v>
      </c>
      <c r="B11" s="95">
        <v>2</v>
      </c>
      <c r="C11" s="95"/>
      <c r="D11" s="83"/>
      <c r="E11" s="84"/>
      <c r="F11" s="83"/>
      <c r="G11" s="85"/>
      <c r="H11" s="85"/>
      <c r="I11" s="85" t="s">
        <v>391</v>
      </c>
      <c r="J11" s="86"/>
      <c r="K11" s="84"/>
      <c r="L11" s="84" t="s">
        <v>35</v>
      </c>
      <c r="M11" s="87">
        <v>39155</v>
      </c>
      <c r="N11" s="88"/>
      <c r="O11" s="152"/>
      <c r="P11" s="157">
        <f t="shared" si="1"/>
        <v>0</v>
      </c>
      <c r="Q11" s="156" t="str">
        <f t="shared" si="0"/>
        <v>0002A</v>
      </c>
    </row>
    <row r="12" spans="1:17" ht="14.25" thickBot="1">
      <c r="A12" s="94">
        <v>8</v>
      </c>
      <c r="B12" s="95">
        <v>2</v>
      </c>
      <c r="C12" s="95"/>
      <c r="D12" s="83"/>
      <c r="E12" s="84"/>
      <c r="F12" s="83"/>
      <c r="G12" s="85"/>
      <c r="H12" s="85"/>
      <c r="I12" s="85" t="s">
        <v>391</v>
      </c>
      <c r="J12" s="86"/>
      <c r="K12" s="84"/>
      <c r="L12" s="84" t="s">
        <v>48</v>
      </c>
      <c r="M12" s="87">
        <v>39157</v>
      </c>
      <c r="N12" s="88"/>
      <c r="O12" s="152"/>
      <c r="P12" s="157">
        <f t="shared" si="1"/>
        <v>0</v>
      </c>
      <c r="Q12" s="156" t="str">
        <f t="shared" si="0"/>
        <v>0002A</v>
      </c>
    </row>
    <row r="13" spans="1:17" ht="14.25" thickBot="1">
      <c r="A13" s="94">
        <v>9</v>
      </c>
      <c r="B13" s="95">
        <v>2</v>
      </c>
      <c r="C13" s="95"/>
      <c r="D13" s="83"/>
      <c r="E13" s="84"/>
      <c r="F13" s="83"/>
      <c r="G13" s="85"/>
      <c r="H13" s="85"/>
      <c r="I13" s="85" t="s">
        <v>391</v>
      </c>
      <c r="J13" s="86"/>
      <c r="K13" s="84"/>
      <c r="L13" s="84" t="s">
        <v>37</v>
      </c>
      <c r="M13" s="87">
        <v>39159</v>
      </c>
      <c r="N13" s="87">
        <v>39146</v>
      </c>
      <c r="O13" s="153"/>
      <c r="P13" s="157">
        <f t="shared" si="1"/>
        <v>1</v>
      </c>
      <c r="Q13" s="156" t="str">
        <f t="shared" si="0"/>
        <v>0002A</v>
      </c>
    </row>
    <row r="14" spans="1:17" ht="14.25" thickBot="1">
      <c r="A14" s="94">
        <v>10</v>
      </c>
      <c r="B14" s="95">
        <v>2</v>
      </c>
      <c r="C14" s="95"/>
      <c r="D14" s="83"/>
      <c r="E14" s="84"/>
      <c r="F14" s="83"/>
      <c r="G14" s="85" t="s">
        <v>343</v>
      </c>
      <c r="H14" s="85">
        <v>0</v>
      </c>
      <c r="I14" s="85" t="s">
        <v>391</v>
      </c>
      <c r="J14" s="86">
        <v>0</v>
      </c>
      <c r="K14" s="84"/>
      <c r="L14" s="84" t="s">
        <v>32</v>
      </c>
      <c r="M14" s="87"/>
      <c r="N14" s="87">
        <v>39147</v>
      </c>
      <c r="O14" s="152"/>
      <c r="P14" s="157">
        <f t="shared" si="1"/>
        <v>1</v>
      </c>
      <c r="Q14" s="156" t="str">
        <f t="shared" si="0"/>
        <v>0002A</v>
      </c>
    </row>
    <row r="15" spans="1:17" ht="14.25" thickBot="1">
      <c r="A15" s="94">
        <v>11</v>
      </c>
      <c r="B15" s="95">
        <v>2</v>
      </c>
      <c r="C15" s="95"/>
      <c r="D15" s="83"/>
      <c r="E15" s="84"/>
      <c r="F15" s="83"/>
      <c r="G15" s="85" t="s">
        <v>216</v>
      </c>
      <c r="H15" s="85">
        <v>0</v>
      </c>
      <c r="I15" s="85" t="s">
        <v>391</v>
      </c>
      <c r="J15" s="86">
        <v>0</v>
      </c>
      <c r="K15" s="84"/>
      <c r="L15" s="84" t="s">
        <v>38</v>
      </c>
      <c r="M15" s="87"/>
      <c r="N15" s="87">
        <v>39148</v>
      </c>
      <c r="O15" s="152"/>
      <c r="P15" s="157">
        <f t="shared" si="1"/>
        <v>1</v>
      </c>
      <c r="Q15" s="156" t="str">
        <f t="shared" si="0"/>
        <v>0002A</v>
      </c>
    </row>
    <row r="16" spans="1:17" ht="14.25" thickBot="1">
      <c r="A16" s="94">
        <v>12</v>
      </c>
      <c r="B16" s="95">
        <v>2</v>
      </c>
      <c r="C16" s="95"/>
      <c r="D16" s="83"/>
      <c r="E16" s="84"/>
      <c r="F16" s="83"/>
      <c r="G16" s="85" t="s">
        <v>460</v>
      </c>
      <c r="H16" s="85">
        <v>0</v>
      </c>
      <c r="I16" s="85" t="s">
        <v>390</v>
      </c>
      <c r="J16" s="86">
        <v>0</v>
      </c>
      <c r="K16" s="84"/>
      <c r="L16" s="84" t="s">
        <v>39</v>
      </c>
      <c r="M16" s="87"/>
      <c r="N16" s="87">
        <v>39149</v>
      </c>
      <c r="O16" s="153"/>
      <c r="P16" s="157">
        <f t="shared" si="1"/>
        <v>1</v>
      </c>
      <c r="Q16" s="156" t="str">
        <f t="shared" si="0"/>
        <v>0002O</v>
      </c>
    </row>
    <row r="17" spans="1:17" ht="14.25" thickBot="1">
      <c r="A17" s="94">
        <v>13</v>
      </c>
      <c r="B17" s="95">
        <v>2</v>
      </c>
      <c r="C17" s="95"/>
      <c r="D17" s="83"/>
      <c r="E17" s="84"/>
      <c r="F17" s="83"/>
      <c r="G17" s="85"/>
      <c r="H17" s="85"/>
      <c r="I17" s="85" t="s">
        <v>391</v>
      </c>
      <c r="J17" s="86"/>
      <c r="K17" s="84"/>
      <c r="L17" s="84" t="s">
        <v>40</v>
      </c>
      <c r="M17" s="87">
        <v>39167</v>
      </c>
      <c r="N17" s="87">
        <v>39171</v>
      </c>
      <c r="O17" s="153"/>
      <c r="P17" s="157">
        <f t="shared" si="1"/>
        <v>1</v>
      </c>
      <c r="Q17" s="156" t="str">
        <f t="shared" si="0"/>
        <v>0002A</v>
      </c>
    </row>
    <row r="18" spans="1:17" ht="14.25" thickBot="1">
      <c r="A18" s="94">
        <v>14</v>
      </c>
      <c r="B18" s="95">
        <v>2</v>
      </c>
      <c r="C18" s="95"/>
      <c r="D18" s="83"/>
      <c r="E18" s="84"/>
      <c r="F18" s="83"/>
      <c r="G18" s="85"/>
      <c r="H18" s="85"/>
      <c r="I18" s="85" t="s">
        <v>391</v>
      </c>
      <c r="J18" s="86"/>
      <c r="K18" s="84"/>
      <c r="L18" s="84" t="s">
        <v>41</v>
      </c>
      <c r="M18" s="87">
        <v>39169</v>
      </c>
      <c r="N18" s="88"/>
      <c r="O18" s="152"/>
      <c r="P18" s="157">
        <f t="shared" si="1"/>
        <v>0</v>
      </c>
      <c r="Q18" s="156" t="str">
        <f t="shared" si="0"/>
        <v>0002A</v>
      </c>
    </row>
    <row r="19" spans="1:17" ht="14.25" thickBot="1">
      <c r="A19" s="94">
        <v>15</v>
      </c>
      <c r="B19" s="95">
        <v>2</v>
      </c>
      <c r="C19" s="95"/>
      <c r="D19" s="83"/>
      <c r="E19" s="84"/>
      <c r="F19" s="83"/>
      <c r="G19" s="85"/>
      <c r="H19" s="85"/>
      <c r="I19" s="85" t="s">
        <v>391</v>
      </c>
      <c r="J19" s="86"/>
      <c r="K19" s="84"/>
      <c r="L19" s="84" t="s">
        <v>42</v>
      </c>
      <c r="M19" s="87">
        <v>39171</v>
      </c>
      <c r="N19" s="87"/>
      <c r="O19" s="153"/>
      <c r="P19" s="157">
        <f t="shared" si="1"/>
        <v>0</v>
      </c>
      <c r="Q19" s="156" t="str">
        <f t="shared" si="0"/>
        <v>0002A</v>
      </c>
    </row>
    <row r="20" spans="1:17" ht="14.25" thickBot="1">
      <c r="A20" s="94">
        <v>16</v>
      </c>
      <c r="B20" s="95">
        <v>3</v>
      </c>
      <c r="C20" s="95"/>
      <c r="D20" s="83"/>
      <c r="E20" s="84"/>
      <c r="F20" s="83"/>
      <c r="G20" s="85"/>
      <c r="H20" s="85"/>
      <c r="I20" s="85" t="s">
        <v>391</v>
      </c>
      <c r="J20" s="86"/>
      <c r="K20" s="84"/>
      <c r="L20" s="84" t="s">
        <v>43</v>
      </c>
      <c r="M20" s="87">
        <v>39173</v>
      </c>
      <c r="N20" s="88"/>
      <c r="O20" s="152"/>
      <c r="P20" s="157">
        <f t="shared" si="1"/>
        <v>0</v>
      </c>
      <c r="Q20" s="156" t="str">
        <f t="shared" si="0"/>
        <v>0003A</v>
      </c>
    </row>
    <row r="21" spans="1:17" ht="23.25" thickBot="1">
      <c r="A21" s="94">
        <v>17</v>
      </c>
      <c r="B21" s="95">
        <v>3</v>
      </c>
      <c r="C21" s="95"/>
      <c r="D21" s="83"/>
      <c r="E21" s="84"/>
      <c r="F21" s="83"/>
      <c r="G21" s="85"/>
      <c r="H21" s="85"/>
      <c r="I21" s="85" t="s">
        <v>390</v>
      </c>
      <c r="J21" s="86"/>
      <c r="K21" s="84"/>
      <c r="L21" s="84" t="s">
        <v>45</v>
      </c>
      <c r="M21" s="87">
        <v>39174</v>
      </c>
      <c r="N21" s="87">
        <v>39146</v>
      </c>
      <c r="O21" s="153"/>
      <c r="P21" s="158">
        <f t="shared" si="1"/>
        <v>1</v>
      </c>
      <c r="Q21" s="156" t="str">
        <f t="shared" si="0"/>
        <v>0003O</v>
      </c>
    </row>
  </sheetData>
  <mergeCells count="1">
    <mergeCell ref="A2:F2"/>
  </mergeCells>
  <phoneticPr fontId="6" type="noConversion"/>
  <conditionalFormatting sqref="I5:I21">
    <cfRule type="cellIs" dxfId="2" priority="1" stopIfTrue="1" operator="equal">
      <formula>"Error"</formula>
    </cfRule>
    <cfRule type="cellIs" dxfId="1" priority="2" stopIfTrue="1" operator="equal">
      <formula>"Observación"</formula>
    </cfRule>
    <cfRule type="cellIs" dxfId="0"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5" customWidth="1"/>
    <col min="2" max="2" width="25.140625" style="125" customWidth="1"/>
    <col min="3" max="3" width="15.28515625" style="125" customWidth="1"/>
    <col min="4" max="4" width="16" style="125" customWidth="1"/>
    <col min="5" max="5" width="14.140625" style="125" customWidth="1"/>
    <col min="6" max="6" width="27.28515625" style="125" customWidth="1"/>
    <col min="7" max="7" width="13.7109375" style="125" customWidth="1"/>
    <col min="8" max="8" width="14.85546875" style="125" customWidth="1"/>
    <col min="9" max="9" width="5.5703125" style="125" customWidth="1"/>
    <col min="10" max="16384" width="9.140625" style="125"/>
  </cols>
  <sheetData>
    <row r="1" spans="2:13" ht="6.75" customHeight="1">
      <c r="B1" s="124"/>
    </row>
    <row r="2" spans="2:13" ht="15.75">
      <c r="B2" s="333" t="s">
        <v>462</v>
      </c>
      <c r="C2" s="334"/>
      <c r="D2" s="334"/>
      <c r="E2" s="334"/>
      <c r="F2" s="334"/>
      <c r="G2" s="334"/>
      <c r="H2" s="334"/>
      <c r="I2" s="334"/>
      <c r="J2" s="334"/>
      <c r="K2" s="334"/>
      <c r="L2" s="334"/>
      <c r="M2" s="335"/>
    </row>
    <row r="22" spans="2:13" ht="15.75">
      <c r="B22" s="333" t="s">
        <v>398</v>
      </c>
      <c r="C22" s="334"/>
      <c r="D22" s="334"/>
      <c r="E22" s="334"/>
      <c r="F22" s="334"/>
      <c r="G22" s="334"/>
      <c r="H22" s="334"/>
      <c r="I22" s="334"/>
      <c r="J22" s="334"/>
      <c r="K22" s="334"/>
      <c r="L22" s="334"/>
      <c r="M22" s="335"/>
    </row>
    <row r="23" spans="2:13" ht="13.5" thickBot="1"/>
    <row r="24" spans="2:13" ht="15" thickTop="1">
      <c r="B24" s="147" t="s">
        <v>231</v>
      </c>
      <c r="C24" s="148" t="s">
        <v>229</v>
      </c>
      <c r="D24" s="149" t="s">
        <v>399</v>
      </c>
      <c r="E24" s="149" t="s">
        <v>400</v>
      </c>
    </row>
    <row r="25" spans="2:13">
      <c r="B25" s="144" t="s">
        <v>391</v>
      </c>
      <c r="C25" s="145"/>
      <c r="D25" s="146">
        <v>16</v>
      </c>
      <c r="E25" s="146">
        <v>7</v>
      </c>
    </row>
    <row r="26" spans="2:13">
      <c r="B26" s="112"/>
      <c r="C26" s="113" t="s">
        <v>232</v>
      </c>
      <c r="D26" s="109">
        <v>1</v>
      </c>
      <c r="E26" s="110">
        <v>0</v>
      </c>
    </row>
    <row r="27" spans="2:13">
      <c r="B27" s="112"/>
      <c r="C27" s="113" t="s">
        <v>233</v>
      </c>
      <c r="D27" s="109">
        <v>1</v>
      </c>
      <c r="E27" s="110">
        <v>0</v>
      </c>
    </row>
    <row r="28" spans="2:13">
      <c r="B28" s="112"/>
      <c r="C28" s="113" t="s">
        <v>234</v>
      </c>
      <c r="D28" s="109">
        <v>1</v>
      </c>
      <c r="E28" s="110">
        <v>1</v>
      </c>
    </row>
    <row r="29" spans="2:13">
      <c r="B29" s="112"/>
      <c r="C29" s="113" t="s">
        <v>235</v>
      </c>
      <c r="D29" s="109">
        <v>1</v>
      </c>
      <c r="E29" s="110">
        <v>1</v>
      </c>
    </row>
    <row r="30" spans="2:13">
      <c r="B30" s="112"/>
      <c r="C30" s="113" t="s">
        <v>236</v>
      </c>
      <c r="D30" s="109">
        <v>2</v>
      </c>
      <c r="E30" s="110">
        <v>2</v>
      </c>
    </row>
    <row r="31" spans="2:13">
      <c r="B31" s="112"/>
      <c r="C31" s="113" t="s">
        <v>237</v>
      </c>
      <c r="D31" s="109">
        <v>2</v>
      </c>
      <c r="E31" s="110">
        <v>2</v>
      </c>
    </row>
    <row r="32" spans="2:13">
      <c r="B32" s="112"/>
      <c r="C32" s="113" t="s">
        <v>238</v>
      </c>
      <c r="D32" s="109">
        <v>2</v>
      </c>
      <c r="E32" s="110">
        <v>0</v>
      </c>
    </row>
    <row r="33" spans="2:5">
      <c r="B33" s="112"/>
      <c r="C33" s="113" t="s">
        <v>239</v>
      </c>
      <c r="D33" s="109">
        <v>2</v>
      </c>
      <c r="E33" s="110">
        <v>0</v>
      </c>
    </row>
    <row r="34" spans="2:5">
      <c r="B34" s="112"/>
      <c r="C34" s="113" t="s">
        <v>240</v>
      </c>
      <c r="D34" s="109">
        <v>2</v>
      </c>
      <c r="E34" s="110">
        <v>1</v>
      </c>
    </row>
    <row r="35" spans="2:5">
      <c r="B35" s="112"/>
      <c r="C35" s="113" t="s">
        <v>241</v>
      </c>
      <c r="D35" s="109">
        <v>1</v>
      </c>
      <c r="E35" s="110">
        <v>0</v>
      </c>
    </row>
    <row r="36" spans="2:5">
      <c r="B36" s="112"/>
      <c r="C36" s="113" t="s">
        <v>242</v>
      </c>
      <c r="D36" s="109">
        <v>1</v>
      </c>
      <c r="E36" s="110">
        <v>0</v>
      </c>
    </row>
    <row r="37" spans="2:5">
      <c r="B37" s="112"/>
      <c r="C37" s="114"/>
      <c r="D37" s="111"/>
      <c r="E37" s="111"/>
    </row>
    <row r="38" spans="2:5">
      <c r="B38" s="144" t="s">
        <v>390</v>
      </c>
      <c r="C38" s="145"/>
      <c r="D38" s="146">
        <v>1</v>
      </c>
      <c r="E38" s="146">
        <v>1</v>
      </c>
    </row>
    <row r="39" spans="2:5">
      <c r="B39" s="112"/>
      <c r="C39" s="113" t="s">
        <v>241</v>
      </c>
      <c r="D39" s="109">
        <v>1</v>
      </c>
      <c r="E39" s="110">
        <v>1</v>
      </c>
    </row>
    <row r="40" spans="2:5" ht="13.5" thickBot="1">
      <c r="B40" s="112"/>
      <c r="C40" s="114"/>
      <c r="D40" s="111"/>
      <c r="E40" s="111"/>
    </row>
    <row r="41" spans="2:5" ht="16.5" thickTop="1" thickBot="1">
      <c r="B41" s="117" t="s">
        <v>401</v>
      </c>
      <c r="C41" s="115"/>
      <c r="D41" s="116">
        <v>17</v>
      </c>
      <c r="E41" s="118">
        <v>8</v>
      </c>
    </row>
    <row r="42" spans="2:5" ht="13.5" thickTop="1"/>
    <row r="50" spans="2:13" ht="15">
      <c r="B50" s="336" t="s">
        <v>463</v>
      </c>
      <c r="C50" s="337"/>
      <c r="D50" s="337"/>
      <c r="E50" s="337"/>
      <c r="F50" s="337"/>
      <c r="G50" s="337"/>
      <c r="H50" s="337"/>
      <c r="I50" s="337"/>
      <c r="J50" s="337"/>
      <c r="K50" s="337"/>
      <c r="L50" s="337"/>
      <c r="M50" s="338"/>
    </row>
    <row r="52" spans="2:13">
      <c r="C52" s="126" t="s">
        <v>142</v>
      </c>
      <c r="D52" s="126" t="s">
        <v>343</v>
      </c>
      <c r="E52" s="203" t="s">
        <v>216</v>
      </c>
      <c r="F52" s="126" t="s">
        <v>460</v>
      </c>
      <c r="G52" s="203" t="s">
        <v>19</v>
      </c>
      <c r="H52" s="203" t="s">
        <v>18</v>
      </c>
    </row>
    <row r="53" spans="2:13" ht="18.75" customHeight="1">
      <c r="B53" s="127" t="s">
        <v>379</v>
      </c>
      <c r="C53" s="128">
        <f>Bitácora!H7</f>
        <v>22</v>
      </c>
      <c r="D53" s="128">
        <f>Bitácora!I7</f>
        <v>7</v>
      </c>
      <c r="E53" s="128">
        <f>Bitácora!J7</f>
        <v>7</v>
      </c>
      <c r="F53" s="128">
        <f>Bitácora!K7</f>
        <v>6</v>
      </c>
      <c r="G53" s="128">
        <f>Bitácora!L7</f>
        <v>9</v>
      </c>
      <c r="H53" s="128">
        <f>Bitácora!M7</f>
        <v>3</v>
      </c>
    </row>
    <row r="54" spans="2:13" ht="15.75" customHeight="1">
      <c r="B54" s="127" t="s">
        <v>380</v>
      </c>
      <c r="C54" s="128">
        <f>Bitácora!H8</f>
        <v>6</v>
      </c>
      <c r="D54" s="128">
        <f>Bitácora!I8</f>
        <v>0</v>
      </c>
      <c r="E54" s="128">
        <f>Bitácora!J8</f>
        <v>0</v>
      </c>
      <c r="F54" s="128">
        <f>Bitácora!K8</f>
        <v>0</v>
      </c>
      <c r="G54" s="128">
        <f>Bitácora!L8</f>
        <v>1</v>
      </c>
      <c r="H54" s="128">
        <f>Bitácora!M8</f>
        <v>0</v>
      </c>
    </row>
    <row r="55" spans="2:13">
      <c r="B55" s="127" t="s">
        <v>381</v>
      </c>
      <c r="C55" s="128">
        <f>Bitácora!H9</f>
        <v>3</v>
      </c>
      <c r="D55" s="128">
        <f>Bitácora!I9</f>
        <v>0</v>
      </c>
      <c r="E55" s="128">
        <f>Bitácora!J9</f>
        <v>0</v>
      </c>
      <c r="F55" s="128">
        <f>Bitácora!K9</f>
        <v>0</v>
      </c>
      <c r="G55" s="128">
        <f>Bitácora!L9</f>
        <v>0</v>
      </c>
      <c r="H55" s="128">
        <f>Bitácora!M9</f>
        <v>0</v>
      </c>
    </row>
    <row r="56" spans="2:13" ht="1.5" customHeight="1">
      <c r="B56" s="127"/>
      <c r="C56" s="128">
        <f>Bitácora!H10</f>
        <v>0.7857142857142857</v>
      </c>
      <c r="D56" s="129">
        <f>[3]Bitácora!$D7</f>
        <v>0.82352941176470573</v>
      </c>
      <c r="E56" s="128">
        <f>Bitácora!J10</f>
        <v>1</v>
      </c>
      <c r="F56" s="129">
        <f>[3]Bitácora!$D7</f>
        <v>0.82352941176470573</v>
      </c>
      <c r="G56" s="129">
        <f>[3]Bitácora!$D7</f>
        <v>0.82352941176470573</v>
      </c>
      <c r="H56" s="129">
        <f>[3]Bitácora!$D7</f>
        <v>0.82352941176470573</v>
      </c>
    </row>
    <row r="57" spans="2:13">
      <c r="B57" s="130" t="s">
        <v>155</v>
      </c>
      <c r="C57" s="131">
        <f t="shared" ref="C57:H57" si="0">C53/(C53+C54)</f>
        <v>0.7857142857142857</v>
      </c>
      <c r="D57" s="131">
        <f t="shared" si="0"/>
        <v>1</v>
      </c>
      <c r="E57" s="131">
        <f t="shared" si="0"/>
        <v>1</v>
      </c>
      <c r="F57" s="131">
        <f t="shared" si="0"/>
        <v>1</v>
      </c>
      <c r="G57" s="131">
        <f t="shared" si="0"/>
        <v>0.9</v>
      </c>
      <c r="H57" s="131">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topLeftCell="A55" workbookViewId="0">
      <selection activeCell="B83" sqref="B83"/>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39" t="s">
        <v>601</v>
      </c>
      <c r="B1" s="339"/>
      <c r="C1" s="339"/>
    </row>
    <row r="2" spans="1:8">
      <c r="A2" s="9" t="s">
        <v>122</v>
      </c>
      <c r="B2" s="340" t="s">
        <v>251</v>
      </c>
      <c r="C2" s="341"/>
    </row>
    <row r="3" spans="1:8">
      <c r="A3" s="8">
        <v>1</v>
      </c>
      <c r="B3" s="30" t="s">
        <v>124</v>
      </c>
      <c r="C3" s="31"/>
      <c r="F3" s="339" t="s">
        <v>633</v>
      </c>
      <c r="G3" s="339"/>
    </row>
    <row r="4" spans="1:8">
      <c r="A4" s="8">
        <v>2</v>
      </c>
      <c r="B4" s="30" t="s">
        <v>264</v>
      </c>
      <c r="C4" s="31"/>
      <c r="F4" s="9" t="s">
        <v>122</v>
      </c>
      <c r="G4" s="9" t="s">
        <v>251</v>
      </c>
    </row>
    <row r="5" spans="1:8">
      <c r="A5" s="8">
        <v>3</v>
      </c>
      <c r="B5" s="30" t="s">
        <v>298</v>
      </c>
      <c r="C5" s="31"/>
      <c r="F5" s="8">
        <v>1</v>
      </c>
      <c r="G5" s="216" t="s">
        <v>486</v>
      </c>
    </row>
    <row r="6" spans="1:8">
      <c r="F6" s="8">
        <v>2</v>
      </c>
      <c r="G6" s="216" t="s">
        <v>343</v>
      </c>
    </row>
    <row r="7" spans="1:8">
      <c r="A7" s="339" t="s">
        <v>265</v>
      </c>
      <c r="B7" s="339"/>
      <c r="C7" s="339"/>
      <c r="D7" s="339"/>
      <c r="F7" s="8">
        <v>3</v>
      </c>
      <c r="G7" s="8" t="s">
        <v>460</v>
      </c>
    </row>
    <row r="8" spans="1:8">
      <c r="A8" s="9" t="s">
        <v>122</v>
      </c>
      <c r="B8" s="342" t="s">
        <v>266</v>
      </c>
      <c r="C8" s="343"/>
      <c r="D8" s="9"/>
      <c r="F8" s="8">
        <v>4</v>
      </c>
      <c r="G8" s="8" t="s">
        <v>18</v>
      </c>
    </row>
    <row r="9" spans="1:8">
      <c r="A9" s="19">
        <v>1</v>
      </c>
      <c r="B9" s="22" t="s">
        <v>267</v>
      </c>
      <c r="C9" s="18" t="s">
        <v>268</v>
      </c>
      <c r="D9" s="18" t="s">
        <v>269</v>
      </c>
      <c r="F9" s="8">
        <v>5</v>
      </c>
      <c r="G9" s="8" t="s">
        <v>19</v>
      </c>
    </row>
    <row r="10" spans="1:8" ht="25.5">
      <c r="A10" s="19">
        <v>2</v>
      </c>
      <c r="B10" s="22" t="s">
        <v>270</v>
      </c>
      <c r="C10" s="18" t="s">
        <v>271</v>
      </c>
      <c r="D10" s="238" t="s">
        <v>634</v>
      </c>
      <c r="F10" s="192">
        <v>6</v>
      </c>
      <c r="G10" s="192" t="s">
        <v>142</v>
      </c>
    </row>
    <row r="11" spans="1:8" ht="25.5">
      <c r="A11" s="19">
        <v>3</v>
      </c>
      <c r="B11" s="22" t="s">
        <v>272</v>
      </c>
      <c r="C11" s="18" t="s">
        <v>273</v>
      </c>
      <c r="D11" s="238" t="s">
        <v>635</v>
      </c>
    </row>
    <row r="12" spans="1:8">
      <c r="A12" s="20"/>
      <c r="B12" s="32"/>
      <c r="C12" s="20"/>
      <c r="D12" s="33"/>
    </row>
    <row r="13" spans="1:8">
      <c r="A13" s="20"/>
      <c r="B13" s="32"/>
      <c r="C13" s="20"/>
      <c r="D13" s="33"/>
    </row>
    <row r="14" spans="1:8">
      <c r="F14" s="210" t="s">
        <v>224</v>
      </c>
      <c r="G14" s="211"/>
      <c r="H14" s="212"/>
    </row>
    <row r="15" spans="1:8">
      <c r="A15" s="344" t="s">
        <v>602</v>
      </c>
      <c r="B15" s="345"/>
      <c r="C15" s="346"/>
      <c r="F15" s="21" t="s">
        <v>122</v>
      </c>
      <c r="G15" s="213" t="s">
        <v>251</v>
      </c>
      <c r="H15" s="214"/>
    </row>
    <row r="16" spans="1:8" ht="25.5" customHeight="1">
      <c r="A16" s="21" t="s">
        <v>122</v>
      </c>
      <c r="B16" s="347" t="s">
        <v>251</v>
      </c>
      <c r="C16" s="348"/>
      <c r="F16" s="19">
        <v>1</v>
      </c>
      <c r="G16" s="208" t="s">
        <v>470</v>
      </c>
      <c r="H16" s="18"/>
    </row>
    <row r="17" spans="1:8">
      <c r="A17" s="19">
        <v>1</v>
      </c>
      <c r="B17" s="208" t="s">
        <v>489</v>
      </c>
      <c r="C17" s="18"/>
      <c r="F17" s="19">
        <v>2</v>
      </c>
      <c r="G17" s="208" t="s">
        <v>471</v>
      </c>
      <c r="H17" s="18"/>
    </row>
    <row r="18" spans="1:8">
      <c r="A18" s="19">
        <v>2</v>
      </c>
      <c r="B18" s="19" t="s">
        <v>480</v>
      </c>
      <c r="C18" s="18"/>
    </row>
    <row r="19" spans="1:8">
      <c r="A19" s="19">
        <v>3</v>
      </c>
      <c r="B19" s="19" t="s">
        <v>481</v>
      </c>
      <c r="C19" s="18"/>
    </row>
    <row r="20" spans="1:8">
      <c r="A20" s="19">
        <v>4</v>
      </c>
      <c r="B20" s="19" t="s">
        <v>365</v>
      </c>
      <c r="C20" s="18"/>
    </row>
    <row r="21" spans="1:8">
      <c r="A21" s="19">
        <v>5</v>
      </c>
      <c r="B21" s="19" t="s">
        <v>482</v>
      </c>
      <c r="C21" s="18"/>
    </row>
    <row r="22" spans="1:8">
      <c r="A22" s="19">
        <v>6</v>
      </c>
      <c r="B22" s="19" t="s">
        <v>491</v>
      </c>
      <c r="C22" s="18"/>
    </row>
    <row r="23" spans="1:8">
      <c r="A23" s="20"/>
      <c r="B23" s="20"/>
      <c r="C23" s="20"/>
    </row>
    <row r="24" spans="1:8">
      <c r="A24" s="20"/>
      <c r="B24" s="20"/>
      <c r="C24" s="20"/>
    </row>
    <row r="27" spans="1:8">
      <c r="A27" s="344" t="s">
        <v>603</v>
      </c>
      <c r="B27" s="345"/>
      <c r="C27" s="346"/>
    </row>
    <row r="28" spans="1:8" ht="25.5" customHeight="1">
      <c r="A28" s="21" t="s">
        <v>122</v>
      </c>
      <c r="B28" s="347" t="s">
        <v>251</v>
      </c>
      <c r="C28" s="348"/>
    </row>
    <row r="29" spans="1:8">
      <c r="A29" s="19">
        <v>1</v>
      </c>
      <c r="B29" s="208" t="s">
        <v>471</v>
      </c>
      <c r="C29" s="18"/>
    </row>
    <row r="30" spans="1:8">
      <c r="A30" s="19">
        <v>2</v>
      </c>
      <c r="B30" s="208" t="s">
        <v>604</v>
      </c>
      <c r="C30" s="18"/>
    </row>
    <row r="31" spans="1:8">
      <c r="A31" s="19">
        <v>3</v>
      </c>
      <c r="B31" s="208" t="s">
        <v>605</v>
      </c>
      <c r="C31" s="18"/>
    </row>
    <row r="32" spans="1:8">
      <c r="A32" s="19">
        <v>4</v>
      </c>
      <c r="B32" s="208" t="s">
        <v>606</v>
      </c>
      <c r="C32" s="18"/>
    </row>
    <row r="33" spans="1:3">
      <c r="A33" s="19">
        <v>5</v>
      </c>
      <c r="B33" s="208" t="s">
        <v>607</v>
      </c>
      <c r="C33" s="18"/>
    </row>
    <row r="34" spans="1:3">
      <c r="A34" s="19">
        <v>6</v>
      </c>
      <c r="B34" s="208" t="s">
        <v>608</v>
      </c>
      <c r="C34" s="18"/>
    </row>
    <row r="35" spans="1:3">
      <c r="A35" s="19">
        <v>7</v>
      </c>
      <c r="B35" s="208" t="s">
        <v>609</v>
      </c>
      <c r="C35" s="18"/>
    </row>
    <row r="37" spans="1:3">
      <c r="A37" s="344" t="s">
        <v>229</v>
      </c>
      <c r="B37" s="345"/>
      <c r="C37" s="346"/>
    </row>
    <row r="38" spans="1:3">
      <c r="A38" s="21" t="s">
        <v>122</v>
      </c>
      <c r="B38" s="347" t="s">
        <v>251</v>
      </c>
      <c r="C38" s="348"/>
    </row>
    <row r="39" spans="1:3">
      <c r="A39" s="19">
        <v>1</v>
      </c>
      <c r="B39" s="208" t="s">
        <v>483</v>
      </c>
      <c r="C39" s="18"/>
    </row>
    <row r="40" spans="1:3">
      <c r="A40" s="19">
        <v>2</v>
      </c>
      <c r="B40" s="208" t="s">
        <v>484</v>
      </c>
      <c r="C40" s="18"/>
    </row>
    <row r="41" spans="1:3">
      <c r="A41" s="19">
        <v>3</v>
      </c>
      <c r="B41" s="208" t="s">
        <v>485</v>
      </c>
      <c r="C41" s="18"/>
    </row>
    <row r="45" spans="1:3">
      <c r="A45" s="344" t="s">
        <v>610</v>
      </c>
      <c r="B45" s="345"/>
      <c r="C45" s="346"/>
    </row>
    <row r="46" spans="1:3">
      <c r="A46" s="21" t="s">
        <v>122</v>
      </c>
      <c r="B46" s="347" t="s">
        <v>251</v>
      </c>
      <c r="C46" s="348"/>
    </row>
    <row r="47" spans="1:3">
      <c r="A47" s="19">
        <v>1</v>
      </c>
      <c r="B47" s="232" t="s">
        <v>636</v>
      </c>
      <c r="C47" s="233"/>
    </row>
    <row r="48" spans="1:3">
      <c r="A48" s="19">
        <f>A47+1</f>
        <v>2</v>
      </c>
      <c r="B48" s="232" t="s">
        <v>611</v>
      </c>
      <c r="C48" s="233"/>
    </row>
    <row r="49" spans="1:3">
      <c r="A49" s="19">
        <f t="shared" ref="A49:A84" si="0">A48+1</f>
        <v>3</v>
      </c>
      <c r="B49" s="234" t="s">
        <v>637</v>
      </c>
      <c r="C49" s="233"/>
    </row>
    <row r="50" spans="1:3">
      <c r="A50" s="19">
        <f t="shared" si="0"/>
        <v>4</v>
      </c>
      <c r="B50" s="232" t="s">
        <v>612</v>
      </c>
      <c r="C50" s="233"/>
    </row>
    <row r="51" spans="1:3">
      <c r="A51" s="19">
        <f t="shared" si="0"/>
        <v>5</v>
      </c>
      <c r="B51" s="232" t="s">
        <v>613</v>
      </c>
      <c r="C51" s="233"/>
    </row>
    <row r="52" spans="1:3">
      <c r="A52" s="19">
        <f t="shared" si="0"/>
        <v>6</v>
      </c>
      <c r="B52" s="232" t="s">
        <v>614</v>
      </c>
      <c r="C52" s="233"/>
    </row>
    <row r="53" spans="1:3">
      <c r="A53" s="8">
        <f t="shared" si="0"/>
        <v>7</v>
      </c>
      <c r="B53" s="232" t="s">
        <v>615</v>
      </c>
      <c r="C53" s="235"/>
    </row>
    <row r="54" spans="1:3">
      <c r="A54" s="8">
        <f t="shared" si="0"/>
        <v>8</v>
      </c>
      <c r="B54" s="232" t="s">
        <v>638</v>
      </c>
      <c r="C54" s="236"/>
    </row>
    <row r="55" spans="1:3">
      <c r="A55" s="8">
        <f t="shared" si="0"/>
        <v>9</v>
      </c>
      <c r="B55" s="232" t="s">
        <v>616</v>
      </c>
      <c r="C55" s="236"/>
    </row>
    <row r="56" spans="1:3">
      <c r="A56" s="8">
        <f t="shared" si="0"/>
        <v>10</v>
      </c>
      <c r="B56" s="234" t="s">
        <v>617</v>
      </c>
      <c r="C56" s="236"/>
    </row>
    <row r="57" spans="1:3">
      <c r="A57" s="8">
        <f t="shared" si="0"/>
        <v>11</v>
      </c>
      <c r="B57" s="234" t="s">
        <v>618</v>
      </c>
      <c r="C57" s="236"/>
    </row>
    <row r="58" spans="1:3">
      <c r="A58" s="8">
        <f t="shared" si="0"/>
        <v>12</v>
      </c>
      <c r="B58" s="234" t="s">
        <v>619</v>
      </c>
      <c r="C58" s="236"/>
    </row>
    <row r="59" spans="1:3">
      <c r="A59" s="8">
        <f t="shared" si="0"/>
        <v>13</v>
      </c>
      <c r="B59" s="234" t="s">
        <v>620</v>
      </c>
      <c r="C59" s="236"/>
    </row>
    <row r="60" spans="1:3">
      <c r="A60" s="8">
        <f t="shared" si="0"/>
        <v>14</v>
      </c>
      <c r="B60" s="234" t="s">
        <v>639</v>
      </c>
      <c r="C60" s="236"/>
    </row>
    <row r="61" spans="1:3">
      <c r="A61" s="8">
        <f t="shared" si="0"/>
        <v>15</v>
      </c>
      <c r="B61" s="234" t="s">
        <v>621</v>
      </c>
      <c r="C61" s="236"/>
    </row>
    <row r="62" spans="1:3">
      <c r="A62" s="8">
        <f t="shared" si="0"/>
        <v>16</v>
      </c>
      <c r="B62" s="234" t="s">
        <v>622</v>
      </c>
      <c r="C62" s="236"/>
    </row>
    <row r="63" spans="1:3">
      <c r="A63" s="8">
        <f t="shared" si="0"/>
        <v>17</v>
      </c>
      <c r="B63" s="237" t="s">
        <v>623</v>
      </c>
      <c r="C63" s="236"/>
    </row>
    <row r="64" spans="1:3">
      <c r="A64" s="8">
        <f t="shared" si="0"/>
        <v>18</v>
      </c>
      <c r="B64" s="234" t="s">
        <v>624</v>
      </c>
      <c r="C64" s="236"/>
    </row>
    <row r="65" spans="1:3">
      <c r="A65" s="8">
        <f t="shared" si="0"/>
        <v>19</v>
      </c>
      <c r="B65" s="234" t="s">
        <v>640</v>
      </c>
      <c r="C65" s="236"/>
    </row>
    <row r="66" spans="1:3">
      <c r="A66" s="8">
        <f t="shared" si="0"/>
        <v>20</v>
      </c>
      <c r="B66" s="234" t="s">
        <v>625</v>
      </c>
      <c r="C66" s="236"/>
    </row>
    <row r="67" spans="1:3">
      <c r="A67" s="8">
        <f t="shared" si="0"/>
        <v>21</v>
      </c>
      <c r="B67" s="234" t="s">
        <v>626</v>
      </c>
      <c r="C67" s="236"/>
    </row>
    <row r="68" spans="1:3">
      <c r="A68" s="8">
        <f t="shared" si="0"/>
        <v>22</v>
      </c>
      <c r="B68" s="234" t="s">
        <v>641</v>
      </c>
      <c r="C68" s="236"/>
    </row>
    <row r="69" spans="1:3">
      <c r="A69" s="8">
        <f t="shared" si="0"/>
        <v>23</v>
      </c>
      <c r="B69" s="234" t="s">
        <v>627</v>
      </c>
      <c r="C69" s="236"/>
    </row>
    <row r="70" spans="1:3">
      <c r="A70" s="8">
        <f t="shared" si="0"/>
        <v>24</v>
      </c>
      <c r="B70" s="234" t="s">
        <v>628</v>
      </c>
      <c r="C70" s="236"/>
    </row>
    <row r="71" spans="1:3">
      <c r="A71" s="8">
        <f t="shared" si="0"/>
        <v>25</v>
      </c>
      <c r="B71" s="234" t="s">
        <v>629</v>
      </c>
      <c r="C71" s="236"/>
    </row>
    <row r="72" spans="1:3">
      <c r="A72" s="8">
        <f t="shared" si="0"/>
        <v>26</v>
      </c>
      <c r="B72" s="234" t="s">
        <v>642</v>
      </c>
      <c r="C72" s="236"/>
    </row>
    <row r="73" spans="1:3">
      <c r="A73" s="8">
        <f t="shared" si="0"/>
        <v>27</v>
      </c>
      <c r="B73" s="234" t="s">
        <v>630</v>
      </c>
      <c r="C73" s="236"/>
    </row>
    <row r="74" spans="1:3">
      <c r="A74" s="8">
        <f t="shared" si="0"/>
        <v>28</v>
      </c>
      <c r="B74" s="234" t="s">
        <v>643</v>
      </c>
      <c r="C74" s="236"/>
    </row>
    <row r="75" spans="1:3">
      <c r="A75" s="8">
        <f t="shared" si="0"/>
        <v>29</v>
      </c>
      <c r="B75" s="234" t="s">
        <v>644</v>
      </c>
      <c r="C75" s="236"/>
    </row>
    <row r="76" spans="1:3">
      <c r="A76" s="8">
        <f t="shared" si="0"/>
        <v>30</v>
      </c>
      <c r="B76" s="237" t="s">
        <v>645</v>
      </c>
      <c r="C76" s="236"/>
    </row>
    <row r="77" spans="1:3">
      <c r="A77" s="8">
        <f t="shared" si="0"/>
        <v>31</v>
      </c>
      <c r="B77" s="234" t="s">
        <v>646</v>
      </c>
      <c r="C77" s="236"/>
    </row>
    <row r="78" spans="1:3">
      <c r="A78" s="8">
        <f t="shared" si="0"/>
        <v>32</v>
      </c>
      <c r="B78" s="234" t="s">
        <v>647</v>
      </c>
      <c r="C78" s="236"/>
    </row>
    <row r="79" spans="1:3">
      <c r="A79" s="8">
        <f t="shared" si="0"/>
        <v>33</v>
      </c>
      <c r="B79" s="234" t="s">
        <v>648</v>
      </c>
      <c r="C79" s="236"/>
    </row>
    <row r="80" spans="1:3">
      <c r="A80" s="8">
        <f t="shared" si="0"/>
        <v>34</v>
      </c>
      <c r="B80" s="232" t="s">
        <v>649</v>
      </c>
      <c r="C80" s="236"/>
    </row>
    <row r="81" spans="1:3">
      <c r="A81" s="8">
        <f t="shared" si="0"/>
        <v>35</v>
      </c>
      <c r="B81" s="232" t="s">
        <v>650</v>
      </c>
      <c r="C81" s="236"/>
    </row>
    <row r="82" spans="1:3">
      <c r="A82" s="8">
        <f t="shared" si="0"/>
        <v>36</v>
      </c>
      <c r="B82" s="232" t="s">
        <v>631</v>
      </c>
      <c r="C82" s="236"/>
    </row>
    <row r="83" spans="1:3">
      <c r="A83" s="8">
        <f t="shared" si="0"/>
        <v>37</v>
      </c>
      <c r="B83" s="232" t="s">
        <v>651</v>
      </c>
      <c r="C83" s="236"/>
    </row>
    <row r="84" spans="1:3">
      <c r="A84" s="8">
        <f t="shared" si="0"/>
        <v>38</v>
      </c>
      <c r="B84" s="232" t="s">
        <v>632</v>
      </c>
      <c r="C84" s="236"/>
    </row>
  </sheetData>
  <mergeCells count="13">
    <mergeCell ref="A45:C45"/>
    <mergeCell ref="B46:C46"/>
    <mergeCell ref="B38:C38"/>
    <mergeCell ref="B28:C28"/>
    <mergeCell ref="F3:G3"/>
    <mergeCell ref="A15:C15"/>
    <mergeCell ref="B16:C16"/>
    <mergeCell ref="A27:C27"/>
    <mergeCell ref="A1:C1"/>
    <mergeCell ref="B2:C2"/>
    <mergeCell ref="A7:D7"/>
    <mergeCell ref="B8:C8"/>
    <mergeCell ref="A37:C3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Julio César Leonardo Paredes</cp:lastModifiedBy>
  <cp:lastPrinted>2008-09-17T21:48:40Z</cp:lastPrinted>
  <dcterms:created xsi:type="dcterms:W3CDTF">1996-10-14T23:33:28Z</dcterms:created>
  <dcterms:modified xsi:type="dcterms:W3CDTF">2015-11-19T05:44:32Z</dcterms:modified>
</cp:coreProperties>
</file>